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浜田陸協関係\1 石見陸上\令和7年：第100回石見陸上R7.4.26\メール添付資料\"/>
    </mc:Choice>
  </mc:AlternateContent>
  <xr:revisionPtr revIDLastSave="0" documentId="13_ncr:1_{6181ED8C-6705-42DE-BC30-E0585C77FF24}" xr6:coauthVersionLast="47" xr6:coauthVersionMax="47" xr10:uidLastSave="{00000000-0000-0000-0000-000000000000}"/>
  <bookViews>
    <workbookView xWindow="-120" yWindow="-120" windowWidth="29040" windowHeight="15840" tabRatio="873" xr2:uid="{00000000-000D-0000-FFFF-FFFF00000000}"/>
  </bookViews>
  <sheets>
    <sheet name="必ず入力してください!!" sheetId="12" r:id="rId1"/>
    <sheet name="一般男申込" sheetId="2" r:id="rId2"/>
    <sheet name="一般女申込" sheetId="5" r:id="rId3"/>
    <sheet name="リレー般男申込" sheetId="6" r:id="rId4"/>
    <sheet name="リレー般女申込" sheetId="11" r:id="rId5"/>
    <sheet name="般男一覧印刷用" sheetId="8" r:id="rId6"/>
    <sheet name="般女一覧印刷用" sheetId="10" r:id="rId7"/>
    <sheet name="Sheet1" sheetId="13" r:id="rId8"/>
  </sheets>
  <definedNames>
    <definedName name="_xlnm.Print_Area" localSheetId="2">一般女申込!$B$9:$F$20</definedName>
    <definedName name="_xlnm.Print_Area" localSheetId="1">一般男申込!$B$9:$F$20</definedName>
    <definedName name="_xlnm.Print_Area" localSheetId="6">般女一覧印刷用!$B$4:$O$58</definedName>
    <definedName name="_xlnm.Print_Area" localSheetId="5">般男一覧印刷用!$B$4:$O$58</definedName>
  </definedNames>
  <calcPr calcId="181029" iterateCount="20"/>
</workbook>
</file>

<file path=xl/calcChain.xml><?xml version="1.0" encoding="utf-8"?>
<calcChain xmlns="http://schemas.openxmlformats.org/spreadsheetml/2006/main">
  <c r="H58" i="10" l="1"/>
  <c r="H58" i="8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8" i="2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8" i="5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8" i="2"/>
  <c r="AH66" i="11"/>
  <c r="AH60" i="11"/>
  <c r="AH54" i="11"/>
  <c r="AH48" i="11"/>
  <c r="AH42" i="11"/>
  <c r="AH36" i="11"/>
  <c r="AH30" i="11"/>
  <c r="AH24" i="11"/>
  <c r="AH18" i="11"/>
  <c r="AH12" i="11"/>
  <c r="AB71" i="11"/>
  <c r="AB70" i="11"/>
  <c r="AB69" i="11"/>
  <c r="AB68" i="11"/>
  <c r="AB67" i="11"/>
  <c r="AB66" i="11"/>
  <c r="AB65" i="11"/>
  <c r="AB64" i="11"/>
  <c r="AC64" i="11"/>
  <c r="AG64" i="11"/>
  <c r="AB63" i="11"/>
  <c r="AB62" i="11"/>
  <c r="AB61" i="11"/>
  <c r="AB60" i="11"/>
  <c r="AB59" i="11"/>
  <c r="AB58" i="11"/>
  <c r="AB57" i="11"/>
  <c r="AB56" i="11"/>
  <c r="AC56" i="11"/>
  <c r="AG56" i="11"/>
  <c r="AB55" i="11"/>
  <c r="AB54" i="11"/>
  <c r="AB53" i="11"/>
  <c r="AB52" i="11"/>
  <c r="AB51" i="11"/>
  <c r="AB50" i="11"/>
  <c r="AB49" i="11"/>
  <c r="AB48" i="11"/>
  <c r="AD48" i="11"/>
  <c r="AB47" i="11"/>
  <c r="AB46" i="11"/>
  <c r="AB45" i="11"/>
  <c r="AB44" i="11"/>
  <c r="AB43" i="11"/>
  <c r="AB42" i="11"/>
  <c r="AB41" i="11"/>
  <c r="AB40" i="11"/>
  <c r="AF40" i="11"/>
  <c r="AB39" i="11"/>
  <c r="AB38" i="11"/>
  <c r="AB37" i="11"/>
  <c r="AB36" i="11"/>
  <c r="AB35" i="11"/>
  <c r="AB34" i="11"/>
  <c r="AB33" i="11"/>
  <c r="AB32" i="11"/>
  <c r="AF32" i="11"/>
  <c r="AB31" i="11"/>
  <c r="AB30" i="11"/>
  <c r="AB29" i="11"/>
  <c r="AB28" i="11"/>
  <c r="AB27" i="11"/>
  <c r="AB26" i="11"/>
  <c r="AB25" i="11"/>
  <c r="AB24" i="11"/>
  <c r="AD24" i="11"/>
  <c r="AB23" i="11"/>
  <c r="AB22" i="11"/>
  <c r="AB21" i="11"/>
  <c r="AB20" i="11"/>
  <c r="AB19" i="11"/>
  <c r="AB18" i="11"/>
  <c r="AB17" i="11"/>
  <c r="AB16" i="11"/>
  <c r="AE16" i="11"/>
  <c r="AB15" i="11"/>
  <c r="AB14" i="11"/>
  <c r="AB13" i="11"/>
  <c r="AB12" i="11"/>
  <c r="AH66" i="6"/>
  <c r="AH60" i="6"/>
  <c r="AH54" i="6"/>
  <c r="AH48" i="6"/>
  <c r="AH42" i="6"/>
  <c r="AH36" i="6"/>
  <c r="AH30" i="6"/>
  <c r="AH24" i="6"/>
  <c r="AH18" i="6"/>
  <c r="AH12" i="6"/>
  <c r="AB71" i="6"/>
  <c r="AB70" i="6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F19" i="6"/>
  <c r="AB18" i="6"/>
  <c r="AF18" i="6"/>
  <c r="AB17" i="6"/>
  <c r="AB16" i="6"/>
  <c r="AB15" i="6"/>
  <c r="AB14" i="6"/>
  <c r="AB13" i="6"/>
  <c r="AB12" i="6"/>
  <c r="T11" i="10"/>
  <c r="T11" i="8"/>
  <c r="E6" i="8"/>
  <c r="E6" i="10"/>
  <c r="B1" i="11"/>
  <c r="B1" i="6"/>
  <c r="B1" i="5"/>
  <c r="B1" i="2"/>
  <c r="B2" i="12"/>
  <c r="V66" i="11"/>
  <c r="V60" i="11"/>
  <c r="V54" i="11"/>
  <c r="V48" i="11"/>
  <c r="V42" i="11"/>
  <c r="V36" i="11"/>
  <c r="V30" i="11"/>
  <c r="V24" i="11"/>
  <c r="V18" i="11"/>
  <c r="V12" i="11"/>
  <c r="P71" i="11"/>
  <c r="P70" i="11"/>
  <c r="P69" i="11"/>
  <c r="P68" i="11"/>
  <c r="P67" i="11"/>
  <c r="P66" i="11"/>
  <c r="P65" i="11"/>
  <c r="P64" i="11"/>
  <c r="Q64" i="11"/>
  <c r="U64" i="11"/>
  <c r="P63" i="11"/>
  <c r="P62" i="11"/>
  <c r="P61" i="11"/>
  <c r="P60" i="11"/>
  <c r="P59" i="11"/>
  <c r="P58" i="11"/>
  <c r="P57" i="11"/>
  <c r="P56" i="11"/>
  <c r="T56" i="11"/>
  <c r="P55" i="11"/>
  <c r="P54" i="11"/>
  <c r="P53" i="11"/>
  <c r="P52" i="11"/>
  <c r="P51" i="11"/>
  <c r="P50" i="11"/>
  <c r="P49" i="11"/>
  <c r="P48" i="11"/>
  <c r="S48" i="11"/>
  <c r="P47" i="11"/>
  <c r="P46" i="11"/>
  <c r="P45" i="11"/>
  <c r="P44" i="11"/>
  <c r="P43" i="11"/>
  <c r="P42" i="11"/>
  <c r="P41" i="11"/>
  <c r="P40" i="11"/>
  <c r="Q40" i="11"/>
  <c r="U40" i="11"/>
  <c r="P39" i="11"/>
  <c r="P38" i="11"/>
  <c r="P37" i="11"/>
  <c r="P36" i="11"/>
  <c r="P35" i="11"/>
  <c r="P34" i="11"/>
  <c r="P33" i="11"/>
  <c r="P32" i="11"/>
  <c r="Q32" i="11"/>
  <c r="U32" i="11"/>
  <c r="P31" i="11"/>
  <c r="P30" i="11"/>
  <c r="P29" i="11"/>
  <c r="P28" i="11"/>
  <c r="P27" i="11"/>
  <c r="P26" i="11"/>
  <c r="R26" i="11"/>
  <c r="P25" i="11"/>
  <c r="P24" i="11"/>
  <c r="S24" i="11"/>
  <c r="P23" i="11"/>
  <c r="P22" i="11"/>
  <c r="P21" i="11"/>
  <c r="P20" i="11"/>
  <c r="P19" i="11"/>
  <c r="P18" i="11"/>
  <c r="P17" i="11"/>
  <c r="P16" i="11"/>
  <c r="Q16" i="11"/>
  <c r="P15" i="11"/>
  <c r="P14" i="11"/>
  <c r="P13" i="11"/>
  <c r="P12" i="11"/>
  <c r="V66" i="6"/>
  <c r="V60" i="6"/>
  <c r="V54" i="6"/>
  <c r="V48" i="6"/>
  <c r="V42" i="6"/>
  <c r="V36" i="6"/>
  <c r="V30" i="6"/>
  <c r="V24" i="6"/>
  <c r="V18" i="6"/>
  <c r="V1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T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1" i="5"/>
  <c r="W1" i="5"/>
  <c r="X1" i="5"/>
  <c r="Y1" i="5"/>
  <c r="Z2" i="5"/>
  <c r="AA2" i="5"/>
  <c r="AB2" i="5"/>
  <c r="AC2" i="5"/>
  <c r="AD2" i="5"/>
  <c r="AE2" i="5"/>
  <c r="AF2" i="5"/>
  <c r="AG2" i="5"/>
  <c r="AH2" i="5"/>
  <c r="AI2" i="5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1" i="2"/>
  <c r="Y1" i="2"/>
  <c r="Z1" i="2"/>
  <c r="AA1" i="2"/>
  <c r="AB2" i="2"/>
  <c r="AC2" i="2"/>
  <c r="AD2" i="2"/>
  <c r="AE2" i="2"/>
  <c r="AF2" i="2"/>
  <c r="AG2" i="2"/>
  <c r="AH2" i="2"/>
  <c r="AI2" i="2"/>
  <c r="AJ2" i="2"/>
  <c r="AK2" i="2"/>
  <c r="AL2" i="2"/>
  <c r="AM2" i="2"/>
  <c r="AP10" i="2"/>
  <c r="AQ10" i="2"/>
  <c r="AS10" i="2"/>
  <c r="AT10" i="2"/>
  <c r="AV10" i="2"/>
  <c r="AW10" i="2"/>
  <c r="AZ10" i="2"/>
  <c r="BA10" i="2"/>
  <c r="BB10" i="2"/>
  <c r="BC10" i="2"/>
  <c r="BD10" i="2"/>
  <c r="AP11" i="2"/>
  <c r="AQ11" i="2"/>
  <c r="AS11" i="2"/>
  <c r="AT11" i="2"/>
  <c r="AV11" i="2"/>
  <c r="AW11" i="2"/>
  <c r="AZ11" i="2"/>
  <c r="BA11" i="2"/>
  <c r="BB11" i="2"/>
  <c r="BC11" i="2"/>
  <c r="BD11" i="2"/>
  <c r="AP12" i="2"/>
  <c r="AQ12" i="2"/>
  <c r="AS12" i="2"/>
  <c r="AT12" i="2"/>
  <c r="AV12" i="2"/>
  <c r="AW12" i="2"/>
  <c r="AZ12" i="2"/>
  <c r="BA12" i="2"/>
  <c r="BB12" i="2"/>
  <c r="BC12" i="2"/>
  <c r="BD12" i="2"/>
  <c r="AP13" i="2"/>
  <c r="AQ13" i="2"/>
  <c r="AS13" i="2"/>
  <c r="AT13" i="2"/>
  <c r="AV13" i="2"/>
  <c r="AW13" i="2"/>
  <c r="AZ13" i="2"/>
  <c r="BA13" i="2"/>
  <c r="BB13" i="2"/>
  <c r="BC13" i="2"/>
  <c r="BD13" i="2"/>
  <c r="AP14" i="2"/>
  <c r="AQ14" i="2"/>
  <c r="AS14" i="2"/>
  <c r="AT14" i="2"/>
  <c r="AV14" i="2"/>
  <c r="AW14" i="2"/>
  <c r="AZ14" i="2"/>
  <c r="BA14" i="2"/>
  <c r="BB14" i="2"/>
  <c r="BC14" i="2"/>
  <c r="BD14" i="2"/>
  <c r="AP15" i="2"/>
  <c r="AQ15" i="2"/>
  <c r="AS15" i="2"/>
  <c r="AT15" i="2"/>
  <c r="AV15" i="2"/>
  <c r="AW15" i="2"/>
  <c r="AZ15" i="2"/>
  <c r="BA15" i="2"/>
  <c r="BB15" i="2"/>
  <c r="BC15" i="2"/>
  <c r="BD15" i="2"/>
  <c r="AP16" i="2"/>
  <c r="G16" i="2"/>
  <c r="AQ16" i="2"/>
  <c r="AS16" i="2"/>
  <c r="AT16" i="2"/>
  <c r="AV16" i="2"/>
  <c r="AW16" i="2"/>
  <c r="AZ16" i="2"/>
  <c r="BA16" i="2"/>
  <c r="BB16" i="2"/>
  <c r="BC16" i="2"/>
  <c r="BD16" i="2"/>
  <c r="AP17" i="2"/>
  <c r="AQ17" i="2"/>
  <c r="AS17" i="2"/>
  <c r="AT17" i="2"/>
  <c r="AV17" i="2"/>
  <c r="AW17" i="2"/>
  <c r="AZ17" i="2"/>
  <c r="BA17" i="2"/>
  <c r="BB17" i="2"/>
  <c r="BC17" i="2"/>
  <c r="BD17" i="2"/>
  <c r="AP18" i="2"/>
  <c r="AQ18" i="2"/>
  <c r="AS18" i="2"/>
  <c r="AT18" i="2"/>
  <c r="AV18" i="2"/>
  <c r="AW18" i="2"/>
  <c r="AZ18" i="2"/>
  <c r="BA18" i="2"/>
  <c r="BB18" i="2"/>
  <c r="BC18" i="2"/>
  <c r="BD18" i="2"/>
  <c r="AP19" i="2"/>
  <c r="AQ19" i="2"/>
  <c r="AS19" i="2"/>
  <c r="AT19" i="2"/>
  <c r="AV19" i="2"/>
  <c r="AW19" i="2"/>
  <c r="AZ19" i="2"/>
  <c r="BA19" i="2"/>
  <c r="BB19" i="2"/>
  <c r="BC19" i="2"/>
  <c r="BD19" i="2"/>
  <c r="AP20" i="2"/>
  <c r="AQ20" i="2"/>
  <c r="AS20" i="2"/>
  <c r="AT20" i="2"/>
  <c r="AV20" i="2"/>
  <c r="AW20" i="2"/>
  <c r="AZ20" i="2"/>
  <c r="BA20" i="2"/>
  <c r="BB20" i="2"/>
  <c r="BC20" i="2"/>
  <c r="BD20" i="2"/>
  <c r="AP21" i="2"/>
  <c r="AQ21" i="2"/>
  <c r="AS21" i="2"/>
  <c r="AT21" i="2"/>
  <c r="AV21" i="2"/>
  <c r="AW21" i="2"/>
  <c r="AZ21" i="2"/>
  <c r="BA21" i="2"/>
  <c r="BB21" i="2"/>
  <c r="BC21" i="2"/>
  <c r="BD21" i="2"/>
  <c r="AP22" i="2"/>
  <c r="AQ22" i="2"/>
  <c r="AS22" i="2"/>
  <c r="AT22" i="2"/>
  <c r="AV22" i="2"/>
  <c r="AW22" i="2"/>
  <c r="AZ22" i="2"/>
  <c r="BA22" i="2"/>
  <c r="BB22" i="2"/>
  <c r="BC22" i="2"/>
  <c r="BD22" i="2"/>
  <c r="AP23" i="2"/>
  <c r="AQ23" i="2"/>
  <c r="AS23" i="2"/>
  <c r="AT23" i="2"/>
  <c r="AV23" i="2"/>
  <c r="AW23" i="2"/>
  <c r="AZ23" i="2"/>
  <c r="BA23" i="2"/>
  <c r="BB23" i="2"/>
  <c r="BC23" i="2"/>
  <c r="BD23" i="2"/>
  <c r="AP24" i="2"/>
  <c r="AQ24" i="2"/>
  <c r="AS24" i="2"/>
  <c r="AT24" i="2"/>
  <c r="AV24" i="2"/>
  <c r="AW24" i="2"/>
  <c r="AZ24" i="2"/>
  <c r="BA24" i="2"/>
  <c r="BB24" i="2"/>
  <c r="BC24" i="2"/>
  <c r="BD24" i="2"/>
  <c r="AP25" i="2"/>
  <c r="AQ25" i="2"/>
  <c r="AS25" i="2"/>
  <c r="AT25" i="2"/>
  <c r="AV25" i="2"/>
  <c r="AW25" i="2"/>
  <c r="AZ25" i="2"/>
  <c r="BA25" i="2"/>
  <c r="BB25" i="2"/>
  <c r="BC25" i="2"/>
  <c r="BD25" i="2"/>
  <c r="AP26" i="2"/>
  <c r="AQ26" i="2"/>
  <c r="AS26" i="2"/>
  <c r="AT26" i="2"/>
  <c r="AV26" i="2"/>
  <c r="AW26" i="2"/>
  <c r="AZ26" i="2"/>
  <c r="BA26" i="2"/>
  <c r="BB26" i="2"/>
  <c r="BC26" i="2"/>
  <c r="BD26" i="2"/>
  <c r="AP27" i="2"/>
  <c r="AQ27" i="2"/>
  <c r="AS27" i="2"/>
  <c r="AT27" i="2"/>
  <c r="AV27" i="2"/>
  <c r="AW27" i="2"/>
  <c r="AZ27" i="2"/>
  <c r="BA27" i="2"/>
  <c r="BB27" i="2"/>
  <c r="BC27" i="2"/>
  <c r="BD27" i="2"/>
  <c r="AP28" i="2"/>
  <c r="G28" i="2"/>
  <c r="AQ28" i="2"/>
  <c r="AS28" i="2"/>
  <c r="AT28" i="2"/>
  <c r="AV28" i="2"/>
  <c r="AW28" i="2"/>
  <c r="AZ28" i="2"/>
  <c r="BA28" i="2"/>
  <c r="BB28" i="2"/>
  <c r="BC28" i="2"/>
  <c r="BD28" i="2"/>
  <c r="AP29" i="2"/>
  <c r="AQ29" i="2"/>
  <c r="AS29" i="2"/>
  <c r="AT29" i="2"/>
  <c r="AV29" i="2"/>
  <c r="AW29" i="2"/>
  <c r="AZ29" i="2"/>
  <c r="BA29" i="2"/>
  <c r="BB29" i="2"/>
  <c r="BC29" i="2"/>
  <c r="BD29" i="2"/>
  <c r="AP30" i="2"/>
  <c r="AQ30" i="2"/>
  <c r="AS30" i="2"/>
  <c r="AT30" i="2"/>
  <c r="AV30" i="2"/>
  <c r="AW30" i="2"/>
  <c r="AZ30" i="2"/>
  <c r="BA30" i="2"/>
  <c r="BB30" i="2"/>
  <c r="BC30" i="2"/>
  <c r="BD30" i="2"/>
  <c r="AP31" i="2"/>
  <c r="AQ31" i="2"/>
  <c r="AS31" i="2"/>
  <c r="AT31" i="2"/>
  <c r="AV31" i="2"/>
  <c r="AW31" i="2"/>
  <c r="AZ31" i="2"/>
  <c r="BA31" i="2"/>
  <c r="BB31" i="2"/>
  <c r="BC31" i="2"/>
  <c r="BD31" i="2"/>
  <c r="AP32" i="2"/>
  <c r="AQ32" i="2"/>
  <c r="AS32" i="2"/>
  <c r="AT32" i="2"/>
  <c r="AV32" i="2"/>
  <c r="AW32" i="2"/>
  <c r="AZ32" i="2"/>
  <c r="BA32" i="2"/>
  <c r="BB32" i="2"/>
  <c r="BC32" i="2"/>
  <c r="BD32" i="2"/>
  <c r="AP33" i="2"/>
  <c r="AQ33" i="2"/>
  <c r="AS33" i="2"/>
  <c r="AT33" i="2"/>
  <c r="AV33" i="2"/>
  <c r="AW33" i="2"/>
  <c r="AZ33" i="2"/>
  <c r="BA33" i="2"/>
  <c r="BB33" i="2"/>
  <c r="BC33" i="2"/>
  <c r="BD33" i="2"/>
  <c r="AP34" i="2"/>
  <c r="AQ34" i="2"/>
  <c r="AS34" i="2"/>
  <c r="AT34" i="2"/>
  <c r="AV34" i="2"/>
  <c r="AW34" i="2"/>
  <c r="AZ34" i="2"/>
  <c r="BA34" i="2"/>
  <c r="BB34" i="2"/>
  <c r="BC34" i="2"/>
  <c r="BD34" i="2"/>
  <c r="AP35" i="2"/>
  <c r="AQ35" i="2"/>
  <c r="AS35" i="2"/>
  <c r="AT35" i="2"/>
  <c r="AV35" i="2"/>
  <c r="AW35" i="2"/>
  <c r="AZ35" i="2"/>
  <c r="BA35" i="2"/>
  <c r="BB35" i="2"/>
  <c r="BC35" i="2"/>
  <c r="BD35" i="2"/>
  <c r="AP36" i="2"/>
  <c r="G36" i="2"/>
  <c r="AQ36" i="2"/>
  <c r="AS36" i="2"/>
  <c r="AT36" i="2"/>
  <c r="AV36" i="2"/>
  <c r="AW36" i="2"/>
  <c r="AZ36" i="2"/>
  <c r="BA36" i="2"/>
  <c r="BB36" i="2"/>
  <c r="BC36" i="2"/>
  <c r="BD36" i="2"/>
  <c r="AP37" i="2"/>
  <c r="AQ37" i="2"/>
  <c r="AS37" i="2"/>
  <c r="AT37" i="2"/>
  <c r="AV37" i="2"/>
  <c r="AW37" i="2"/>
  <c r="AZ37" i="2"/>
  <c r="BA37" i="2"/>
  <c r="BB37" i="2"/>
  <c r="BC37" i="2"/>
  <c r="BD37" i="2"/>
  <c r="AP38" i="2"/>
  <c r="AQ38" i="2"/>
  <c r="AS38" i="2"/>
  <c r="AT38" i="2"/>
  <c r="AV38" i="2"/>
  <c r="AW38" i="2"/>
  <c r="AZ38" i="2"/>
  <c r="BA38" i="2"/>
  <c r="BB38" i="2"/>
  <c r="BC38" i="2"/>
  <c r="BD38" i="2"/>
  <c r="AP39" i="2"/>
  <c r="AQ39" i="2"/>
  <c r="AS39" i="2"/>
  <c r="AT39" i="2"/>
  <c r="AV39" i="2"/>
  <c r="AW39" i="2"/>
  <c r="AZ39" i="2"/>
  <c r="BA39" i="2"/>
  <c r="BB39" i="2"/>
  <c r="BC39" i="2"/>
  <c r="BD39" i="2"/>
  <c r="AP40" i="2"/>
  <c r="AQ40" i="2"/>
  <c r="AS40" i="2"/>
  <c r="AT40" i="2"/>
  <c r="AV40" i="2"/>
  <c r="AW40" i="2"/>
  <c r="AZ40" i="2"/>
  <c r="BA40" i="2"/>
  <c r="BB40" i="2"/>
  <c r="BC40" i="2"/>
  <c r="BD40" i="2"/>
  <c r="AP41" i="2"/>
  <c r="AQ41" i="2"/>
  <c r="AS41" i="2"/>
  <c r="AT41" i="2"/>
  <c r="AV41" i="2"/>
  <c r="AW41" i="2"/>
  <c r="AZ41" i="2"/>
  <c r="BA41" i="2"/>
  <c r="BB41" i="2"/>
  <c r="BC41" i="2"/>
  <c r="BD41" i="2"/>
  <c r="AP42" i="2"/>
  <c r="AQ42" i="2"/>
  <c r="AS42" i="2"/>
  <c r="AT42" i="2"/>
  <c r="AV42" i="2"/>
  <c r="AW42" i="2"/>
  <c r="AZ42" i="2"/>
  <c r="BA42" i="2"/>
  <c r="BB42" i="2"/>
  <c r="BC42" i="2"/>
  <c r="BD42" i="2"/>
  <c r="AP43" i="2"/>
  <c r="AQ43" i="2"/>
  <c r="AS43" i="2"/>
  <c r="AT43" i="2"/>
  <c r="AV43" i="2"/>
  <c r="AW43" i="2"/>
  <c r="AZ43" i="2"/>
  <c r="BA43" i="2"/>
  <c r="BB43" i="2"/>
  <c r="BC43" i="2"/>
  <c r="BD43" i="2"/>
  <c r="AP44" i="2"/>
  <c r="AQ44" i="2"/>
  <c r="AS44" i="2"/>
  <c r="AT44" i="2"/>
  <c r="AV44" i="2"/>
  <c r="AW44" i="2"/>
  <c r="AZ44" i="2"/>
  <c r="BA44" i="2"/>
  <c r="BB44" i="2"/>
  <c r="BC44" i="2"/>
  <c r="BD44" i="2"/>
  <c r="AP45" i="2"/>
  <c r="AQ45" i="2"/>
  <c r="AS45" i="2"/>
  <c r="AT45" i="2"/>
  <c r="AV45" i="2"/>
  <c r="AW45" i="2"/>
  <c r="AZ45" i="2"/>
  <c r="BA45" i="2"/>
  <c r="BB45" i="2"/>
  <c r="BC45" i="2"/>
  <c r="BD45" i="2"/>
  <c r="AP46" i="2"/>
  <c r="AQ46" i="2"/>
  <c r="AS46" i="2"/>
  <c r="AT46" i="2"/>
  <c r="AV46" i="2"/>
  <c r="AW46" i="2"/>
  <c r="AZ46" i="2"/>
  <c r="BA46" i="2"/>
  <c r="BB46" i="2"/>
  <c r="BC46" i="2"/>
  <c r="BD46" i="2"/>
  <c r="AP47" i="2"/>
  <c r="AQ47" i="2"/>
  <c r="AS47" i="2"/>
  <c r="AT47" i="2"/>
  <c r="AV47" i="2"/>
  <c r="AW47" i="2"/>
  <c r="AZ47" i="2"/>
  <c r="BA47" i="2"/>
  <c r="BB47" i="2"/>
  <c r="BC47" i="2"/>
  <c r="BD47" i="2"/>
  <c r="AP48" i="2"/>
  <c r="G48" i="2"/>
  <c r="AQ48" i="2"/>
  <c r="AS48" i="2"/>
  <c r="AT48" i="2"/>
  <c r="AV48" i="2"/>
  <c r="AW48" i="2"/>
  <c r="AZ48" i="2"/>
  <c r="BA48" i="2"/>
  <c r="BB48" i="2"/>
  <c r="BC48" i="2"/>
  <c r="BD48" i="2"/>
  <c r="AP49" i="2"/>
  <c r="AQ49" i="2"/>
  <c r="AS49" i="2"/>
  <c r="AT49" i="2"/>
  <c r="AV49" i="2"/>
  <c r="AW49" i="2"/>
  <c r="AZ49" i="2"/>
  <c r="BA49" i="2"/>
  <c r="BB49" i="2"/>
  <c r="BC49" i="2"/>
  <c r="BD49" i="2"/>
  <c r="AP50" i="2"/>
  <c r="AQ50" i="2"/>
  <c r="AS50" i="2"/>
  <c r="AT50" i="2"/>
  <c r="AV50" i="2"/>
  <c r="AW50" i="2"/>
  <c r="AZ50" i="2"/>
  <c r="BA50" i="2"/>
  <c r="BB50" i="2"/>
  <c r="BC50" i="2"/>
  <c r="BD50" i="2"/>
  <c r="AP51" i="2"/>
  <c r="AQ51" i="2"/>
  <c r="AS51" i="2"/>
  <c r="AT51" i="2"/>
  <c r="AV51" i="2"/>
  <c r="AW51" i="2"/>
  <c r="AZ51" i="2"/>
  <c r="BA51" i="2"/>
  <c r="BB51" i="2"/>
  <c r="BC51" i="2"/>
  <c r="BD51" i="2"/>
  <c r="AP52" i="2"/>
  <c r="G52" i="2"/>
  <c r="AQ52" i="2"/>
  <c r="AS52" i="2"/>
  <c r="AT52" i="2"/>
  <c r="AV52" i="2"/>
  <c r="AW52" i="2"/>
  <c r="AZ52" i="2"/>
  <c r="BA52" i="2"/>
  <c r="BB52" i="2"/>
  <c r="BC52" i="2"/>
  <c r="BD52" i="2"/>
  <c r="AP53" i="2"/>
  <c r="AQ53" i="2"/>
  <c r="AS53" i="2"/>
  <c r="AT53" i="2"/>
  <c r="AV53" i="2"/>
  <c r="AW53" i="2"/>
  <c r="AZ53" i="2"/>
  <c r="BA53" i="2"/>
  <c r="BB53" i="2"/>
  <c r="BC53" i="2"/>
  <c r="BD53" i="2"/>
  <c r="AP54" i="2"/>
  <c r="AQ54" i="2"/>
  <c r="AS54" i="2"/>
  <c r="AT54" i="2"/>
  <c r="AV54" i="2"/>
  <c r="AW54" i="2"/>
  <c r="AZ54" i="2"/>
  <c r="BA54" i="2"/>
  <c r="BB54" i="2"/>
  <c r="BC54" i="2"/>
  <c r="BD54" i="2"/>
  <c r="AP55" i="2"/>
  <c r="AQ55" i="2"/>
  <c r="AS55" i="2"/>
  <c r="AT55" i="2"/>
  <c r="AV55" i="2"/>
  <c r="AW55" i="2"/>
  <c r="AZ55" i="2"/>
  <c r="BA55" i="2"/>
  <c r="BB55" i="2"/>
  <c r="BC55" i="2"/>
  <c r="BD55" i="2"/>
  <c r="AP56" i="2"/>
  <c r="G56" i="2"/>
  <c r="AQ56" i="2"/>
  <c r="AS56" i="2"/>
  <c r="AT56" i="2"/>
  <c r="AV56" i="2"/>
  <c r="AW56" i="2"/>
  <c r="AZ56" i="2"/>
  <c r="BA56" i="2"/>
  <c r="BB56" i="2"/>
  <c r="BC56" i="2"/>
  <c r="BD56" i="2"/>
  <c r="AP57" i="2"/>
  <c r="AQ57" i="2"/>
  <c r="AS57" i="2"/>
  <c r="AT57" i="2"/>
  <c r="AV57" i="2"/>
  <c r="AW57" i="2"/>
  <c r="AZ57" i="2"/>
  <c r="BA57" i="2"/>
  <c r="BB57" i="2"/>
  <c r="BC57" i="2"/>
  <c r="BD57" i="2"/>
  <c r="AP58" i="2"/>
  <c r="AQ58" i="2"/>
  <c r="AS58" i="2"/>
  <c r="AT58" i="2"/>
  <c r="AV58" i="2"/>
  <c r="AW58" i="2"/>
  <c r="AZ58" i="2"/>
  <c r="BA58" i="2"/>
  <c r="BB58" i="2"/>
  <c r="BC58" i="2"/>
  <c r="BD58" i="2"/>
  <c r="AP8" i="2"/>
  <c r="AQ8" i="2"/>
  <c r="G8" i="2"/>
  <c r="AS8" i="2"/>
  <c r="AT8" i="2"/>
  <c r="AV8" i="2"/>
  <c r="AW8" i="2"/>
  <c r="AX8" i="2"/>
  <c r="AY8" i="2"/>
  <c r="AZ8" i="2"/>
  <c r="BA8" i="2"/>
  <c r="BB8" i="2"/>
  <c r="BC8" i="2"/>
  <c r="BD8" i="2"/>
  <c r="AM9" i="2"/>
  <c r="G16" i="8"/>
  <c r="AP9" i="2"/>
  <c r="AQ9" i="2"/>
  <c r="AS9" i="2"/>
  <c r="AT9" i="2"/>
  <c r="AV9" i="2"/>
  <c r="AW9" i="2"/>
  <c r="AZ9" i="2"/>
  <c r="BA9" i="2"/>
  <c r="BB9" i="2"/>
  <c r="BC9" i="2"/>
  <c r="BD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M10" i="2"/>
  <c r="X11" i="2"/>
  <c r="AX11" i="2"/>
  <c r="Z11" i="2"/>
  <c r="AY11" i="2"/>
  <c r="AM11" i="2"/>
  <c r="X12" i="2"/>
  <c r="AX12" i="2"/>
  <c r="Z12" i="2"/>
  <c r="AY12" i="2"/>
  <c r="AM12" i="2"/>
  <c r="X13" i="2"/>
  <c r="AX13" i="2"/>
  <c r="Z13" i="2"/>
  <c r="AY13" i="2"/>
  <c r="AM13" i="2"/>
  <c r="X14" i="2"/>
  <c r="Z14" i="2"/>
  <c r="AY14" i="2"/>
  <c r="AM14" i="2"/>
  <c r="X15" i="2"/>
  <c r="Z15" i="2"/>
  <c r="AY15" i="2"/>
  <c r="AM15" i="2"/>
  <c r="X16" i="2"/>
  <c r="AX16" i="2"/>
  <c r="Z16" i="2"/>
  <c r="AY16" i="2"/>
  <c r="AM16" i="2"/>
  <c r="X17" i="2"/>
  <c r="Z17" i="2"/>
  <c r="AY17" i="2"/>
  <c r="AM17" i="2"/>
  <c r="X18" i="2"/>
  <c r="AX18" i="2"/>
  <c r="Z18" i="2"/>
  <c r="AM18" i="2"/>
  <c r="X19" i="2"/>
  <c r="AX19" i="2"/>
  <c r="Z19" i="2"/>
  <c r="AY19" i="2"/>
  <c r="AM19" i="2"/>
  <c r="X20" i="2"/>
  <c r="Z20" i="2"/>
  <c r="AY20" i="2"/>
  <c r="AM20" i="2"/>
  <c r="X21" i="2"/>
  <c r="AX21" i="2"/>
  <c r="Z21" i="2"/>
  <c r="AY21" i="2"/>
  <c r="G21" i="2"/>
  <c r="AM21" i="2"/>
  <c r="X22" i="2"/>
  <c r="Z22" i="2"/>
  <c r="AY22" i="2"/>
  <c r="AM22" i="2"/>
  <c r="X23" i="2"/>
  <c r="Z23" i="2"/>
  <c r="AY23" i="2"/>
  <c r="AM23" i="2"/>
  <c r="X24" i="2"/>
  <c r="AX24" i="2"/>
  <c r="Z24" i="2"/>
  <c r="AY24" i="2"/>
  <c r="AM24" i="2"/>
  <c r="X25" i="2"/>
  <c r="Z25" i="2"/>
  <c r="AY25" i="2"/>
  <c r="AM25" i="2"/>
  <c r="X26" i="2"/>
  <c r="AX26" i="2"/>
  <c r="G26" i="2"/>
  <c r="Z26" i="2"/>
  <c r="AY26" i="2"/>
  <c r="AM26" i="2"/>
  <c r="X27" i="2"/>
  <c r="AX27" i="2"/>
  <c r="Z27" i="2"/>
  <c r="AY27" i="2"/>
  <c r="AM27" i="2"/>
  <c r="X28" i="2"/>
  <c r="AX28" i="2"/>
  <c r="Z28" i="2"/>
  <c r="AY28" i="2"/>
  <c r="AM28" i="2"/>
  <c r="X29" i="2"/>
  <c r="AX29" i="2"/>
  <c r="Z29" i="2"/>
  <c r="AM29" i="2"/>
  <c r="X30" i="2"/>
  <c r="AX30" i="2"/>
  <c r="Z30" i="2"/>
  <c r="AY30" i="2"/>
  <c r="G30" i="2"/>
  <c r="AM30" i="2"/>
  <c r="X31" i="2"/>
  <c r="Z31" i="2"/>
  <c r="AY31" i="2"/>
  <c r="AM31" i="2"/>
  <c r="X32" i="2"/>
  <c r="Z32" i="2"/>
  <c r="AY32" i="2"/>
  <c r="AM32" i="2"/>
  <c r="X33" i="2"/>
  <c r="AX33" i="2"/>
  <c r="Z33" i="2"/>
  <c r="AY33" i="2"/>
  <c r="AM33" i="2"/>
  <c r="X34" i="2"/>
  <c r="AX34" i="2"/>
  <c r="G34" i="2"/>
  <c r="Z34" i="2"/>
  <c r="AY34" i="2"/>
  <c r="AM34" i="2"/>
  <c r="X35" i="2"/>
  <c r="AX35" i="2"/>
  <c r="Z35" i="2"/>
  <c r="AY35" i="2"/>
  <c r="AM35" i="2"/>
  <c r="X36" i="2"/>
  <c r="AX36" i="2"/>
  <c r="Z36" i="2"/>
  <c r="AY36" i="2"/>
  <c r="AM36" i="2"/>
  <c r="X37" i="2"/>
  <c r="Z37" i="2"/>
  <c r="AM37" i="2"/>
  <c r="X38" i="2"/>
  <c r="AX38" i="2"/>
  <c r="Z38" i="2"/>
  <c r="AY38" i="2"/>
  <c r="AM38" i="2"/>
  <c r="X39" i="2"/>
  <c r="Z39" i="2"/>
  <c r="AY39" i="2"/>
  <c r="AM39" i="2"/>
  <c r="X40" i="2"/>
  <c r="AX40" i="2"/>
  <c r="Z40" i="2"/>
  <c r="AY40" i="2"/>
  <c r="AM40" i="2"/>
  <c r="X41" i="2"/>
  <c r="AX41" i="2"/>
  <c r="Z41" i="2"/>
  <c r="AY41" i="2"/>
  <c r="AM41" i="2"/>
  <c r="X42" i="2"/>
  <c r="Z42" i="2"/>
  <c r="AM42" i="2"/>
  <c r="X43" i="2"/>
  <c r="AX43" i="2"/>
  <c r="Z43" i="2"/>
  <c r="AY43" i="2"/>
  <c r="AM43" i="2"/>
  <c r="X44" i="2"/>
  <c r="Z44" i="2"/>
  <c r="AY44" i="2"/>
  <c r="AM44" i="2"/>
  <c r="X45" i="2"/>
  <c r="Z45" i="2"/>
  <c r="AY45" i="2"/>
  <c r="AM45" i="2"/>
  <c r="X46" i="2"/>
  <c r="AX46" i="2"/>
  <c r="Z46" i="2"/>
  <c r="AY46" i="2"/>
  <c r="AM46" i="2"/>
  <c r="X47" i="2"/>
  <c r="AX47" i="2"/>
  <c r="Z47" i="2"/>
  <c r="AM47" i="2"/>
  <c r="X48" i="2"/>
  <c r="AX48" i="2"/>
  <c r="Z48" i="2"/>
  <c r="AY48" i="2"/>
  <c r="AM48" i="2"/>
  <c r="X49" i="2"/>
  <c r="AX49" i="2"/>
  <c r="Z49" i="2"/>
  <c r="AY49" i="2"/>
  <c r="AM49" i="2"/>
  <c r="X50" i="2"/>
  <c r="AX50" i="2"/>
  <c r="Z50" i="2"/>
  <c r="AY50" i="2"/>
  <c r="AM50" i="2"/>
  <c r="X51" i="2"/>
  <c r="AX51" i="2"/>
  <c r="Z51" i="2"/>
  <c r="AY51" i="2"/>
  <c r="AM51" i="2"/>
  <c r="X52" i="2"/>
  <c r="AX52" i="2"/>
  <c r="Z52" i="2"/>
  <c r="AY52" i="2"/>
  <c r="AM52" i="2"/>
  <c r="X53" i="2"/>
  <c r="AX53" i="2"/>
  <c r="Z53" i="2"/>
  <c r="AY53" i="2"/>
  <c r="AM53" i="2"/>
  <c r="X54" i="2"/>
  <c r="AX54" i="2"/>
  <c r="Z54" i="2"/>
  <c r="AY54" i="2"/>
  <c r="AM54" i="2"/>
  <c r="X55" i="2"/>
  <c r="AX55" i="2"/>
  <c r="Z55" i="2"/>
  <c r="AY55" i="2"/>
  <c r="AM55" i="2"/>
  <c r="X56" i="2"/>
  <c r="AX56" i="2"/>
  <c r="Z56" i="2"/>
  <c r="AY56" i="2"/>
  <c r="AM56" i="2"/>
  <c r="X57" i="2"/>
  <c r="AX57" i="2"/>
  <c r="Z57" i="2"/>
  <c r="AY57" i="2"/>
  <c r="AM57" i="2"/>
  <c r="X58" i="2"/>
  <c r="AX58" i="2"/>
  <c r="Z58" i="2"/>
  <c r="AY58" i="2"/>
  <c r="AM58" i="2"/>
  <c r="AP59" i="2"/>
  <c r="AQ59" i="2"/>
  <c r="AR59" i="2"/>
  <c r="AS59" i="2"/>
  <c r="AT59" i="2"/>
  <c r="AV59" i="2"/>
  <c r="AW59" i="2"/>
  <c r="AX59" i="2"/>
  <c r="BA59" i="2"/>
  <c r="BB59" i="2"/>
  <c r="BC59" i="2"/>
  <c r="BD59" i="2"/>
  <c r="H60" i="2"/>
  <c r="AP60" i="2"/>
  <c r="J60" i="2"/>
  <c r="AQ60" i="2"/>
  <c r="L60" i="2"/>
  <c r="AR60" i="2"/>
  <c r="N60" i="2"/>
  <c r="AS60" i="2"/>
  <c r="P60" i="2"/>
  <c r="R60" i="2"/>
  <c r="AT60" i="2"/>
  <c r="T60" i="2"/>
  <c r="AV60" i="2"/>
  <c r="V60" i="2"/>
  <c r="AW60" i="2"/>
  <c r="AB60" i="2"/>
  <c r="BA60" i="2"/>
  <c r="AD60" i="2"/>
  <c r="BB60" i="2"/>
  <c r="AF60" i="2"/>
  <c r="AH60" i="2"/>
  <c r="BC60" i="2"/>
  <c r="AJ60" i="2"/>
  <c r="BD60" i="2"/>
  <c r="AX60" i="2"/>
  <c r="AL8" i="5"/>
  <c r="AM8" i="5"/>
  <c r="AO8" i="5"/>
  <c r="AP8" i="5"/>
  <c r="AQ8" i="5"/>
  <c r="AR8" i="5"/>
  <c r="AS8" i="5"/>
  <c r="AT8" i="5"/>
  <c r="AU8" i="5"/>
  <c r="AV8" i="5"/>
  <c r="AW8" i="5"/>
  <c r="AX8" i="5"/>
  <c r="AI9" i="5"/>
  <c r="G16" i="10"/>
  <c r="AL9" i="5"/>
  <c r="AM9" i="5"/>
  <c r="AO9" i="5"/>
  <c r="AP9" i="5"/>
  <c r="AQ9" i="5"/>
  <c r="AR9" i="5"/>
  <c r="AU9" i="5"/>
  <c r="AV9" i="5"/>
  <c r="AW9" i="5"/>
  <c r="AX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I10" i="5"/>
  <c r="AL10" i="5"/>
  <c r="AM10" i="5"/>
  <c r="AO10" i="5"/>
  <c r="AP10" i="5"/>
  <c r="AQ10" i="5"/>
  <c r="AR10" i="5"/>
  <c r="AU10" i="5"/>
  <c r="AV10" i="5"/>
  <c r="AW10" i="5"/>
  <c r="AX10" i="5"/>
  <c r="V11" i="5"/>
  <c r="AS11" i="5"/>
  <c r="X11" i="5"/>
  <c r="AT11" i="5"/>
  <c r="AI11" i="5"/>
  <c r="AL11" i="5"/>
  <c r="AM11" i="5"/>
  <c r="AO11" i="5"/>
  <c r="AP11" i="5"/>
  <c r="AQ11" i="5"/>
  <c r="AR11" i="5"/>
  <c r="AU11" i="5"/>
  <c r="AV11" i="5"/>
  <c r="AW11" i="5"/>
  <c r="AX11" i="5"/>
  <c r="V12" i="5"/>
  <c r="AS12" i="5"/>
  <c r="X12" i="5"/>
  <c r="AT12" i="5"/>
  <c r="AI12" i="5"/>
  <c r="AL12" i="5"/>
  <c r="AM12" i="5"/>
  <c r="AO12" i="5"/>
  <c r="AP12" i="5"/>
  <c r="AQ12" i="5"/>
  <c r="AR12" i="5"/>
  <c r="AU12" i="5"/>
  <c r="AV12" i="5"/>
  <c r="AW12" i="5"/>
  <c r="AX12" i="5"/>
  <c r="V13" i="5"/>
  <c r="X13" i="5"/>
  <c r="AT13" i="5"/>
  <c r="AI13" i="5"/>
  <c r="AL13" i="5"/>
  <c r="AM13" i="5"/>
  <c r="AO13" i="5"/>
  <c r="AP13" i="5"/>
  <c r="AQ13" i="5"/>
  <c r="AR13" i="5"/>
  <c r="AU13" i="5"/>
  <c r="AV13" i="5"/>
  <c r="AW13" i="5"/>
  <c r="AX13" i="5"/>
  <c r="V14" i="5"/>
  <c r="AS14" i="5"/>
  <c r="X14" i="5"/>
  <c r="AT14" i="5"/>
  <c r="AI14" i="5"/>
  <c r="AL14" i="5"/>
  <c r="AM14" i="5"/>
  <c r="AO14" i="5"/>
  <c r="AP14" i="5"/>
  <c r="AQ14" i="5"/>
  <c r="AR14" i="5"/>
  <c r="AU14" i="5"/>
  <c r="AV14" i="5"/>
  <c r="AW14" i="5"/>
  <c r="AX14" i="5"/>
  <c r="V15" i="5"/>
  <c r="AS15" i="5"/>
  <c r="X15" i="5"/>
  <c r="AT15" i="5"/>
  <c r="AI15" i="5"/>
  <c r="AL15" i="5"/>
  <c r="G15" i="5"/>
  <c r="AM15" i="5"/>
  <c r="AO15" i="5"/>
  <c r="AP15" i="5"/>
  <c r="AQ15" i="5"/>
  <c r="AR15" i="5"/>
  <c r="AU15" i="5"/>
  <c r="AV15" i="5"/>
  <c r="AW15" i="5"/>
  <c r="AX15" i="5"/>
  <c r="V16" i="5"/>
  <c r="AS16" i="5"/>
  <c r="X16" i="5"/>
  <c r="AT16" i="5"/>
  <c r="AI16" i="5"/>
  <c r="AL16" i="5"/>
  <c r="AM16" i="5"/>
  <c r="AO16" i="5"/>
  <c r="AP16" i="5"/>
  <c r="AQ16" i="5"/>
  <c r="AR16" i="5"/>
  <c r="AU16" i="5"/>
  <c r="AV16" i="5"/>
  <c r="AW16" i="5"/>
  <c r="AX16" i="5"/>
  <c r="V17" i="5"/>
  <c r="AS17" i="5"/>
  <c r="X17" i="5"/>
  <c r="AT17" i="5"/>
  <c r="AI17" i="5"/>
  <c r="AL17" i="5"/>
  <c r="AM17" i="5"/>
  <c r="AO17" i="5"/>
  <c r="AP17" i="5"/>
  <c r="AQ17" i="5"/>
  <c r="AR17" i="5"/>
  <c r="AU17" i="5"/>
  <c r="AV17" i="5"/>
  <c r="AW17" i="5"/>
  <c r="AX17" i="5"/>
  <c r="V18" i="5"/>
  <c r="AS18" i="5"/>
  <c r="X18" i="5"/>
  <c r="AT18" i="5"/>
  <c r="AI18" i="5"/>
  <c r="AL18" i="5"/>
  <c r="AM18" i="5"/>
  <c r="AO18" i="5"/>
  <c r="AP18" i="5"/>
  <c r="AQ18" i="5"/>
  <c r="AR18" i="5"/>
  <c r="AU18" i="5"/>
  <c r="AV18" i="5"/>
  <c r="AW18" i="5"/>
  <c r="AX18" i="5"/>
  <c r="V19" i="5"/>
  <c r="AS19" i="5"/>
  <c r="X19" i="5"/>
  <c r="AT19" i="5"/>
  <c r="AI19" i="5"/>
  <c r="AL19" i="5"/>
  <c r="AM19" i="5"/>
  <c r="AO19" i="5"/>
  <c r="AP19" i="5"/>
  <c r="AQ19" i="5"/>
  <c r="AR19" i="5"/>
  <c r="AU19" i="5"/>
  <c r="AV19" i="5"/>
  <c r="AW19" i="5"/>
  <c r="AX19" i="5"/>
  <c r="V20" i="5"/>
  <c r="AS20" i="5"/>
  <c r="X20" i="5"/>
  <c r="AT20" i="5"/>
  <c r="AI20" i="5"/>
  <c r="AL20" i="5"/>
  <c r="AM20" i="5"/>
  <c r="AO20" i="5"/>
  <c r="AP20" i="5"/>
  <c r="AQ20" i="5"/>
  <c r="AR20" i="5"/>
  <c r="AU20" i="5"/>
  <c r="AV20" i="5"/>
  <c r="AW20" i="5"/>
  <c r="AX20" i="5"/>
  <c r="V21" i="5"/>
  <c r="AS21" i="5"/>
  <c r="X21" i="5"/>
  <c r="AT21" i="5"/>
  <c r="AI21" i="5"/>
  <c r="AL21" i="5"/>
  <c r="AM21" i="5"/>
  <c r="AO21" i="5"/>
  <c r="AP21" i="5"/>
  <c r="AQ21" i="5"/>
  <c r="AR21" i="5"/>
  <c r="AU21" i="5"/>
  <c r="AV21" i="5"/>
  <c r="AW21" i="5"/>
  <c r="AX21" i="5"/>
  <c r="V22" i="5"/>
  <c r="AS22" i="5"/>
  <c r="X22" i="5"/>
  <c r="AT22" i="5"/>
  <c r="AI22" i="5"/>
  <c r="AL22" i="5"/>
  <c r="AM22" i="5"/>
  <c r="AO22" i="5"/>
  <c r="AP22" i="5"/>
  <c r="AQ22" i="5"/>
  <c r="AR22" i="5"/>
  <c r="G22" i="5"/>
  <c r="AU22" i="5"/>
  <c r="AV22" i="5"/>
  <c r="AW22" i="5"/>
  <c r="AX22" i="5"/>
  <c r="V23" i="5"/>
  <c r="AS23" i="5"/>
  <c r="X23" i="5"/>
  <c r="AT23" i="5"/>
  <c r="AI23" i="5"/>
  <c r="AL23" i="5"/>
  <c r="AM23" i="5"/>
  <c r="AO23" i="5"/>
  <c r="AP23" i="5"/>
  <c r="AQ23" i="5"/>
  <c r="AR23" i="5"/>
  <c r="AU23" i="5"/>
  <c r="AV23" i="5"/>
  <c r="AW23" i="5"/>
  <c r="AX23" i="5"/>
  <c r="V24" i="5"/>
  <c r="AS24" i="5"/>
  <c r="X24" i="5"/>
  <c r="AT24" i="5"/>
  <c r="AI24" i="5"/>
  <c r="AL24" i="5"/>
  <c r="AM24" i="5"/>
  <c r="AO24" i="5"/>
  <c r="AP24" i="5"/>
  <c r="AQ24" i="5"/>
  <c r="AR24" i="5"/>
  <c r="AU24" i="5"/>
  <c r="AV24" i="5"/>
  <c r="AW24" i="5"/>
  <c r="AX24" i="5"/>
  <c r="V25" i="5"/>
  <c r="AS25" i="5"/>
  <c r="X25" i="5"/>
  <c r="AT25" i="5"/>
  <c r="AI25" i="5"/>
  <c r="AL25" i="5"/>
  <c r="AM25" i="5"/>
  <c r="AO25" i="5"/>
  <c r="G25" i="5"/>
  <c r="AP25" i="5"/>
  <c r="AQ25" i="5"/>
  <c r="AR25" i="5"/>
  <c r="AU25" i="5"/>
  <c r="AV25" i="5"/>
  <c r="AW25" i="5"/>
  <c r="AX25" i="5"/>
  <c r="V26" i="5"/>
  <c r="X26" i="5"/>
  <c r="AT26" i="5"/>
  <c r="AI26" i="5"/>
  <c r="AL26" i="5"/>
  <c r="AM26" i="5"/>
  <c r="AO26" i="5"/>
  <c r="AP26" i="5"/>
  <c r="AQ26" i="5"/>
  <c r="AR26" i="5"/>
  <c r="AU26" i="5"/>
  <c r="AV26" i="5"/>
  <c r="AW26" i="5"/>
  <c r="AX26" i="5"/>
  <c r="V27" i="5"/>
  <c r="AS27" i="5"/>
  <c r="X27" i="5"/>
  <c r="AT27" i="5"/>
  <c r="AI27" i="5"/>
  <c r="AL27" i="5"/>
  <c r="AM27" i="5"/>
  <c r="AO27" i="5"/>
  <c r="AP27" i="5"/>
  <c r="AQ27" i="5"/>
  <c r="AR27" i="5"/>
  <c r="AU27" i="5"/>
  <c r="AV27" i="5"/>
  <c r="AW27" i="5"/>
  <c r="AX27" i="5"/>
  <c r="V28" i="5"/>
  <c r="AS28" i="5"/>
  <c r="X28" i="5"/>
  <c r="AT28" i="5"/>
  <c r="AI28" i="5"/>
  <c r="AL28" i="5"/>
  <c r="AM28" i="5"/>
  <c r="G28" i="5"/>
  <c r="AO28" i="5"/>
  <c r="AP28" i="5"/>
  <c r="AQ28" i="5"/>
  <c r="AR28" i="5"/>
  <c r="AU28" i="5"/>
  <c r="AV28" i="5"/>
  <c r="AW28" i="5"/>
  <c r="AX28" i="5"/>
  <c r="V29" i="5"/>
  <c r="AS29" i="5"/>
  <c r="X29" i="5"/>
  <c r="AT29" i="5"/>
  <c r="AI29" i="5"/>
  <c r="AL29" i="5"/>
  <c r="AM29" i="5"/>
  <c r="AO29" i="5"/>
  <c r="AP29" i="5"/>
  <c r="AQ29" i="5"/>
  <c r="AR29" i="5"/>
  <c r="AU29" i="5"/>
  <c r="AV29" i="5"/>
  <c r="AW29" i="5"/>
  <c r="AX29" i="5"/>
  <c r="V30" i="5"/>
  <c r="AS30" i="5"/>
  <c r="X30" i="5"/>
  <c r="AT30" i="5"/>
  <c r="AI30" i="5"/>
  <c r="AL30" i="5"/>
  <c r="AM30" i="5"/>
  <c r="AO30" i="5"/>
  <c r="AP30" i="5"/>
  <c r="AQ30" i="5"/>
  <c r="AR30" i="5"/>
  <c r="G30" i="5"/>
  <c r="AU30" i="5"/>
  <c r="AV30" i="5"/>
  <c r="AW30" i="5"/>
  <c r="AX30" i="5"/>
  <c r="V31" i="5"/>
  <c r="AS31" i="5"/>
  <c r="X31" i="5"/>
  <c r="AI31" i="5"/>
  <c r="AL31" i="5"/>
  <c r="AM31" i="5"/>
  <c r="AO31" i="5"/>
  <c r="AP31" i="5"/>
  <c r="AQ31" i="5"/>
  <c r="AR31" i="5"/>
  <c r="AU31" i="5"/>
  <c r="AV31" i="5"/>
  <c r="AW31" i="5"/>
  <c r="AX31" i="5"/>
  <c r="V32" i="5"/>
  <c r="AS32" i="5"/>
  <c r="X32" i="5"/>
  <c r="AT32" i="5"/>
  <c r="AI32" i="5"/>
  <c r="AL32" i="5"/>
  <c r="AM32" i="5"/>
  <c r="AO32" i="5"/>
  <c r="AP32" i="5"/>
  <c r="AQ32" i="5"/>
  <c r="AR32" i="5"/>
  <c r="AU32" i="5"/>
  <c r="AV32" i="5"/>
  <c r="AW32" i="5"/>
  <c r="AX32" i="5"/>
  <c r="V33" i="5"/>
  <c r="AS33" i="5"/>
  <c r="X33" i="5"/>
  <c r="AT33" i="5"/>
  <c r="AI33" i="5"/>
  <c r="AL33" i="5"/>
  <c r="AM33" i="5"/>
  <c r="AO33" i="5"/>
  <c r="AP33" i="5"/>
  <c r="AQ33" i="5"/>
  <c r="AR33" i="5"/>
  <c r="G33" i="5"/>
  <c r="AU33" i="5"/>
  <c r="AV33" i="5"/>
  <c r="AW33" i="5"/>
  <c r="AX33" i="5"/>
  <c r="V34" i="5"/>
  <c r="AS34" i="5"/>
  <c r="X34" i="5"/>
  <c r="AT34" i="5"/>
  <c r="AI34" i="5"/>
  <c r="AL34" i="5"/>
  <c r="AM34" i="5"/>
  <c r="AO34" i="5"/>
  <c r="AP34" i="5"/>
  <c r="AQ34" i="5"/>
  <c r="AR34" i="5"/>
  <c r="AU34" i="5"/>
  <c r="AV34" i="5"/>
  <c r="AW34" i="5"/>
  <c r="AX34" i="5"/>
  <c r="V35" i="5"/>
  <c r="AS35" i="5"/>
  <c r="X35" i="5"/>
  <c r="AT35" i="5"/>
  <c r="AI35" i="5"/>
  <c r="AL35" i="5"/>
  <c r="AM35" i="5"/>
  <c r="AO35" i="5"/>
  <c r="AP35" i="5"/>
  <c r="AQ35" i="5"/>
  <c r="AR35" i="5"/>
  <c r="G35" i="5"/>
  <c r="AU35" i="5"/>
  <c r="AV35" i="5"/>
  <c r="AW35" i="5"/>
  <c r="AX35" i="5"/>
  <c r="V36" i="5"/>
  <c r="AS36" i="5"/>
  <c r="X36" i="5"/>
  <c r="AT36" i="5"/>
  <c r="AI36" i="5"/>
  <c r="AL36" i="5"/>
  <c r="AM36" i="5"/>
  <c r="AO36" i="5"/>
  <c r="AP36" i="5"/>
  <c r="AQ36" i="5"/>
  <c r="AR36" i="5"/>
  <c r="AU36" i="5"/>
  <c r="AV36" i="5"/>
  <c r="AW36" i="5"/>
  <c r="AX36" i="5"/>
  <c r="V37" i="5"/>
  <c r="AS37" i="5"/>
  <c r="X37" i="5"/>
  <c r="AT37" i="5"/>
  <c r="AI37" i="5"/>
  <c r="AL37" i="5"/>
  <c r="AM37" i="5"/>
  <c r="AO37" i="5"/>
  <c r="AP37" i="5"/>
  <c r="AQ37" i="5"/>
  <c r="AR37" i="5"/>
  <c r="AU37" i="5"/>
  <c r="AV37" i="5"/>
  <c r="AW37" i="5"/>
  <c r="AX37" i="5"/>
  <c r="V38" i="5"/>
  <c r="AS38" i="5"/>
  <c r="X38" i="5"/>
  <c r="AT38" i="5"/>
  <c r="AI38" i="5"/>
  <c r="AL38" i="5"/>
  <c r="G38" i="5"/>
  <c r="AM38" i="5"/>
  <c r="AO38" i="5"/>
  <c r="AP38" i="5"/>
  <c r="AQ38" i="5"/>
  <c r="AR38" i="5"/>
  <c r="AU38" i="5"/>
  <c r="AV38" i="5"/>
  <c r="AW38" i="5"/>
  <c r="AX38" i="5"/>
  <c r="V39" i="5"/>
  <c r="AS39" i="5"/>
  <c r="X39" i="5"/>
  <c r="AT39" i="5"/>
  <c r="AI39" i="5"/>
  <c r="AL39" i="5"/>
  <c r="G39" i="5"/>
  <c r="AM39" i="5"/>
  <c r="AO39" i="5"/>
  <c r="AP39" i="5"/>
  <c r="AQ39" i="5"/>
  <c r="AR39" i="5"/>
  <c r="AU39" i="5"/>
  <c r="AV39" i="5"/>
  <c r="AW39" i="5"/>
  <c r="AX39" i="5"/>
  <c r="V40" i="5"/>
  <c r="AS40" i="5"/>
  <c r="X40" i="5"/>
  <c r="AT40" i="5"/>
  <c r="AI40" i="5"/>
  <c r="AL40" i="5"/>
  <c r="AM40" i="5"/>
  <c r="AO40" i="5"/>
  <c r="AP40" i="5"/>
  <c r="AQ40" i="5"/>
  <c r="AR40" i="5"/>
  <c r="AU40" i="5"/>
  <c r="AV40" i="5"/>
  <c r="AW40" i="5"/>
  <c r="AX40" i="5"/>
  <c r="V41" i="5"/>
  <c r="X41" i="5"/>
  <c r="AT41" i="5"/>
  <c r="AI41" i="5"/>
  <c r="AL41" i="5"/>
  <c r="AM41" i="5"/>
  <c r="AO41" i="5"/>
  <c r="AP41" i="5"/>
  <c r="AQ41" i="5"/>
  <c r="AR41" i="5"/>
  <c r="AU41" i="5"/>
  <c r="AV41" i="5"/>
  <c r="AW41" i="5"/>
  <c r="AX41" i="5"/>
  <c r="V42" i="5"/>
  <c r="AS42" i="5"/>
  <c r="X42" i="5"/>
  <c r="AT42" i="5"/>
  <c r="AI42" i="5"/>
  <c r="AL42" i="5"/>
  <c r="AM42" i="5"/>
  <c r="AO42" i="5"/>
  <c r="AP42" i="5"/>
  <c r="AQ42" i="5"/>
  <c r="AR42" i="5"/>
  <c r="AU42" i="5"/>
  <c r="AV42" i="5"/>
  <c r="AW42" i="5"/>
  <c r="AX42" i="5"/>
  <c r="V43" i="5"/>
  <c r="AS43" i="5"/>
  <c r="X43" i="5"/>
  <c r="AT43" i="5"/>
  <c r="AI43" i="5"/>
  <c r="AL43" i="5"/>
  <c r="AM43" i="5"/>
  <c r="AO43" i="5"/>
  <c r="AP43" i="5"/>
  <c r="AQ43" i="5"/>
  <c r="AR43" i="5"/>
  <c r="AU43" i="5"/>
  <c r="AV43" i="5"/>
  <c r="AW43" i="5"/>
  <c r="AX43" i="5"/>
  <c r="V44" i="5"/>
  <c r="AS44" i="5"/>
  <c r="X44" i="5"/>
  <c r="AT44" i="5"/>
  <c r="AI44" i="5"/>
  <c r="AL44" i="5"/>
  <c r="AM44" i="5"/>
  <c r="AO44" i="5"/>
  <c r="AP44" i="5"/>
  <c r="AQ44" i="5"/>
  <c r="AR44" i="5"/>
  <c r="AU44" i="5"/>
  <c r="AV44" i="5"/>
  <c r="AW44" i="5"/>
  <c r="AX44" i="5"/>
  <c r="V45" i="5"/>
  <c r="AS45" i="5"/>
  <c r="X45" i="5"/>
  <c r="AT45" i="5"/>
  <c r="AI45" i="5"/>
  <c r="AL45" i="5"/>
  <c r="AM45" i="5"/>
  <c r="AO45" i="5"/>
  <c r="AP45" i="5"/>
  <c r="AQ45" i="5"/>
  <c r="AR45" i="5"/>
  <c r="AU45" i="5"/>
  <c r="AV45" i="5"/>
  <c r="AW45" i="5"/>
  <c r="AX45" i="5"/>
  <c r="V46" i="5"/>
  <c r="AS46" i="5"/>
  <c r="X46" i="5"/>
  <c r="AT46" i="5"/>
  <c r="AI46" i="5"/>
  <c r="AL46" i="5"/>
  <c r="AM46" i="5"/>
  <c r="AO46" i="5"/>
  <c r="AP46" i="5"/>
  <c r="AQ46" i="5"/>
  <c r="AR46" i="5"/>
  <c r="AU46" i="5"/>
  <c r="AV46" i="5"/>
  <c r="AW46" i="5"/>
  <c r="AX46" i="5"/>
  <c r="V47" i="5"/>
  <c r="AS47" i="5"/>
  <c r="X47" i="5"/>
  <c r="AT47" i="5"/>
  <c r="AI47" i="5"/>
  <c r="AL47" i="5"/>
  <c r="AM47" i="5"/>
  <c r="AO47" i="5"/>
  <c r="AP47" i="5"/>
  <c r="AQ47" i="5"/>
  <c r="AR47" i="5"/>
  <c r="AU47" i="5"/>
  <c r="AV47" i="5"/>
  <c r="AW47" i="5"/>
  <c r="AX47" i="5"/>
  <c r="V48" i="5"/>
  <c r="AS48" i="5"/>
  <c r="X48" i="5"/>
  <c r="AT48" i="5"/>
  <c r="AI48" i="5"/>
  <c r="AL48" i="5"/>
  <c r="AM48" i="5"/>
  <c r="AO48" i="5"/>
  <c r="AP48" i="5"/>
  <c r="AQ48" i="5"/>
  <c r="AR48" i="5"/>
  <c r="AU48" i="5"/>
  <c r="AV48" i="5"/>
  <c r="AW48" i="5"/>
  <c r="AX48" i="5"/>
  <c r="V49" i="5"/>
  <c r="AS49" i="5"/>
  <c r="X49" i="5"/>
  <c r="AT49" i="5"/>
  <c r="AI49" i="5"/>
  <c r="AL49" i="5"/>
  <c r="AM49" i="5"/>
  <c r="AO49" i="5"/>
  <c r="AP49" i="5"/>
  <c r="AQ49" i="5"/>
  <c r="AR49" i="5"/>
  <c r="AU49" i="5"/>
  <c r="AV49" i="5"/>
  <c r="AW49" i="5"/>
  <c r="AX49" i="5"/>
  <c r="V50" i="5"/>
  <c r="AS50" i="5"/>
  <c r="X50" i="5"/>
  <c r="AT50" i="5"/>
  <c r="AI50" i="5"/>
  <c r="AL50" i="5"/>
  <c r="AM50" i="5"/>
  <c r="AO50" i="5"/>
  <c r="AP50" i="5"/>
  <c r="AQ50" i="5"/>
  <c r="AR50" i="5"/>
  <c r="AU50" i="5"/>
  <c r="AV50" i="5"/>
  <c r="AW50" i="5"/>
  <c r="AX50" i="5"/>
  <c r="V51" i="5"/>
  <c r="AS51" i="5"/>
  <c r="X51" i="5"/>
  <c r="AT51" i="5"/>
  <c r="AI51" i="5"/>
  <c r="AL51" i="5"/>
  <c r="AM51" i="5"/>
  <c r="AO51" i="5"/>
  <c r="AP51" i="5"/>
  <c r="AQ51" i="5"/>
  <c r="AR51" i="5"/>
  <c r="AU51" i="5"/>
  <c r="AV51" i="5"/>
  <c r="AW51" i="5"/>
  <c r="AX51" i="5"/>
  <c r="V52" i="5"/>
  <c r="AS52" i="5"/>
  <c r="X52" i="5"/>
  <c r="AT52" i="5"/>
  <c r="AI52" i="5"/>
  <c r="AL52" i="5"/>
  <c r="AM52" i="5"/>
  <c r="AO52" i="5"/>
  <c r="AP52" i="5"/>
  <c r="AQ52" i="5"/>
  <c r="AR52" i="5"/>
  <c r="AU52" i="5"/>
  <c r="AV52" i="5"/>
  <c r="AW52" i="5"/>
  <c r="AX52" i="5"/>
  <c r="V53" i="5"/>
  <c r="AS53" i="5"/>
  <c r="X53" i="5"/>
  <c r="AT53" i="5"/>
  <c r="AI53" i="5"/>
  <c r="AL53" i="5"/>
  <c r="AM53" i="5"/>
  <c r="AO53" i="5"/>
  <c r="AP53" i="5"/>
  <c r="AQ53" i="5"/>
  <c r="AR53" i="5"/>
  <c r="AU53" i="5"/>
  <c r="AV53" i="5"/>
  <c r="AW53" i="5"/>
  <c r="AX53" i="5"/>
  <c r="V54" i="5"/>
  <c r="AS54" i="5"/>
  <c r="X54" i="5"/>
  <c r="AT54" i="5"/>
  <c r="AI54" i="5"/>
  <c r="AL54" i="5"/>
  <c r="AM54" i="5"/>
  <c r="AO54" i="5"/>
  <c r="AP54" i="5"/>
  <c r="AQ54" i="5"/>
  <c r="AR54" i="5"/>
  <c r="AU54" i="5"/>
  <c r="AV54" i="5"/>
  <c r="AW54" i="5"/>
  <c r="AX54" i="5"/>
  <c r="V55" i="5"/>
  <c r="AS55" i="5"/>
  <c r="X55" i="5"/>
  <c r="AT55" i="5"/>
  <c r="AI55" i="5"/>
  <c r="AL55" i="5"/>
  <c r="G55" i="5"/>
  <c r="AM55" i="5"/>
  <c r="AO55" i="5"/>
  <c r="AP55" i="5"/>
  <c r="AQ55" i="5"/>
  <c r="AR55" i="5"/>
  <c r="AU55" i="5"/>
  <c r="AV55" i="5"/>
  <c r="AW55" i="5"/>
  <c r="AX55" i="5"/>
  <c r="V56" i="5"/>
  <c r="AS56" i="5"/>
  <c r="X56" i="5"/>
  <c r="AT56" i="5"/>
  <c r="AI56" i="5"/>
  <c r="AL56" i="5"/>
  <c r="AM56" i="5"/>
  <c r="AO56" i="5"/>
  <c r="AP56" i="5"/>
  <c r="AQ56" i="5"/>
  <c r="AR56" i="5"/>
  <c r="AU56" i="5"/>
  <c r="AV56" i="5"/>
  <c r="AW56" i="5"/>
  <c r="AX56" i="5"/>
  <c r="V57" i="5"/>
  <c r="AS57" i="5"/>
  <c r="X57" i="5"/>
  <c r="AT57" i="5"/>
  <c r="AI57" i="5"/>
  <c r="AL57" i="5"/>
  <c r="G57" i="5"/>
  <c r="AM57" i="5"/>
  <c r="AO57" i="5"/>
  <c r="AP57" i="5"/>
  <c r="AQ57" i="5"/>
  <c r="AR57" i="5"/>
  <c r="AU57" i="5"/>
  <c r="AV57" i="5"/>
  <c r="AW57" i="5"/>
  <c r="AX57" i="5"/>
  <c r="V58" i="5"/>
  <c r="AS58" i="5"/>
  <c r="X58" i="5"/>
  <c r="AT58" i="5"/>
  <c r="AI58" i="5"/>
  <c r="AL58" i="5"/>
  <c r="AM58" i="5"/>
  <c r="AO58" i="5"/>
  <c r="AP58" i="5"/>
  <c r="AQ58" i="5"/>
  <c r="AR58" i="5"/>
  <c r="AU58" i="5"/>
  <c r="AV58" i="5"/>
  <c r="AW58" i="5"/>
  <c r="AX58" i="5"/>
  <c r="AL59" i="5"/>
  <c r="AM59" i="5"/>
  <c r="AN59" i="5"/>
  <c r="AO59" i="5"/>
  <c r="AP59" i="5"/>
  <c r="AQ59" i="5"/>
  <c r="AR59" i="5"/>
  <c r="AS59" i="5"/>
  <c r="AU59" i="5"/>
  <c r="AV59" i="5"/>
  <c r="AW59" i="5"/>
  <c r="H60" i="5"/>
  <c r="AL60" i="5"/>
  <c r="J60" i="5"/>
  <c r="AM60" i="5"/>
  <c r="L60" i="5"/>
  <c r="AN60" i="5"/>
  <c r="N60" i="5"/>
  <c r="AO60" i="5"/>
  <c r="P60" i="5"/>
  <c r="AP60" i="5"/>
  <c r="R60" i="5"/>
  <c r="AQ60" i="5"/>
  <c r="T60" i="5"/>
  <c r="Z60" i="5"/>
  <c r="AU60" i="5"/>
  <c r="AB60" i="5"/>
  <c r="AD60" i="5"/>
  <c r="AV60" i="5"/>
  <c r="AF60" i="5"/>
  <c r="AW60" i="5"/>
  <c r="AR60" i="5"/>
  <c r="AS60" i="5"/>
  <c r="B10" i="6"/>
  <c r="T17" i="8"/>
  <c r="AK17" i="8"/>
  <c r="G10" i="6"/>
  <c r="Z17" i="8"/>
  <c r="AK19" i="8"/>
  <c r="D12" i="6"/>
  <c r="T19" i="8"/>
  <c r="E12" i="6"/>
  <c r="U19" i="8"/>
  <c r="I12" i="6"/>
  <c r="Z19" i="8"/>
  <c r="J12" i="6"/>
  <c r="AA19" i="8"/>
  <c r="Q12" i="6"/>
  <c r="U12" i="6"/>
  <c r="AC12" i="6"/>
  <c r="AG12" i="6"/>
  <c r="D13" i="6"/>
  <c r="T20" i="8"/>
  <c r="E13" i="6"/>
  <c r="U20" i="8"/>
  <c r="I13" i="6"/>
  <c r="Z20" i="8"/>
  <c r="J13" i="6"/>
  <c r="AA20" i="8"/>
  <c r="M13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AD13" i="6"/>
  <c r="AC13" i="6"/>
  <c r="AF13" i="6"/>
  <c r="D14" i="6"/>
  <c r="T21" i="8"/>
  <c r="E14" i="6"/>
  <c r="U21" i="8"/>
  <c r="I14" i="6"/>
  <c r="Z21" i="8"/>
  <c r="J14" i="6"/>
  <c r="AA21" i="8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S14" i="6"/>
  <c r="T14" i="6"/>
  <c r="AD14" i="6"/>
  <c r="AC14" i="6"/>
  <c r="AG14" i="6"/>
  <c r="AF14" i="6"/>
  <c r="D15" i="6"/>
  <c r="E15" i="6"/>
  <c r="U22" i="8"/>
  <c r="I15" i="6"/>
  <c r="Z22" i="8"/>
  <c r="J15" i="6"/>
  <c r="AA22" i="8"/>
  <c r="Q15" i="6"/>
  <c r="U15" i="6"/>
  <c r="R15" i="6"/>
  <c r="S15" i="6"/>
  <c r="T15" i="6"/>
  <c r="AC15" i="6"/>
  <c r="AG15" i="6"/>
  <c r="AD15" i="6"/>
  <c r="AF15" i="6"/>
  <c r="D16" i="6"/>
  <c r="T23" i="8"/>
  <c r="E16" i="6"/>
  <c r="U23" i="8"/>
  <c r="I16" i="6"/>
  <c r="Z23" i="8"/>
  <c r="J16" i="6"/>
  <c r="AA23" i="8"/>
  <c r="S16" i="6"/>
  <c r="Q16" i="6"/>
  <c r="U16" i="6"/>
  <c r="R16" i="6"/>
  <c r="T16" i="6"/>
  <c r="AC16" i="6"/>
  <c r="AG16" i="6"/>
  <c r="AD16" i="6"/>
  <c r="AF16" i="6"/>
  <c r="D17" i="6"/>
  <c r="T24" i="8"/>
  <c r="E17" i="6"/>
  <c r="U24" i="8"/>
  <c r="I17" i="6"/>
  <c r="Z24" i="8"/>
  <c r="J17" i="6"/>
  <c r="AA24" i="8"/>
  <c r="Q17" i="6"/>
  <c r="AF17" i="6"/>
  <c r="AG17" i="6"/>
  <c r="AC17" i="6"/>
  <c r="AD17" i="6"/>
  <c r="Q18" i="6"/>
  <c r="U18" i="6"/>
  <c r="AG18" i="6"/>
  <c r="S19" i="6"/>
  <c r="Q19" i="6"/>
  <c r="U19" i="6"/>
  <c r="R19" i="6"/>
  <c r="T19" i="6"/>
  <c r="S20" i="6"/>
  <c r="Q20" i="6"/>
  <c r="U20" i="6"/>
  <c r="R20" i="6"/>
  <c r="T20" i="6"/>
  <c r="AC20" i="6"/>
  <c r="AG20" i="6"/>
  <c r="AD20" i="6"/>
  <c r="B21" i="6"/>
  <c r="T27" i="8"/>
  <c r="AK27" i="8"/>
  <c r="G21" i="6"/>
  <c r="Z27" i="8"/>
  <c r="AK29" i="8"/>
  <c r="R21" i="6"/>
  <c r="T21" i="6"/>
  <c r="D23" i="6"/>
  <c r="T29" i="8"/>
  <c r="E23" i="6"/>
  <c r="U29" i="8"/>
  <c r="I23" i="6"/>
  <c r="Z29" i="8"/>
  <c r="J23" i="6"/>
  <c r="AA29" i="8"/>
  <c r="Q23" i="6"/>
  <c r="U23" i="6"/>
  <c r="R23" i="6"/>
  <c r="S23" i="6"/>
  <c r="T23" i="6"/>
  <c r="AD23" i="6"/>
  <c r="AC23" i="6"/>
  <c r="AG23" i="6"/>
  <c r="AF23" i="6"/>
  <c r="D24" i="6"/>
  <c r="T30" i="8"/>
  <c r="E24" i="6"/>
  <c r="U30" i="8"/>
  <c r="I24" i="6"/>
  <c r="Z30" i="8"/>
  <c r="J24" i="6"/>
  <c r="AA30" i="8"/>
  <c r="R24" i="6"/>
  <c r="U24" i="6"/>
  <c r="AG24" i="6"/>
  <c r="D25" i="6"/>
  <c r="T31" i="8"/>
  <c r="E25" i="6"/>
  <c r="U31" i="8"/>
  <c r="I25" i="6"/>
  <c r="Z31" i="8"/>
  <c r="J25" i="6"/>
  <c r="AA31" i="8"/>
  <c r="Q25" i="6"/>
  <c r="U25" i="6"/>
  <c r="T25" i="6"/>
  <c r="AD25" i="6"/>
  <c r="AF25" i="6"/>
  <c r="D26" i="6"/>
  <c r="T32" i="8"/>
  <c r="E26" i="6"/>
  <c r="U32" i="8"/>
  <c r="I26" i="6"/>
  <c r="Z32" i="8"/>
  <c r="J26" i="6"/>
  <c r="AA32" i="8"/>
  <c r="Q26" i="6"/>
  <c r="U26" i="6"/>
  <c r="R26" i="6"/>
  <c r="S26" i="6"/>
  <c r="T26" i="6"/>
  <c r="D27" i="6"/>
  <c r="T33" i="8"/>
  <c r="E27" i="6"/>
  <c r="U33" i="8"/>
  <c r="I27" i="6"/>
  <c r="Z33" i="8"/>
  <c r="J27" i="6"/>
  <c r="AA33" i="8"/>
  <c r="R27" i="6"/>
  <c r="Q27" i="6"/>
  <c r="U27" i="6"/>
  <c r="S27" i="6"/>
  <c r="T27" i="6"/>
  <c r="AD27" i="6"/>
  <c r="AF27" i="6"/>
  <c r="D28" i="6"/>
  <c r="T34" i="8"/>
  <c r="E28" i="6"/>
  <c r="U34" i="8"/>
  <c r="I28" i="6"/>
  <c r="Z34" i="8"/>
  <c r="J28" i="6"/>
  <c r="AA34" i="8"/>
  <c r="Q28" i="6"/>
  <c r="R28" i="6"/>
  <c r="S28" i="6"/>
  <c r="T28" i="6"/>
  <c r="Q29" i="6"/>
  <c r="U29" i="6"/>
  <c r="R29" i="6"/>
  <c r="S29" i="6"/>
  <c r="T29" i="6"/>
  <c r="AD29" i="6"/>
  <c r="AC29" i="6"/>
  <c r="AG29" i="6"/>
  <c r="AE29" i="6"/>
  <c r="AF29" i="6"/>
  <c r="Q30" i="6"/>
  <c r="R30" i="6"/>
  <c r="T30" i="6"/>
  <c r="U30" i="6"/>
  <c r="AC30" i="6"/>
  <c r="AD30" i="6"/>
  <c r="AF30" i="6"/>
  <c r="AG30" i="6"/>
  <c r="B32" i="6"/>
  <c r="T37" i="8"/>
  <c r="AK37" i="8"/>
  <c r="G32" i="6"/>
  <c r="Z37" i="8"/>
  <c r="AK39" i="8"/>
  <c r="Q32" i="6"/>
  <c r="U32" i="6"/>
  <c r="R32" i="6"/>
  <c r="T32" i="6"/>
  <c r="AE32" i="6"/>
  <c r="AC32" i="6"/>
  <c r="AG32" i="6"/>
  <c r="AD32" i="6"/>
  <c r="AF32" i="6"/>
  <c r="R33" i="6"/>
  <c r="D34" i="6"/>
  <c r="T39" i="8"/>
  <c r="E34" i="6"/>
  <c r="U39" i="8"/>
  <c r="I34" i="6"/>
  <c r="Z39" i="8"/>
  <c r="J34" i="6"/>
  <c r="AA39" i="8"/>
  <c r="AC34" i="6"/>
  <c r="AG34" i="6"/>
  <c r="D35" i="6"/>
  <c r="E35" i="6"/>
  <c r="U40" i="8"/>
  <c r="I35" i="6"/>
  <c r="Z40" i="8"/>
  <c r="J35" i="6"/>
  <c r="AA40" i="8"/>
  <c r="Q35" i="6"/>
  <c r="U35" i="6"/>
  <c r="R35" i="6"/>
  <c r="D36" i="6"/>
  <c r="T41" i="8"/>
  <c r="E36" i="6"/>
  <c r="U41" i="8"/>
  <c r="I36" i="6"/>
  <c r="Z41" i="8"/>
  <c r="J36" i="6"/>
  <c r="AA41" i="8"/>
  <c r="Q36" i="6"/>
  <c r="R36" i="6"/>
  <c r="T36" i="6"/>
  <c r="U36" i="6"/>
  <c r="AF36" i="6"/>
  <c r="AC36" i="6"/>
  <c r="AD36" i="6"/>
  <c r="AG36" i="6"/>
  <c r="D37" i="6"/>
  <c r="T42" i="8"/>
  <c r="E37" i="6"/>
  <c r="U42" i="8"/>
  <c r="I37" i="6"/>
  <c r="Z42" i="8"/>
  <c r="J37" i="6"/>
  <c r="AA42" i="8"/>
  <c r="Q37" i="6"/>
  <c r="U37" i="6"/>
  <c r="AC37" i="6"/>
  <c r="AG37" i="6"/>
  <c r="AD37" i="6"/>
  <c r="AE37" i="6"/>
  <c r="AF37" i="6"/>
  <c r="D38" i="6"/>
  <c r="T43" i="8"/>
  <c r="E38" i="6"/>
  <c r="U43" i="8"/>
  <c r="I38" i="6"/>
  <c r="Z43" i="8"/>
  <c r="J38" i="6"/>
  <c r="AA43" i="8"/>
  <c r="Q38" i="6"/>
  <c r="U38" i="6"/>
  <c r="R38" i="6"/>
  <c r="T38" i="6"/>
  <c r="AC38" i="6"/>
  <c r="AG38" i="6"/>
  <c r="AD38" i="6"/>
  <c r="AE38" i="6"/>
  <c r="AF38" i="6"/>
  <c r="D39" i="6"/>
  <c r="T44" i="8"/>
  <c r="E39" i="6"/>
  <c r="U44" i="8"/>
  <c r="I39" i="6"/>
  <c r="Z44" i="8"/>
  <c r="J39" i="6"/>
  <c r="AA44" i="8"/>
  <c r="R39" i="6"/>
  <c r="Q39" i="6"/>
  <c r="U39" i="6"/>
  <c r="T39" i="6"/>
  <c r="AD39" i="6"/>
  <c r="AC39" i="6"/>
  <c r="AG39" i="6"/>
  <c r="AE39" i="6"/>
  <c r="AF39" i="6"/>
  <c r="Q40" i="6"/>
  <c r="U40" i="6"/>
  <c r="R40" i="6"/>
  <c r="T40" i="6"/>
  <c r="AE40" i="6"/>
  <c r="AC40" i="6"/>
  <c r="AG40" i="6"/>
  <c r="AC41" i="6"/>
  <c r="AG41" i="6"/>
  <c r="AD41" i="6"/>
  <c r="AE41" i="6"/>
  <c r="AF41" i="6"/>
  <c r="R42" i="6"/>
  <c r="Q42" i="6"/>
  <c r="T42" i="6"/>
  <c r="U42" i="6"/>
  <c r="AC42" i="6"/>
  <c r="AD42" i="6"/>
  <c r="AF42" i="6"/>
  <c r="AG42" i="6"/>
  <c r="B43" i="6"/>
  <c r="T47" i="8"/>
  <c r="AK47" i="8"/>
  <c r="G43" i="6"/>
  <c r="Z47" i="8"/>
  <c r="AK49" i="8"/>
  <c r="Q43" i="6"/>
  <c r="U43" i="6"/>
  <c r="R43" i="6"/>
  <c r="T43" i="6"/>
  <c r="Q44" i="6"/>
  <c r="U44" i="6"/>
  <c r="R44" i="6"/>
  <c r="T44" i="6"/>
  <c r="AC44" i="6"/>
  <c r="AG44" i="6"/>
  <c r="AD44" i="6"/>
  <c r="AE44" i="6"/>
  <c r="AF44" i="6"/>
  <c r="D45" i="6"/>
  <c r="T49" i="8"/>
  <c r="E45" i="6"/>
  <c r="U49" i="8"/>
  <c r="I45" i="6"/>
  <c r="Z49" i="8"/>
  <c r="J45" i="6"/>
  <c r="AA49" i="8"/>
  <c r="R45" i="6"/>
  <c r="Q45" i="6"/>
  <c r="U45" i="6"/>
  <c r="AC45" i="6"/>
  <c r="AG45" i="6"/>
  <c r="AD45" i="6"/>
  <c r="D46" i="6"/>
  <c r="T50" i="8"/>
  <c r="E46" i="6"/>
  <c r="U50" i="8"/>
  <c r="I46" i="6"/>
  <c r="Z50" i="8"/>
  <c r="J46" i="6"/>
  <c r="AA50" i="8"/>
  <c r="AD46" i="6"/>
  <c r="AC46" i="6"/>
  <c r="AG46" i="6"/>
  <c r="D47" i="6"/>
  <c r="T51" i="8"/>
  <c r="E47" i="6"/>
  <c r="U51" i="8"/>
  <c r="I47" i="6"/>
  <c r="J47" i="6"/>
  <c r="AA51" i="8"/>
  <c r="Q47" i="6"/>
  <c r="U47" i="6"/>
  <c r="R47" i="6"/>
  <c r="T47" i="6"/>
  <c r="AE47" i="6"/>
  <c r="AC47" i="6"/>
  <c r="AG47" i="6"/>
  <c r="AD47" i="6"/>
  <c r="AF47" i="6"/>
  <c r="D48" i="6"/>
  <c r="T52" i="8"/>
  <c r="E48" i="6"/>
  <c r="U52" i="8"/>
  <c r="I48" i="6"/>
  <c r="Z52" i="8"/>
  <c r="J48" i="6"/>
  <c r="AA52" i="8"/>
  <c r="Q48" i="6"/>
  <c r="R48" i="6"/>
  <c r="T48" i="6"/>
  <c r="U48" i="6"/>
  <c r="AF48" i="6"/>
  <c r="AC48" i="6"/>
  <c r="AG48" i="6"/>
  <c r="D49" i="6"/>
  <c r="E49" i="6"/>
  <c r="U53" i="8"/>
  <c r="I49" i="6"/>
  <c r="Z53" i="8"/>
  <c r="J49" i="6"/>
  <c r="AA53" i="8"/>
  <c r="AC49" i="6"/>
  <c r="AG49" i="6"/>
  <c r="AD49" i="6"/>
  <c r="AE49" i="6"/>
  <c r="AF49" i="6"/>
  <c r="D50" i="6"/>
  <c r="T54" i="8"/>
  <c r="E50" i="6"/>
  <c r="U54" i="8"/>
  <c r="I50" i="6"/>
  <c r="Z54" i="8"/>
  <c r="J50" i="6"/>
  <c r="AA54" i="8"/>
  <c r="T50" i="6"/>
  <c r="Q50" i="6"/>
  <c r="U50" i="6"/>
  <c r="R50" i="6"/>
  <c r="AC50" i="6"/>
  <c r="AG50" i="6"/>
  <c r="AD50" i="6"/>
  <c r="AE50" i="6"/>
  <c r="R51" i="6"/>
  <c r="Q51" i="6"/>
  <c r="U51" i="6"/>
  <c r="AD51" i="6"/>
  <c r="AC51" i="6"/>
  <c r="AG51" i="6"/>
  <c r="AE51" i="6"/>
  <c r="Q52" i="6"/>
  <c r="U52" i="6"/>
  <c r="R52" i="6"/>
  <c r="T52" i="6"/>
  <c r="Q53" i="6"/>
  <c r="U53" i="6"/>
  <c r="R53" i="6"/>
  <c r="T53" i="6"/>
  <c r="AC53" i="6"/>
  <c r="AG53" i="6"/>
  <c r="AD53" i="6"/>
  <c r="AE53" i="6"/>
  <c r="AF53" i="6"/>
  <c r="B54" i="6"/>
  <c r="T57" i="8"/>
  <c r="AK57" i="8"/>
  <c r="G54" i="6"/>
  <c r="Z57" i="8"/>
  <c r="AK59" i="8"/>
  <c r="Q54" i="6"/>
  <c r="R54" i="6"/>
  <c r="T54" i="6"/>
  <c r="U54" i="6"/>
  <c r="AD54" i="6"/>
  <c r="AC54" i="6"/>
  <c r="AG54" i="6"/>
  <c r="Q55" i="6"/>
  <c r="U55" i="6"/>
  <c r="R55" i="6"/>
  <c r="T55" i="6"/>
  <c r="AE55" i="6"/>
  <c r="AC55" i="6"/>
  <c r="AG55" i="6"/>
  <c r="AD55" i="6"/>
  <c r="AF55" i="6"/>
  <c r="D56" i="6"/>
  <c r="T59" i="8"/>
  <c r="E56" i="6"/>
  <c r="U59" i="8"/>
  <c r="I56" i="6"/>
  <c r="Z59" i="8"/>
  <c r="J56" i="6"/>
  <c r="AA59" i="8"/>
  <c r="Q56" i="6"/>
  <c r="U56" i="6"/>
  <c r="R56" i="6"/>
  <c r="AC56" i="6"/>
  <c r="AG56" i="6"/>
  <c r="AD56" i="6"/>
  <c r="AE56" i="6"/>
  <c r="AF56" i="6"/>
  <c r="D57" i="6"/>
  <c r="T60" i="8"/>
  <c r="E57" i="6"/>
  <c r="U60" i="8"/>
  <c r="I57" i="6"/>
  <c r="Z60" i="8"/>
  <c r="J57" i="6"/>
  <c r="AA60" i="8"/>
  <c r="D58" i="6"/>
  <c r="T61" i="8"/>
  <c r="E58" i="6"/>
  <c r="U61" i="8"/>
  <c r="I58" i="6"/>
  <c r="Z61" i="8"/>
  <c r="J58" i="6"/>
  <c r="AA61" i="8"/>
  <c r="D59" i="6"/>
  <c r="T62" i="8"/>
  <c r="E59" i="6"/>
  <c r="U62" i="8"/>
  <c r="I59" i="6"/>
  <c r="Z62" i="8"/>
  <c r="J59" i="6"/>
  <c r="AA62" i="8"/>
  <c r="Q59" i="6"/>
  <c r="U59" i="6"/>
  <c r="R59" i="6"/>
  <c r="T59" i="6"/>
  <c r="AE59" i="6"/>
  <c r="AC59" i="6"/>
  <c r="AG59" i="6"/>
  <c r="AD59" i="6"/>
  <c r="D60" i="6"/>
  <c r="T63" i="8"/>
  <c r="E60" i="6"/>
  <c r="U63" i="8"/>
  <c r="I60" i="6"/>
  <c r="Z63" i="8"/>
  <c r="J60" i="6"/>
  <c r="AA63" i="8"/>
  <c r="Q60" i="6"/>
  <c r="R60" i="6"/>
  <c r="U60" i="6"/>
  <c r="AG60" i="6"/>
  <c r="D61" i="6"/>
  <c r="T64" i="8"/>
  <c r="E61" i="6"/>
  <c r="U64" i="8"/>
  <c r="I61" i="6"/>
  <c r="Z64" i="8"/>
  <c r="J61" i="6"/>
  <c r="AA64" i="8"/>
  <c r="Q61" i="6"/>
  <c r="U61" i="6"/>
  <c r="R61" i="6"/>
  <c r="T61" i="6"/>
  <c r="AC61" i="6"/>
  <c r="AG61" i="6"/>
  <c r="AD61" i="6"/>
  <c r="AE61" i="6"/>
  <c r="AF61" i="6"/>
  <c r="R62" i="6"/>
  <c r="Q62" i="6"/>
  <c r="U62" i="6"/>
  <c r="T62" i="6"/>
  <c r="AF62" i="6"/>
  <c r="R63" i="6"/>
  <c r="Q63" i="6"/>
  <c r="U63" i="6"/>
  <c r="T63" i="6"/>
  <c r="Q64" i="6"/>
  <c r="U64" i="6"/>
  <c r="R64" i="6"/>
  <c r="T64" i="6"/>
  <c r="AE64" i="6"/>
  <c r="AC64" i="6"/>
  <c r="AG64" i="6"/>
  <c r="AD64" i="6"/>
  <c r="AF64" i="6"/>
  <c r="Q65" i="6"/>
  <c r="U65" i="6"/>
  <c r="T65" i="6"/>
  <c r="AC65" i="6"/>
  <c r="AG65" i="6"/>
  <c r="AD65" i="6"/>
  <c r="AE65" i="6"/>
  <c r="AF65" i="6"/>
  <c r="Q66" i="6"/>
  <c r="U66" i="6"/>
  <c r="AC66" i="6"/>
  <c r="AD66" i="6"/>
  <c r="AF66" i="6"/>
  <c r="AG66" i="6"/>
  <c r="R67" i="6"/>
  <c r="Q67" i="6"/>
  <c r="U67" i="6"/>
  <c r="R68" i="6"/>
  <c r="Q68" i="6"/>
  <c r="U68" i="6"/>
  <c r="T68" i="6"/>
  <c r="AC68" i="6"/>
  <c r="AG68" i="6"/>
  <c r="AF68" i="6"/>
  <c r="Q69" i="6"/>
  <c r="U69" i="6"/>
  <c r="R69" i="6"/>
  <c r="T69" i="6"/>
  <c r="R70" i="6"/>
  <c r="T70" i="6"/>
  <c r="AC70" i="6"/>
  <c r="AG70" i="6"/>
  <c r="AD70" i="6"/>
  <c r="AE70" i="6"/>
  <c r="AF70" i="6"/>
  <c r="T71" i="6"/>
  <c r="B10" i="11"/>
  <c r="T17" i="10"/>
  <c r="AK17" i="10"/>
  <c r="G10" i="11"/>
  <c r="Z17" i="10"/>
  <c r="AK19" i="10"/>
  <c r="D12" i="11"/>
  <c r="T19" i="10"/>
  <c r="E12" i="11"/>
  <c r="U19" i="10"/>
  <c r="I12" i="11"/>
  <c r="Z19" i="10"/>
  <c r="J12" i="11"/>
  <c r="AA19" i="10"/>
  <c r="Q12" i="11"/>
  <c r="T12" i="11"/>
  <c r="U12" i="11"/>
  <c r="AF12" i="11"/>
  <c r="AG12" i="11"/>
  <c r="D13" i="11"/>
  <c r="T20" i="10"/>
  <c r="E13" i="11"/>
  <c r="U20" i="10"/>
  <c r="I13" i="11"/>
  <c r="Z20" i="10"/>
  <c r="J13" i="11"/>
  <c r="AA20" i="10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AE13" i="11"/>
  <c r="AF13" i="11"/>
  <c r="D14" i="11"/>
  <c r="T21" i="10"/>
  <c r="E14" i="11"/>
  <c r="U21" i="10"/>
  <c r="I14" i="11"/>
  <c r="Z21" i="10"/>
  <c r="J14" i="11"/>
  <c r="T14" i="11"/>
  <c r="AC14" i="11"/>
  <c r="AG14" i="11"/>
  <c r="D15" i="11"/>
  <c r="T22" i="10"/>
  <c r="E15" i="11"/>
  <c r="U22" i="10"/>
  <c r="I15" i="11"/>
  <c r="Z22" i="10"/>
  <c r="J15" i="11"/>
  <c r="AA22" i="10"/>
  <c r="T15" i="11"/>
  <c r="R15" i="11"/>
  <c r="AE15" i="11"/>
  <c r="AC15" i="11"/>
  <c r="AG15" i="11"/>
  <c r="AD15" i="11"/>
  <c r="AF15" i="11"/>
  <c r="D16" i="11"/>
  <c r="T23" i="10"/>
  <c r="E16" i="11"/>
  <c r="U23" i="10"/>
  <c r="I16" i="11"/>
  <c r="J16" i="11"/>
  <c r="AA23" i="10"/>
  <c r="D17" i="11"/>
  <c r="T24" i="10"/>
  <c r="E17" i="11"/>
  <c r="I17" i="11"/>
  <c r="Z24" i="10"/>
  <c r="J17" i="11"/>
  <c r="AA24" i="10"/>
  <c r="T17" i="11"/>
  <c r="R17" i="11"/>
  <c r="AE17" i="11"/>
  <c r="AC17" i="11"/>
  <c r="AD17" i="11"/>
  <c r="AF17" i="11"/>
  <c r="AG17" i="11"/>
  <c r="R18" i="11"/>
  <c r="T18" i="11"/>
  <c r="U18" i="11"/>
  <c r="AD18" i="11"/>
  <c r="AF18" i="11"/>
  <c r="AG18" i="11"/>
  <c r="R19" i="11"/>
  <c r="AD19" i="11"/>
  <c r="AE19" i="11"/>
  <c r="R20" i="11"/>
  <c r="T20" i="11"/>
  <c r="AC20" i="11"/>
  <c r="AG20" i="11"/>
  <c r="AD20" i="11"/>
  <c r="AE20" i="11"/>
  <c r="AF20" i="11"/>
  <c r="B21" i="11"/>
  <c r="T27" i="10"/>
  <c r="AK27" i="10"/>
  <c r="G21" i="11"/>
  <c r="Z27" i="10"/>
  <c r="AK29" i="10"/>
  <c r="R21" i="11"/>
  <c r="T21" i="11"/>
  <c r="AC21" i="11"/>
  <c r="AG21" i="11"/>
  <c r="AD21" i="11"/>
  <c r="AE21" i="11"/>
  <c r="AF21" i="11"/>
  <c r="R22" i="11"/>
  <c r="AD22" i="11"/>
  <c r="AE22" i="11"/>
  <c r="D23" i="11"/>
  <c r="T29" i="10"/>
  <c r="E23" i="11"/>
  <c r="U29" i="10"/>
  <c r="I23" i="11"/>
  <c r="Z29" i="10"/>
  <c r="J23" i="11"/>
  <c r="AA29" i="10"/>
  <c r="R23" i="11"/>
  <c r="T23" i="11"/>
  <c r="AC23" i="11"/>
  <c r="AG23" i="11"/>
  <c r="AD23" i="11"/>
  <c r="AE23" i="11"/>
  <c r="AF23" i="11"/>
  <c r="D24" i="11"/>
  <c r="T30" i="10"/>
  <c r="E24" i="11"/>
  <c r="U30" i="10"/>
  <c r="I24" i="11"/>
  <c r="Z30" i="10"/>
  <c r="J24" i="11"/>
  <c r="AA30" i="10"/>
  <c r="U24" i="11"/>
  <c r="AG24" i="11"/>
  <c r="D25" i="11"/>
  <c r="T31" i="10"/>
  <c r="E25" i="11"/>
  <c r="U31" i="10"/>
  <c r="I25" i="11"/>
  <c r="Z31" i="10"/>
  <c r="J25" i="11"/>
  <c r="AA31" i="10"/>
  <c r="T25" i="11"/>
  <c r="R25" i="11"/>
  <c r="AE25" i="11"/>
  <c r="AC25" i="11"/>
  <c r="AG25" i="11"/>
  <c r="AF25" i="11"/>
  <c r="D26" i="11"/>
  <c r="T32" i="10"/>
  <c r="E26" i="11"/>
  <c r="U32" i="10"/>
  <c r="I26" i="11"/>
  <c r="Z32" i="10"/>
  <c r="J26" i="11"/>
  <c r="AA32" i="10"/>
  <c r="AC26" i="11"/>
  <c r="AG26" i="11"/>
  <c r="AE26" i="11"/>
  <c r="D27" i="11"/>
  <c r="T33" i="10"/>
  <c r="E27" i="11"/>
  <c r="U33" i="10"/>
  <c r="I27" i="11"/>
  <c r="Z33" i="10"/>
  <c r="J27" i="11"/>
  <c r="AA33" i="10"/>
  <c r="T27" i="11"/>
  <c r="R27" i="11"/>
  <c r="AE27" i="11"/>
  <c r="AC27" i="11"/>
  <c r="AG27" i="11"/>
  <c r="AF27" i="11"/>
  <c r="D28" i="11"/>
  <c r="E28" i="11"/>
  <c r="U34" i="10"/>
  <c r="I28" i="11"/>
  <c r="Z34" i="10"/>
  <c r="J28" i="11"/>
  <c r="AA34" i="10"/>
  <c r="R28" i="11"/>
  <c r="T28" i="11"/>
  <c r="AC28" i="11"/>
  <c r="AG28" i="11"/>
  <c r="AE28" i="11"/>
  <c r="T29" i="11"/>
  <c r="R29" i="11"/>
  <c r="AE29" i="11"/>
  <c r="AC29" i="11"/>
  <c r="AG29" i="11"/>
  <c r="AF29" i="11"/>
  <c r="R30" i="11"/>
  <c r="T30" i="11"/>
  <c r="U30" i="11"/>
  <c r="AD30" i="11"/>
  <c r="AG30" i="11"/>
  <c r="R31" i="11"/>
  <c r="AD31" i="11"/>
  <c r="B32" i="11"/>
  <c r="T37" i="10"/>
  <c r="AK37" i="10"/>
  <c r="G32" i="11"/>
  <c r="Z37" i="10"/>
  <c r="AK39" i="10"/>
  <c r="R33" i="11"/>
  <c r="T33" i="11"/>
  <c r="AC33" i="11"/>
  <c r="AG33" i="11"/>
  <c r="AD33" i="11"/>
  <c r="AE33" i="11"/>
  <c r="AF33" i="11"/>
  <c r="D34" i="11"/>
  <c r="T39" i="10"/>
  <c r="E34" i="11"/>
  <c r="U39" i="10"/>
  <c r="I34" i="11"/>
  <c r="Z39" i="10"/>
  <c r="J34" i="11"/>
  <c r="AA39" i="10"/>
  <c r="R34" i="11"/>
  <c r="T34" i="11"/>
  <c r="AD34" i="11"/>
  <c r="AC34" i="11"/>
  <c r="AG34" i="11"/>
  <c r="AE34" i="11"/>
  <c r="AF34" i="11"/>
  <c r="D35" i="11"/>
  <c r="T40" i="10"/>
  <c r="E35" i="11"/>
  <c r="U40" i="10"/>
  <c r="I35" i="11"/>
  <c r="Z40" i="10"/>
  <c r="J35" i="11"/>
  <c r="AA40" i="10"/>
  <c r="R35" i="11"/>
  <c r="AC35" i="11"/>
  <c r="AG35" i="11"/>
  <c r="AD35" i="11"/>
  <c r="AE35" i="11"/>
  <c r="AF35" i="11"/>
  <c r="D36" i="11"/>
  <c r="E36" i="11"/>
  <c r="I36" i="11"/>
  <c r="Z41" i="10"/>
  <c r="J36" i="11"/>
  <c r="AA41" i="10"/>
  <c r="R36" i="11"/>
  <c r="U36" i="11"/>
  <c r="AD36" i="11"/>
  <c r="AF36" i="11"/>
  <c r="AG36" i="11"/>
  <c r="D37" i="11"/>
  <c r="T42" i="10"/>
  <c r="E37" i="11"/>
  <c r="U42" i="10"/>
  <c r="I37" i="11"/>
  <c r="Z42" i="10"/>
  <c r="J37" i="11"/>
  <c r="AA42" i="10"/>
  <c r="T37" i="11"/>
  <c r="AE37" i="11"/>
  <c r="AD37" i="11"/>
  <c r="D38" i="11"/>
  <c r="T43" i="10"/>
  <c r="E38" i="11"/>
  <c r="U43" i="10"/>
  <c r="I38" i="11"/>
  <c r="Z43" i="10"/>
  <c r="J38" i="11"/>
  <c r="AA43" i="10"/>
  <c r="R38" i="11"/>
  <c r="T38" i="11"/>
  <c r="AC38" i="11"/>
  <c r="AG38" i="11"/>
  <c r="AD38" i="11"/>
  <c r="AE38" i="11"/>
  <c r="AF38" i="11"/>
  <c r="D39" i="11"/>
  <c r="T44" i="10"/>
  <c r="E39" i="11"/>
  <c r="U44" i="10"/>
  <c r="I39" i="11"/>
  <c r="Z44" i="10"/>
  <c r="J39" i="11"/>
  <c r="AA44" i="10"/>
  <c r="T39" i="11"/>
  <c r="AE39" i="11"/>
  <c r="AD39" i="11"/>
  <c r="AE40" i="11"/>
  <c r="T41" i="11"/>
  <c r="AE41" i="11"/>
  <c r="AD41" i="11"/>
  <c r="R42" i="11"/>
  <c r="T42" i="11"/>
  <c r="U42" i="11"/>
  <c r="AF42" i="11"/>
  <c r="AD42" i="11"/>
  <c r="AG42" i="11"/>
  <c r="B43" i="11"/>
  <c r="T47" i="10"/>
  <c r="AK47" i="10"/>
  <c r="G43" i="11"/>
  <c r="Z47" i="10"/>
  <c r="AK49" i="10"/>
  <c r="R43" i="11"/>
  <c r="AC43" i="11"/>
  <c r="AG43" i="11"/>
  <c r="AD43" i="11"/>
  <c r="AE43" i="11"/>
  <c r="AF43" i="11"/>
  <c r="R44" i="11"/>
  <c r="AD44" i="11"/>
  <c r="D45" i="11"/>
  <c r="T49" i="10"/>
  <c r="E45" i="11"/>
  <c r="U49" i="10"/>
  <c r="I45" i="11"/>
  <c r="Z49" i="10"/>
  <c r="J45" i="11"/>
  <c r="AA49" i="10"/>
  <c r="T45" i="11"/>
  <c r="R45" i="11"/>
  <c r="AC45" i="11"/>
  <c r="AG45" i="11"/>
  <c r="AD45" i="11"/>
  <c r="AE45" i="11"/>
  <c r="AF45" i="11"/>
  <c r="D46" i="11"/>
  <c r="T50" i="10"/>
  <c r="E46" i="11"/>
  <c r="U50" i="10"/>
  <c r="I46" i="11"/>
  <c r="Z50" i="10"/>
  <c r="J46" i="11"/>
  <c r="AA50" i="10"/>
  <c r="R46" i="11"/>
  <c r="T46" i="11"/>
  <c r="AD46" i="11"/>
  <c r="AC46" i="11"/>
  <c r="AG46" i="11"/>
  <c r="AF46" i="11"/>
  <c r="D47" i="11"/>
  <c r="T51" i="10"/>
  <c r="E47" i="11"/>
  <c r="U51" i="10"/>
  <c r="I47" i="11"/>
  <c r="Z51" i="10"/>
  <c r="J47" i="11"/>
  <c r="AA51" i="10"/>
  <c r="R47" i="11"/>
  <c r="T47" i="11"/>
  <c r="AC47" i="11"/>
  <c r="AG47" i="11"/>
  <c r="AD47" i="11"/>
  <c r="AE47" i="11"/>
  <c r="AF47" i="11"/>
  <c r="D48" i="11"/>
  <c r="T52" i="10"/>
  <c r="E48" i="11"/>
  <c r="U52" i="10"/>
  <c r="I48" i="11"/>
  <c r="Z52" i="10"/>
  <c r="J48" i="11"/>
  <c r="AA52" i="10"/>
  <c r="U48" i="11"/>
  <c r="AF48" i="11"/>
  <c r="AG48" i="11"/>
  <c r="D49" i="11"/>
  <c r="T53" i="10"/>
  <c r="E49" i="11"/>
  <c r="U53" i="10"/>
  <c r="I49" i="11"/>
  <c r="Z53" i="10"/>
  <c r="J49" i="11"/>
  <c r="AA53" i="10"/>
  <c r="T49" i="11"/>
  <c r="AE49" i="11"/>
  <c r="D50" i="11"/>
  <c r="T54" i="10"/>
  <c r="E50" i="11"/>
  <c r="U54" i="10"/>
  <c r="I50" i="11"/>
  <c r="Z54" i="10"/>
  <c r="J50" i="11"/>
  <c r="AA54" i="10"/>
  <c r="R50" i="11"/>
  <c r="T50" i="11"/>
  <c r="AC50" i="11"/>
  <c r="AG50" i="11"/>
  <c r="AD50" i="11"/>
  <c r="AF50" i="11"/>
  <c r="T51" i="11"/>
  <c r="AE51" i="11"/>
  <c r="R52" i="11"/>
  <c r="T52" i="11"/>
  <c r="AC52" i="11"/>
  <c r="AG52" i="11"/>
  <c r="AD52" i="11"/>
  <c r="AF52" i="11"/>
  <c r="T53" i="11"/>
  <c r="AE53" i="11"/>
  <c r="B54" i="11"/>
  <c r="T57" i="10"/>
  <c r="AK57" i="10"/>
  <c r="G54" i="11"/>
  <c r="Z57" i="10"/>
  <c r="AK59" i="10"/>
  <c r="T54" i="11"/>
  <c r="U54" i="11"/>
  <c r="AD54" i="11"/>
  <c r="AG54" i="11"/>
  <c r="R55" i="11"/>
  <c r="AC55" i="11"/>
  <c r="AG55" i="11"/>
  <c r="AD55" i="11"/>
  <c r="AE55" i="11"/>
  <c r="AF55" i="11"/>
  <c r="D56" i="11"/>
  <c r="T59" i="10"/>
  <c r="E56" i="11"/>
  <c r="U59" i="10"/>
  <c r="I56" i="11"/>
  <c r="Z59" i="10"/>
  <c r="J56" i="11"/>
  <c r="AA59" i="10"/>
  <c r="D57" i="11"/>
  <c r="E57" i="11"/>
  <c r="U60" i="10"/>
  <c r="I57" i="11"/>
  <c r="Z60" i="10"/>
  <c r="J57" i="11"/>
  <c r="AA60" i="10"/>
  <c r="T57" i="11"/>
  <c r="R57" i="11"/>
  <c r="AE57" i="11"/>
  <c r="AC57" i="11"/>
  <c r="AG57" i="11"/>
  <c r="AF57" i="11"/>
  <c r="D58" i="11"/>
  <c r="T61" i="10"/>
  <c r="E58" i="11"/>
  <c r="U61" i="10"/>
  <c r="I58" i="11"/>
  <c r="Z61" i="10"/>
  <c r="J58" i="11"/>
  <c r="AA61" i="10"/>
  <c r="R58" i="11"/>
  <c r="T58" i="11"/>
  <c r="AE58" i="11"/>
  <c r="AD58" i="11"/>
  <c r="AF58" i="11"/>
  <c r="D59" i="11"/>
  <c r="T62" i="10"/>
  <c r="E59" i="11"/>
  <c r="U62" i="10"/>
  <c r="I59" i="11"/>
  <c r="Z62" i="10"/>
  <c r="J59" i="11"/>
  <c r="AA62" i="10"/>
  <c r="R59" i="11"/>
  <c r="T59" i="11"/>
  <c r="AD59" i="11"/>
  <c r="AC59" i="11"/>
  <c r="AG59" i="11"/>
  <c r="AE59" i="11"/>
  <c r="AF59" i="11"/>
  <c r="D60" i="11"/>
  <c r="T63" i="10"/>
  <c r="E60" i="11"/>
  <c r="U63" i="10"/>
  <c r="I60" i="11"/>
  <c r="Z63" i="10"/>
  <c r="J60" i="11"/>
  <c r="AA63" i="10"/>
  <c r="T60" i="11"/>
  <c r="R60" i="11"/>
  <c r="U60" i="11"/>
  <c r="AD60" i="11"/>
  <c r="AF60" i="11"/>
  <c r="AG60" i="11"/>
  <c r="D61" i="11"/>
  <c r="T64" i="10"/>
  <c r="E61" i="11"/>
  <c r="U64" i="10"/>
  <c r="I61" i="11"/>
  <c r="Z64" i="10"/>
  <c r="J61" i="11"/>
  <c r="AA64" i="10"/>
  <c r="T61" i="11"/>
  <c r="R61" i="11"/>
  <c r="AC61" i="11"/>
  <c r="AG61" i="11"/>
  <c r="AF61" i="11"/>
  <c r="R62" i="11"/>
  <c r="T62" i="11"/>
  <c r="AE62" i="11"/>
  <c r="AD62" i="11"/>
  <c r="AF62" i="11"/>
  <c r="T63" i="11"/>
  <c r="R63" i="11"/>
  <c r="AC63" i="11"/>
  <c r="AG63" i="11"/>
  <c r="AF63" i="11"/>
  <c r="T65" i="11"/>
  <c r="R65" i="11"/>
  <c r="AC65" i="11"/>
  <c r="AG65" i="11"/>
  <c r="AF65" i="11"/>
  <c r="R66" i="11"/>
  <c r="T66" i="11"/>
  <c r="U66" i="11"/>
  <c r="AD66" i="11"/>
  <c r="AG66" i="11"/>
  <c r="R67" i="11"/>
  <c r="T67" i="11"/>
  <c r="AD67" i="11"/>
  <c r="AC67" i="11"/>
  <c r="AG67" i="11"/>
  <c r="AE67" i="11"/>
  <c r="AF67" i="11"/>
  <c r="R68" i="11"/>
  <c r="AC68" i="11"/>
  <c r="AG68" i="11"/>
  <c r="AD68" i="11"/>
  <c r="AE68" i="11"/>
  <c r="AF68" i="11"/>
  <c r="R69" i="11"/>
  <c r="T69" i="11"/>
  <c r="AD69" i="11"/>
  <c r="AC69" i="11"/>
  <c r="AG69" i="11"/>
  <c r="AE69" i="11"/>
  <c r="AF69" i="11"/>
  <c r="R70" i="11"/>
  <c r="AC70" i="11"/>
  <c r="AG70" i="11"/>
  <c r="AD70" i="11"/>
  <c r="AE70" i="11"/>
  <c r="AF70" i="11"/>
  <c r="R71" i="11"/>
  <c r="T71" i="11"/>
  <c r="AD71" i="11"/>
  <c r="AC71" i="11"/>
  <c r="AG71" i="11"/>
  <c r="AE71" i="11"/>
  <c r="AF71" i="11"/>
  <c r="J9" i="8"/>
  <c r="D11" i="8"/>
  <c r="J11" i="8"/>
  <c r="U14" i="8"/>
  <c r="C12" i="8"/>
  <c r="J12" i="8"/>
  <c r="C16" i="8"/>
  <c r="D16" i="8"/>
  <c r="E16" i="8"/>
  <c r="F16" i="8"/>
  <c r="I16" i="8"/>
  <c r="J16" i="8"/>
  <c r="K16" i="8"/>
  <c r="L16" i="8"/>
  <c r="B17" i="8"/>
  <c r="C17" i="8"/>
  <c r="G17" i="8"/>
  <c r="F17" i="8"/>
  <c r="S19" i="8"/>
  <c r="V19" i="8"/>
  <c r="Y19" i="8"/>
  <c r="AB19" i="8"/>
  <c r="S20" i="8"/>
  <c r="Y20" i="8"/>
  <c r="S21" i="8"/>
  <c r="Y21" i="8"/>
  <c r="AK21" i="8"/>
  <c r="S22" i="8"/>
  <c r="T22" i="8"/>
  <c r="Y22" i="8"/>
  <c r="S23" i="8"/>
  <c r="Y23" i="8"/>
  <c r="S24" i="8"/>
  <c r="Y24" i="8"/>
  <c r="V26" i="8"/>
  <c r="S29" i="8"/>
  <c r="V29" i="8"/>
  <c r="Y29" i="8"/>
  <c r="AB29" i="8"/>
  <c r="S30" i="8"/>
  <c r="Y30" i="8"/>
  <c r="S31" i="8"/>
  <c r="Y31" i="8"/>
  <c r="AK31" i="8"/>
  <c r="AK66" i="8"/>
  <c r="S32" i="8"/>
  <c r="Y32" i="8"/>
  <c r="S33" i="8"/>
  <c r="Y33" i="8"/>
  <c r="S34" i="8"/>
  <c r="Y34" i="8"/>
  <c r="V36" i="8"/>
  <c r="S39" i="8"/>
  <c r="V39" i="8"/>
  <c r="Y39" i="8"/>
  <c r="AB39" i="8"/>
  <c r="S40" i="8"/>
  <c r="T40" i="8"/>
  <c r="Y40" i="8"/>
  <c r="S41" i="8"/>
  <c r="Y41" i="8"/>
  <c r="AK41" i="8"/>
  <c r="S42" i="8"/>
  <c r="Y42" i="8"/>
  <c r="S43" i="8"/>
  <c r="Y43" i="8"/>
  <c r="S44" i="8"/>
  <c r="Y44" i="8"/>
  <c r="V46" i="8"/>
  <c r="V56" i="8"/>
  <c r="S49" i="8"/>
  <c r="V49" i="8"/>
  <c r="Y49" i="8"/>
  <c r="AB49" i="8"/>
  <c r="S50" i="8"/>
  <c r="Y50" i="8"/>
  <c r="S51" i="8"/>
  <c r="Y51" i="8"/>
  <c r="Z51" i="8"/>
  <c r="AK51" i="8"/>
  <c r="S52" i="8"/>
  <c r="Y52" i="8"/>
  <c r="S53" i="8"/>
  <c r="T53" i="8"/>
  <c r="Y53" i="8"/>
  <c r="S54" i="8"/>
  <c r="Y54" i="8"/>
  <c r="S59" i="8"/>
  <c r="V59" i="8"/>
  <c r="Y59" i="8"/>
  <c r="AB59" i="8"/>
  <c r="S60" i="8"/>
  <c r="Y60" i="8"/>
  <c r="S61" i="8"/>
  <c r="Y61" i="8"/>
  <c r="AK61" i="8"/>
  <c r="S62" i="8"/>
  <c r="Y62" i="8"/>
  <c r="S63" i="8"/>
  <c r="Y63" i="8"/>
  <c r="S64" i="8"/>
  <c r="Y64" i="8"/>
  <c r="J9" i="10"/>
  <c r="D11" i="10"/>
  <c r="J11" i="10"/>
  <c r="U14" i="10"/>
  <c r="C12" i="10"/>
  <c r="J12" i="10"/>
  <c r="C16" i="10"/>
  <c r="D16" i="10"/>
  <c r="E16" i="10"/>
  <c r="F16" i="10"/>
  <c r="I16" i="10"/>
  <c r="J16" i="10"/>
  <c r="K16" i="10"/>
  <c r="L16" i="10"/>
  <c r="B17" i="10"/>
  <c r="G17" i="10"/>
  <c r="S19" i="10"/>
  <c r="V19" i="10"/>
  <c r="Y19" i="10"/>
  <c r="AB19" i="10"/>
  <c r="S20" i="10"/>
  <c r="Y20" i="10"/>
  <c r="S21" i="10"/>
  <c r="Y21" i="10"/>
  <c r="AA21" i="10"/>
  <c r="AK21" i="10"/>
  <c r="S22" i="10"/>
  <c r="Y22" i="10"/>
  <c r="S23" i="10"/>
  <c r="Y23" i="10"/>
  <c r="Z23" i="10"/>
  <c r="S24" i="10"/>
  <c r="U24" i="10"/>
  <c r="Y24" i="10"/>
  <c r="V26" i="10"/>
  <c r="V36" i="10"/>
  <c r="V46" i="10"/>
  <c r="V56" i="10"/>
  <c r="AB26" i="10"/>
  <c r="S29" i="10"/>
  <c r="V29" i="10"/>
  <c r="Y29" i="10"/>
  <c r="AB29" i="10"/>
  <c r="S30" i="10"/>
  <c r="Y30" i="10"/>
  <c r="S31" i="10"/>
  <c r="Y31" i="10"/>
  <c r="AK31" i="10"/>
  <c r="S32" i="10"/>
  <c r="Y32" i="10"/>
  <c r="S33" i="10"/>
  <c r="Y33" i="10"/>
  <c r="S34" i="10"/>
  <c r="T34" i="10"/>
  <c r="Y34" i="10"/>
  <c r="AB36" i="10"/>
  <c r="AB46" i="10"/>
  <c r="AB56" i="10"/>
  <c r="S39" i="10"/>
  <c r="V39" i="10"/>
  <c r="Y39" i="10"/>
  <c r="AB39" i="10"/>
  <c r="S40" i="10"/>
  <c r="Y40" i="10"/>
  <c r="S41" i="10"/>
  <c r="T41" i="10"/>
  <c r="U41" i="10"/>
  <c r="Y41" i="10"/>
  <c r="AK41" i="10"/>
  <c r="S42" i="10"/>
  <c r="Y42" i="10"/>
  <c r="S43" i="10"/>
  <c r="Y43" i="10"/>
  <c r="S44" i="10"/>
  <c r="Y44" i="10"/>
  <c r="S49" i="10"/>
  <c r="V49" i="10"/>
  <c r="Y49" i="10"/>
  <c r="AB49" i="10"/>
  <c r="S50" i="10"/>
  <c r="Y50" i="10"/>
  <c r="S51" i="10"/>
  <c r="Y51" i="10"/>
  <c r="AK51" i="10"/>
  <c r="S52" i="10"/>
  <c r="Y52" i="10"/>
  <c r="S53" i="10"/>
  <c r="Y53" i="10"/>
  <c r="S54" i="10"/>
  <c r="Y54" i="10"/>
  <c r="S59" i="10"/>
  <c r="V59" i="10"/>
  <c r="Y59" i="10"/>
  <c r="AB59" i="10"/>
  <c r="S60" i="10"/>
  <c r="T60" i="10"/>
  <c r="Y60" i="10"/>
  <c r="S61" i="10"/>
  <c r="Y61" i="10"/>
  <c r="AK61" i="10"/>
  <c r="S62" i="10"/>
  <c r="Y62" i="10"/>
  <c r="S63" i="10"/>
  <c r="Y63" i="10"/>
  <c r="S64" i="10"/>
  <c r="Y64" i="10"/>
  <c r="A2" i="13"/>
  <c r="B2" i="13"/>
  <c r="C2" i="13"/>
  <c r="D2" i="13"/>
  <c r="E2" i="13"/>
  <c r="Q68" i="11"/>
  <c r="U68" i="11"/>
  <c r="S68" i="11"/>
  <c r="Q66" i="11"/>
  <c r="S66" i="11"/>
  <c r="Q62" i="11"/>
  <c r="U62" i="11"/>
  <c r="S62" i="11"/>
  <c r="Q60" i="11"/>
  <c r="S60" i="11"/>
  <c r="Q58" i="11"/>
  <c r="U58" i="11"/>
  <c r="S58" i="11"/>
  <c r="Q54" i="11"/>
  <c r="S54" i="11"/>
  <c r="Q52" i="11"/>
  <c r="U52" i="11"/>
  <c r="S52" i="11"/>
  <c r="Q50" i="11"/>
  <c r="U50" i="11"/>
  <c r="S50" i="11"/>
  <c r="Q48" i="11"/>
  <c r="Q46" i="11"/>
  <c r="U46" i="11"/>
  <c r="S46" i="11"/>
  <c r="Q44" i="11"/>
  <c r="U44" i="11"/>
  <c r="S44" i="11"/>
  <c r="Q42" i="11"/>
  <c r="S42" i="11"/>
  <c r="Q38" i="11"/>
  <c r="U38" i="11"/>
  <c r="S38" i="11"/>
  <c r="Q36" i="11"/>
  <c r="S36" i="11"/>
  <c r="Q34" i="11"/>
  <c r="U34" i="11"/>
  <c r="S34" i="11"/>
  <c r="Q30" i="11"/>
  <c r="S30" i="11"/>
  <c r="Q28" i="11"/>
  <c r="U28" i="11"/>
  <c r="S28" i="11"/>
  <c r="Q26" i="11"/>
  <c r="U26" i="11"/>
  <c r="S26" i="11"/>
  <c r="Q24" i="11"/>
  <c r="Q22" i="11"/>
  <c r="U22" i="11"/>
  <c r="S22" i="11"/>
  <c r="Q20" i="11"/>
  <c r="U20" i="11"/>
  <c r="S20" i="11"/>
  <c r="Q18" i="11"/>
  <c r="S18" i="11"/>
  <c r="Q14" i="11"/>
  <c r="S14" i="11"/>
  <c r="Q71" i="6"/>
  <c r="U71" i="6"/>
  <c r="S71" i="6"/>
  <c r="Q70" i="6"/>
  <c r="U70" i="6"/>
  <c r="S70" i="6"/>
  <c r="Q71" i="11"/>
  <c r="U71" i="11"/>
  <c r="S71" i="11"/>
  <c r="Q69" i="11"/>
  <c r="U69" i="11"/>
  <c r="S69" i="11"/>
  <c r="Q67" i="11"/>
  <c r="U67" i="11"/>
  <c r="S67" i="11"/>
  <c r="AC66" i="11"/>
  <c r="AE66" i="11"/>
  <c r="Q65" i="11"/>
  <c r="U65" i="11"/>
  <c r="S65" i="11"/>
  <c r="Q63" i="11"/>
  <c r="U63" i="11"/>
  <c r="S63" i="11"/>
  <c r="Q61" i="11"/>
  <c r="U61" i="11"/>
  <c r="S61" i="11"/>
  <c r="AC60" i="11"/>
  <c r="AE60" i="11"/>
  <c r="Q59" i="11"/>
  <c r="U59" i="11"/>
  <c r="S59" i="11"/>
  <c r="Q57" i="11"/>
  <c r="U57" i="11"/>
  <c r="S57" i="11"/>
  <c r="Q55" i="11"/>
  <c r="U55" i="11"/>
  <c r="S55" i="11"/>
  <c r="AC54" i="11"/>
  <c r="AE54" i="11"/>
  <c r="Q53" i="11"/>
  <c r="U53" i="11"/>
  <c r="S53" i="11"/>
  <c r="Q51" i="11"/>
  <c r="U51" i="11"/>
  <c r="S51" i="11"/>
  <c r="Q49" i="11"/>
  <c r="U49" i="11"/>
  <c r="S49" i="11"/>
  <c r="AE48" i="11"/>
  <c r="Q47" i="11"/>
  <c r="U47" i="11"/>
  <c r="S47" i="11"/>
  <c r="Q45" i="11"/>
  <c r="U45" i="11"/>
  <c r="S45" i="11"/>
  <c r="Q43" i="11"/>
  <c r="U43" i="11"/>
  <c r="S43" i="11"/>
  <c r="AC42" i="11"/>
  <c r="AE42" i="11"/>
  <c r="Q41" i="11"/>
  <c r="U41" i="11"/>
  <c r="S41" i="11"/>
  <c r="Q39" i="11"/>
  <c r="U39" i="11"/>
  <c r="S39" i="11"/>
  <c r="Q37" i="11"/>
  <c r="U37" i="11"/>
  <c r="S37" i="11"/>
  <c r="AC36" i="11"/>
  <c r="AE36" i="11"/>
  <c r="Q35" i="11"/>
  <c r="U35" i="11"/>
  <c r="S35" i="11"/>
  <c r="Q33" i="11"/>
  <c r="U33" i="11"/>
  <c r="S33" i="11"/>
  <c r="Q31" i="11"/>
  <c r="U31" i="11"/>
  <c r="S31" i="11"/>
  <c r="AC30" i="11"/>
  <c r="AE30" i="11"/>
  <c r="Q29" i="11"/>
  <c r="U29" i="11"/>
  <c r="S29" i="11"/>
  <c r="Q27" i="11"/>
  <c r="U27" i="11"/>
  <c r="S27" i="11"/>
  <c r="Q25" i="11"/>
  <c r="U25" i="11"/>
  <c r="S25" i="11"/>
  <c r="Q23" i="11"/>
  <c r="U23" i="11"/>
  <c r="S23" i="11"/>
  <c r="Q21" i="11"/>
  <c r="U21" i="11"/>
  <c r="S21" i="11"/>
  <c r="Q19" i="11"/>
  <c r="U19" i="11"/>
  <c r="S19" i="11"/>
  <c r="AC18" i="11"/>
  <c r="AE18" i="11"/>
  <c r="Q17" i="11"/>
  <c r="U17" i="11"/>
  <c r="S17" i="11"/>
  <c r="Q15" i="11"/>
  <c r="U15" i="11"/>
  <c r="S15" i="11"/>
  <c r="Q13" i="11"/>
  <c r="S13" i="11"/>
  <c r="AC12" i="11"/>
  <c r="AE12" i="11"/>
  <c r="AC28" i="6"/>
  <c r="AG28" i="6"/>
  <c r="AE28" i="6"/>
  <c r="AC27" i="6"/>
  <c r="AG27" i="6"/>
  <c r="AE27" i="6"/>
  <c r="AC26" i="6"/>
  <c r="AG26" i="6"/>
  <c r="AE26" i="6"/>
  <c r="AC25" i="6"/>
  <c r="AG25" i="6"/>
  <c r="AE25" i="6"/>
  <c r="S69" i="6"/>
  <c r="S68" i="6"/>
  <c r="S67" i="6"/>
  <c r="AE66" i="6"/>
  <c r="S66" i="6"/>
  <c r="S65" i="6"/>
  <c r="S64" i="6"/>
  <c r="S63" i="6"/>
  <c r="S62" i="6"/>
  <c r="S61" i="6"/>
  <c r="AE60" i="6"/>
  <c r="S60" i="6"/>
  <c r="S59" i="6"/>
  <c r="S58" i="6"/>
  <c r="S57" i="6"/>
  <c r="S56" i="6"/>
  <c r="S55" i="6"/>
  <c r="AE54" i="6"/>
  <c r="S54" i="6"/>
  <c r="S53" i="6"/>
  <c r="S52" i="6"/>
  <c r="S51" i="6"/>
  <c r="S50" i="6"/>
  <c r="S49" i="6"/>
  <c r="AE48" i="6"/>
  <c r="S48" i="6"/>
  <c r="S47" i="6"/>
  <c r="S46" i="6"/>
  <c r="S45" i="6"/>
  <c r="S44" i="6"/>
  <c r="S43" i="6"/>
  <c r="AE42" i="6"/>
  <c r="S42" i="6"/>
  <c r="S41" i="6"/>
  <c r="S40" i="6"/>
  <c r="S39" i="6"/>
  <c r="S38" i="6"/>
  <c r="S37" i="6"/>
  <c r="AE36" i="6"/>
  <c r="S36" i="6"/>
  <c r="S35" i="6"/>
  <c r="S34" i="6"/>
  <c r="S33" i="6"/>
  <c r="S32" i="6"/>
  <c r="S31" i="6"/>
  <c r="AE30" i="6"/>
  <c r="S30" i="6"/>
  <c r="AE23" i="6"/>
  <c r="AE22" i="6"/>
  <c r="AE21" i="6"/>
  <c r="AE20" i="6"/>
  <c r="AE17" i="6"/>
  <c r="AE16" i="6"/>
  <c r="AE15" i="6"/>
  <c r="AE14" i="6"/>
  <c r="AE13" i="6"/>
  <c r="S12" i="6"/>
  <c r="AM60" i="2"/>
  <c r="AD71" i="6"/>
  <c r="AE71" i="6"/>
  <c r="AD69" i="6"/>
  <c r="AE69" i="6"/>
  <c r="AC67" i="6"/>
  <c r="AG67" i="6"/>
  <c r="AD67" i="6"/>
  <c r="AD63" i="6"/>
  <c r="AE63" i="6"/>
  <c r="AD58" i="6"/>
  <c r="AC58" i="6"/>
  <c r="AG58" i="6"/>
  <c r="AE58" i="6"/>
  <c r="AF58" i="6"/>
  <c r="Q49" i="6"/>
  <c r="U49" i="6"/>
  <c r="R49" i="6"/>
  <c r="T49" i="6"/>
  <c r="AE33" i="6"/>
  <c r="AF33" i="6"/>
  <c r="AC33" i="6"/>
  <c r="AG33" i="6"/>
  <c r="AD33" i="6"/>
  <c r="AF26" i="6"/>
  <c r="AD26" i="6"/>
  <c r="R13" i="6"/>
  <c r="S13" i="6"/>
  <c r="Q13" i="6"/>
  <c r="U13" i="6"/>
  <c r="T13" i="6"/>
  <c r="S70" i="11"/>
  <c r="E17" i="10"/>
  <c r="B18" i="8"/>
  <c r="J17" i="8"/>
  <c r="E17" i="8"/>
  <c r="AE65" i="11"/>
  <c r="AE63" i="11"/>
  <c r="AC62" i="11"/>
  <c r="AG62" i="11"/>
  <c r="AE61" i="11"/>
  <c r="AC58" i="11"/>
  <c r="AG58" i="11"/>
  <c r="AD57" i="11"/>
  <c r="AF53" i="11"/>
  <c r="R53" i="11"/>
  <c r="AE52" i="11"/>
  <c r="AF51" i="11"/>
  <c r="R51" i="11"/>
  <c r="AE50" i="11"/>
  <c r="AF49" i="11"/>
  <c r="R49" i="11"/>
  <c r="AE46" i="11"/>
  <c r="AF44" i="11"/>
  <c r="T44" i="11"/>
  <c r="AC41" i="11"/>
  <c r="AG41" i="11"/>
  <c r="AC39" i="11"/>
  <c r="AG39" i="11"/>
  <c r="AC37" i="11"/>
  <c r="AG37" i="11"/>
  <c r="T36" i="11"/>
  <c r="AF31" i="11"/>
  <c r="T31" i="11"/>
  <c r="AD29" i="11"/>
  <c r="AD28" i="11"/>
  <c r="AD27" i="11"/>
  <c r="AD26" i="11"/>
  <c r="AD25" i="11"/>
  <c r="AC22" i="11"/>
  <c r="AG22" i="11"/>
  <c r="AC19" i="11"/>
  <c r="AG19" i="11"/>
  <c r="AF14" i="11"/>
  <c r="R14" i="11"/>
  <c r="AC13" i="11"/>
  <c r="AD13" i="11"/>
  <c r="R71" i="6"/>
  <c r="AD68" i="6"/>
  <c r="AE68" i="6"/>
  <c r="T67" i="6"/>
  <c r="R66" i="6"/>
  <c r="T66" i="6"/>
  <c r="R65" i="6"/>
  <c r="R58" i="6"/>
  <c r="Q58" i="6"/>
  <c r="U58" i="6"/>
  <c r="T58" i="6"/>
  <c r="AE52" i="6"/>
  <c r="AC52" i="6"/>
  <c r="AG52" i="6"/>
  <c r="AD52" i="6"/>
  <c r="AF52" i="6"/>
  <c r="AE35" i="6"/>
  <c r="AC35" i="6"/>
  <c r="AG35" i="6"/>
  <c r="AD35" i="6"/>
  <c r="AF35" i="6"/>
  <c r="AC31" i="6"/>
  <c r="AG31" i="6"/>
  <c r="AE31" i="6"/>
  <c r="AD31" i="6"/>
  <c r="AF31" i="6"/>
  <c r="Q22" i="6"/>
  <c r="U22" i="6"/>
  <c r="R22" i="6"/>
  <c r="S22" i="6"/>
  <c r="T22" i="6"/>
  <c r="I17" i="10"/>
  <c r="D17" i="10"/>
  <c r="I17" i="8"/>
  <c r="D17" i="8"/>
  <c r="T70" i="11"/>
  <c r="T68" i="11"/>
  <c r="AF66" i="11"/>
  <c r="AD65" i="11"/>
  <c r="AD63" i="11"/>
  <c r="AD61" i="11"/>
  <c r="T55" i="11"/>
  <c r="AD53" i="11"/>
  <c r="AD51" i="11"/>
  <c r="AD49" i="11"/>
  <c r="AE44" i="11"/>
  <c r="T43" i="11"/>
  <c r="T35" i="11"/>
  <c r="AE31" i="11"/>
  <c r="AF30" i="11"/>
  <c r="AE14" i="11"/>
  <c r="R12" i="11"/>
  <c r="S12" i="11"/>
  <c r="AF71" i="6"/>
  <c r="AF69" i="6"/>
  <c r="AF67" i="6"/>
  <c r="AF63" i="6"/>
  <c r="AC62" i="6"/>
  <c r="AG62" i="6"/>
  <c r="AD62" i="6"/>
  <c r="AE62" i="6"/>
  <c r="AF60" i="6"/>
  <c r="AC60" i="6"/>
  <c r="AD60" i="6"/>
  <c r="AC57" i="6"/>
  <c r="AG57" i="6"/>
  <c r="AD57" i="6"/>
  <c r="AE57" i="6"/>
  <c r="AF57" i="6"/>
  <c r="AE43" i="6"/>
  <c r="AC43" i="6"/>
  <c r="AG43" i="6"/>
  <c r="AD43" i="6"/>
  <c r="AF43" i="6"/>
  <c r="Q41" i="6"/>
  <c r="U41" i="6"/>
  <c r="R41" i="6"/>
  <c r="T41" i="6"/>
  <c r="R31" i="6"/>
  <c r="T31" i="6"/>
  <c r="Q31" i="6"/>
  <c r="AF28" i="6"/>
  <c r="AD28" i="6"/>
  <c r="AD21" i="6"/>
  <c r="AC21" i="6"/>
  <c r="AG21" i="6"/>
  <c r="AF21" i="6"/>
  <c r="Q70" i="11"/>
  <c r="U70" i="11"/>
  <c r="L17" i="8"/>
  <c r="AF54" i="11"/>
  <c r="R54" i="11"/>
  <c r="AC53" i="11"/>
  <c r="AG53" i="11"/>
  <c r="AC51" i="11"/>
  <c r="AG51" i="11"/>
  <c r="AC49" i="11"/>
  <c r="AG49" i="11"/>
  <c r="AC44" i="11"/>
  <c r="AG44" i="11"/>
  <c r="AF41" i="11"/>
  <c r="R41" i="11"/>
  <c r="AF39" i="11"/>
  <c r="R39" i="11"/>
  <c r="AF37" i="11"/>
  <c r="R37" i="11"/>
  <c r="AC31" i="11"/>
  <c r="AG31" i="11"/>
  <c r="AF28" i="11"/>
  <c r="AF26" i="11"/>
  <c r="AF22" i="11"/>
  <c r="T22" i="11"/>
  <c r="AF19" i="11"/>
  <c r="T19" i="11"/>
  <c r="AD14" i="11"/>
  <c r="R13" i="11"/>
  <c r="T13" i="11"/>
  <c r="AC71" i="6"/>
  <c r="AG71" i="6"/>
  <c r="AC69" i="6"/>
  <c r="AG69" i="6"/>
  <c r="AE67" i="6"/>
  <c r="AC63" i="6"/>
  <c r="AG63" i="6"/>
  <c r="Q57" i="6"/>
  <c r="U57" i="6"/>
  <c r="R57" i="6"/>
  <c r="T57" i="6"/>
  <c r="Q34" i="6"/>
  <c r="U34" i="6"/>
  <c r="R34" i="6"/>
  <c r="T34" i="6"/>
  <c r="AD24" i="6"/>
  <c r="AC24" i="6"/>
  <c r="AE24" i="6"/>
  <c r="AF24" i="6"/>
  <c r="AC19" i="6"/>
  <c r="AG19" i="6"/>
  <c r="AE34" i="6"/>
  <c r="AD34" i="6"/>
  <c r="Q24" i="6"/>
  <c r="T24" i="6"/>
  <c r="AD22" i="6"/>
  <c r="AC22" i="6"/>
  <c r="AG22" i="6"/>
  <c r="R18" i="6"/>
  <c r="S18" i="6"/>
  <c r="AF46" i="6"/>
  <c r="AF45" i="6"/>
  <c r="T45" i="6"/>
  <c r="AF40" i="6"/>
  <c r="T37" i="6"/>
  <c r="R25" i="6"/>
  <c r="S25" i="6"/>
  <c r="AD12" i="6"/>
  <c r="AE12" i="6"/>
  <c r="T60" i="6"/>
  <c r="AF59" i="6"/>
  <c r="T56" i="6"/>
  <c r="AF54" i="6"/>
  <c r="AF51" i="6"/>
  <c r="T51" i="6"/>
  <c r="AF50" i="6"/>
  <c r="AD48" i="6"/>
  <c r="AE46" i="6"/>
  <c r="AE45" i="6"/>
  <c r="AD40" i="6"/>
  <c r="R37" i="6"/>
  <c r="T35" i="6"/>
  <c r="AF34" i="6"/>
  <c r="Q33" i="6"/>
  <c r="U33" i="6"/>
  <c r="T33" i="6"/>
  <c r="S24" i="6"/>
  <c r="AF22" i="6"/>
  <c r="Q21" i="6"/>
  <c r="S21" i="6"/>
  <c r="AF20" i="6"/>
  <c r="T18" i="6"/>
  <c r="R17" i="6"/>
  <c r="S17" i="6"/>
  <c r="T17" i="6"/>
  <c r="U17" i="6"/>
  <c r="Q14" i="6"/>
  <c r="U14" i="6"/>
  <c r="R14" i="6"/>
  <c r="K18" i="8"/>
  <c r="L18" i="8"/>
  <c r="AF12" i="6"/>
  <c r="T12" i="6"/>
  <c r="R12" i="6"/>
  <c r="Z10" i="2"/>
  <c r="N17" i="8"/>
  <c r="Z9" i="2"/>
  <c r="X9" i="2"/>
  <c r="M16" i="8"/>
  <c r="U28" i="6"/>
  <c r="AI60" i="5"/>
  <c r="X10" i="5"/>
  <c r="AT10" i="5"/>
  <c r="AT31" i="5"/>
  <c r="AS26" i="5"/>
  <c r="AS13" i="5"/>
  <c r="V9" i="5"/>
  <c r="AS9" i="5"/>
  <c r="X9" i="5"/>
  <c r="N16" i="10"/>
  <c r="U13" i="11"/>
  <c r="AD12" i="11"/>
  <c r="AK66" i="10"/>
  <c r="AS41" i="5"/>
  <c r="G41" i="5"/>
  <c r="AG13" i="11"/>
  <c r="G31" i="5"/>
  <c r="AG13" i="6"/>
  <c r="V10" i="5"/>
  <c r="U16" i="11"/>
  <c r="W31" i="5"/>
  <c r="T32" i="11"/>
  <c r="S32" i="11"/>
  <c r="S56" i="11"/>
  <c r="T40" i="11"/>
  <c r="T64" i="11"/>
  <c r="R40" i="11"/>
  <c r="R32" i="11"/>
  <c r="T48" i="11"/>
  <c r="Q56" i="11"/>
  <c r="R64" i="11"/>
  <c r="T26" i="11"/>
  <c r="T24" i="11"/>
  <c r="M16" i="10"/>
  <c r="S16" i="11"/>
  <c r="S40" i="11"/>
  <c r="S64" i="11"/>
  <c r="R24" i="11"/>
  <c r="T16" i="11"/>
  <c r="R56" i="11"/>
  <c r="R16" i="11"/>
  <c r="R48" i="11"/>
  <c r="AX31" i="2"/>
  <c r="G31" i="2"/>
  <c r="AX37" i="2"/>
  <c r="G37" i="2"/>
  <c r="AX25" i="2"/>
  <c r="G25" i="2"/>
  <c r="AX42" i="2"/>
  <c r="AX44" i="2"/>
  <c r="AX20" i="2"/>
  <c r="AX17" i="2"/>
  <c r="G17" i="2"/>
  <c r="AX15" i="2"/>
  <c r="M18" i="8"/>
  <c r="AX39" i="2"/>
  <c r="Q46" i="6"/>
  <c r="U46" i="6"/>
  <c r="R46" i="6"/>
  <c r="AX9" i="2"/>
  <c r="AX22" i="2"/>
  <c r="G22" i="2"/>
  <c r="Y29" i="2"/>
  <c r="AX45" i="2"/>
  <c r="G45" i="2"/>
  <c r="Y12" i="2"/>
  <c r="AX32" i="2"/>
  <c r="Y33" i="2"/>
  <c r="Y24" i="2"/>
  <c r="AX23" i="2"/>
  <c r="G23" i="2"/>
  <c r="Y42" i="2"/>
  <c r="Y31" i="2"/>
  <c r="Y46" i="2"/>
  <c r="X10" i="2"/>
  <c r="AX10" i="2"/>
  <c r="G10" i="2"/>
  <c r="H17" i="8"/>
  <c r="Y52" i="2"/>
  <c r="AX14" i="2"/>
  <c r="Y28" i="2"/>
  <c r="Y27" i="2"/>
  <c r="U56" i="11"/>
  <c r="W38" i="5"/>
  <c r="W28" i="5"/>
  <c r="W51" i="5"/>
  <c r="W57" i="5"/>
  <c r="W42" i="5"/>
  <c r="W25" i="5"/>
  <c r="W54" i="5"/>
  <c r="W36" i="5"/>
  <c r="W15" i="5"/>
  <c r="W13" i="5"/>
  <c r="W27" i="5"/>
  <c r="AS10" i="5"/>
  <c r="G10" i="5"/>
  <c r="H17" i="10"/>
  <c r="M17" i="10"/>
  <c r="M17" i="8"/>
  <c r="AE56" i="11"/>
  <c r="AC48" i="11"/>
  <c r="AF64" i="11"/>
  <c r="AD40" i="11"/>
  <c r="AE32" i="11"/>
  <c r="AC32" i="11"/>
  <c r="AG32" i="11"/>
  <c r="AD64" i="11"/>
  <c r="AD32" i="11"/>
  <c r="AD16" i="11"/>
  <c r="AE64" i="11"/>
  <c r="AD56" i="11"/>
  <c r="AC40" i="11"/>
  <c r="AG40" i="11"/>
  <c r="AE24" i="11"/>
  <c r="AF24" i="11"/>
  <c r="AF16" i="11"/>
  <c r="AF56" i="11"/>
  <c r="AC24" i="11"/>
  <c r="AC16" i="11"/>
  <c r="Y31" i="5"/>
  <c r="AY18" i="2"/>
  <c r="G18" i="2"/>
  <c r="AY42" i="2"/>
  <c r="G42" i="2"/>
  <c r="AY10" i="2"/>
  <c r="AD19" i="6"/>
  <c r="AE19" i="6"/>
  <c r="AC18" i="6"/>
  <c r="AE18" i="6"/>
  <c r="AY29" i="2"/>
  <c r="G29" i="2"/>
  <c r="AD18" i="6"/>
  <c r="AY47" i="2"/>
  <c r="G47" i="2"/>
  <c r="AY37" i="2"/>
  <c r="Y34" i="5"/>
  <c r="Y47" i="5"/>
  <c r="Y27" i="5"/>
  <c r="AA23" i="2"/>
  <c r="AA58" i="2"/>
  <c r="AA41" i="2"/>
  <c r="AA54" i="2"/>
  <c r="AA31" i="2"/>
  <c r="AA18" i="2"/>
  <c r="AA48" i="2"/>
  <c r="AA13" i="2"/>
  <c r="AA14" i="2"/>
  <c r="AA9" i="2"/>
  <c r="G44" i="5"/>
  <c r="G24" i="5"/>
  <c r="G52" i="5"/>
  <c r="G20" i="5"/>
  <c r="G40" i="2"/>
  <c r="G51" i="2"/>
  <c r="G32" i="2"/>
  <c r="AA10" i="2"/>
  <c r="AA21" i="2"/>
  <c r="AA37" i="2"/>
  <c r="AA25" i="2"/>
  <c r="AA42" i="2"/>
  <c r="AA43" i="2"/>
  <c r="AA55" i="2"/>
  <c r="AA45" i="2"/>
  <c r="AA49" i="2"/>
  <c r="Y49" i="5"/>
  <c r="Y46" i="5"/>
  <c r="Y9" i="5"/>
  <c r="Y32" i="5"/>
  <c r="Y43" i="5"/>
  <c r="Y20" i="5"/>
  <c r="Y51" i="5"/>
  <c r="Y11" i="5"/>
  <c r="Y33" i="5"/>
  <c r="Y36" i="5"/>
  <c r="Y14" i="5"/>
  <c r="Y41" i="5"/>
  <c r="W30" i="5"/>
  <c r="W32" i="5"/>
  <c r="W37" i="5"/>
  <c r="W41" i="5"/>
  <c r="W58" i="5"/>
  <c r="Y9" i="2"/>
  <c r="W9" i="5"/>
  <c r="Y21" i="2"/>
  <c r="Y39" i="2"/>
  <c r="Y15" i="2"/>
  <c r="Y58" i="2"/>
  <c r="Y22" i="2"/>
  <c r="Y56" i="2"/>
  <c r="Y16" i="2"/>
  <c r="Y41" i="2"/>
  <c r="Y38" i="2"/>
  <c r="Y36" i="2"/>
  <c r="W20" i="5"/>
  <c r="W16" i="5"/>
  <c r="AT9" i="5"/>
  <c r="G9" i="5"/>
  <c r="H16" i="10"/>
  <c r="Y39" i="5"/>
  <c r="AA16" i="2"/>
  <c r="AA17" i="2"/>
  <c r="AA12" i="2"/>
  <c r="AA36" i="2"/>
  <c r="AA33" i="2"/>
  <c r="AG16" i="11"/>
  <c r="Y17" i="5"/>
  <c r="Y56" i="5"/>
  <c r="Y19" i="2"/>
  <c r="Y17" i="2"/>
  <c r="Y35" i="2"/>
  <c r="W50" i="5"/>
  <c r="U14" i="11"/>
  <c r="W23" i="5"/>
  <c r="W24" i="5"/>
  <c r="W45" i="5"/>
  <c r="Y29" i="5"/>
  <c r="AA50" i="2"/>
  <c r="AA46" i="2"/>
  <c r="AA39" i="2"/>
  <c r="AA44" i="2"/>
  <c r="Y23" i="5"/>
  <c r="Y53" i="5"/>
  <c r="Y18" i="5"/>
  <c r="Y52" i="5"/>
  <c r="Y13" i="5"/>
  <c r="Y10" i="5"/>
  <c r="Y45" i="5"/>
  <c r="Y24" i="5"/>
  <c r="Y30" i="2"/>
  <c r="Y32" i="2"/>
  <c r="U31" i="6"/>
  <c r="Y51" i="2"/>
  <c r="Y20" i="2"/>
  <c r="W52" i="5"/>
  <c r="AA35" i="2"/>
  <c r="AA52" i="2"/>
  <c r="AA29" i="2"/>
  <c r="AA40" i="2"/>
  <c r="AA20" i="2"/>
  <c r="AA28" i="2"/>
  <c r="AA34" i="2"/>
  <c r="AA15" i="2"/>
  <c r="AA32" i="2"/>
  <c r="AA51" i="2"/>
  <c r="Y55" i="5"/>
  <c r="Y44" i="5"/>
  <c r="Y57" i="5"/>
  <c r="Y50" i="5"/>
  <c r="Y28" i="5"/>
  <c r="Y58" i="5"/>
  <c r="Y35" i="5"/>
  <c r="Y37" i="5"/>
  <c r="W53" i="5"/>
  <c r="W26" i="5"/>
  <c r="W35" i="5"/>
  <c r="W12" i="5"/>
  <c r="Y23" i="2"/>
  <c r="Y57" i="2"/>
  <c r="Y13" i="2"/>
  <c r="Y10" i="2"/>
  <c r="Y14" i="2"/>
  <c r="Y54" i="2"/>
  <c r="Y26" i="2"/>
  <c r="Y25" i="2"/>
  <c r="Y55" i="2"/>
  <c r="Y44" i="2"/>
  <c r="W49" i="5"/>
  <c r="W33" i="5"/>
  <c r="W19" i="5"/>
  <c r="W55" i="5"/>
  <c r="E18" i="8"/>
  <c r="B19" i="8"/>
  <c r="F18" i="8"/>
  <c r="C18" i="8"/>
  <c r="K17" i="10"/>
  <c r="F17" i="10"/>
  <c r="K17" i="8"/>
  <c r="G56" i="5"/>
  <c r="G46" i="5"/>
  <c r="G45" i="5"/>
  <c r="G42" i="5"/>
  <c r="G40" i="5"/>
  <c r="G34" i="5"/>
  <c r="G29" i="5"/>
  <c r="G51" i="5"/>
  <c r="G49" i="5"/>
  <c r="G32" i="5"/>
  <c r="G23" i="5"/>
  <c r="G53" i="5"/>
  <c r="G48" i="5"/>
  <c r="G26" i="5"/>
  <c r="G13" i="5"/>
  <c r="G41" i="2"/>
  <c r="G27" i="2"/>
  <c r="G14" i="2"/>
  <c r="G13" i="2"/>
  <c r="G12" i="2"/>
  <c r="G35" i="2"/>
  <c r="G8" i="5"/>
  <c r="G50" i="2"/>
  <c r="G33" i="2"/>
  <c r="G19" i="8"/>
  <c r="F19" i="8"/>
  <c r="N19" i="8"/>
  <c r="B20" i="8"/>
  <c r="D20" i="8"/>
  <c r="D19" i="8"/>
  <c r="K19" i="8"/>
  <c r="E19" i="8"/>
  <c r="I19" i="8"/>
  <c r="M19" i="8"/>
  <c r="G20" i="8"/>
  <c r="F20" i="8"/>
  <c r="E20" i="8"/>
  <c r="N20" i="8"/>
  <c r="K20" i="8"/>
  <c r="I20" i="8"/>
  <c r="H19" i="8"/>
  <c r="L19" i="8"/>
  <c r="C19" i="8"/>
  <c r="J19" i="8"/>
  <c r="Y38" i="5"/>
  <c r="W39" i="5"/>
  <c r="W46" i="5"/>
  <c r="L20" i="8"/>
  <c r="C20" i="8"/>
  <c r="M20" i="8"/>
  <c r="Y26" i="5"/>
  <c r="N17" i="10"/>
  <c r="W47" i="5"/>
  <c r="J20" i="8"/>
  <c r="B21" i="8"/>
  <c r="H20" i="8"/>
  <c r="Y25" i="5"/>
  <c r="Y12" i="5"/>
  <c r="Y54" i="5"/>
  <c r="Y15" i="5"/>
  <c r="Y48" i="5"/>
  <c r="Y40" i="5"/>
  <c r="Y22" i="5"/>
  <c r="Y30" i="5"/>
  <c r="Y19" i="5"/>
  <c r="Y42" i="5"/>
  <c r="Y16" i="5"/>
  <c r="Y21" i="5"/>
  <c r="AY9" i="2"/>
  <c r="G9" i="2"/>
  <c r="H16" i="8"/>
  <c r="N16" i="8"/>
  <c r="Y34" i="2"/>
  <c r="D18" i="8"/>
  <c r="J18" i="8"/>
  <c r="N18" i="8"/>
  <c r="G18" i="8"/>
  <c r="I18" i="8"/>
  <c r="G21" i="5"/>
  <c r="G58" i="5"/>
  <c r="G47" i="5"/>
  <c r="W44" i="5"/>
  <c r="Y50" i="2"/>
  <c r="Y40" i="2"/>
  <c r="Y37" i="2"/>
  <c r="W34" i="5"/>
  <c r="W43" i="5"/>
  <c r="AA22" i="2"/>
  <c r="AA53" i="2"/>
  <c r="AA47" i="2"/>
  <c r="W22" i="5"/>
  <c r="Y48" i="2"/>
  <c r="AA11" i="2"/>
  <c r="AA38" i="2"/>
  <c r="W17" i="5"/>
  <c r="W11" i="5"/>
  <c r="Y49" i="2"/>
  <c r="AA56" i="2"/>
  <c r="W14" i="5"/>
  <c r="Y18" i="2"/>
  <c r="Y53" i="2"/>
  <c r="Y43" i="2"/>
  <c r="W10" i="5"/>
  <c r="W56" i="5"/>
  <c r="AA30" i="2"/>
  <c r="AA57" i="2"/>
  <c r="AA24" i="2"/>
  <c r="AA27" i="2"/>
  <c r="AA26" i="2"/>
  <c r="AA19" i="2"/>
  <c r="W29" i="5"/>
  <c r="W21" i="5"/>
  <c r="W48" i="5"/>
  <c r="W40" i="5"/>
  <c r="Y11" i="2"/>
  <c r="Y47" i="2"/>
  <c r="Y45" i="2"/>
  <c r="W18" i="5"/>
  <c r="U21" i="6"/>
  <c r="L17" i="10"/>
  <c r="J17" i="10"/>
  <c r="C17" i="10"/>
  <c r="B18" i="10"/>
  <c r="G44" i="2"/>
  <c r="G20" i="2"/>
  <c r="G27" i="5"/>
  <c r="G50" i="5"/>
  <c r="G11" i="5"/>
  <c r="G12" i="5"/>
  <c r="G18" i="5"/>
  <c r="G16" i="5"/>
  <c r="G54" i="5"/>
  <c r="G43" i="5"/>
  <c r="G37" i="5"/>
  <c r="G19" i="5"/>
  <c r="G17" i="5"/>
  <c r="G14" i="5"/>
  <c r="G58" i="2"/>
  <c r="G57" i="2"/>
  <c r="G54" i="2"/>
  <c r="G53" i="2"/>
  <c r="G49" i="2"/>
  <c r="G36" i="5"/>
  <c r="G46" i="2"/>
  <c r="G38" i="2"/>
  <c r="G24" i="2"/>
  <c r="G55" i="2"/>
  <c r="G43" i="2"/>
  <c r="G39" i="2"/>
  <c r="G19" i="2"/>
  <c r="G15" i="2"/>
  <c r="G11" i="2"/>
  <c r="H18" i="8"/>
  <c r="D18" i="10"/>
  <c r="B19" i="10"/>
  <c r="E18" i="10"/>
  <c r="M18" i="10"/>
  <c r="N18" i="10"/>
  <c r="H18" i="10"/>
  <c r="L18" i="10"/>
  <c r="I18" i="10"/>
  <c r="J18" i="10"/>
  <c r="K18" i="10"/>
  <c r="F18" i="10"/>
  <c r="C18" i="10"/>
  <c r="G18" i="10"/>
  <c r="E21" i="8"/>
  <c r="J21" i="8"/>
  <c r="D21" i="8"/>
  <c r="C21" i="8"/>
  <c r="N21" i="8"/>
  <c r="M21" i="8"/>
  <c r="K21" i="8"/>
  <c r="B22" i="8"/>
  <c r="H21" i="8"/>
  <c r="L21" i="8"/>
  <c r="F21" i="8"/>
  <c r="G21" i="8"/>
  <c r="I21" i="8"/>
  <c r="H22" i="8"/>
  <c r="G22" i="8"/>
  <c r="I22" i="8"/>
  <c r="E22" i="8"/>
  <c r="L22" i="8"/>
  <c r="K22" i="8"/>
  <c r="M22" i="8"/>
  <c r="F22" i="8"/>
  <c r="D22" i="8"/>
  <c r="J22" i="8"/>
  <c r="C22" i="8"/>
  <c r="B23" i="8"/>
  <c r="N22" i="8"/>
  <c r="N19" i="10"/>
  <c r="C19" i="10"/>
  <c r="D19" i="10"/>
  <c r="F19" i="10"/>
  <c r="L19" i="10"/>
  <c r="G19" i="10"/>
  <c r="I19" i="10"/>
  <c r="J19" i="10"/>
  <c r="M19" i="10"/>
  <c r="E19" i="10"/>
  <c r="B20" i="10"/>
  <c r="K19" i="10"/>
  <c r="H19" i="10"/>
  <c r="E20" i="10"/>
  <c r="D20" i="10"/>
  <c r="J20" i="10"/>
  <c r="I20" i="10"/>
  <c r="N20" i="10"/>
  <c r="G20" i="10"/>
  <c r="F20" i="10"/>
  <c r="B21" i="10"/>
  <c r="M20" i="10"/>
  <c r="C20" i="10"/>
  <c r="L20" i="10"/>
  <c r="H20" i="10"/>
  <c r="K20" i="10"/>
  <c r="H23" i="8"/>
  <c r="E23" i="8"/>
  <c r="I23" i="8"/>
  <c r="B24" i="8"/>
  <c r="K23" i="8"/>
  <c r="J23" i="8"/>
  <c r="L23" i="8"/>
  <c r="C23" i="8"/>
  <c r="G23" i="8"/>
  <c r="F23" i="8"/>
  <c r="M23" i="8"/>
  <c r="D23" i="8"/>
  <c r="N23" i="8"/>
  <c r="H21" i="10"/>
  <c r="C21" i="10"/>
  <c r="J21" i="10"/>
  <c r="D21" i="10"/>
  <c r="I21" i="10"/>
  <c r="N21" i="10"/>
  <c r="L21" i="10"/>
  <c r="G21" i="10"/>
  <c r="F21" i="10"/>
  <c r="B22" i="10"/>
  <c r="K21" i="10"/>
  <c r="E21" i="10"/>
  <c r="M21" i="10"/>
  <c r="C24" i="8"/>
  <c r="F24" i="8"/>
  <c r="B25" i="8"/>
  <c r="I24" i="8"/>
  <c r="L24" i="8"/>
  <c r="D24" i="8"/>
  <c r="N24" i="8"/>
  <c r="G24" i="8"/>
  <c r="E24" i="8"/>
  <c r="K24" i="8"/>
  <c r="H24" i="8"/>
  <c r="M24" i="8"/>
  <c r="J24" i="8"/>
  <c r="G22" i="10"/>
  <c r="C22" i="10"/>
  <c r="J22" i="10"/>
  <c r="K22" i="10"/>
  <c r="H22" i="10"/>
  <c r="I22" i="10"/>
  <c r="N22" i="10"/>
  <c r="L22" i="10"/>
  <c r="F22" i="10"/>
  <c r="E22" i="10"/>
  <c r="M22" i="10"/>
  <c r="B23" i="10"/>
  <c r="D22" i="10"/>
  <c r="B26" i="8"/>
  <c r="F25" i="8"/>
  <c r="C25" i="8"/>
  <c r="H25" i="8"/>
  <c r="G25" i="8"/>
  <c r="E25" i="8"/>
  <c r="K25" i="8"/>
  <c r="M25" i="8"/>
  <c r="J25" i="8"/>
  <c r="I25" i="8"/>
  <c r="N25" i="8"/>
  <c r="D25" i="8"/>
  <c r="L25" i="8"/>
  <c r="F23" i="10"/>
  <c r="D23" i="10"/>
  <c r="I23" i="10"/>
  <c r="H23" i="10"/>
  <c r="N23" i="10"/>
  <c r="E23" i="10"/>
  <c r="J23" i="10"/>
  <c r="L23" i="10"/>
  <c r="B24" i="10"/>
  <c r="M23" i="10"/>
  <c r="G23" i="10"/>
  <c r="C23" i="10"/>
  <c r="K23" i="10"/>
  <c r="H26" i="8"/>
  <c r="I26" i="8"/>
  <c r="F26" i="8"/>
  <c r="L26" i="8"/>
  <c r="B27" i="8"/>
  <c r="D26" i="8"/>
  <c r="K26" i="8"/>
  <c r="C26" i="8"/>
  <c r="G26" i="8"/>
  <c r="E26" i="8"/>
  <c r="N26" i="8"/>
  <c r="J26" i="8"/>
  <c r="M26" i="8"/>
  <c r="H27" i="8"/>
  <c r="G27" i="8"/>
  <c r="L27" i="8"/>
  <c r="K27" i="8"/>
  <c r="F27" i="8"/>
  <c r="D27" i="8"/>
  <c r="I27" i="8"/>
  <c r="J27" i="8"/>
  <c r="B28" i="8"/>
  <c r="C27" i="8"/>
  <c r="M27" i="8"/>
  <c r="E27" i="8"/>
  <c r="N27" i="8"/>
  <c r="H24" i="10"/>
  <c r="C24" i="10"/>
  <c r="M24" i="10"/>
  <c r="B25" i="10"/>
  <c r="E24" i="10"/>
  <c r="J24" i="10"/>
  <c r="I24" i="10"/>
  <c r="L24" i="10"/>
  <c r="K24" i="10"/>
  <c r="N24" i="10"/>
  <c r="G24" i="10"/>
  <c r="D24" i="10"/>
  <c r="F24" i="10"/>
  <c r="G25" i="10"/>
  <c r="N25" i="10"/>
  <c r="J25" i="10"/>
  <c r="F25" i="10"/>
  <c r="L25" i="10"/>
  <c r="I25" i="10"/>
  <c r="H25" i="10"/>
  <c r="K25" i="10"/>
  <c r="E25" i="10"/>
  <c r="C25" i="10"/>
  <c r="D25" i="10"/>
  <c r="B26" i="10"/>
  <c r="M25" i="10"/>
  <c r="G28" i="8"/>
  <c r="I28" i="8"/>
  <c r="J28" i="8"/>
  <c r="M28" i="8"/>
  <c r="H28" i="8"/>
  <c r="E28" i="8"/>
  <c r="L28" i="8"/>
  <c r="K28" i="8"/>
  <c r="F28" i="8"/>
  <c r="C28" i="8"/>
  <c r="N28" i="8"/>
  <c r="B29" i="8"/>
  <c r="D28" i="8"/>
  <c r="F26" i="10"/>
  <c r="E26" i="10"/>
  <c r="L26" i="10"/>
  <c r="G26" i="10"/>
  <c r="C26" i="10"/>
  <c r="J26" i="10"/>
  <c r="H26" i="10"/>
  <c r="D26" i="10"/>
  <c r="K26" i="10"/>
  <c r="I26" i="10"/>
  <c r="N26" i="10"/>
  <c r="B27" i="10"/>
  <c r="M26" i="10"/>
  <c r="G29" i="8"/>
  <c r="C29" i="8"/>
  <c r="E29" i="8"/>
  <c r="H29" i="8"/>
  <c r="I29" i="8"/>
  <c r="D29" i="8"/>
  <c r="J29" i="8"/>
  <c r="K29" i="8"/>
  <c r="B30" i="8"/>
  <c r="L29" i="8"/>
  <c r="M29" i="8"/>
  <c r="F29" i="8"/>
  <c r="N29" i="8"/>
  <c r="N27" i="10"/>
  <c r="K27" i="10"/>
  <c r="C27" i="10"/>
  <c r="H27" i="10"/>
  <c r="F27" i="10"/>
  <c r="J27" i="10"/>
  <c r="D27" i="10"/>
  <c r="E27" i="10"/>
  <c r="L27" i="10"/>
  <c r="B28" i="10"/>
  <c r="G27" i="10"/>
  <c r="I27" i="10"/>
  <c r="M27" i="10"/>
  <c r="K30" i="8"/>
  <c r="C30" i="8"/>
  <c r="N30" i="8"/>
  <c r="G30" i="8"/>
  <c r="L30" i="8"/>
  <c r="D30" i="8"/>
  <c r="M30" i="8"/>
  <c r="B31" i="8"/>
  <c r="H30" i="8"/>
  <c r="F30" i="8"/>
  <c r="E30" i="8"/>
  <c r="J30" i="8"/>
  <c r="I30" i="8"/>
  <c r="H31" i="8"/>
  <c r="K31" i="8"/>
  <c r="M31" i="8"/>
  <c r="G31" i="8"/>
  <c r="J31" i="8"/>
  <c r="N31" i="8"/>
  <c r="E31" i="8"/>
  <c r="C31" i="8"/>
  <c r="B32" i="8"/>
  <c r="I31" i="8"/>
  <c r="F31" i="8"/>
  <c r="D31" i="8"/>
  <c r="L31" i="8"/>
  <c r="H28" i="10"/>
  <c r="L28" i="10"/>
  <c r="J28" i="10"/>
  <c r="B29" i="10"/>
  <c r="F28" i="10"/>
  <c r="G28" i="10"/>
  <c r="I28" i="10"/>
  <c r="K28" i="10"/>
  <c r="E28" i="10"/>
  <c r="N28" i="10"/>
  <c r="M28" i="10"/>
  <c r="C28" i="10"/>
  <c r="D28" i="10"/>
  <c r="E29" i="10"/>
  <c r="J29" i="10"/>
  <c r="L29" i="10"/>
  <c r="I29" i="10"/>
  <c r="D29" i="10"/>
  <c r="G29" i="10"/>
  <c r="K29" i="10"/>
  <c r="M29" i="10"/>
  <c r="H29" i="10"/>
  <c r="F29" i="10"/>
  <c r="B30" i="10"/>
  <c r="C29" i="10"/>
  <c r="N29" i="10"/>
  <c r="J32" i="8"/>
  <c r="I32" i="8"/>
  <c r="F32" i="8"/>
  <c r="G32" i="8"/>
  <c r="L32" i="8"/>
  <c r="E32" i="8"/>
  <c r="N32" i="8"/>
  <c r="H32" i="8"/>
  <c r="C32" i="8"/>
  <c r="K32" i="8"/>
  <c r="D32" i="8"/>
  <c r="B33" i="8"/>
  <c r="M32" i="8"/>
  <c r="H30" i="10"/>
  <c r="D30" i="10"/>
  <c r="N30" i="10"/>
  <c r="L30" i="10"/>
  <c r="B31" i="10"/>
  <c r="G30" i="10"/>
  <c r="I30" i="10"/>
  <c r="K30" i="10"/>
  <c r="F30" i="10"/>
  <c r="J30" i="10"/>
  <c r="C30" i="10"/>
  <c r="E30" i="10"/>
  <c r="M30" i="10"/>
  <c r="H33" i="8"/>
  <c r="C33" i="8"/>
  <c r="K33" i="8"/>
  <c r="L33" i="8"/>
  <c r="G33" i="8"/>
  <c r="B34" i="8"/>
  <c r="E33" i="8"/>
  <c r="D33" i="8"/>
  <c r="M33" i="8"/>
  <c r="N33" i="8"/>
  <c r="I33" i="8"/>
  <c r="J33" i="8"/>
  <c r="F33" i="8"/>
  <c r="I34" i="8"/>
  <c r="K34" i="8"/>
  <c r="M34" i="8"/>
  <c r="G34" i="8"/>
  <c r="L34" i="8"/>
  <c r="N34" i="8"/>
  <c r="J34" i="8"/>
  <c r="H34" i="8"/>
  <c r="C34" i="8"/>
  <c r="F34" i="8"/>
  <c r="D34" i="8"/>
  <c r="E34" i="8"/>
  <c r="B35" i="8"/>
  <c r="G31" i="10"/>
  <c r="L31" i="10"/>
  <c r="K31" i="10"/>
  <c r="M31" i="10"/>
  <c r="J31" i="10"/>
  <c r="N31" i="10"/>
  <c r="B32" i="10"/>
  <c r="E31" i="10"/>
  <c r="D31" i="10"/>
  <c r="F31" i="10"/>
  <c r="H31" i="10"/>
  <c r="C31" i="10"/>
  <c r="I31" i="10"/>
  <c r="G32" i="10"/>
  <c r="B33" i="10"/>
  <c r="F32" i="10"/>
  <c r="I32" i="10"/>
  <c r="H32" i="10"/>
  <c r="E32" i="10"/>
  <c r="N32" i="10"/>
  <c r="C32" i="10"/>
  <c r="D32" i="10"/>
  <c r="J32" i="10"/>
  <c r="K32" i="10"/>
  <c r="L32" i="10"/>
  <c r="M32" i="10"/>
  <c r="H35" i="8"/>
  <c r="G35" i="8"/>
  <c r="K35" i="8"/>
  <c r="F35" i="8"/>
  <c r="I35" i="8"/>
  <c r="E35" i="8"/>
  <c r="N35" i="8"/>
  <c r="M35" i="8"/>
  <c r="D35" i="8"/>
  <c r="J35" i="8"/>
  <c r="B36" i="8"/>
  <c r="L35" i="8"/>
  <c r="C35" i="8"/>
  <c r="H36" i="8"/>
  <c r="G36" i="8"/>
  <c r="K36" i="8"/>
  <c r="E36" i="8"/>
  <c r="B37" i="8"/>
  <c r="J36" i="8"/>
  <c r="F36" i="8"/>
  <c r="D36" i="8"/>
  <c r="C36" i="8"/>
  <c r="I36" i="8"/>
  <c r="L36" i="8"/>
  <c r="N36" i="8"/>
  <c r="M36" i="8"/>
  <c r="M33" i="10"/>
  <c r="B34" i="10"/>
  <c r="J33" i="10"/>
  <c r="E33" i="10"/>
  <c r="F33" i="10"/>
  <c r="D33" i="10"/>
  <c r="G33" i="10"/>
  <c r="I33" i="10"/>
  <c r="C33" i="10"/>
  <c r="K33" i="10"/>
  <c r="N33" i="10"/>
  <c r="H33" i="10"/>
  <c r="L33" i="10"/>
  <c r="H34" i="10"/>
  <c r="J34" i="10"/>
  <c r="F34" i="10"/>
  <c r="K34" i="10"/>
  <c r="D34" i="10"/>
  <c r="C34" i="10"/>
  <c r="E34" i="10"/>
  <c r="B35" i="10"/>
  <c r="N34" i="10"/>
  <c r="L34" i="10"/>
  <c r="G34" i="10"/>
  <c r="I34" i="10"/>
  <c r="M34" i="10"/>
  <c r="H37" i="8"/>
  <c r="C37" i="8"/>
  <c r="K37" i="8"/>
  <c r="M37" i="8"/>
  <c r="G37" i="8"/>
  <c r="L37" i="8"/>
  <c r="I37" i="8"/>
  <c r="J37" i="8"/>
  <c r="N37" i="8"/>
  <c r="E37" i="8"/>
  <c r="D37" i="8"/>
  <c r="B38" i="8"/>
  <c r="F37" i="8"/>
  <c r="N35" i="10"/>
  <c r="F35" i="10"/>
  <c r="M35" i="10"/>
  <c r="H35" i="10"/>
  <c r="C35" i="10"/>
  <c r="D35" i="10"/>
  <c r="J35" i="10"/>
  <c r="G35" i="10"/>
  <c r="I35" i="10"/>
  <c r="L35" i="10"/>
  <c r="B36" i="10"/>
  <c r="E35" i="10"/>
  <c r="K35" i="10"/>
  <c r="H38" i="8"/>
  <c r="F38" i="8"/>
  <c r="L38" i="8"/>
  <c r="E38" i="8"/>
  <c r="C38" i="8"/>
  <c r="N38" i="8"/>
  <c r="I38" i="8"/>
  <c r="B39" i="8"/>
  <c r="D38" i="8"/>
  <c r="G38" i="8"/>
  <c r="J38" i="8"/>
  <c r="M38" i="8"/>
  <c r="K38" i="8"/>
  <c r="H36" i="10"/>
  <c r="J36" i="10"/>
  <c r="K36" i="10"/>
  <c r="B37" i="10"/>
  <c r="E36" i="10"/>
  <c r="L36" i="10"/>
  <c r="C36" i="10"/>
  <c r="F36" i="10"/>
  <c r="I36" i="10"/>
  <c r="G36" i="10"/>
  <c r="M36" i="10"/>
  <c r="D36" i="10"/>
  <c r="N36" i="10"/>
  <c r="M39" i="8"/>
  <c r="D39" i="8"/>
  <c r="K39" i="8"/>
  <c r="H39" i="8"/>
  <c r="C39" i="8"/>
  <c r="E39" i="8"/>
  <c r="F39" i="8"/>
  <c r="J39" i="8"/>
  <c r="G39" i="8"/>
  <c r="N39" i="8"/>
  <c r="I39" i="8"/>
  <c r="L39" i="8"/>
  <c r="B40" i="8"/>
  <c r="G37" i="10"/>
  <c r="I37" i="10"/>
  <c r="K37" i="10"/>
  <c r="N37" i="10"/>
  <c r="C37" i="10"/>
  <c r="E37" i="10"/>
  <c r="J37" i="10"/>
  <c r="F37" i="10"/>
  <c r="H37" i="10"/>
  <c r="M37" i="10"/>
  <c r="L37" i="10"/>
  <c r="D37" i="10"/>
  <c r="B38" i="10"/>
  <c r="D40" i="8"/>
  <c r="F40" i="8"/>
  <c r="B41" i="8"/>
  <c r="G40" i="8"/>
  <c r="J40" i="8"/>
  <c r="M40" i="8"/>
  <c r="K40" i="8"/>
  <c r="H40" i="8"/>
  <c r="N40" i="8"/>
  <c r="E40" i="8"/>
  <c r="I40" i="8"/>
  <c r="L40" i="8"/>
  <c r="C40" i="8"/>
  <c r="G41" i="8"/>
  <c r="L41" i="8"/>
  <c r="K41" i="8"/>
  <c r="E41" i="8"/>
  <c r="J41" i="8"/>
  <c r="F41" i="8"/>
  <c r="D41" i="8"/>
  <c r="M41" i="8"/>
  <c r="C41" i="8"/>
  <c r="H41" i="8"/>
  <c r="N41" i="8"/>
  <c r="B42" i="8"/>
  <c r="I41" i="8"/>
  <c r="F38" i="10"/>
  <c r="H38" i="10"/>
  <c r="L38" i="10"/>
  <c r="N38" i="10"/>
  <c r="E38" i="10"/>
  <c r="J38" i="10"/>
  <c r="K38" i="10"/>
  <c r="C38" i="10"/>
  <c r="D38" i="10"/>
  <c r="M38" i="10"/>
  <c r="B39" i="10"/>
  <c r="G38" i="10"/>
  <c r="I38" i="10"/>
  <c r="K39" i="10"/>
  <c r="C39" i="10"/>
  <c r="F39" i="10"/>
  <c r="G39" i="10"/>
  <c r="E39" i="10"/>
  <c r="N39" i="10"/>
  <c r="I39" i="10"/>
  <c r="H39" i="10"/>
  <c r="L39" i="10"/>
  <c r="J39" i="10"/>
  <c r="M39" i="10"/>
  <c r="B40" i="10"/>
  <c r="D39" i="10"/>
  <c r="I42" i="8"/>
  <c r="L42" i="8"/>
  <c r="C42" i="8"/>
  <c r="H42" i="8"/>
  <c r="B43" i="8"/>
  <c r="E42" i="8"/>
  <c r="F42" i="8"/>
  <c r="M42" i="8"/>
  <c r="J42" i="8"/>
  <c r="N42" i="8"/>
  <c r="K42" i="8"/>
  <c r="G42" i="8"/>
  <c r="D42" i="8"/>
  <c r="G40" i="10"/>
  <c r="K40" i="10"/>
  <c r="I40" i="10"/>
  <c r="N40" i="10"/>
  <c r="D40" i="10"/>
  <c r="L40" i="10"/>
  <c r="M40" i="10"/>
  <c r="E40" i="10"/>
  <c r="C40" i="10"/>
  <c r="J40" i="10"/>
  <c r="F40" i="10"/>
  <c r="H40" i="10"/>
  <c r="B41" i="10"/>
  <c r="H43" i="8"/>
  <c r="G43" i="8"/>
  <c r="E43" i="8"/>
  <c r="J43" i="8"/>
  <c r="L43" i="8"/>
  <c r="K43" i="8"/>
  <c r="N43" i="8"/>
  <c r="C43" i="8"/>
  <c r="B44" i="8"/>
  <c r="I43" i="8"/>
  <c r="D43" i="8"/>
  <c r="F43" i="8"/>
  <c r="M43" i="8"/>
  <c r="F44" i="8"/>
  <c r="J44" i="8"/>
  <c r="D44" i="8"/>
  <c r="M44" i="8"/>
  <c r="K44" i="8"/>
  <c r="C44" i="8"/>
  <c r="N44" i="8"/>
  <c r="I44" i="8"/>
  <c r="L44" i="8"/>
  <c r="E44" i="8"/>
  <c r="B45" i="8"/>
  <c r="G44" i="8"/>
  <c r="H44" i="8"/>
  <c r="J41" i="10"/>
  <c r="I41" i="10"/>
  <c r="N41" i="10"/>
  <c r="H41" i="10"/>
  <c r="L41" i="10"/>
  <c r="C41" i="10"/>
  <c r="F41" i="10"/>
  <c r="G41" i="10"/>
  <c r="E41" i="10"/>
  <c r="D41" i="10"/>
  <c r="B42" i="10"/>
  <c r="K41" i="10"/>
  <c r="M41" i="10"/>
  <c r="G42" i="10"/>
  <c r="K42" i="10"/>
  <c r="B43" i="10"/>
  <c r="I42" i="10"/>
  <c r="L42" i="10"/>
  <c r="F42" i="10"/>
  <c r="N42" i="10"/>
  <c r="M42" i="10"/>
  <c r="H42" i="10"/>
  <c r="D42" i="10"/>
  <c r="E42" i="10"/>
  <c r="C42" i="10"/>
  <c r="J42" i="10"/>
  <c r="F45" i="8"/>
  <c r="J45" i="8"/>
  <c r="N45" i="8"/>
  <c r="H45" i="8"/>
  <c r="C45" i="8"/>
  <c r="M45" i="8"/>
  <c r="E45" i="8"/>
  <c r="B46" i="8"/>
  <c r="L45" i="8"/>
  <c r="G45" i="8"/>
  <c r="I45" i="8"/>
  <c r="D45" i="8"/>
  <c r="K45" i="8"/>
  <c r="E43" i="10"/>
  <c r="F43" i="10"/>
  <c r="C43" i="10"/>
  <c r="G43" i="10"/>
  <c r="B44" i="10"/>
  <c r="N43" i="10"/>
  <c r="M43" i="10"/>
  <c r="L43" i="10"/>
  <c r="D43" i="10"/>
  <c r="H43" i="10"/>
  <c r="K43" i="10"/>
  <c r="I43" i="10"/>
  <c r="J43" i="10"/>
  <c r="H46" i="8"/>
  <c r="L46" i="8"/>
  <c r="I46" i="8"/>
  <c r="D46" i="8"/>
  <c r="M46" i="8"/>
  <c r="J46" i="8"/>
  <c r="C46" i="8"/>
  <c r="K46" i="8"/>
  <c r="G46" i="8"/>
  <c r="N46" i="8"/>
  <c r="F46" i="8"/>
  <c r="E46" i="8"/>
  <c r="B47" i="8"/>
  <c r="H47" i="8"/>
  <c r="B48" i="8"/>
  <c r="M47" i="8"/>
  <c r="E47" i="8"/>
  <c r="G47" i="8"/>
  <c r="I47" i="8"/>
  <c r="J47" i="8"/>
  <c r="F47" i="8"/>
  <c r="N47" i="8"/>
  <c r="C47" i="8"/>
  <c r="D47" i="8"/>
  <c r="L47" i="8"/>
  <c r="K47" i="8"/>
  <c r="H44" i="10"/>
  <c r="L44" i="10"/>
  <c r="E44" i="10"/>
  <c r="D44" i="10"/>
  <c r="J44" i="10"/>
  <c r="K44" i="10"/>
  <c r="G44" i="10"/>
  <c r="F44" i="10"/>
  <c r="C44" i="10"/>
  <c r="N44" i="10"/>
  <c r="I44" i="10"/>
  <c r="M44" i="10"/>
  <c r="B45" i="10"/>
  <c r="G45" i="10"/>
  <c r="L45" i="10"/>
  <c r="J45" i="10"/>
  <c r="N45" i="10"/>
  <c r="M45" i="10"/>
  <c r="B46" i="10"/>
  <c r="E45" i="10"/>
  <c r="F45" i="10"/>
  <c r="H45" i="10"/>
  <c r="C45" i="10"/>
  <c r="K45" i="10"/>
  <c r="D45" i="10"/>
  <c r="I45" i="10"/>
  <c r="H48" i="8"/>
  <c r="G48" i="8"/>
  <c r="D48" i="8"/>
  <c r="C48" i="8"/>
  <c r="L48" i="8"/>
  <c r="J48" i="8"/>
  <c r="B49" i="8"/>
  <c r="F48" i="8"/>
  <c r="K48" i="8"/>
  <c r="N48" i="8"/>
  <c r="I48" i="8"/>
  <c r="M48" i="8"/>
  <c r="E48" i="8"/>
  <c r="M49" i="8"/>
  <c r="K49" i="8"/>
  <c r="H49" i="8"/>
  <c r="I49" i="8"/>
  <c r="N49" i="8"/>
  <c r="J49" i="8"/>
  <c r="E49" i="8"/>
  <c r="G49" i="8"/>
  <c r="B50" i="8"/>
  <c r="F49" i="8"/>
  <c r="L49" i="8"/>
  <c r="D49" i="8"/>
  <c r="C49" i="8"/>
  <c r="H46" i="10"/>
  <c r="B47" i="10"/>
  <c r="D46" i="10"/>
  <c r="K46" i="10"/>
  <c r="C46" i="10"/>
  <c r="F46" i="10"/>
  <c r="G46" i="10"/>
  <c r="N46" i="10"/>
  <c r="L46" i="10"/>
  <c r="J46" i="10"/>
  <c r="E46" i="10"/>
  <c r="I46" i="10"/>
  <c r="M46" i="10"/>
  <c r="G47" i="10"/>
  <c r="I47" i="10"/>
  <c r="E47" i="10"/>
  <c r="D47" i="10"/>
  <c r="M47" i="10"/>
  <c r="J47" i="10"/>
  <c r="F47" i="10"/>
  <c r="C47" i="10"/>
  <c r="B48" i="10"/>
  <c r="K47" i="10"/>
  <c r="N47" i="10"/>
  <c r="H47" i="10"/>
  <c r="L47" i="10"/>
  <c r="H50" i="8"/>
  <c r="I50" i="8"/>
  <c r="K50" i="8"/>
  <c r="F50" i="8"/>
  <c r="B51" i="8"/>
  <c r="E50" i="8"/>
  <c r="C50" i="8"/>
  <c r="J50" i="8"/>
  <c r="D50" i="8"/>
  <c r="M50" i="8"/>
  <c r="L50" i="8"/>
  <c r="G50" i="8"/>
  <c r="N50" i="8"/>
  <c r="H51" i="8"/>
  <c r="M51" i="8"/>
  <c r="D51" i="8"/>
  <c r="N51" i="8"/>
  <c r="G51" i="8"/>
  <c r="C51" i="8"/>
  <c r="F51" i="8"/>
  <c r="E51" i="8"/>
  <c r="J51" i="8"/>
  <c r="L51" i="8"/>
  <c r="K51" i="8"/>
  <c r="I51" i="8"/>
  <c r="B52" i="8"/>
  <c r="I48" i="10"/>
  <c r="E48" i="10"/>
  <c r="L48" i="10"/>
  <c r="M48" i="10"/>
  <c r="B49" i="10"/>
  <c r="D48" i="10"/>
  <c r="H48" i="10"/>
  <c r="N48" i="10"/>
  <c r="C48" i="10"/>
  <c r="F48" i="10"/>
  <c r="K48" i="10"/>
  <c r="G48" i="10"/>
  <c r="J48" i="10"/>
  <c r="K49" i="10"/>
  <c r="C49" i="10"/>
  <c r="J49" i="10"/>
  <c r="F49" i="10"/>
  <c r="N49" i="10"/>
  <c r="D49" i="10"/>
  <c r="M49" i="10"/>
  <c r="G49" i="10"/>
  <c r="E49" i="10"/>
  <c r="I49" i="10"/>
  <c r="H49" i="10"/>
  <c r="L49" i="10"/>
  <c r="B50" i="10"/>
  <c r="F52" i="8"/>
  <c r="D52" i="8"/>
  <c r="J52" i="8"/>
  <c r="G52" i="8"/>
  <c r="I52" i="8"/>
  <c r="L52" i="8"/>
  <c r="C52" i="8"/>
  <c r="H52" i="8"/>
  <c r="K52" i="8"/>
  <c r="N52" i="8"/>
  <c r="M52" i="8"/>
  <c r="E52" i="8"/>
  <c r="B53" i="8"/>
  <c r="E53" i="8"/>
  <c r="D53" i="8"/>
  <c r="B54" i="8"/>
  <c r="I53" i="8"/>
  <c r="F53" i="8"/>
  <c r="N53" i="8"/>
  <c r="H53" i="8"/>
  <c r="K53" i="8"/>
  <c r="C53" i="8"/>
  <c r="M53" i="8"/>
  <c r="L53" i="8"/>
  <c r="G53" i="8"/>
  <c r="J53" i="8"/>
  <c r="F50" i="10"/>
  <c r="J50" i="10"/>
  <c r="C50" i="10"/>
  <c r="G50" i="10"/>
  <c r="D50" i="10"/>
  <c r="K50" i="10"/>
  <c r="N50" i="10"/>
  <c r="H50" i="10"/>
  <c r="I50" i="10"/>
  <c r="E50" i="10"/>
  <c r="L50" i="10"/>
  <c r="B51" i="10"/>
  <c r="M50" i="10"/>
  <c r="I51" i="10"/>
  <c r="M51" i="10"/>
  <c r="D51" i="10"/>
  <c r="C51" i="10"/>
  <c r="B52" i="10"/>
  <c r="L51" i="10"/>
  <c r="G51" i="10"/>
  <c r="F51" i="10"/>
  <c r="J51" i="10"/>
  <c r="N51" i="10"/>
  <c r="H51" i="10"/>
  <c r="K51" i="10"/>
  <c r="E51" i="10"/>
  <c r="F54" i="8"/>
  <c r="D54" i="8"/>
  <c r="K54" i="8"/>
  <c r="L54" i="8"/>
  <c r="J54" i="8"/>
  <c r="H54" i="8"/>
  <c r="G54" i="8"/>
  <c r="C54" i="8"/>
  <c r="M54" i="8"/>
  <c r="E54" i="8"/>
  <c r="N54" i="8"/>
  <c r="I54" i="8"/>
  <c r="B55" i="8"/>
  <c r="H55" i="8"/>
  <c r="E55" i="8"/>
  <c r="N55" i="8"/>
  <c r="F55" i="8"/>
  <c r="K55" i="8"/>
  <c r="J55" i="8"/>
  <c r="C55" i="8"/>
  <c r="I55" i="8"/>
  <c r="M55" i="8"/>
  <c r="L55" i="8"/>
  <c r="G55" i="8"/>
  <c r="G56" i="8"/>
  <c r="D55" i="8"/>
  <c r="H52" i="10"/>
  <c r="K52" i="10"/>
  <c r="F52" i="10"/>
  <c r="E52" i="10"/>
  <c r="D52" i="10"/>
  <c r="I52" i="10"/>
  <c r="C52" i="10"/>
  <c r="J52" i="10"/>
  <c r="B53" i="10"/>
  <c r="G52" i="10"/>
  <c r="N52" i="10"/>
  <c r="L52" i="10"/>
  <c r="M52" i="10"/>
  <c r="G53" i="10"/>
  <c r="K53" i="10"/>
  <c r="N53" i="10"/>
  <c r="D53" i="10"/>
  <c r="F53" i="10"/>
  <c r="H53" i="10"/>
  <c r="M53" i="10"/>
  <c r="E53" i="10"/>
  <c r="B54" i="10"/>
  <c r="J53" i="10"/>
  <c r="C53" i="10"/>
  <c r="I53" i="10"/>
  <c r="L53" i="10"/>
  <c r="H113" i="8"/>
  <c r="H54" i="10"/>
  <c r="B55" i="10"/>
  <c r="E54" i="10"/>
  <c r="N54" i="10"/>
  <c r="F54" i="10"/>
  <c r="I54" i="10"/>
  <c r="C54" i="10"/>
  <c r="D54" i="10"/>
  <c r="J54" i="10"/>
  <c r="G54" i="10"/>
  <c r="L54" i="10"/>
  <c r="K54" i="10"/>
  <c r="M54" i="10"/>
  <c r="G55" i="10"/>
  <c r="G56" i="10"/>
  <c r="F55" i="10"/>
  <c r="N55" i="10"/>
  <c r="I55" i="10"/>
  <c r="L55" i="10"/>
  <c r="C55" i="10"/>
  <c r="E55" i="10"/>
  <c r="J55" i="10"/>
  <c r="M55" i="10"/>
  <c r="H55" i="10"/>
  <c r="K55" i="10"/>
  <c r="D55" i="10"/>
  <c r="K58" i="10"/>
  <c r="K58" i="8"/>
  <c r="D1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斎藤博之</author>
  </authors>
  <commentList>
    <comment ref="E8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>高校生は学年を記入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斎藤博之</author>
  </authors>
  <commentList>
    <comment ref="E8" authorId="0" shapeId="0" xr:uid="{00000000-0006-0000-0200-000001000000}">
      <text>
        <r>
          <rPr>
            <b/>
            <sz val="9"/>
            <rFont val="ＭＳ Ｐゴシック"/>
            <family val="3"/>
            <charset val="128"/>
          </rPr>
          <t>高校生は学年を記入</t>
        </r>
      </text>
    </comment>
  </commentList>
</comments>
</file>

<file path=xl/sharedStrings.xml><?xml version="1.0" encoding="utf-8"?>
<sst xmlns="http://schemas.openxmlformats.org/spreadsheetml/2006/main" count="535" uniqueCount="198">
  <si>
    <t>学年</t>
    <rPh sb="0" eb="2">
      <t>ガクネン</t>
    </rPh>
    <phoneticPr fontId="2"/>
  </si>
  <si>
    <t>所属</t>
    <rPh sb="0" eb="2">
      <t>ショゾク</t>
    </rPh>
    <phoneticPr fontId="2"/>
  </si>
  <si>
    <t>　　氏　　　名</t>
    <rPh sb="2" eb="3">
      <t>シ</t>
    </rPh>
    <rPh sb="6" eb="7">
      <t>メイ</t>
    </rPh>
    <phoneticPr fontId="2"/>
  </si>
  <si>
    <t>最高記録</t>
    <rPh sb="0" eb="2">
      <t>サイコウ</t>
    </rPh>
    <rPh sb="2" eb="4">
      <t>キロク</t>
    </rPh>
    <phoneticPr fontId="2"/>
  </si>
  <si>
    <t>○</t>
  </si>
  <si>
    <t>浜田　太郎</t>
    <rPh sb="0" eb="2">
      <t>ハマダ</t>
    </rPh>
    <rPh sb="3" eb="5">
      <t>タロウ</t>
    </rPh>
    <phoneticPr fontId="2"/>
  </si>
  <si>
    <t>入力例</t>
    <rPh sb="0" eb="2">
      <t>ニュウリョク</t>
    </rPh>
    <rPh sb="2" eb="3">
      <t>レイ</t>
    </rPh>
    <phoneticPr fontId="2"/>
  </si>
  <si>
    <t>Ａ</t>
  </si>
  <si>
    <t>参加する種目は、左に○（全角）。最高記録は右隣に入力。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phoneticPr fontId="2"/>
  </si>
  <si>
    <t>1m40</t>
  </si>
  <si>
    <t>26.30</t>
  </si>
  <si>
    <t>16.20</t>
  </si>
  <si>
    <t>○</t>
  </si>
  <si>
    <t>15.35</t>
  </si>
  <si>
    <t>14.52</t>
  </si>
  <si>
    <t>28.20</t>
  </si>
  <si>
    <t>2.50.20</t>
  </si>
  <si>
    <t>5.50.25</t>
  </si>
  <si>
    <t>18.35</t>
  </si>
  <si>
    <t>Ａ</t>
  </si>
  <si>
    <t>1m30</t>
  </si>
  <si>
    <t>○</t>
  </si>
  <si>
    <t>10m20</t>
  </si>
  <si>
    <t>参加種目確認　［自動表示］</t>
    <rPh sb="0" eb="2">
      <t>サンカ</t>
    </rPh>
    <rPh sb="2" eb="4">
      <t>シュモク</t>
    </rPh>
    <rPh sb="4" eb="6">
      <t>カクニン</t>
    </rPh>
    <rPh sb="8" eb="10">
      <t>ジドウ</t>
    </rPh>
    <rPh sb="10" eb="12">
      <t>ヒョウジ</t>
    </rPh>
    <phoneticPr fontId="2"/>
  </si>
  <si>
    <t>15m00</t>
  </si>
  <si>
    <t>30m00</t>
  </si>
  <si>
    <t>error</t>
  </si>
  <si>
    <t>色内の各列の項目に入力してください。</t>
    <rPh sb="0" eb="1">
      <t>イロ</t>
    </rPh>
    <rPh sb="1" eb="2">
      <t>ナイ</t>
    </rPh>
    <rPh sb="3" eb="4">
      <t>カク</t>
    </rPh>
    <rPh sb="4" eb="5">
      <t>レツ</t>
    </rPh>
    <rPh sb="6" eb="8">
      <t>コウモク</t>
    </rPh>
    <rPh sb="9" eb="11">
      <t>ニュウリョク</t>
    </rPh>
    <phoneticPr fontId="2"/>
  </si>
  <si>
    <t>ナンバーカード</t>
  </si>
  <si>
    <t>ふりがな</t>
  </si>
  <si>
    <t>error</t>
  </si>
  <si>
    <t>手順　　１．</t>
    <rPh sb="0" eb="2">
      <t>テジュン</t>
    </rPh>
    <phoneticPr fontId="2"/>
  </si>
  <si>
    <t>３．</t>
  </si>
  <si>
    <t>←チーム別（例：Ａ，Ｂ等）</t>
    <rPh sb="4" eb="5">
      <t>ベツ</t>
    </rPh>
    <rPh sb="6" eb="7">
      <t>レイ</t>
    </rPh>
    <rPh sb="11" eb="12">
      <t>トウ</t>
    </rPh>
    <phoneticPr fontId="2"/>
  </si>
  <si>
    <t>←最高記録（例：62.5 半角）</t>
    <rPh sb="1" eb="3">
      <t>サイコウ</t>
    </rPh>
    <rPh sb="3" eb="5">
      <t>キロク</t>
    </rPh>
    <rPh sb="6" eb="7">
      <t>レイ</t>
    </rPh>
    <rPh sb="13" eb="15">
      <t>ハンカク</t>
    </rPh>
    <phoneticPr fontId="2"/>
  </si>
  <si>
    <t>プログラム編成抽出用</t>
    <rPh sb="5" eb="7">
      <t>ヘンセイ</t>
    </rPh>
    <rPh sb="7" eb="9">
      <t>チュウシュツ</t>
    </rPh>
    <rPh sb="9" eb="10">
      <t>ヨウ</t>
    </rPh>
    <phoneticPr fontId="2"/>
  </si>
  <si>
    <t>氏　　名</t>
    <rPh sb="0" eb="1">
      <t>シ</t>
    </rPh>
    <rPh sb="3" eb="4">
      <t>メイ</t>
    </rPh>
    <phoneticPr fontId="2"/>
  </si>
  <si>
    <t>氏　　名</t>
  </si>
  <si>
    <t>２．</t>
  </si>
  <si>
    <t>ナンバーカード</t>
  </si>
  <si>
    <t>LOC</t>
  </si>
  <si>
    <t>チーム</t>
  </si>
  <si>
    <t>【１】</t>
  </si>
  <si>
    <t>【２】</t>
  </si>
  <si>
    <t>【３】</t>
  </si>
  <si>
    <t>【４】</t>
  </si>
  <si>
    <t>【５】</t>
  </si>
  <si>
    <t>【６】</t>
  </si>
  <si>
    <t>【７】</t>
  </si>
  <si>
    <t>【８】</t>
  </si>
  <si>
    <t>【９】</t>
  </si>
  <si>
    <t>【１０】</t>
  </si>
  <si>
    <t>複数チームの場合は，Ａ、Ｂ・・・　　を，そして，最高記録を入力してください。</t>
    <rPh sb="0" eb="2">
      <t>フクスウ</t>
    </rPh>
    <rPh sb="6" eb="8">
      <t>バアイ</t>
    </rPh>
    <rPh sb="24" eb="26">
      <t>サイコウ</t>
    </rPh>
    <rPh sb="26" eb="28">
      <t>キロク</t>
    </rPh>
    <rPh sb="29" eb="31">
      <t>ニュウリョク</t>
    </rPh>
    <phoneticPr fontId="2"/>
  </si>
  <si>
    <t>手順　１．</t>
    <rPh sb="0" eb="2">
      <t>テジュン</t>
    </rPh>
    <phoneticPr fontId="2"/>
  </si>
  <si>
    <t>　※【リレー種目】　選手名はこのシートに入力。編成は、「リレー申込」シートに入力してください。</t>
    <rPh sb="6" eb="8">
      <t>シュモク</t>
    </rPh>
    <rPh sb="10" eb="13">
      <t>センシュメイ</t>
    </rPh>
    <rPh sb="20" eb="22">
      <t>ニュウリョク</t>
    </rPh>
    <rPh sb="23" eb="25">
      <t>ヘンセイ</t>
    </rPh>
    <rPh sb="31" eb="33">
      <t>モウシコミ</t>
    </rPh>
    <rPh sb="38" eb="40">
      <t>ニュウリョク</t>
    </rPh>
    <phoneticPr fontId="2"/>
  </si>
  <si>
    <t>参加する種目は、左に○（全角）。最高記録は右隣に入力（半角）。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rPh sb="27" eb="29">
      <t>ハンカク</t>
    </rPh>
    <phoneticPr fontId="2"/>
  </si>
  <si>
    <t>　　　Ｃ，Ｈ 列</t>
    <rPh sb="7" eb="8">
      <t>レツ</t>
    </rPh>
    <phoneticPr fontId="2"/>
  </si>
  <si>
    <t>　　　Ｂ，Ｇ 列</t>
    <rPh sb="7" eb="8">
      <t>レツ</t>
    </rPh>
    <phoneticPr fontId="2"/>
  </si>
  <si>
    <t>３．</t>
  </si>
  <si>
    <t>は印刷範囲</t>
    <rPh sb="1" eb="3">
      <t>インサツ</t>
    </rPh>
    <rPh sb="3" eb="5">
      <t>ハンイ</t>
    </rPh>
    <phoneticPr fontId="2"/>
  </si>
  <si>
    <r>
      <t>Worksheets("Sheet1").PageSetup.</t>
    </r>
    <r>
      <rPr>
        <b/>
        <sz val="10"/>
        <rFont val="Arial Unicode MS"/>
        <family val="3"/>
        <charset val="128"/>
      </rPr>
      <t>PrintArea</t>
    </r>
    <r>
      <rPr>
        <sz val="10"/>
        <rFont val="Arial Unicode MS"/>
        <family val="3"/>
        <charset val="128"/>
      </rPr>
      <t xml:space="preserve"> = "$A$1:$C$5"</t>
    </r>
  </si>
  <si>
    <t>受付（　　　　）</t>
    <rPh sb="0" eb="2">
      <t>ウケツケ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</si>
  <si>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</si>
  <si>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所在地　</t>
    <rPh sb="0" eb="3">
      <t>ショザイチ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</si>
  <si>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</si>
  <si>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申込に関する連絡先電話</t>
    <rPh sb="0" eb="2">
      <t>モウシコミ</t>
    </rPh>
    <rPh sb="3" eb="4">
      <t>カン</t>
    </rPh>
    <rPh sb="6" eb="9">
      <t>レンラクサキ</t>
    </rPh>
    <rPh sb="9" eb="11">
      <t>デンワ</t>
    </rPh>
    <phoneticPr fontId="2"/>
  </si>
  <si>
    <t>所属団体名　</t>
    <rPh sb="0" eb="2">
      <t>ショゾク</t>
    </rPh>
    <rPh sb="2" eb="4">
      <t>ダンタイ</t>
    </rPh>
    <rPh sb="4" eb="5">
      <t>メイ</t>
    </rPh>
    <phoneticPr fontId="2"/>
  </si>
  <si>
    <t>参　　加　　種　　目</t>
    <rPh sb="0" eb="1">
      <t>サン</t>
    </rPh>
    <rPh sb="3" eb="4">
      <t>カ</t>
    </rPh>
    <rPh sb="6" eb="7">
      <t>タネ</t>
    </rPh>
    <rPh sb="9" eb="10">
      <t>メ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</si>
  <si>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</si>
  <si>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個人種目</t>
    <rPh sb="0" eb="2">
      <t>コジン</t>
    </rPh>
    <rPh sb="2" eb="4">
      <t>シュモク</t>
    </rPh>
    <phoneticPr fontId="2"/>
  </si>
  <si>
    <t>チーム名</t>
    <rPh sb="3" eb="4">
      <t>メイ</t>
    </rPh>
    <phoneticPr fontId="2"/>
  </si>
  <si>
    <t>円</t>
    <rPh sb="0" eb="1">
      <t>エン</t>
    </rPh>
    <phoneticPr fontId="2"/>
  </si>
  <si>
    <t>参加料　　　合計　＜男子＞</t>
    <rPh sb="0" eb="3">
      <t>サンカリョウ</t>
    </rPh>
    <rPh sb="6" eb="8">
      <t>ゴウケイ</t>
    </rPh>
    <rPh sb="10" eb="12">
      <t>ダンシ</t>
    </rPh>
    <phoneticPr fontId="2"/>
  </si>
  <si>
    <t>個人　種目数</t>
    <rPh sb="0" eb="2">
      <t>コジン</t>
    </rPh>
    <rPh sb="3" eb="5">
      <t>シュモク</t>
    </rPh>
    <rPh sb="5" eb="6">
      <t>スウ</t>
    </rPh>
    <phoneticPr fontId="2"/>
  </si>
  <si>
    <t>8m00</t>
  </si>
  <si>
    <t>申込シートの記入により自動的にここに転記されますので、以下の欄に記入する必要はありません。</t>
    <rPh sb="0" eb="2">
      <t>モウシコミ</t>
    </rPh>
    <rPh sb="6" eb="8">
      <t>キニュウ</t>
    </rPh>
    <rPh sb="11" eb="14">
      <t>ジドウテキ</t>
    </rPh>
    <rPh sb="18" eb="20">
      <t>テンキ</t>
    </rPh>
    <rPh sb="27" eb="29">
      <t>イカ</t>
    </rPh>
    <rPh sb="30" eb="31">
      <t>ラン</t>
    </rPh>
    <rPh sb="32" eb="34">
      <t>キニュウ</t>
    </rPh>
    <rPh sb="36" eb="38">
      <t>ヒツヨウ</t>
    </rPh>
    <phoneticPr fontId="2"/>
  </si>
  <si>
    <t>個人別データは、申込シートの記入により自動的にここに転記されます。</t>
    <rPh sb="0" eb="3">
      <t>コジンベツ</t>
    </rPh>
    <rPh sb="8" eb="10">
      <t>モウシコミ</t>
    </rPh>
    <rPh sb="14" eb="16">
      <t>キニュウ</t>
    </rPh>
    <rPh sb="19" eb="22">
      <t>ジドウテキ</t>
    </rPh>
    <rPh sb="26" eb="28">
      <t>テンキ</t>
    </rPh>
    <phoneticPr fontId="2"/>
  </si>
  <si>
    <t>浜田　花子</t>
    <rPh sb="0" eb="2">
      <t>ハマダ</t>
    </rPh>
    <rPh sb="3" eb="5">
      <t>ハナコ</t>
    </rPh>
    <phoneticPr fontId="2"/>
  </si>
  <si>
    <t>はまだ　はなこ</t>
  </si>
  <si>
    <t>選手名・ふりがな・年齢・所属を入力　　　（学年以外は全角）</t>
    <rPh sb="0" eb="2">
      <t>センシュ</t>
    </rPh>
    <rPh sb="2" eb="3">
      <t>メイ</t>
    </rPh>
    <rPh sb="9" eb="11">
      <t>ネンレイ</t>
    </rPh>
    <rPh sb="12" eb="14">
      <t>ショゾク</t>
    </rPh>
    <rPh sb="15" eb="17">
      <t>ニュウリョク</t>
    </rPh>
    <rPh sb="21" eb="23">
      <t>ガクネン</t>
    </rPh>
    <rPh sb="23" eb="25">
      <t>イガイ</t>
    </rPh>
    <rPh sb="26" eb="28">
      <t>ゼンカク</t>
    </rPh>
    <phoneticPr fontId="2"/>
  </si>
  <si>
    <t>　　Ｈ列以降の入力により自動表示されます</t>
    <rPh sb="3" eb="4">
      <t>レツ</t>
    </rPh>
    <rPh sb="4" eb="6">
      <t>イコウ</t>
    </rPh>
    <rPh sb="7" eb="9">
      <t>ニュウリョク</t>
    </rPh>
    <rPh sb="12" eb="14">
      <t>ジドウ</t>
    </rPh>
    <rPh sb="14" eb="16">
      <t>ヒョウジ</t>
    </rPh>
    <phoneticPr fontId="2"/>
  </si>
  <si>
    <t>年齢</t>
    <rPh sb="0" eb="2">
      <t>ネンレイ</t>
    </rPh>
    <phoneticPr fontId="2"/>
  </si>
  <si>
    <t>はまだ　たろう</t>
  </si>
  <si>
    <t>浜田陸協</t>
    <rPh sb="0" eb="2">
      <t>ハマダ</t>
    </rPh>
    <rPh sb="2" eb="3">
      <t>リク</t>
    </rPh>
    <rPh sb="3" eb="4">
      <t>キョウ</t>
    </rPh>
    <phoneticPr fontId="2"/>
  </si>
  <si>
    <t>一般男　　　　100ｍ</t>
    <rPh sb="0" eb="1">
      <t>1</t>
    </rPh>
    <rPh sb="1" eb="2">
      <t>ハン</t>
    </rPh>
    <rPh sb="2" eb="3">
      <t>ダン</t>
    </rPh>
    <phoneticPr fontId="2"/>
  </si>
  <si>
    <t>一般男　　　200ｍ</t>
    <rPh sb="0" eb="2">
      <t>イッパン</t>
    </rPh>
    <rPh sb="2" eb="3">
      <t>ダン</t>
    </rPh>
    <phoneticPr fontId="2"/>
  </si>
  <si>
    <t>一般男  　　800ｍ</t>
    <rPh sb="0" eb="2">
      <t>イッパン</t>
    </rPh>
    <rPh sb="2" eb="3">
      <t>ダン</t>
    </rPh>
    <phoneticPr fontId="2"/>
  </si>
  <si>
    <t>15.50</t>
  </si>
  <si>
    <t>67.20</t>
  </si>
  <si>
    <t>1.50.00</t>
  </si>
  <si>
    <t>一般男　　1500ｍ</t>
    <rPh sb="0" eb="2">
      <t>イッパン</t>
    </rPh>
    <rPh sb="2" eb="3">
      <t>ダン</t>
    </rPh>
    <phoneticPr fontId="2"/>
  </si>
  <si>
    <t>3.30.20</t>
  </si>
  <si>
    <t>一般男        5000ｍ</t>
    <rPh sb="0" eb="2">
      <t>イッパン</t>
    </rPh>
    <rPh sb="2" eb="3">
      <t>ダン</t>
    </rPh>
    <phoneticPr fontId="2"/>
  </si>
  <si>
    <t>14.30.20</t>
  </si>
  <si>
    <t>一般男　　110mH</t>
    <rPh sb="0" eb="2">
      <t>イッパン</t>
    </rPh>
    <rPh sb="2" eb="3">
      <t>ダン</t>
    </rPh>
    <phoneticPr fontId="2"/>
  </si>
  <si>
    <t>17.20</t>
  </si>
  <si>
    <t>一般男　400mR</t>
    <rPh sb="0" eb="2">
      <t>イッパン</t>
    </rPh>
    <rPh sb="2" eb="3">
      <t>オトコ</t>
    </rPh>
    <phoneticPr fontId="2"/>
  </si>
  <si>
    <t>一般男　1600mR</t>
    <rPh sb="0" eb="2">
      <t>イッパン</t>
    </rPh>
    <rPh sb="2" eb="3">
      <t>オトコ</t>
    </rPh>
    <phoneticPr fontId="2"/>
  </si>
  <si>
    <t>一般男　　　走高跳</t>
    <rPh sb="0" eb="2">
      <t>イッパン</t>
    </rPh>
    <rPh sb="2" eb="3">
      <t>ダン</t>
    </rPh>
    <rPh sb="6" eb="7">
      <t>ハシ</t>
    </rPh>
    <rPh sb="7" eb="9">
      <t>タカト</t>
    </rPh>
    <phoneticPr fontId="2"/>
  </si>
  <si>
    <t>一般男　　　　　　三段跳</t>
    <rPh sb="0" eb="2">
      <t>イッパン</t>
    </rPh>
    <rPh sb="2" eb="3">
      <t>ダン</t>
    </rPh>
    <rPh sb="9" eb="11">
      <t>サンダン</t>
    </rPh>
    <rPh sb="11" eb="12">
      <t>ハ</t>
    </rPh>
    <phoneticPr fontId="2"/>
  </si>
  <si>
    <t>6m00</t>
  </si>
  <si>
    <t>一般男　　　　砲丸投 7.25kg</t>
    <rPh sb="0" eb="2">
      <t>イッパン</t>
    </rPh>
    <rPh sb="2" eb="3">
      <t>ダン</t>
    </rPh>
    <rPh sb="7" eb="9">
      <t>ホウガン</t>
    </rPh>
    <rPh sb="9" eb="10">
      <t>ナ</t>
    </rPh>
    <phoneticPr fontId="2"/>
  </si>
  <si>
    <t>ふりがな</t>
  </si>
  <si>
    <t>選手名・ふりがな・年齢・所属を入力　　</t>
    <rPh sb="0" eb="2">
      <t>センシュ</t>
    </rPh>
    <rPh sb="2" eb="3">
      <t>メイ</t>
    </rPh>
    <rPh sb="9" eb="11">
      <t>ネンレイ</t>
    </rPh>
    <rPh sb="12" eb="14">
      <t>ショゾク</t>
    </rPh>
    <rPh sb="15" eb="17">
      <t>ニュウリョク</t>
    </rPh>
    <phoneticPr fontId="2"/>
  </si>
  <si>
    <t>一般女　　100m</t>
    <rPh sb="0" eb="2">
      <t>イッパン</t>
    </rPh>
    <rPh sb="2" eb="3">
      <t>オンナ</t>
    </rPh>
    <phoneticPr fontId="2"/>
  </si>
  <si>
    <t>一般女　　　200ｍ</t>
    <rPh sb="0" eb="2">
      <t>イッパン</t>
    </rPh>
    <rPh sb="2" eb="3">
      <t>ジョ</t>
    </rPh>
    <phoneticPr fontId="2"/>
  </si>
  <si>
    <t>一般女　　　　800ｍ</t>
    <rPh sb="0" eb="2">
      <t>イッパン</t>
    </rPh>
    <rPh sb="2" eb="3">
      <t>ジョ</t>
    </rPh>
    <phoneticPr fontId="2"/>
  </si>
  <si>
    <t>一般女　　　　1500ｍ</t>
    <rPh sb="0" eb="2">
      <t>イッパン</t>
    </rPh>
    <rPh sb="2" eb="3">
      <t>ジョ</t>
    </rPh>
    <phoneticPr fontId="2"/>
  </si>
  <si>
    <t>一般女 　　3000ｍ</t>
    <rPh sb="0" eb="2">
      <t>イッパン</t>
    </rPh>
    <rPh sb="2" eb="3">
      <t>ジョ</t>
    </rPh>
    <phoneticPr fontId="2"/>
  </si>
  <si>
    <t>一般女　　100mH</t>
    <rPh sb="0" eb="2">
      <t>イッパン</t>
    </rPh>
    <rPh sb="2" eb="3">
      <t>ジョ</t>
    </rPh>
    <phoneticPr fontId="2"/>
  </si>
  <si>
    <t>一般女　　　　400MR</t>
    <rPh sb="0" eb="2">
      <t>イッパン</t>
    </rPh>
    <rPh sb="2" eb="3">
      <t>ジョ</t>
    </rPh>
    <phoneticPr fontId="2"/>
  </si>
  <si>
    <t>一般女　　　　走幅跳</t>
    <rPh sb="0" eb="2">
      <t>イッパン</t>
    </rPh>
    <rPh sb="2" eb="3">
      <t>ジョ</t>
    </rPh>
    <rPh sb="7" eb="8">
      <t>ハシ</t>
    </rPh>
    <rPh sb="8" eb="9">
      <t>ハバ</t>
    </rPh>
    <rPh sb="9" eb="10">
      <t>ト</t>
    </rPh>
    <phoneticPr fontId="2"/>
  </si>
  <si>
    <t>一般女　　　　走高跳</t>
    <rPh sb="0" eb="2">
      <t>イッパン</t>
    </rPh>
    <rPh sb="2" eb="3">
      <t>ジョ</t>
    </rPh>
    <rPh sb="7" eb="8">
      <t>ハシ</t>
    </rPh>
    <rPh sb="8" eb="9">
      <t>タカ</t>
    </rPh>
    <rPh sb="9" eb="10">
      <t>ト</t>
    </rPh>
    <phoneticPr fontId="2"/>
  </si>
  <si>
    <t>一般女　　　　砲丸投</t>
    <rPh sb="0" eb="2">
      <t>イッパン</t>
    </rPh>
    <rPh sb="2" eb="3">
      <t>ジョ</t>
    </rPh>
    <rPh sb="7" eb="9">
      <t>ホウガン</t>
    </rPh>
    <rPh sb="9" eb="10">
      <t>ナ</t>
    </rPh>
    <phoneticPr fontId="2"/>
  </si>
  <si>
    <t>一般男　４×１００ｍＲ</t>
    <rPh sb="0" eb="2">
      <t>イッパン</t>
    </rPh>
    <rPh sb="2" eb="3">
      <t>オトコ</t>
    </rPh>
    <phoneticPr fontId="2"/>
  </si>
  <si>
    <t>参加料　　合計　＜男子＞</t>
    <rPh sb="0" eb="3">
      <t>サンカリョウ</t>
    </rPh>
    <rPh sb="5" eb="7">
      <t>ゴウケイ</t>
    </rPh>
    <rPh sb="9" eb="11">
      <t>ダンシ</t>
    </rPh>
    <phoneticPr fontId="2"/>
  </si>
  <si>
    <t>参加料　合計　＜女子＞</t>
    <rPh sb="0" eb="3">
      <t>サンカリョウ</t>
    </rPh>
    <rPh sb="4" eb="6">
      <t>ゴウケイ</t>
    </rPh>
    <rPh sb="8" eb="9">
      <t>オンナ</t>
    </rPh>
    <rPh sb="9" eb="10">
      <t>コ</t>
    </rPh>
    <phoneticPr fontId="2"/>
  </si>
  <si>
    <t>　４×１００ＭＲ・・・１</t>
  </si>
  <si>
    <t>　４×４００ＭＲ・・・２</t>
  </si>
  <si>
    <t>　４×１００ＭＲ・・・２</t>
  </si>
  <si>
    <t>　４×４００ＭＲ・・・１</t>
  </si>
  <si>
    <t>　４×１００ＭＲ・・・５</t>
  </si>
  <si>
    <t>　４×４００ＭＲ・・・５</t>
  </si>
  <si>
    <t>　４×１００ＭＲ・・・４</t>
  </si>
  <si>
    <t>　４×４００ＭＲ・・・４</t>
  </si>
  <si>
    <t>　４×４００ＭＲ・・・３</t>
  </si>
  <si>
    <t>　４×１００ＭＲ・・・３</t>
  </si>
  <si>
    <t>　一般男子　４×１００ＭＲ</t>
    <rPh sb="1" eb="3">
      <t>イッパン</t>
    </rPh>
    <rPh sb="3" eb="5">
      <t>ダンシ</t>
    </rPh>
    <phoneticPr fontId="2"/>
  </si>
  <si>
    <t>　一般男子　４×４００ＭＲ</t>
    <rPh sb="1" eb="3">
      <t>イッパン</t>
    </rPh>
    <rPh sb="3" eb="5">
      <t>ダンシ</t>
    </rPh>
    <phoneticPr fontId="2"/>
  </si>
  <si>
    <t>←最高記録（例：4.20.30 半角）</t>
    <rPh sb="1" eb="3">
      <t>サイコウ</t>
    </rPh>
    <rPh sb="3" eb="5">
      <t>キロク</t>
    </rPh>
    <rPh sb="6" eb="7">
      <t>レイ</t>
    </rPh>
    <rPh sb="16" eb="18">
      <t>ハンカク</t>
    </rPh>
    <phoneticPr fontId="2"/>
  </si>
  <si>
    <t>　４×１００ＭＲ・・・１</t>
  </si>
  <si>
    <t>LOC</t>
  </si>
  <si>
    <t>チーム</t>
  </si>
  <si>
    <t>　４×１００ＭＲ・・・２</t>
  </si>
  <si>
    <t>【３】</t>
  </si>
  <si>
    <t>　４×１００ＭＲ・・・３</t>
  </si>
  <si>
    <t>【５】</t>
  </si>
  <si>
    <t>　４×１００ＭＲ・・・４</t>
  </si>
  <si>
    <t>【７】</t>
  </si>
  <si>
    <t>　４×１００ＭＲ・・・５</t>
  </si>
  <si>
    <t>【９】</t>
  </si>
  <si>
    <t>【１０】</t>
  </si>
  <si>
    <t>　一般女子　４×１００ＭＲ</t>
    <rPh sb="1" eb="3">
      <t>イッパン</t>
    </rPh>
    <rPh sb="3" eb="4">
      <t>オンナ</t>
    </rPh>
    <rPh sb="4" eb="5">
      <t>コ</t>
    </rPh>
    <phoneticPr fontId="2"/>
  </si>
  <si>
    <t>申込団体名</t>
    <rPh sb="0" eb="2">
      <t>モウシコミ</t>
    </rPh>
    <rPh sb="2" eb="4">
      <t>ダンタイ</t>
    </rPh>
    <rPh sb="4" eb="5">
      <t>メイ</t>
    </rPh>
    <phoneticPr fontId="2"/>
  </si>
  <si>
    <t>申込代表者</t>
    <rPh sb="0" eb="2">
      <t>モウシコミ</t>
    </rPh>
    <rPh sb="2" eb="5">
      <t>ダイヒョウシャ</t>
    </rPh>
    <phoneticPr fontId="2"/>
  </si>
  <si>
    <t>連絡先</t>
    <rPh sb="0" eb="3">
      <t>レンラクサキ</t>
    </rPh>
    <phoneticPr fontId="2"/>
  </si>
  <si>
    <t>団体住所</t>
    <rPh sb="0" eb="2">
      <t>ダンタイ</t>
    </rPh>
    <rPh sb="2" eb="4">
      <t>ジュウショ</t>
    </rPh>
    <phoneticPr fontId="2"/>
  </si>
  <si>
    <t>〒</t>
  </si>
  <si>
    <t>その他　　　　連絡事項</t>
    <rPh sb="2" eb="3">
      <t>タ</t>
    </rPh>
    <rPh sb="7" eb="9">
      <t>レンラク</t>
    </rPh>
    <rPh sb="9" eb="11">
      <t>ジコウ</t>
    </rPh>
    <phoneticPr fontId="2"/>
  </si>
  <si>
    <t>内に必要事項を入力してください</t>
    <rPh sb="0" eb="1">
      <t>ナイ</t>
    </rPh>
    <rPh sb="2" eb="4">
      <t>ヒツヨウ</t>
    </rPh>
    <rPh sb="4" eb="6">
      <t>ジコウ</t>
    </rPh>
    <rPh sb="7" eb="9">
      <t>ニュウリョク</t>
    </rPh>
    <phoneticPr fontId="2"/>
  </si>
  <si>
    <t>連絡事項があれば下にご記入ください</t>
    <rPh sb="0" eb="2">
      <t>レンラク</t>
    </rPh>
    <rPh sb="2" eb="4">
      <t>ジコウ</t>
    </rPh>
    <rPh sb="8" eb="9">
      <t>シタ</t>
    </rPh>
    <rPh sb="11" eb="13">
      <t>キニュウ</t>
    </rPh>
    <phoneticPr fontId="2"/>
  </si>
  <si>
    <t>申込代表者</t>
    <rPh sb="0" eb="2">
      <t>モウシコミ</t>
    </rPh>
    <rPh sb="2" eb="4">
      <t>ダイヒョウ</t>
    </rPh>
    <rPh sb="4" eb="5">
      <t>シャ</t>
    </rPh>
    <phoneticPr fontId="2"/>
  </si>
  <si>
    <t>住所</t>
    <rPh sb="0" eb="2">
      <t>ジュウショ</t>
    </rPh>
    <phoneticPr fontId="2"/>
  </si>
  <si>
    <t>一般女　４×１００ｍＲ</t>
    <rPh sb="0" eb="2">
      <t>イッパン</t>
    </rPh>
    <rPh sb="2" eb="3">
      <t>オンナ</t>
    </rPh>
    <phoneticPr fontId="2"/>
  </si>
  <si>
    <t>一般男　４×４００ｍＲ</t>
    <rPh sb="0" eb="2">
      <t>イッパン</t>
    </rPh>
    <rPh sb="2" eb="3">
      <t>オトコ</t>
    </rPh>
    <phoneticPr fontId="2"/>
  </si>
  <si>
    <t>一般・高校</t>
    <rPh sb="0" eb="2">
      <t>イッパン</t>
    </rPh>
    <rPh sb="3" eb="5">
      <t>コウコウ</t>
    </rPh>
    <phoneticPr fontId="2"/>
  </si>
  <si>
    <t>携帯</t>
    <rPh sb="0" eb="2">
      <t>ケイタイ</t>
    </rPh>
    <phoneticPr fontId="2"/>
  </si>
  <si>
    <t>一般男　　　　やり投</t>
    <rPh sb="0" eb="2">
      <t>イッパン</t>
    </rPh>
    <rPh sb="2" eb="3">
      <t>ダン</t>
    </rPh>
    <rPh sb="9" eb="10">
      <t>ナ</t>
    </rPh>
    <phoneticPr fontId="2"/>
  </si>
  <si>
    <t>一般女　　　　やり投</t>
    <rPh sb="0" eb="2">
      <t>イッパン</t>
    </rPh>
    <rPh sb="2" eb="3">
      <t>ジョ</t>
    </rPh>
    <rPh sb="9" eb="10">
      <t>ナ</t>
    </rPh>
    <phoneticPr fontId="2"/>
  </si>
  <si>
    <t>9.30.20</t>
  </si>
  <si>
    <t>女子400ｍ　　　　リレー</t>
    <rPh sb="0" eb="2">
      <t>ジョシ</t>
    </rPh>
    <phoneticPr fontId="2"/>
  </si>
  <si>
    <t>郵便番号</t>
    <rPh sb="0" eb="4">
      <t>ユウビンバンゴウ</t>
    </rPh>
    <phoneticPr fontId="2"/>
  </si>
  <si>
    <t>住所１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</si>
  <si>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</si>
  <si>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</si>
  <si>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</si>
  <si>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雨天中止の場合の連絡のため、　　　　　必ず入力してください。</t>
    <rPh sb="0" eb="2">
      <t>ウテン</t>
    </rPh>
    <rPh sb="2" eb="4">
      <t>チュウシ</t>
    </rPh>
    <rPh sb="5" eb="7">
      <t>バアイ</t>
    </rPh>
    <rPh sb="8" eb="10">
      <t>レンラク</t>
    </rPh>
    <rPh sb="19" eb="20">
      <t>カナラ</t>
    </rPh>
    <rPh sb="21" eb="23">
      <t>ニュウリョク</t>
    </rPh>
    <phoneticPr fontId="2"/>
  </si>
  <si>
    <t>必ず入力してください。（参加料は期日までに必ず振り込んで下さい。）</t>
    <rPh sb="0" eb="1">
      <t>カナラ</t>
    </rPh>
    <rPh sb="2" eb="4">
      <t>ニュウリョク</t>
    </rPh>
    <rPh sb="12" eb="15">
      <t>サンカリョウ</t>
    </rPh>
    <rPh sb="16" eb="18">
      <t>キジツ</t>
    </rPh>
    <rPh sb="21" eb="22">
      <t>カナラ</t>
    </rPh>
    <rPh sb="23" eb="24">
      <t>フ</t>
    </rPh>
    <rPh sb="25" eb="26">
      <t>コ</t>
    </rPh>
    <rPh sb="28" eb="29">
      <t>クダ</t>
    </rPh>
    <phoneticPr fontId="2"/>
  </si>
  <si>
    <t>ＴＥＬ</t>
  </si>
  <si>
    <t>参加料振込日</t>
    <rPh sb="0" eb="3">
      <t>サンカリョウ</t>
    </rPh>
    <rPh sb="3" eb="5">
      <t>フリコミ</t>
    </rPh>
    <rPh sb="5" eb="6">
      <t>ヒ</t>
    </rPh>
    <phoneticPr fontId="2"/>
  </si>
  <si>
    <t>男女合計金額</t>
    <rPh sb="0" eb="2">
      <t>ダンジョ</t>
    </rPh>
    <rPh sb="2" eb="4">
      <t>ゴウケイ</t>
    </rPh>
    <rPh sb="4" eb="6">
      <t>キンガク</t>
    </rPh>
    <phoneticPr fontId="2"/>
  </si>
  <si>
    <t>参加料</t>
    <rPh sb="0" eb="3">
      <t>サンカリョウ</t>
    </rPh>
    <phoneticPr fontId="2"/>
  </si>
  <si>
    <t>自動計算されます。</t>
    <rPh sb="0" eb="2">
      <t>ジドウ</t>
    </rPh>
    <rPh sb="2" eb="4">
      <t>ケイサン</t>
    </rPh>
    <phoneticPr fontId="2"/>
  </si>
  <si>
    <t>　４×４００ＭＲ・・・１</t>
  </si>
  <si>
    <t>　４×４００ＭＲ・・・２</t>
  </si>
  <si>
    <t>　４×４００ＭＲ・・・４</t>
  </si>
  <si>
    <t>　４×４００ＭＲ・・・５</t>
  </si>
  <si>
    <t>一般女　　　　1600MR</t>
    <rPh sb="0" eb="2">
      <t>イッパン</t>
    </rPh>
    <rPh sb="2" eb="3">
      <t>ジョ</t>
    </rPh>
    <phoneticPr fontId="2"/>
  </si>
  <si>
    <t>リレー欄は○入力不要
　自動表示されます</t>
    <rPh sb="3" eb="4">
      <t>ラン</t>
    </rPh>
    <rPh sb="6" eb="8">
      <t>ニュウリョク</t>
    </rPh>
    <rPh sb="8" eb="10">
      <t>フヨウ</t>
    </rPh>
    <rPh sb="12" eb="14">
      <t>ジドウ</t>
    </rPh>
    <rPh sb="14" eb="16">
      <t>ヒョウジ</t>
    </rPh>
    <phoneticPr fontId="2"/>
  </si>
  <si>
    <t>　一般女子　４×４００ＭＲ</t>
    <rPh sb="1" eb="3">
      <t>イッパン</t>
    </rPh>
    <rPh sb="3" eb="4">
      <t>オンナ</t>
    </rPh>
    <phoneticPr fontId="2"/>
  </si>
  <si>
    <t>女子1600ｍ　　　　リレー</t>
    <rPh sb="0" eb="2">
      <t>ジョシ</t>
    </rPh>
    <phoneticPr fontId="2"/>
  </si>
  <si>
    <t>男子1600ｍ　　　　リレー</t>
    <rPh sb="0" eb="2">
      <t>ダンシ</t>
    </rPh>
    <phoneticPr fontId="2"/>
  </si>
  <si>
    <t>男子400ｍ　　　　リレー</t>
    <rPh sb="0" eb="1">
      <t>オトコ</t>
    </rPh>
    <phoneticPr fontId="2"/>
  </si>
  <si>
    <t>一般女　４×４００ｍＲ</t>
    <rPh sb="0" eb="2">
      <t>イッパン</t>
    </rPh>
    <rPh sb="2" eb="3">
      <t>オンナ</t>
    </rPh>
    <phoneticPr fontId="2"/>
  </si>
  <si>
    <t>4m30</t>
    <phoneticPr fontId="2"/>
  </si>
  <si>
    <t>一般男　　　　　　走幅跳</t>
    <rPh sb="0" eb="2">
      <t>イッパン</t>
    </rPh>
    <rPh sb="2" eb="3">
      <t>ダン</t>
    </rPh>
    <rPh sb="9" eb="10">
      <t>ソウ</t>
    </rPh>
    <rPh sb="10" eb="11">
      <t>ハバ</t>
    </rPh>
    <phoneticPr fontId="2"/>
  </si>
  <si>
    <t>5m60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</si>
  <si>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</si>
  <si>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</si>
  <si>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○</t>
    <phoneticPr fontId="2"/>
  </si>
  <si>
    <t>大会の回数を入力してください　　　以下のシートに反映されます</t>
    <rPh sb="0" eb="2">
      <t>タイカイ</t>
    </rPh>
    <rPh sb="3" eb="5">
      <t>カイスウ</t>
    </rPh>
    <rPh sb="6" eb="8">
      <t>ニュウリョク</t>
    </rPh>
    <rPh sb="17" eb="19">
      <t>イカ</t>
    </rPh>
    <rPh sb="24" eb="26">
      <t>ハンエイ</t>
    </rPh>
    <phoneticPr fontId="2"/>
  </si>
  <si>
    <t>一般男　　　300ｍ</t>
    <rPh sb="0" eb="2">
      <t>イッパン</t>
    </rPh>
    <rPh sb="2" eb="3">
      <t>ダン</t>
    </rPh>
    <phoneticPr fontId="2"/>
  </si>
  <si>
    <t>一般女　　　　　　　　　　　300ｍ</t>
    <rPh sb="0" eb="2">
      <t>イッパン</t>
    </rPh>
    <rPh sb="2" eb="3">
      <t>ジョ</t>
    </rPh>
    <phoneticPr fontId="2"/>
  </si>
  <si>
    <t>一般男　　　　3000ｍ</t>
    <rPh sb="0" eb="2">
      <t>イッパン</t>
    </rPh>
    <rPh sb="2" eb="3">
      <t>ダン</t>
    </rPh>
    <phoneticPr fontId="2"/>
  </si>
  <si>
    <t>アスリートビブス</t>
    <phoneticPr fontId="2"/>
  </si>
  <si>
    <t>選手のアスリートビブス・氏名・ふりがな・学年は「一般男申込」シートに入力しておいてください。</t>
    <rPh sb="0" eb="2">
      <t>センシュ</t>
    </rPh>
    <rPh sb="12" eb="14">
      <t>シメイ</t>
    </rPh>
    <rPh sb="20" eb="22">
      <t>ガクネン</t>
    </rPh>
    <rPh sb="24" eb="26">
      <t>イッパン</t>
    </rPh>
    <rPh sb="26" eb="27">
      <t>オトコ</t>
    </rPh>
    <rPh sb="27" eb="29">
      <t>モウシコミ</t>
    </rPh>
    <rPh sb="34" eb="36">
      <t>ニュウリョク</t>
    </rPh>
    <phoneticPr fontId="2"/>
  </si>
  <si>
    <t>内にアスリートビブスを入力してください。（全角文字・数字）　　　　　</t>
    <rPh sb="0" eb="1">
      <t>ナイ</t>
    </rPh>
    <rPh sb="11" eb="13">
      <t>ニュウリョク</t>
    </rPh>
    <rPh sb="21" eb="23">
      <t>ゼンカク</t>
    </rPh>
    <rPh sb="23" eb="25">
      <t>モジ</t>
    </rPh>
    <rPh sb="26" eb="28">
      <t>スウジ</t>
    </rPh>
    <phoneticPr fontId="2"/>
  </si>
  <si>
    <t>選手のアスリートビブス・氏名・ふりがな・学年は「一般女申込」シートに入力しておいてください。</t>
    <rPh sb="0" eb="2">
      <t>センシュ</t>
    </rPh>
    <rPh sb="12" eb="14">
      <t>シメイ</t>
    </rPh>
    <rPh sb="20" eb="22">
      <t>ガクネン</t>
    </rPh>
    <rPh sb="24" eb="26">
      <t>イッパン</t>
    </rPh>
    <rPh sb="26" eb="27">
      <t>オンナ</t>
    </rPh>
    <rPh sb="27" eb="29">
      <t>モウシコミ</t>
    </rPh>
    <rPh sb="34" eb="3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</si>
</sst>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0"/>
      <name val="Arial Unicode MS"/>
      <family val="3"/>
      <charset val="128"/>
    </font>
    <font>
      <sz val="10"/>
      <name val="Arial Unicode MS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ＤＦ特太ゴシック体"/>
      <family val="3"/>
      <charset val="128"/>
    </font>
    <font>
      <sz val="14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u val="double"/>
      <sz val="12"/>
      <color indexed="8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CC"/>
        <bgColor indexed="64"/>
      </patternFill>
    </fill>
  </fills>
  <borders count="1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/>
      <top style="dashed">
        <color indexed="62"/>
      </top>
      <bottom/>
      <diagonal/>
    </border>
    <border>
      <left/>
      <right/>
      <top style="dashed">
        <color indexed="62"/>
      </top>
      <bottom/>
      <diagonal/>
    </border>
    <border>
      <left/>
      <right style="dashed">
        <color indexed="62"/>
      </right>
      <top style="dashed">
        <color indexed="62"/>
      </top>
      <bottom/>
      <diagonal/>
    </border>
    <border>
      <left style="dashed">
        <color indexed="62"/>
      </left>
      <right/>
      <top/>
      <bottom/>
      <diagonal/>
    </border>
    <border>
      <left/>
      <right style="dashed">
        <color indexed="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2"/>
      </left>
      <right/>
      <top/>
      <bottom style="dashed">
        <color indexed="62"/>
      </bottom>
      <diagonal/>
    </border>
    <border>
      <left/>
      <right/>
      <top/>
      <bottom style="dashed">
        <color indexed="62"/>
      </bottom>
      <diagonal/>
    </border>
    <border>
      <left/>
      <right style="dashed">
        <color indexed="62"/>
      </right>
      <top/>
      <bottom style="dashed">
        <color indexed="62"/>
      </bottom>
      <diagonal/>
    </border>
    <border>
      <left style="dashed">
        <color indexed="18"/>
      </left>
      <right/>
      <top/>
      <bottom/>
      <diagonal/>
    </border>
    <border>
      <left/>
      <right style="dashed">
        <color indexed="18"/>
      </right>
      <top/>
      <bottom/>
      <diagonal/>
    </border>
    <border>
      <left style="dashed">
        <color indexed="18"/>
      </left>
      <right/>
      <top/>
      <bottom style="dashed">
        <color indexed="18"/>
      </bottom>
      <diagonal/>
    </border>
    <border>
      <left/>
      <right/>
      <top/>
      <bottom style="dashed">
        <color indexed="18"/>
      </bottom>
      <diagonal/>
    </border>
    <border>
      <left/>
      <right style="dashed">
        <color indexed="18"/>
      </right>
      <top/>
      <bottom style="dashed">
        <color indexed="1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18"/>
      </left>
      <right/>
      <top/>
      <bottom/>
      <diagonal/>
    </border>
    <border>
      <left/>
      <right style="dotted">
        <color indexed="18"/>
      </right>
      <top/>
      <bottom/>
      <diagonal/>
    </border>
    <border>
      <left style="dotted">
        <color indexed="18"/>
      </left>
      <right/>
      <top/>
      <bottom style="dotted">
        <color indexed="18"/>
      </bottom>
      <diagonal/>
    </border>
    <border>
      <left/>
      <right/>
      <top/>
      <bottom style="dotted">
        <color indexed="18"/>
      </bottom>
      <diagonal/>
    </border>
    <border>
      <left/>
      <right style="dotted">
        <color indexed="18"/>
      </right>
      <top/>
      <bottom style="dotted">
        <color indexed="18"/>
      </bottom>
      <diagonal/>
    </border>
    <border>
      <left style="thin">
        <color indexed="64"/>
      </left>
      <right style="dashed">
        <color indexed="18"/>
      </right>
      <top/>
      <bottom/>
      <diagonal/>
    </border>
    <border>
      <left/>
      <right/>
      <top style="thin">
        <color indexed="64"/>
      </top>
      <bottom style="dashed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7" borderId="111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1" fillId="8" borderId="112" applyNumberFormat="0" applyFont="0" applyAlignment="0" applyProtection="0">
      <alignment vertical="center"/>
    </xf>
    <xf numFmtId="0" fontId="41" fillId="0" borderId="113" applyNumberFormat="0" applyFill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40" borderId="11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15" applyNumberFormat="0" applyFill="0" applyAlignment="0" applyProtection="0">
      <alignment vertical="center"/>
    </xf>
    <xf numFmtId="0" fontId="46" fillId="0" borderId="116" applyNumberFormat="0" applyFill="0" applyAlignment="0" applyProtection="0">
      <alignment vertical="center"/>
    </xf>
    <xf numFmtId="0" fontId="47" fillId="0" borderId="1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18" applyNumberFormat="0" applyFill="0" applyAlignment="0" applyProtection="0">
      <alignment vertical="center"/>
    </xf>
    <xf numFmtId="0" fontId="49" fillId="40" borderId="11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" borderId="114" applyNumberFormat="0" applyAlignment="0" applyProtection="0">
      <alignment vertical="center"/>
    </xf>
    <xf numFmtId="0" fontId="52" fillId="41" borderId="0" applyNumberFormat="0" applyBorder="0" applyAlignment="0" applyProtection="0">
      <alignment vertical="center"/>
    </xf>
  </cellStyleXfs>
  <cellXfs count="370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" xfId="0" applyBorder="1"/>
    <xf numFmtId="0" fontId="0" fillId="2" borderId="0" xfId="0" applyFill="1"/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5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0" fillId="2" borderId="3" xfId="0" applyFill="1" applyBorder="1"/>
    <xf numFmtId="0" fontId="0" fillId="2" borderId="2" xfId="0" applyFill="1" applyBorder="1"/>
    <xf numFmtId="0" fontId="0" fillId="5" borderId="0" xfId="0" applyFill="1" applyAlignment="1">
      <alignment vertical="center"/>
    </xf>
    <xf numFmtId="0" fontId="0" fillId="5" borderId="2" xfId="0" applyFill="1" applyBorder="1"/>
    <xf numFmtId="0" fontId="3" fillId="5" borderId="3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0" fillId="5" borderId="3" xfId="0" applyFill="1" applyBorder="1"/>
    <xf numFmtId="0" fontId="0" fillId="4" borderId="4" xfId="0" applyFill="1" applyBorder="1"/>
    <xf numFmtId="0" fontId="10" fillId="0" borderId="0" xfId="0" applyFont="1"/>
    <xf numFmtId="0" fontId="0" fillId="2" borderId="0" xfId="0" applyFill="1" applyAlignment="1">
      <alignment horizontal="center" vertical="center"/>
    </xf>
    <xf numFmtId="0" fontId="11" fillId="7" borderId="0" xfId="0" applyFont="1" applyFill="1"/>
    <xf numFmtId="0" fontId="11" fillId="0" borderId="0" xfId="0" applyFont="1"/>
    <xf numFmtId="0" fontId="12" fillId="0" borderId="0" xfId="0" applyFont="1"/>
    <xf numFmtId="0" fontId="0" fillId="9" borderId="5" xfId="0" applyFill="1" applyBorder="1" applyAlignment="1">
      <alignment horizontal="center" vertical="center"/>
    </xf>
    <xf numFmtId="0" fontId="0" fillId="9" borderId="6" xfId="0" applyFill="1" applyBorder="1"/>
    <xf numFmtId="0" fontId="0" fillId="9" borderId="7" xfId="0" applyFill="1" applyBorder="1"/>
    <xf numFmtId="0" fontId="0" fillId="9" borderId="4" xfId="0" applyFill="1" applyBorder="1"/>
    <xf numFmtId="0" fontId="0" fillId="9" borderId="8" xfId="0" applyFill="1" applyBorder="1"/>
    <xf numFmtId="0" fontId="4" fillId="4" borderId="4" xfId="0" applyFont="1" applyFill="1" applyBorder="1"/>
    <xf numFmtId="49" fontId="0" fillId="7" borderId="9" xfId="0" applyNumberFormat="1" applyFill="1" applyBorder="1" applyAlignment="1">
      <alignment horizontal="center" vertical="center"/>
    </xf>
    <xf numFmtId="49" fontId="0" fillId="7" borderId="10" xfId="0" applyNumberFormat="1" applyFill="1" applyBorder="1" applyAlignment="1">
      <alignment horizontal="center" vertical="center"/>
    </xf>
    <xf numFmtId="49" fontId="0" fillId="7" borderId="11" xfId="0" applyNumberFormat="1" applyFill="1" applyBorder="1" applyAlignment="1">
      <alignment horizontal="center" vertical="center"/>
    </xf>
    <xf numFmtId="49" fontId="0" fillId="7" borderId="12" xfId="0" applyNumberFormat="1" applyFill="1" applyBorder="1" applyAlignment="1">
      <alignment horizontal="center" vertical="center"/>
    </xf>
    <xf numFmtId="49" fontId="0" fillId="7" borderId="12" xfId="0" quotePrefix="1" applyNumberFormat="1" applyFill="1" applyBorder="1" applyAlignment="1">
      <alignment horizontal="center" vertical="center"/>
    </xf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0" fillId="7" borderId="10" xfId="0" applyFill="1" applyBorder="1"/>
    <xf numFmtId="0" fontId="0" fillId="7" borderId="12" xfId="0" applyFill="1" applyBorder="1"/>
    <xf numFmtId="0" fontId="0" fillId="7" borderId="22" xfId="0" applyFill="1" applyBorder="1"/>
    <xf numFmtId="0" fontId="0" fillId="7" borderId="23" xfId="0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  <xf numFmtId="0" fontId="0" fillId="7" borderId="30" xfId="0" applyFill="1" applyBorder="1"/>
    <xf numFmtId="49" fontId="0" fillId="7" borderId="31" xfId="0" applyNumberFormat="1" applyFill="1" applyBorder="1" applyAlignment="1">
      <alignment horizontal="center" vertical="center"/>
    </xf>
    <xf numFmtId="49" fontId="0" fillId="7" borderId="29" xfId="0" applyNumberFormat="1" applyFill="1" applyBorder="1" applyAlignment="1">
      <alignment horizontal="center" vertical="center"/>
    </xf>
    <xf numFmtId="49" fontId="0" fillId="7" borderId="32" xfId="0" applyNumberFormat="1" applyFill="1" applyBorder="1" applyAlignment="1">
      <alignment horizontal="center" vertical="center"/>
    </xf>
    <xf numFmtId="49" fontId="0" fillId="7" borderId="25" xfId="0" applyNumberFormat="1" applyFill="1" applyBorder="1" applyAlignment="1">
      <alignment horizontal="center" vertical="center"/>
    </xf>
    <xf numFmtId="49" fontId="0" fillId="7" borderId="33" xfId="0" applyNumberFormat="1" applyFill="1" applyBorder="1" applyAlignment="1">
      <alignment horizontal="center" vertical="center"/>
    </xf>
    <xf numFmtId="49" fontId="0" fillId="7" borderId="22" xfId="0" applyNumberFormat="1" applyFill="1" applyBorder="1" applyAlignment="1">
      <alignment horizontal="center" vertical="center"/>
    </xf>
    <xf numFmtId="0" fontId="0" fillId="4" borderId="13" xfId="0" applyFill="1" applyBorder="1"/>
    <xf numFmtId="0" fontId="0" fillId="4" borderId="15" xfId="0" applyFill="1" applyBorder="1"/>
    <xf numFmtId="0" fontId="0" fillId="4" borderId="18" xfId="0" applyFill="1" applyBorder="1"/>
    <xf numFmtId="0" fontId="0" fillId="4" borderId="23" xfId="0" applyFill="1" applyBorder="1"/>
    <xf numFmtId="0" fontId="0" fillId="4" borderId="27" xfId="0" applyFill="1" applyBorder="1"/>
    <xf numFmtId="0" fontId="0" fillId="10" borderId="3" xfId="0" applyFill="1" applyBorder="1"/>
    <xf numFmtId="0" fontId="0" fillId="10" borderId="2" xfId="0" applyFill="1" applyBorder="1"/>
    <xf numFmtId="0" fontId="3" fillId="10" borderId="3" xfId="0" applyFont="1" applyFill="1" applyBorder="1" applyAlignment="1">
      <alignment vertical="top" wrapText="1"/>
    </xf>
    <xf numFmtId="0" fontId="3" fillId="10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/>
    </xf>
    <xf numFmtId="0" fontId="0" fillId="9" borderId="5" xfId="0" applyFill="1" applyBorder="1" applyAlignment="1">
      <alignment vertical="top" wrapText="1"/>
    </xf>
    <xf numFmtId="0" fontId="0" fillId="9" borderId="34" xfId="0" quotePrefix="1" applyFill="1" applyBorder="1" applyAlignment="1">
      <alignment vertical="top" wrapText="1"/>
    </xf>
    <xf numFmtId="0" fontId="0" fillId="9" borderId="34" xfId="0" applyFill="1" applyBorder="1" applyAlignment="1">
      <alignment vertical="top" wrapText="1"/>
    </xf>
    <xf numFmtId="0" fontId="13" fillId="5" borderId="3" xfId="0" applyFont="1" applyFill="1" applyBorder="1" applyAlignment="1">
      <alignment vertical="top"/>
    </xf>
    <xf numFmtId="0" fontId="5" fillId="5" borderId="2" xfId="0" applyFont="1" applyFill="1" applyBorder="1" applyAlignment="1">
      <alignment vertical="top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3" borderId="3" xfId="0" applyFill="1" applyBorder="1"/>
    <xf numFmtId="0" fontId="0" fillId="3" borderId="2" xfId="0" applyFill="1" applyBorder="1"/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5" fillId="0" borderId="0" xfId="0" applyFont="1"/>
    <xf numFmtId="0" fontId="0" fillId="0" borderId="0" xfId="0" quotePrefix="1" applyAlignment="1">
      <alignment horizontal="right"/>
    </xf>
    <xf numFmtId="0" fontId="5" fillId="7" borderId="12" xfId="0" applyFont="1" applyFill="1" applyBorder="1"/>
    <xf numFmtId="0" fontId="0" fillId="7" borderId="12" xfId="0" applyFill="1" applyBorder="1" applyAlignment="1">
      <alignment horizontal="center"/>
    </xf>
    <xf numFmtId="0" fontId="0" fillId="2" borderId="35" xfId="0" applyFill="1" applyBorder="1"/>
    <xf numFmtId="0" fontId="0" fillId="2" borderId="36" xfId="0" applyFill="1" applyBorder="1"/>
    <xf numFmtId="0" fontId="0" fillId="11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/>
    </xf>
    <xf numFmtId="0" fontId="0" fillId="10" borderId="25" xfId="0" applyFill="1" applyBorder="1"/>
    <xf numFmtId="0" fontId="0" fillId="0" borderId="10" xfId="0" applyBorder="1"/>
    <xf numFmtId="0" fontId="0" fillId="0" borderId="12" xfId="0" applyBorder="1"/>
    <xf numFmtId="0" fontId="0" fillId="7" borderId="25" xfId="0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5" borderId="35" xfId="0" applyFill="1" applyBorder="1"/>
    <xf numFmtId="0" fontId="0" fillId="5" borderId="36" xfId="0" applyFill="1" applyBorder="1"/>
    <xf numFmtId="0" fontId="0" fillId="5" borderId="4" xfId="0" applyFill="1" applyBorder="1" applyAlignment="1">
      <alignment horizontal="center"/>
    </xf>
    <xf numFmtId="0" fontId="0" fillId="7" borderId="12" xfId="0" quotePrefix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0" fillId="0" borderId="38" xfId="0" applyBorder="1"/>
    <xf numFmtId="0" fontId="18" fillId="0" borderId="0" xfId="0" applyFont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0" xfId="0" applyAlignment="1">
      <alignment horizontal="left"/>
    </xf>
    <xf numFmtId="0" fontId="0" fillId="0" borderId="42" xfId="0" applyBorder="1"/>
    <xf numFmtId="0" fontId="19" fillId="0" borderId="0" xfId="0" applyFont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0" xfId="0" applyFont="1"/>
    <xf numFmtId="0" fontId="0" fillId="0" borderId="0" xfId="0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44" xfId="0" applyBorder="1" applyAlignment="1">
      <alignment vertical="top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20" fillId="0" borderId="42" xfId="0" applyFont="1" applyBorder="1"/>
    <xf numFmtId="0" fontId="0" fillId="0" borderId="46" xfId="0" applyBorder="1" applyAlignment="1">
      <alignment horizontal="center"/>
    </xf>
    <xf numFmtId="0" fontId="3" fillId="0" borderId="14" xfId="0" applyFont="1" applyBorder="1"/>
    <xf numFmtId="0" fontId="0" fillId="0" borderId="4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8" xfId="0" applyBorder="1" applyAlignment="1">
      <alignment horizontal="center"/>
    </xf>
    <xf numFmtId="0" fontId="3" fillId="0" borderId="16" xfId="0" applyFont="1" applyBorder="1"/>
    <xf numFmtId="0" fontId="0" fillId="0" borderId="4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2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50" xfId="0" applyBorder="1" applyAlignment="1">
      <alignment horizontal="center"/>
    </xf>
    <xf numFmtId="0" fontId="0" fillId="0" borderId="22" xfId="0" applyBorder="1"/>
    <xf numFmtId="0" fontId="3" fillId="0" borderId="19" xfId="0" applyFont="1" applyBorder="1"/>
    <xf numFmtId="0" fontId="0" fillId="0" borderId="5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/>
    <xf numFmtId="0" fontId="3" fillId="0" borderId="54" xfId="0" applyFont="1" applyBorder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3" fillId="5" borderId="0" xfId="0" applyFont="1" applyFill="1" applyAlignment="1">
      <alignment vertical="top" wrapText="1"/>
    </xf>
    <xf numFmtId="0" fontId="6" fillId="0" borderId="0" xfId="0" applyFont="1"/>
    <xf numFmtId="0" fontId="0" fillId="7" borderId="10" xfId="0" applyFill="1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7" borderId="65" xfId="0" applyFill="1" applyBorder="1"/>
    <xf numFmtId="0" fontId="0" fillId="7" borderId="66" xfId="0" applyFill="1" applyBorder="1"/>
    <xf numFmtId="0" fontId="0" fillId="7" borderId="67" xfId="0" applyFill="1" applyBorder="1"/>
    <xf numFmtId="0" fontId="0" fillId="7" borderId="68" xfId="0" applyFill="1" applyBorder="1"/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30" xfId="0" applyFill="1" applyBorder="1"/>
    <xf numFmtId="0" fontId="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0" fillId="9" borderId="34" xfId="0" applyFill="1" applyBorder="1"/>
    <xf numFmtId="0" fontId="0" fillId="9" borderId="69" xfId="0" applyFill="1" applyBorder="1"/>
    <xf numFmtId="0" fontId="0" fillId="9" borderId="70" xfId="0" applyFill="1" applyBorder="1"/>
    <xf numFmtId="0" fontId="0" fillId="9" borderId="37" xfId="0" applyFill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22" fillId="5" borderId="0" xfId="0" applyFont="1" applyFill="1"/>
    <xf numFmtId="0" fontId="0" fillId="5" borderId="0" xfId="0" applyFill="1" applyAlignment="1">
      <alignment horizontal="center" vertical="center" wrapText="1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23" fillId="0" borderId="0" xfId="0" applyFont="1"/>
    <xf numFmtId="0" fontId="0" fillId="5" borderId="4" xfId="0" applyFill="1" applyBorder="1"/>
    <xf numFmtId="0" fontId="0" fillId="5" borderId="4" xfId="0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3" borderId="25" xfId="0" applyFill="1" applyBorder="1"/>
    <xf numFmtId="0" fontId="0" fillId="4" borderId="25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8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8" borderId="4" xfId="0" applyFill="1" applyBorder="1"/>
    <xf numFmtId="0" fontId="3" fillId="0" borderId="0" xfId="0" applyFont="1"/>
    <xf numFmtId="0" fontId="0" fillId="6" borderId="4" xfId="0" applyFill="1" applyBorder="1" applyAlignment="1">
      <alignment horizontal="center" vertical="center" shrinkToFit="1"/>
    </xf>
    <xf numFmtId="0" fontId="0" fillId="42" borderId="25" xfId="0" applyFill="1" applyBorder="1"/>
    <xf numFmtId="0" fontId="0" fillId="3" borderId="0" xfId="0" applyFill="1"/>
    <xf numFmtId="0" fontId="3" fillId="3" borderId="0" xfId="0" applyFont="1" applyFill="1" applyAlignment="1">
      <alignment vertical="top" wrapText="1"/>
    </xf>
    <xf numFmtId="0" fontId="0" fillId="9" borderId="8" xfId="0" applyFill="1" applyBorder="1" applyAlignment="1">
      <alignment horizontal="center" vertical="center"/>
    </xf>
    <xf numFmtId="0" fontId="0" fillId="9" borderId="3" xfId="0" applyFill="1" applyBorder="1"/>
    <xf numFmtId="0" fontId="0" fillId="9" borderId="2" xfId="0" quotePrefix="1" applyFill="1" applyBorder="1"/>
    <xf numFmtId="0" fontId="0" fillId="9" borderId="2" xfId="0" applyFill="1" applyBorder="1"/>
    <xf numFmtId="0" fontId="4" fillId="4" borderId="15" xfId="0" applyFont="1" applyFill="1" applyBorder="1"/>
    <xf numFmtId="0" fontId="0" fillId="43" borderId="25" xfId="0" applyFill="1" applyBorder="1"/>
    <xf numFmtId="0" fontId="0" fillId="0" borderId="7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0" fillId="0" borderId="86" xfId="0" applyBorder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44" borderId="4" xfId="0" applyFont="1" applyFill="1" applyBorder="1" applyAlignment="1">
      <alignment horizontal="center"/>
    </xf>
    <xf numFmtId="0" fontId="53" fillId="0" borderId="0" xfId="0" applyFont="1"/>
    <xf numFmtId="0" fontId="0" fillId="2" borderId="4" xfId="0" applyFill="1" applyBorder="1" applyAlignment="1">
      <alignment horizontal="center" shrinkToFit="1"/>
    </xf>
    <xf numFmtId="0" fontId="0" fillId="5" borderId="4" xfId="0" applyFill="1" applyBorder="1" applyAlignment="1">
      <alignment horizontal="center" shrinkToFit="1"/>
    </xf>
    <xf numFmtId="0" fontId="0" fillId="6" borderId="6" xfId="0" applyFill="1" applyBorder="1" applyAlignment="1">
      <alignment horizontal="center" vertical="center" wrapText="1"/>
    </xf>
    <xf numFmtId="0" fontId="0" fillId="0" borderId="89" xfId="0" applyBorder="1" applyAlignment="1">
      <alignment wrapText="1"/>
    </xf>
    <xf numFmtId="0" fontId="0" fillId="0" borderId="88" xfId="0" applyBorder="1" applyAlignment="1">
      <alignment wrapText="1"/>
    </xf>
    <xf numFmtId="0" fontId="25" fillId="0" borderId="8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90" xfId="0" applyFont="1" applyBorder="1" applyAlignment="1">
      <alignment horizontal="left" vertical="top" wrapText="1"/>
    </xf>
    <xf numFmtId="0" fontId="25" fillId="0" borderId="91" xfId="0" applyFont="1" applyBorder="1" applyAlignment="1">
      <alignment horizontal="left" vertical="top" wrapText="1"/>
    </xf>
    <xf numFmtId="0" fontId="25" fillId="0" borderId="92" xfId="0" applyFont="1" applyBorder="1" applyAlignment="1">
      <alignment horizontal="left" vertical="top" wrapText="1"/>
    </xf>
    <xf numFmtId="0" fontId="24" fillId="2" borderId="93" xfId="0" applyFont="1" applyFill="1" applyBorder="1" applyAlignment="1">
      <alignment horizontal="center" vertical="center"/>
    </xf>
    <xf numFmtId="0" fontId="24" fillId="2" borderId="94" xfId="0" applyFont="1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8" borderId="5" xfId="0" applyFill="1" applyBorder="1" applyAlignment="1">
      <alignment horizontal="left" vertical="center"/>
    </xf>
    <xf numFmtId="0" fontId="0" fillId="8" borderId="87" xfId="0" applyFill="1" applyBorder="1" applyAlignment="1">
      <alignment horizontal="left" vertical="center"/>
    </xf>
    <xf numFmtId="0" fontId="0" fillId="8" borderId="34" xfId="0" applyFill="1" applyBorder="1" applyAlignment="1">
      <alignment horizontal="left" vertical="center"/>
    </xf>
    <xf numFmtId="0" fontId="26" fillId="8" borderId="5" xfId="0" applyFont="1" applyFill="1" applyBorder="1" applyAlignment="1">
      <alignment horizontal="center" vertical="center"/>
    </xf>
    <xf numFmtId="0" fontId="26" fillId="8" borderId="87" xfId="0" applyFont="1" applyFill="1" applyBorder="1"/>
    <xf numFmtId="0" fontId="26" fillId="8" borderId="92" xfId="0" applyFont="1" applyFill="1" applyBorder="1"/>
    <xf numFmtId="0" fontId="25" fillId="8" borderId="5" xfId="0" applyFont="1" applyFill="1" applyBorder="1" applyAlignment="1">
      <alignment horizontal="left" vertical="center"/>
    </xf>
    <xf numFmtId="0" fontId="25" fillId="8" borderId="87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87" xfId="0" applyFont="1" applyFill="1" applyBorder="1" applyAlignment="1">
      <alignment horizontal="center" vertical="center"/>
    </xf>
    <xf numFmtId="0" fontId="27" fillId="9" borderId="34" xfId="0" applyFont="1" applyFill="1" applyBorder="1" applyAlignment="1">
      <alignment horizontal="center" vertical="center"/>
    </xf>
    <xf numFmtId="56" fontId="0" fillId="8" borderId="5" xfId="0" applyNumberFormat="1" applyFill="1" applyBorder="1" applyAlignment="1">
      <alignment horizontal="center" vertical="center"/>
    </xf>
    <xf numFmtId="0" fontId="0" fillId="8" borderId="87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88" xfId="0" applyFill="1" applyBorder="1" applyAlignment="1">
      <alignment horizontal="center" vertical="center"/>
    </xf>
    <xf numFmtId="49" fontId="0" fillId="8" borderId="5" xfId="0" applyNumberFormat="1" applyFill="1" applyBorder="1" applyAlignment="1">
      <alignment horizontal="center" vertical="center"/>
    </xf>
    <xf numFmtId="49" fontId="0" fillId="8" borderId="87" xfId="0" applyNumberFormat="1" applyFill="1" applyBorder="1" applyAlignment="1">
      <alignment horizontal="center" vertical="center"/>
    </xf>
    <xf numFmtId="49" fontId="0" fillId="8" borderId="34" xfId="0" applyNumberFormat="1" applyFill="1" applyBorder="1" applyAlignment="1">
      <alignment horizontal="center" vertical="center"/>
    </xf>
    <xf numFmtId="5" fontId="0" fillId="12" borderId="5" xfId="0" applyNumberFormat="1" applyFill="1" applyBorder="1" applyAlignment="1">
      <alignment horizontal="center" vertical="center"/>
    </xf>
    <xf numFmtId="0" fontId="0" fillId="12" borderId="87" xfId="0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7" fillId="4" borderId="0" xfId="0" applyFont="1" applyFill="1"/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28" fillId="0" borderId="90" xfId="0" applyFont="1" applyBorder="1" applyAlignment="1">
      <alignment vertical="center" wrapText="1"/>
    </xf>
    <xf numFmtId="0" fontId="28" fillId="0" borderId="91" xfId="0" applyFont="1" applyBorder="1" applyAlignment="1">
      <alignment vertical="center" wrapText="1"/>
    </xf>
    <xf numFmtId="0" fontId="31" fillId="0" borderId="91" xfId="0" applyFont="1" applyBorder="1" applyAlignment="1">
      <alignment vertical="center" wrapText="1"/>
    </xf>
    <xf numFmtId="0" fontId="31" fillId="0" borderId="92" xfId="0" applyFont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4" borderId="30" xfId="0" applyFill="1" applyBorder="1"/>
    <xf numFmtId="0" fontId="0" fillId="0" borderId="16" xfId="0" applyBorder="1"/>
    <xf numFmtId="0" fontId="0" fillId="0" borderId="66" xfId="0" applyBorder="1"/>
    <xf numFmtId="0" fontId="0" fillId="0" borderId="106" xfId="0" applyBorder="1" applyAlignment="1">
      <alignment vertical="center"/>
    </xf>
    <xf numFmtId="0" fontId="0" fillId="0" borderId="107" xfId="0" applyBorder="1" applyAlignment="1">
      <alignment vertical="center"/>
    </xf>
    <xf numFmtId="0" fontId="0" fillId="0" borderId="10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109" xfId="0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5" xfId="0" applyBorder="1"/>
    <xf numFmtId="0" fontId="0" fillId="0" borderId="87" xfId="0" applyBorder="1"/>
    <xf numFmtId="0" fontId="0" fillId="0" borderId="34" xfId="0" applyBorder="1"/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9" xfId="0" applyBorder="1"/>
    <xf numFmtId="0" fontId="0" fillId="0" borderId="67" xfId="0" applyBorder="1"/>
    <xf numFmtId="0" fontId="0" fillId="0" borderId="14" xfId="0" applyBorder="1"/>
    <xf numFmtId="0" fontId="0" fillId="0" borderId="65" xfId="0" applyBorder="1"/>
    <xf numFmtId="5" fontId="21" fillId="0" borderId="58" xfId="0" applyNumberFormat="1" applyFont="1" applyBorder="1"/>
    <xf numFmtId="0" fontId="0" fillId="0" borderId="58" xfId="0" applyBorder="1"/>
    <xf numFmtId="0" fontId="0" fillId="0" borderId="54" xfId="0" applyBorder="1"/>
    <xf numFmtId="0" fontId="0" fillId="0" borderId="105" xfId="0" applyBorder="1"/>
    <xf numFmtId="5" fontId="21" fillId="0" borderId="58" xfId="0" applyNumberFormat="1" applyFont="1" applyBorder="1" applyAlignment="1">
      <alignment horizontal="right"/>
    </xf>
    <xf numFmtId="0" fontId="21" fillId="0" borderId="58" xfId="0" applyFont="1" applyBorder="1" applyAlignment="1">
      <alignment horizontal="right"/>
    </xf>
    <xf numFmtId="0" fontId="3" fillId="0" borderId="96" xfId="0" applyFont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/>
    </xf>
    <xf numFmtId="0" fontId="0" fillId="0" borderId="91" xfId="0" applyBorder="1"/>
    <xf numFmtId="0" fontId="0" fillId="0" borderId="98" xfId="0" applyBorder="1" applyAlignment="1">
      <alignment vertical="top"/>
    </xf>
    <xf numFmtId="0" fontId="0" fillId="0" borderId="98" xfId="0" applyBorder="1"/>
    <xf numFmtId="0" fontId="0" fillId="0" borderId="99" xfId="0" applyBorder="1"/>
    <xf numFmtId="0" fontId="0" fillId="0" borderId="100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88" xfId="0" applyBorder="1" applyAlignment="1">
      <alignment vertical="center"/>
    </xf>
    <xf numFmtId="0" fontId="3" fillId="0" borderId="101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3" fillId="0" borderId="69" xfId="0" applyFont="1" applyBorder="1" applyAlignment="1">
      <alignment vertical="center" wrapText="1"/>
    </xf>
    <xf numFmtId="0" fontId="3" fillId="0" borderId="10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10" xfId="0" applyFont="1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2839" name="Line 1">
          <a:extLst>
            <a:ext uri="{FF2B5EF4-FFF2-40B4-BE49-F238E27FC236}">
              <a16:creationId xmlns:a16="http://schemas.microsoft.com/office/drawing/2014/main" id="{E62447DF-AF6D-D73D-4167-E5AEE1137879}"/>
            </a:ext>
          </a:extLst>
        </xdr:cNvPr>
        <xdr:cNvSpPr>
          <a:spLocks noChangeShapeType="1"/>
        </xdr:cNvSpPr>
      </xdr:nvSpPr>
      <xdr:spPr bwMode="auto">
        <a:xfrm>
          <a:off x="4772025" y="173355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840" name="Line 2">
          <a:extLst>
            <a:ext uri="{FF2B5EF4-FFF2-40B4-BE49-F238E27FC236}">
              <a16:creationId xmlns:a16="http://schemas.microsoft.com/office/drawing/2014/main" id="{CA606C1B-81BA-5B61-28D8-A143A87E4ACF}"/>
            </a:ext>
          </a:extLst>
        </xdr:cNvPr>
        <xdr:cNvSpPr>
          <a:spLocks noChangeShapeType="1"/>
        </xdr:cNvSpPr>
      </xdr:nvSpPr>
      <xdr:spPr bwMode="auto">
        <a:xfrm>
          <a:off x="4772025" y="163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841" name="Line 3">
          <a:extLst>
            <a:ext uri="{FF2B5EF4-FFF2-40B4-BE49-F238E27FC236}">
              <a16:creationId xmlns:a16="http://schemas.microsoft.com/office/drawing/2014/main" id="{6CCACB5C-781B-0AAF-1417-BA1B1821AFFA}"/>
            </a:ext>
          </a:extLst>
        </xdr:cNvPr>
        <xdr:cNvSpPr>
          <a:spLocks noChangeShapeType="1"/>
        </xdr:cNvSpPr>
      </xdr:nvSpPr>
      <xdr:spPr bwMode="auto">
        <a:xfrm>
          <a:off x="4772025" y="163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842" name="Line 6">
          <a:extLst>
            <a:ext uri="{FF2B5EF4-FFF2-40B4-BE49-F238E27FC236}">
              <a16:creationId xmlns:a16="http://schemas.microsoft.com/office/drawing/2014/main" id="{2BD3E490-B8DC-6EAE-A0AF-8DF4B7E42D10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843" name="Line 8">
          <a:extLst>
            <a:ext uri="{FF2B5EF4-FFF2-40B4-BE49-F238E27FC236}">
              <a16:creationId xmlns:a16="http://schemas.microsoft.com/office/drawing/2014/main" id="{E062051F-47CE-35F8-18B2-374BAD0BC42F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2844" name="Line 10">
          <a:extLst>
            <a:ext uri="{FF2B5EF4-FFF2-40B4-BE49-F238E27FC236}">
              <a16:creationId xmlns:a16="http://schemas.microsoft.com/office/drawing/2014/main" id="{D260C297-C4E9-E0D2-58C2-F945F2052417}"/>
            </a:ext>
          </a:extLst>
        </xdr:cNvPr>
        <xdr:cNvSpPr>
          <a:spLocks noChangeShapeType="1"/>
        </xdr:cNvSpPr>
      </xdr:nvSpPr>
      <xdr:spPr bwMode="auto">
        <a:xfrm>
          <a:off x="3743325" y="25155525"/>
          <a:ext cx="460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845" name="Line 12">
          <a:extLst>
            <a:ext uri="{FF2B5EF4-FFF2-40B4-BE49-F238E27FC236}">
              <a16:creationId xmlns:a16="http://schemas.microsoft.com/office/drawing/2014/main" id="{B4833B50-408F-EC43-B46C-A77283F47149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846" name="Line 14">
          <a:extLst>
            <a:ext uri="{FF2B5EF4-FFF2-40B4-BE49-F238E27FC236}">
              <a16:creationId xmlns:a16="http://schemas.microsoft.com/office/drawing/2014/main" id="{6E52CAB4-26F4-055C-12CE-8E3364B237F2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847" name="Line 18">
          <a:extLst>
            <a:ext uri="{FF2B5EF4-FFF2-40B4-BE49-F238E27FC236}">
              <a16:creationId xmlns:a16="http://schemas.microsoft.com/office/drawing/2014/main" id="{73A55814-E216-27EE-DDB5-40A5FFA90E8E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848" name="Line 19">
          <a:extLst>
            <a:ext uri="{FF2B5EF4-FFF2-40B4-BE49-F238E27FC236}">
              <a16:creationId xmlns:a16="http://schemas.microsoft.com/office/drawing/2014/main" id="{D7EE5C75-77BF-D5E2-FA73-B21BBEBE98D4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838200</xdr:colOff>
      <xdr:row>6</xdr:row>
      <xdr:rowOff>47625</xdr:rowOff>
    </xdr:from>
    <xdr:to>
      <xdr:col>9</xdr:col>
      <xdr:colOff>838200</xdr:colOff>
      <xdr:row>6</xdr:row>
      <xdr:rowOff>57150</xdr:rowOff>
    </xdr:to>
    <xdr:sp macro="" textlink="">
      <xdr:nvSpPr>
        <xdr:cNvPr id="2849" name="Line 9">
          <a:extLst>
            <a:ext uri="{FF2B5EF4-FFF2-40B4-BE49-F238E27FC236}">
              <a16:creationId xmlns:a16="http://schemas.microsoft.com/office/drawing/2014/main" id="{336B4357-FC70-C904-B504-F5B8E1ABC2C7}"/>
            </a:ext>
          </a:extLst>
        </xdr:cNvPr>
        <xdr:cNvSpPr>
          <a:spLocks noChangeShapeType="1"/>
        </xdr:cNvSpPr>
      </xdr:nvSpPr>
      <xdr:spPr bwMode="auto">
        <a:xfrm flipV="1">
          <a:off x="2257425" y="1114425"/>
          <a:ext cx="41338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838200</xdr:colOff>
      <xdr:row>6</xdr:row>
      <xdr:rowOff>76200</xdr:rowOff>
    </xdr:from>
    <xdr:to>
      <xdr:col>9</xdr:col>
      <xdr:colOff>838200</xdr:colOff>
      <xdr:row>6</xdr:row>
      <xdr:rowOff>85725</xdr:rowOff>
    </xdr:to>
    <xdr:sp macro="" textlink="">
      <xdr:nvSpPr>
        <xdr:cNvPr id="2850" name="Line 9">
          <a:extLst>
            <a:ext uri="{FF2B5EF4-FFF2-40B4-BE49-F238E27FC236}">
              <a16:creationId xmlns:a16="http://schemas.microsoft.com/office/drawing/2014/main" id="{5317A6B5-FAC4-1142-F135-7DC4DA0CDFCB}"/>
            </a:ext>
          </a:extLst>
        </xdr:cNvPr>
        <xdr:cNvSpPr>
          <a:spLocks noChangeShapeType="1"/>
        </xdr:cNvSpPr>
      </xdr:nvSpPr>
      <xdr:spPr bwMode="auto">
        <a:xfrm flipV="1">
          <a:off x="2257425" y="1143000"/>
          <a:ext cx="41338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5082" name="Line 1">
          <a:extLst>
            <a:ext uri="{FF2B5EF4-FFF2-40B4-BE49-F238E27FC236}">
              <a16:creationId xmlns:a16="http://schemas.microsoft.com/office/drawing/2014/main" id="{DC01B166-4481-027C-C189-F2B854D2D580}"/>
            </a:ext>
          </a:extLst>
        </xdr:cNvPr>
        <xdr:cNvSpPr>
          <a:spLocks noChangeShapeType="1"/>
        </xdr:cNvSpPr>
      </xdr:nvSpPr>
      <xdr:spPr bwMode="auto">
        <a:xfrm>
          <a:off x="4772025" y="173355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5083" name="Line 2">
          <a:extLst>
            <a:ext uri="{FF2B5EF4-FFF2-40B4-BE49-F238E27FC236}">
              <a16:creationId xmlns:a16="http://schemas.microsoft.com/office/drawing/2014/main" id="{ED5BCAD3-07C3-45B5-F5C7-6D933099C421}"/>
            </a:ext>
          </a:extLst>
        </xdr:cNvPr>
        <xdr:cNvSpPr>
          <a:spLocks noChangeShapeType="1"/>
        </xdr:cNvSpPr>
      </xdr:nvSpPr>
      <xdr:spPr bwMode="auto">
        <a:xfrm>
          <a:off x="4772025" y="163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5084" name="Line 3">
          <a:extLst>
            <a:ext uri="{FF2B5EF4-FFF2-40B4-BE49-F238E27FC236}">
              <a16:creationId xmlns:a16="http://schemas.microsoft.com/office/drawing/2014/main" id="{C66BA27D-678A-46CB-D91F-7B1EDA65099C}"/>
            </a:ext>
          </a:extLst>
        </xdr:cNvPr>
        <xdr:cNvSpPr>
          <a:spLocks noChangeShapeType="1"/>
        </xdr:cNvSpPr>
      </xdr:nvSpPr>
      <xdr:spPr bwMode="auto">
        <a:xfrm>
          <a:off x="4772025" y="163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5085" name="Line 6">
          <a:extLst>
            <a:ext uri="{FF2B5EF4-FFF2-40B4-BE49-F238E27FC236}">
              <a16:creationId xmlns:a16="http://schemas.microsoft.com/office/drawing/2014/main" id="{6862FD99-8992-E34C-95D2-FDAEB858BA3E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5086" name="Line 8">
          <a:extLst>
            <a:ext uri="{FF2B5EF4-FFF2-40B4-BE49-F238E27FC236}">
              <a16:creationId xmlns:a16="http://schemas.microsoft.com/office/drawing/2014/main" id="{1734681A-4B9F-F025-A109-4B82890A1A53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5087" name="Line 10">
          <a:extLst>
            <a:ext uri="{FF2B5EF4-FFF2-40B4-BE49-F238E27FC236}">
              <a16:creationId xmlns:a16="http://schemas.microsoft.com/office/drawing/2014/main" id="{346B40B5-3895-96AD-9067-39EE0B7C3907}"/>
            </a:ext>
          </a:extLst>
        </xdr:cNvPr>
        <xdr:cNvSpPr>
          <a:spLocks noChangeShapeType="1"/>
        </xdr:cNvSpPr>
      </xdr:nvSpPr>
      <xdr:spPr bwMode="auto">
        <a:xfrm>
          <a:off x="3743325" y="25107900"/>
          <a:ext cx="452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5088" name="Line 12">
          <a:extLst>
            <a:ext uri="{FF2B5EF4-FFF2-40B4-BE49-F238E27FC236}">
              <a16:creationId xmlns:a16="http://schemas.microsoft.com/office/drawing/2014/main" id="{7B09FD97-A771-C9F9-3400-2BC44D803DA0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5089" name="Line 14">
          <a:extLst>
            <a:ext uri="{FF2B5EF4-FFF2-40B4-BE49-F238E27FC236}">
              <a16:creationId xmlns:a16="http://schemas.microsoft.com/office/drawing/2014/main" id="{7F40A23C-43E4-EAC7-07B4-59FF3B9E8980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5090" name="Line 18">
          <a:extLst>
            <a:ext uri="{FF2B5EF4-FFF2-40B4-BE49-F238E27FC236}">
              <a16:creationId xmlns:a16="http://schemas.microsoft.com/office/drawing/2014/main" id="{F81C7FBA-7B62-58BF-B199-61C792487A2E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5091" name="Line 19">
          <a:extLst>
            <a:ext uri="{FF2B5EF4-FFF2-40B4-BE49-F238E27FC236}">
              <a16:creationId xmlns:a16="http://schemas.microsoft.com/office/drawing/2014/main" id="{5B41E8E6-CD5C-5F80-878F-8AF698297585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5092" name="Line 23">
          <a:extLst>
            <a:ext uri="{FF2B5EF4-FFF2-40B4-BE49-F238E27FC236}">
              <a16:creationId xmlns:a16="http://schemas.microsoft.com/office/drawing/2014/main" id="{9AF85C18-FF7E-84A9-C6F1-3F95217AD444}"/>
            </a:ext>
          </a:extLst>
        </xdr:cNvPr>
        <xdr:cNvSpPr>
          <a:spLocks noChangeShapeType="1"/>
        </xdr:cNvSpPr>
      </xdr:nvSpPr>
      <xdr:spPr bwMode="auto">
        <a:xfrm>
          <a:off x="4772025" y="173355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5093" name="Line 24">
          <a:extLst>
            <a:ext uri="{FF2B5EF4-FFF2-40B4-BE49-F238E27FC236}">
              <a16:creationId xmlns:a16="http://schemas.microsoft.com/office/drawing/2014/main" id="{E1B3DEB4-28F8-68DD-139C-3FC26967AF4A}"/>
            </a:ext>
          </a:extLst>
        </xdr:cNvPr>
        <xdr:cNvSpPr>
          <a:spLocks noChangeShapeType="1"/>
        </xdr:cNvSpPr>
      </xdr:nvSpPr>
      <xdr:spPr bwMode="auto">
        <a:xfrm>
          <a:off x="4772025" y="163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5094" name="Line 25">
          <a:extLst>
            <a:ext uri="{FF2B5EF4-FFF2-40B4-BE49-F238E27FC236}">
              <a16:creationId xmlns:a16="http://schemas.microsoft.com/office/drawing/2014/main" id="{1A0F8097-F8E4-2360-047F-4F9CC1B09783}"/>
            </a:ext>
          </a:extLst>
        </xdr:cNvPr>
        <xdr:cNvSpPr>
          <a:spLocks noChangeShapeType="1"/>
        </xdr:cNvSpPr>
      </xdr:nvSpPr>
      <xdr:spPr bwMode="auto">
        <a:xfrm>
          <a:off x="4772025" y="163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866775</xdr:colOff>
      <xdr:row>6</xdr:row>
      <xdr:rowOff>66675</xdr:rowOff>
    </xdr:from>
    <xdr:to>
      <xdr:col>9</xdr:col>
      <xdr:colOff>866775</xdr:colOff>
      <xdr:row>6</xdr:row>
      <xdr:rowOff>76200</xdr:rowOff>
    </xdr:to>
    <xdr:sp macro="" textlink="">
      <xdr:nvSpPr>
        <xdr:cNvPr id="5095" name="Line 9">
          <a:extLst>
            <a:ext uri="{FF2B5EF4-FFF2-40B4-BE49-F238E27FC236}">
              <a16:creationId xmlns:a16="http://schemas.microsoft.com/office/drawing/2014/main" id="{CD2E4875-0BBC-02B6-E5DD-B34D90987DFA}"/>
            </a:ext>
          </a:extLst>
        </xdr:cNvPr>
        <xdr:cNvSpPr>
          <a:spLocks noChangeShapeType="1"/>
        </xdr:cNvSpPr>
      </xdr:nvSpPr>
      <xdr:spPr bwMode="auto">
        <a:xfrm flipV="1">
          <a:off x="2286000" y="1133475"/>
          <a:ext cx="41338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866775</xdr:colOff>
      <xdr:row>6</xdr:row>
      <xdr:rowOff>95250</xdr:rowOff>
    </xdr:from>
    <xdr:to>
      <xdr:col>9</xdr:col>
      <xdr:colOff>866775</xdr:colOff>
      <xdr:row>6</xdr:row>
      <xdr:rowOff>104775</xdr:rowOff>
    </xdr:to>
    <xdr:sp macro="" textlink="">
      <xdr:nvSpPr>
        <xdr:cNvPr id="5096" name="Line 9">
          <a:extLst>
            <a:ext uri="{FF2B5EF4-FFF2-40B4-BE49-F238E27FC236}">
              <a16:creationId xmlns:a16="http://schemas.microsoft.com/office/drawing/2014/main" id="{A7718AE6-5500-99C3-EC9E-CBF4CE6F3972}"/>
            </a:ext>
          </a:extLst>
        </xdr:cNvPr>
        <xdr:cNvSpPr>
          <a:spLocks noChangeShapeType="1"/>
        </xdr:cNvSpPr>
      </xdr:nvSpPr>
      <xdr:spPr bwMode="auto">
        <a:xfrm flipV="1">
          <a:off x="2286000" y="1162050"/>
          <a:ext cx="41338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B1:N21"/>
  <sheetViews>
    <sheetView tabSelected="1" zoomScaleNormal="100" workbookViewId="0"/>
  </sheetViews>
  <sheetFormatPr defaultRowHeight="13.5"/>
  <cols>
    <col min="2" max="2" width="11.75" customWidth="1"/>
    <col min="3" max="3" width="5.625" customWidth="1"/>
    <col min="4" max="4" width="11.875" customWidth="1"/>
    <col min="5" max="5" width="4.625" customWidth="1"/>
    <col min="9" max="9" width="14.5" customWidth="1"/>
  </cols>
  <sheetData>
    <row r="1" spans="2:14" ht="14.25" thickBot="1"/>
    <row r="2" spans="2:14" ht="32.25" customHeight="1" thickTop="1" thickBot="1">
      <c r="B2" s="249" t="str">
        <f>"第"&amp;DBCS(L2)&amp;"回 "&amp;"石見陸上競技大会　参加申込　　申込者等基本入力"</f>
        <v>第１００回 石見陸上競技大会　参加申込　　申込者等基本入力</v>
      </c>
      <c r="C2" s="250"/>
      <c r="D2" s="250"/>
      <c r="E2" s="250"/>
      <c r="F2" s="250"/>
      <c r="G2" s="250"/>
      <c r="H2" s="251"/>
      <c r="I2" s="252"/>
      <c r="K2" s="229" t="s">
        <v>187</v>
      </c>
      <c r="L2" s="233">
        <v>100</v>
      </c>
      <c r="M2" s="230" t="s">
        <v>188</v>
      </c>
      <c r="N2" s="234" t="s">
        <v>190</v>
      </c>
    </row>
    <row r="3" spans="2:14" ht="14.25" thickTop="1"/>
    <row r="4" spans="2:14" ht="17.25">
      <c r="D4" s="262" t="s">
        <v>155</v>
      </c>
      <c r="E4" s="263"/>
      <c r="F4" s="264"/>
    </row>
    <row r="6" spans="2:14">
      <c r="D6" s="200"/>
      <c r="F6" s="157" t="s">
        <v>149</v>
      </c>
    </row>
    <row r="8" spans="2:14" ht="28.5" customHeight="1">
      <c r="B8" s="199" t="s">
        <v>143</v>
      </c>
      <c r="C8" s="197"/>
      <c r="D8" s="259"/>
      <c r="E8" s="260"/>
      <c r="F8" s="260"/>
      <c r="G8" s="260"/>
      <c r="H8" s="260"/>
      <c r="I8" s="261"/>
    </row>
    <row r="9" spans="2:14" ht="37.5" customHeight="1">
      <c r="B9" s="199" t="s">
        <v>146</v>
      </c>
      <c r="C9" s="194" t="s">
        <v>147</v>
      </c>
      <c r="D9" s="198"/>
      <c r="E9" s="195" t="s">
        <v>152</v>
      </c>
      <c r="F9" s="253"/>
      <c r="G9" s="254"/>
      <c r="H9" s="254"/>
      <c r="I9" s="255"/>
    </row>
    <row r="10" spans="2:14" ht="37.5" customHeight="1">
      <c r="B10" s="199" t="s">
        <v>144</v>
      </c>
      <c r="C10" s="196"/>
      <c r="D10" s="256"/>
      <c r="E10" s="257"/>
      <c r="F10" s="258"/>
    </row>
    <row r="11" spans="2:14" ht="37.5" customHeight="1">
      <c r="B11" s="270" t="s">
        <v>145</v>
      </c>
      <c r="C11" s="194" t="s">
        <v>168</v>
      </c>
      <c r="D11" s="278"/>
      <c r="E11" s="266"/>
      <c r="F11" s="267"/>
    </row>
    <row r="12" spans="2:14" ht="37.5" customHeight="1">
      <c r="B12" s="271"/>
      <c r="C12" s="194" t="s">
        <v>156</v>
      </c>
      <c r="D12" s="272"/>
      <c r="E12" s="273"/>
      <c r="F12" s="274"/>
      <c r="G12" s="268" t="s">
        <v>166</v>
      </c>
      <c r="H12" s="269"/>
      <c r="I12" s="269"/>
    </row>
    <row r="13" spans="2:14" ht="37.5" customHeight="1">
      <c r="B13" s="202" t="s">
        <v>169</v>
      </c>
      <c r="C13" s="194"/>
      <c r="D13" s="265"/>
      <c r="E13" s="266"/>
      <c r="F13" s="267"/>
      <c r="G13" s="268" t="s">
        <v>167</v>
      </c>
      <c r="H13" s="269"/>
      <c r="I13" s="269"/>
    </row>
    <row r="14" spans="2:14" ht="37.5" customHeight="1">
      <c r="B14" s="202" t="s">
        <v>171</v>
      </c>
      <c r="C14" s="194"/>
      <c r="D14" s="275">
        <f>+般男一覧印刷用!K58</f>
        <v>0</v>
      </c>
      <c r="E14" s="276"/>
      <c r="F14" s="277"/>
      <c r="G14" s="268" t="s">
        <v>172</v>
      </c>
      <c r="H14" s="269"/>
      <c r="I14" s="269"/>
    </row>
    <row r="16" spans="2:14" ht="21" customHeight="1">
      <c r="D16" s="201" t="s">
        <v>150</v>
      </c>
    </row>
    <row r="17" spans="2:9">
      <c r="B17" s="237" t="s">
        <v>148</v>
      </c>
      <c r="D17" s="240"/>
      <c r="E17" s="241"/>
      <c r="F17" s="241"/>
      <c r="G17" s="241"/>
      <c r="H17" s="241"/>
      <c r="I17" s="242"/>
    </row>
    <row r="18" spans="2:9">
      <c r="B18" s="238"/>
      <c r="D18" s="243"/>
      <c r="E18" s="244"/>
      <c r="F18" s="244"/>
      <c r="G18" s="244"/>
      <c r="H18" s="244"/>
      <c r="I18" s="245"/>
    </row>
    <row r="19" spans="2:9">
      <c r="B19" s="238"/>
      <c r="D19" s="243"/>
      <c r="E19" s="244"/>
      <c r="F19" s="244"/>
      <c r="G19" s="244"/>
      <c r="H19" s="244"/>
      <c r="I19" s="245"/>
    </row>
    <row r="20" spans="2:9">
      <c r="B20" s="238"/>
      <c r="D20" s="243"/>
      <c r="E20" s="244"/>
      <c r="F20" s="244"/>
      <c r="G20" s="244"/>
      <c r="H20" s="244"/>
      <c r="I20" s="245"/>
    </row>
    <row r="21" spans="2:9">
      <c r="B21" s="239"/>
      <c r="D21" s="246"/>
      <c r="E21" s="247"/>
      <c r="F21" s="247"/>
      <c r="G21" s="247"/>
      <c r="H21" s="247"/>
      <c r="I21" s="248"/>
    </row>
  </sheetData>
  <mergeCells count="15">
    <mergeCell ref="B17:B21"/>
    <mergeCell ref="D17:I21"/>
    <mergeCell ref="B2:I2"/>
    <mergeCell ref="F9:I9"/>
    <mergeCell ref="D10:F10"/>
    <mergeCell ref="D8:I8"/>
    <mergeCell ref="D4:F4"/>
    <mergeCell ref="D13:F13"/>
    <mergeCell ref="G13:I13"/>
    <mergeCell ref="B11:B12"/>
    <mergeCell ref="D12:F12"/>
    <mergeCell ref="G12:I12"/>
    <mergeCell ref="D14:F14"/>
    <mergeCell ref="G14:I14"/>
    <mergeCell ref="D11:F11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BJ168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B8" sqref="B8"/>
    </sheetView>
  </sheetViews>
  <sheetFormatPr defaultRowHeight="13.5"/>
  <cols>
    <col min="1" max="1" width="6.5" customWidth="1"/>
    <col min="2" max="2" width="7.625" customWidth="1"/>
    <col min="3" max="3" width="13.375" customWidth="1"/>
    <col min="4" max="4" width="16.875" customWidth="1"/>
    <col min="5" max="5" width="4.375" customWidth="1"/>
    <col min="6" max="6" width="9.125" customWidth="1"/>
    <col min="7" max="7" width="40.625" customWidth="1"/>
    <col min="8" max="8" width="2.375" customWidth="1"/>
    <col min="9" max="9" width="5.625" customWidth="1"/>
    <col min="10" max="10" width="2.625" customWidth="1"/>
    <col min="11" max="11" width="4.875" customWidth="1"/>
    <col min="12" max="12" width="2.5" customWidth="1"/>
    <col min="13" max="13" width="4.875" customWidth="1"/>
    <col min="14" max="14" width="2.5" customWidth="1"/>
    <col min="15" max="15" width="6.125" customWidth="1"/>
    <col min="16" max="16" width="2.25" customWidth="1"/>
    <col min="17" max="17" width="6.5" customWidth="1"/>
    <col min="18" max="18" width="2.25" customWidth="1"/>
    <col min="19" max="19" width="6.5" customWidth="1"/>
    <col min="20" max="20" width="2.5" customWidth="1"/>
    <col min="21" max="21" width="7.5" customWidth="1"/>
    <col min="22" max="22" width="2.25" customWidth="1"/>
    <col min="23" max="23" width="5.375" customWidth="1"/>
    <col min="24" max="24" width="2.5" customWidth="1"/>
    <col min="25" max="25" width="6" customWidth="1"/>
    <col min="26" max="26" width="2.375" customWidth="1"/>
    <col min="27" max="27" width="6.375" customWidth="1"/>
    <col min="28" max="28" width="2.25" customWidth="1"/>
    <col min="29" max="29" width="5.125" customWidth="1"/>
    <col min="30" max="30" width="2.25" customWidth="1"/>
    <col min="31" max="31" width="5.25" customWidth="1"/>
    <col min="32" max="32" width="2.5" customWidth="1"/>
    <col min="33" max="33" width="5.25" customWidth="1"/>
    <col min="34" max="34" width="2.375" customWidth="1"/>
    <col min="35" max="35" width="6" customWidth="1"/>
    <col min="36" max="36" width="2.5" customWidth="1"/>
    <col min="37" max="37" width="5.625" customWidth="1"/>
    <col min="38" max="38" width="3.25" customWidth="1"/>
    <col min="39" max="39" width="5.375" customWidth="1"/>
    <col min="40" max="40" width="4.625" customWidth="1"/>
    <col min="41" max="41" width="5.625" customWidth="1"/>
    <col min="42" max="58" width="6.25" customWidth="1"/>
    <col min="59" max="62" width="5.625" customWidth="1"/>
    <col min="63" max="63" width="12.875" customWidth="1"/>
    <col min="64" max="64" width="5.25" customWidth="1"/>
    <col min="69" max="69" width="7.875" customWidth="1"/>
    <col min="70" max="70" width="13.625" customWidth="1"/>
    <col min="71" max="71" width="5.25" customWidth="1"/>
    <col min="76" max="76" width="7.875" customWidth="1"/>
    <col min="77" max="77" width="13.625" customWidth="1"/>
    <col min="78" max="78" width="5.25" customWidth="1"/>
    <col min="83" max="83" width="7.875" customWidth="1"/>
    <col min="84" max="84" width="13.625" customWidth="1"/>
    <col min="85" max="85" width="5.25" customWidth="1"/>
  </cols>
  <sheetData>
    <row r="1" spans="1:62" ht="13.5" customHeight="1">
      <c r="B1" s="296" t="str">
        <f>"第"&amp;DBCS('必ず入力してください!!'!L2)&amp;"回　"&amp;"石見陸上競技大会 参加申込シート (一般男子)"</f>
        <v>第１００回　石見陸上競技大会 参加申込シート (一般男子)</v>
      </c>
      <c r="C1" s="296"/>
      <c r="D1" s="296"/>
      <c r="E1" s="296"/>
      <c r="F1" s="296"/>
      <c r="G1" s="296"/>
      <c r="X1">
        <f>W2+1</f>
        <v>23</v>
      </c>
      <c r="Y1">
        <f>X1+1</f>
        <v>24</v>
      </c>
      <c r="Z1">
        <f>Y1+1</f>
        <v>25</v>
      </c>
      <c r="AA1">
        <f>Z1+1</f>
        <v>26</v>
      </c>
    </row>
    <row r="2" spans="1:62" ht="12.75" customHeight="1">
      <c r="B2">
        <v>1</v>
      </c>
      <c r="C2">
        <f t="shared" ref="C2:W2" si="0">B2+1</f>
        <v>2</v>
      </c>
      <c r="D2">
        <f t="shared" si="0"/>
        <v>3</v>
      </c>
      <c r="E2">
        <f t="shared" si="0"/>
        <v>4</v>
      </c>
      <c r="F2">
        <f t="shared" si="0"/>
        <v>5</v>
      </c>
      <c r="G2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  <c r="L2">
        <f t="shared" si="0"/>
        <v>11</v>
      </c>
      <c r="M2">
        <f t="shared" si="0"/>
        <v>12</v>
      </c>
      <c r="N2">
        <f t="shared" si="0"/>
        <v>13</v>
      </c>
      <c r="O2">
        <f t="shared" si="0"/>
        <v>14</v>
      </c>
      <c r="P2">
        <f t="shared" si="0"/>
        <v>15</v>
      </c>
      <c r="Q2">
        <f t="shared" si="0"/>
        <v>16</v>
      </c>
      <c r="R2">
        <f t="shared" si="0"/>
        <v>17</v>
      </c>
      <c r="S2">
        <f t="shared" si="0"/>
        <v>18</v>
      </c>
      <c r="T2">
        <f t="shared" si="0"/>
        <v>19</v>
      </c>
      <c r="U2">
        <f t="shared" si="0"/>
        <v>20</v>
      </c>
      <c r="V2">
        <f t="shared" si="0"/>
        <v>21</v>
      </c>
      <c r="W2">
        <f t="shared" si="0"/>
        <v>22</v>
      </c>
      <c r="X2" s="281" t="s">
        <v>178</v>
      </c>
      <c r="Y2" s="282"/>
      <c r="Z2" s="283"/>
      <c r="AA2" s="284"/>
      <c r="AB2">
        <f>AA1+1</f>
        <v>27</v>
      </c>
      <c r="AC2">
        <f t="shared" ref="AC2:AM2" si="1">AB2+1</f>
        <v>28</v>
      </c>
      <c r="AD2">
        <f t="shared" si="1"/>
        <v>29</v>
      </c>
      <c r="AE2">
        <f t="shared" si="1"/>
        <v>30</v>
      </c>
      <c r="AF2">
        <f t="shared" si="1"/>
        <v>31</v>
      </c>
      <c r="AG2">
        <f t="shared" si="1"/>
        <v>32</v>
      </c>
      <c r="AH2">
        <f t="shared" si="1"/>
        <v>33</v>
      </c>
      <c r="AI2">
        <f t="shared" si="1"/>
        <v>34</v>
      </c>
      <c r="AJ2">
        <f t="shared" si="1"/>
        <v>35</v>
      </c>
      <c r="AK2">
        <f t="shared" si="1"/>
        <v>36</v>
      </c>
      <c r="AL2">
        <f t="shared" si="1"/>
        <v>37</v>
      </c>
      <c r="AM2">
        <f t="shared" si="1"/>
        <v>38</v>
      </c>
    </row>
    <row r="3" spans="1:62">
      <c r="B3" t="s">
        <v>53</v>
      </c>
      <c r="C3" s="23"/>
      <c r="D3" s="24" t="s">
        <v>27</v>
      </c>
      <c r="X3" s="285"/>
      <c r="Y3" s="286"/>
      <c r="Z3" s="287"/>
      <c r="AA3" s="288"/>
    </row>
    <row r="4" spans="1:62">
      <c r="B4" s="85"/>
      <c r="C4" s="24" t="s">
        <v>54</v>
      </c>
      <c r="D4" s="24"/>
      <c r="X4" s="289"/>
      <c r="Y4" s="290"/>
      <c r="Z4" s="291"/>
      <c r="AA4" s="292"/>
    </row>
    <row r="5" spans="1:62" ht="13.5" customHeight="1">
      <c r="B5" s="85"/>
      <c r="C5" s="25"/>
      <c r="F5" s="9"/>
      <c r="H5" s="72" t="s">
        <v>55</v>
      </c>
      <c r="I5" s="10"/>
      <c r="J5" s="13"/>
      <c r="K5" s="14"/>
      <c r="L5" s="13"/>
      <c r="M5" s="14"/>
      <c r="N5" s="13"/>
      <c r="O5" s="14"/>
      <c r="P5" s="13"/>
      <c r="Q5" s="14"/>
      <c r="R5" s="13"/>
      <c r="S5" s="14"/>
      <c r="T5" s="4"/>
      <c r="U5" s="4"/>
      <c r="V5" s="13"/>
      <c r="W5" s="14"/>
      <c r="X5" s="68"/>
      <c r="Y5" s="69"/>
      <c r="Z5" s="68"/>
      <c r="AA5" s="69"/>
      <c r="AB5" s="13"/>
      <c r="AC5" s="14"/>
      <c r="AD5" s="13"/>
      <c r="AE5" s="14"/>
      <c r="AF5" s="13"/>
      <c r="AG5" s="14"/>
      <c r="AH5" s="4"/>
      <c r="AI5" s="14"/>
      <c r="AJ5" s="4"/>
      <c r="AK5" s="14"/>
    </row>
    <row r="6" spans="1:62" ht="13.5" customHeight="1">
      <c r="B6" s="172"/>
      <c r="C6" s="173" t="s">
        <v>103</v>
      </c>
      <c r="D6" s="173"/>
      <c r="E6" s="173"/>
      <c r="F6" s="4"/>
      <c r="G6" s="157" t="s">
        <v>80</v>
      </c>
      <c r="H6" s="11"/>
      <c r="I6" s="12"/>
      <c r="J6" s="11"/>
      <c r="K6" s="12"/>
      <c r="L6" s="11"/>
      <c r="M6" s="12"/>
      <c r="N6" s="11"/>
      <c r="O6" s="12"/>
      <c r="P6" s="11"/>
      <c r="Q6" s="12"/>
      <c r="R6" s="11"/>
      <c r="S6" s="12"/>
      <c r="T6" s="11"/>
      <c r="U6" s="12"/>
      <c r="V6" s="11"/>
      <c r="W6" s="12"/>
      <c r="X6" s="70"/>
      <c r="Y6" s="71"/>
      <c r="Z6" s="70"/>
      <c r="AA6" s="71"/>
      <c r="AB6" s="11"/>
      <c r="AC6" s="12"/>
      <c r="AD6" s="11"/>
      <c r="AE6" s="12"/>
      <c r="AF6" s="11"/>
      <c r="AG6" s="12"/>
      <c r="AH6" s="279" t="s">
        <v>101</v>
      </c>
      <c r="AI6" s="293"/>
      <c r="AJ6" s="5"/>
      <c r="AK6" s="12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ht="27" customHeight="1">
      <c r="B7" s="174" t="s">
        <v>194</v>
      </c>
      <c r="C7" s="6" t="s">
        <v>2</v>
      </c>
      <c r="D7" s="6" t="s">
        <v>29</v>
      </c>
      <c r="E7" s="6" t="s">
        <v>81</v>
      </c>
      <c r="F7" s="22" t="s">
        <v>1</v>
      </c>
      <c r="G7" s="8" t="s">
        <v>23</v>
      </c>
      <c r="H7" s="279" t="s">
        <v>84</v>
      </c>
      <c r="I7" s="280"/>
      <c r="J7" s="279" t="s">
        <v>85</v>
      </c>
      <c r="K7" s="280"/>
      <c r="L7" s="279" t="s">
        <v>191</v>
      </c>
      <c r="M7" s="280"/>
      <c r="N7" s="279" t="s">
        <v>86</v>
      </c>
      <c r="O7" s="280"/>
      <c r="P7" s="279" t="s">
        <v>90</v>
      </c>
      <c r="Q7" s="280"/>
      <c r="R7" s="279" t="s">
        <v>193</v>
      </c>
      <c r="S7" s="280"/>
      <c r="T7" s="279" t="s">
        <v>92</v>
      </c>
      <c r="U7" s="280"/>
      <c r="V7" s="279" t="s">
        <v>94</v>
      </c>
      <c r="W7" s="280"/>
      <c r="X7" s="297" t="s">
        <v>96</v>
      </c>
      <c r="Y7" s="298"/>
      <c r="Z7" s="297" t="s">
        <v>97</v>
      </c>
      <c r="AA7" s="298"/>
      <c r="AB7" s="279" t="s">
        <v>98</v>
      </c>
      <c r="AC7" s="280"/>
      <c r="AD7" s="279" t="s">
        <v>185</v>
      </c>
      <c r="AE7" s="280"/>
      <c r="AF7" s="279" t="s">
        <v>99</v>
      </c>
      <c r="AG7" s="280"/>
      <c r="AH7" s="294"/>
      <c r="AI7" s="293"/>
      <c r="AJ7" s="279" t="s">
        <v>157</v>
      </c>
      <c r="AK7" s="295"/>
      <c r="AM7" s="2" t="s">
        <v>73</v>
      </c>
      <c r="AO7" s="2"/>
      <c r="AP7" s="2" t="s">
        <v>189</v>
      </c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D7" s="2"/>
      <c r="BE7" s="2"/>
      <c r="BF7" s="2"/>
      <c r="BG7" s="2"/>
      <c r="BH7" s="2"/>
      <c r="BI7" s="2"/>
    </row>
    <row r="8" spans="1:62" ht="14.25" customHeight="1">
      <c r="A8" s="206" t="s">
        <v>6</v>
      </c>
      <c r="B8" s="28"/>
      <c r="C8" s="176" t="s">
        <v>5</v>
      </c>
      <c r="D8" s="177" t="s">
        <v>82</v>
      </c>
      <c r="E8" s="178">
        <v>45</v>
      </c>
      <c r="F8" s="28" t="s">
        <v>83</v>
      </c>
      <c r="G8" s="30" t="str">
        <f>T(AP8)&amp;T(AQ8)&amp;T(AR8)&amp;T(AS8)&amp;T(AT8)&amp;T(AU8)&amp;T(AV8)&amp;T(AW8)&amp;T(AX8)&amp;T(AY8)&amp;T(AZ8)&amp;T(BA8)&amp;T(BB8)&amp;T(BC8)&amp;T(BD8)</f>
        <v>男１００ｍ．男２００ｍ．男３００ｍ．男８００ｍ．男１５００ｍ．男３０００ｍ．男５０００ｍ．男１１０ｍＨ．男４００ｍＲ．男１６００ｍＲ．男走高跳．男走幅跳．男三段跳．男砲丸投．男やり投．</v>
      </c>
      <c r="H8" s="207" t="s">
        <v>4</v>
      </c>
      <c r="I8" s="208" t="s">
        <v>87</v>
      </c>
      <c r="J8" s="207" t="s">
        <v>4</v>
      </c>
      <c r="K8" s="208" t="s">
        <v>10</v>
      </c>
      <c r="L8" s="207" t="s">
        <v>4</v>
      </c>
      <c r="M8" s="208" t="s">
        <v>88</v>
      </c>
      <c r="N8" s="207" t="s">
        <v>4</v>
      </c>
      <c r="O8" s="208" t="s">
        <v>89</v>
      </c>
      <c r="P8" s="207" t="s">
        <v>4</v>
      </c>
      <c r="Q8" s="209" t="s">
        <v>91</v>
      </c>
      <c r="R8" s="207" t="s">
        <v>4</v>
      </c>
      <c r="S8" s="209" t="s">
        <v>159</v>
      </c>
      <c r="T8" s="207" t="s">
        <v>4</v>
      </c>
      <c r="U8" s="209" t="s">
        <v>93</v>
      </c>
      <c r="V8" s="207" t="s">
        <v>4</v>
      </c>
      <c r="W8" s="208" t="s">
        <v>95</v>
      </c>
      <c r="X8" s="207" t="s">
        <v>4</v>
      </c>
      <c r="Y8" s="209" t="s">
        <v>7</v>
      </c>
      <c r="Z8" s="207" t="s">
        <v>4</v>
      </c>
      <c r="AA8" s="209" t="s">
        <v>7</v>
      </c>
      <c r="AB8" s="207" t="s">
        <v>4</v>
      </c>
      <c r="AC8" s="209" t="s">
        <v>9</v>
      </c>
      <c r="AD8" s="207" t="s">
        <v>21</v>
      </c>
      <c r="AE8" s="209" t="s">
        <v>186</v>
      </c>
      <c r="AF8" s="207" t="s">
        <v>21</v>
      </c>
      <c r="AG8" s="209" t="s">
        <v>100</v>
      </c>
      <c r="AH8" s="207" t="s">
        <v>21</v>
      </c>
      <c r="AI8" s="209" t="s">
        <v>22</v>
      </c>
      <c r="AJ8" s="207" t="s">
        <v>21</v>
      </c>
      <c r="AK8" s="209" t="s">
        <v>25</v>
      </c>
      <c r="AP8" t="str">
        <f>IF(H8="○","男１００ｍ．","")</f>
        <v>男１００ｍ．</v>
      </c>
      <c r="AQ8" t="str">
        <f>IF(J8="○","男２００ｍ．","")</f>
        <v>男２００ｍ．</v>
      </c>
      <c r="AR8" t="str">
        <f>IF(L8="○","男３００ｍ．","")</f>
        <v>男３００ｍ．</v>
      </c>
      <c r="AS8" t="str">
        <f>IF(N8="○","男８００ｍ．","")</f>
        <v>男８００ｍ．</v>
      </c>
      <c r="AT8" t="str">
        <f>IF(P8="○","男１５００ｍ．","")</f>
        <v>男１５００ｍ．</v>
      </c>
      <c r="AU8" t="str">
        <f>IF(R8="○","男３０００ｍ．","")</f>
        <v>男３０００ｍ．</v>
      </c>
      <c r="AV8" t="str">
        <f>IF(T8="○","男５０００ｍ．","")</f>
        <v>男５０００ｍ．</v>
      </c>
      <c r="AW8" t="str">
        <f>IF(V8="○","男１１０ｍＨ．","")</f>
        <v>男１１０ｍＨ．</v>
      </c>
      <c r="AX8" t="str">
        <f>IF(X8="○","男４００ｍＲ．","")</f>
        <v>男４００ｍＲ．</v>
      </c>
      <c r="AY8" t="str">
        <f>IF(Z8="○","男１６００ｍＲ．","")</f>
        <v>男１６００ｍＲ．</v>
      </c>
      <c r="AZ8" t="str">
        <f>IF(AB8="○","男走高跳．","")</f>
        <v>男走高跳．</v>
      </c>
      <c r="BA8" t="str">
        <f>IF(AD8="○","男走幅跳．","")</f>
        <v>男走幅跳．</v>
      </c>
      <c r="BB8" t="str">
        <f>IF(AF8="○","男三段跳．","")</f>
        <v>男三段跳．</v>
      </c>
      <c r="BC8" t="str">
        <f>IF(AH8="○","男砲丸投．","")</f>
        <v>男砲丸投．</v>
      </c>
      <c r="BD8" t="str">
        <f>IF(AJ8="○","男やり投．","")</f>
        <v>男やり投．</v>
      </c>
    </row>
    <row r="9" spans="1:62">
      <c r="A9" s="63">
        <v>1</v>
      </c>
      <c r="B9" s="44"/>
      <c r="C9" s="46"/>
      <c r="D9" s="38"/>
      <c r="E9" s="182"/>
      <c r="F9" s="37"/>
      <c r="G9" s="63" t="str">
        <f>T(AP9)&amp;T(AQ9)&amp;T(AR9)&amp;T(AS9)&amp;T(AT9)&amp;T(AU9)&amp;T(AV9)&amp;T(AW9)&amp;T(AX9)&amp;T(AY9)&amp;T(AZ9)&amp;T(BA9)&amp;T(BB9)&amp;T(BC9)&amp;T(BD9)</f>
        <v/>
      </c>
      <c r="H9" s="32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168" t="str">
        <f>IF(C9="","",IF(ISERROR(MATCH(C9,リレー般男申込!$Q$12:$Q$253,0)),"","○"))</f>
        <v/>
      </c>
      <c r="Y9" s="168" t="str">
        <f>IF(ISERROR(MATCH(C9,リレー般男申込!$Q$12:$Q$203,0)),"",VLOOKUP(MATCH(C9,リレー般男申込!$Q$12:$Q$203,0),リレー般男申込!$M$12:$U$203,9))</f>
        <v/>
      </c>
      <c r="Z9" s="168" t="str">
        <f>IF(C9="","",IF(ISERROR(MATCH(C9,リレー般男申込!$AC$12:$AC$253,0)),"","○"))</f>
        <v/>
      </c>
      <c r="AA9" s="168" t="str">
        <f>IF(ISERROR(MATCH(C9,リレー般男申込!$AC$12:$AC$203,0)),"",VLOOKUP(MATCH(C9,リレー般男申込!$AC$12:$AC$203,0),リレー般男申込!$Y$12:$AG$203,9))</f>
        <v/>
      </c>
      <c r="AB9" s="33"/>
      <c r="AC9" s="33"/>
      <c r="AD9" s="33"/>
      <c r="AE9" s="33"/>
      <c r="AF9" s="33"/>
      <c r="AG9" s="33"/>
      <c r="AH9" s="33"/>
      <c r="AI9" s="33"/>
      <c r="AJ9" s="33"/>
      <c r="AK9" s="33"/>
      <c r="AM9" t="str">
        <f t="shared" ref="AM9:AM40" si="2">IF((COUNTIF(H9:V9,"○")+COUNTIF(AB9:AJ9,"○"))=0,"",COUNTIF(H9:V9,"○")+COUNTIF(AB9:AJ9,"○"))</f>
        <v/>
      </c>
      <c r="AP9" t="str">
        <f>IF(H9="○","男１００ｍ．","")</f>
        <v/>
      </c>
      <c r="AQ9" t="str">
        <f>IF(J9="○","男２００ｍ．","")</f>
        <v/>
      </c>
      <c r="AR9" t="str">
        <f t="shared" ref="AR9:AR58" si="3">IF(L9="○","男３００ｍ．","")</f>
        <v/>
      </c>
      <c r="AS9" t="str">
        <f>IF(N9="○","男８００ｍ．","")</f>
        <v/>
      </c>
      <c r="AT9" t="str">
        <f>IF(P9="○","男１５００ｍ．","")</f>
        <v/>
      </c>
      <c r="AU9" t="str">
        <f t="shared" ref="AU9:AU58" si="4">IF(R9="○","男３０００ｍ．","")</f>
        <v/>
      </c>
      <c r="AV9" t="str">
        <f>IF(T9="○","男５０００ｍ．","")</f>
        <v/>
      </c>
      <c r="AW9" t="str">
        <f>IF(V9="○","男１１０ｍＨ．","")</f>
        <v/>
      </c>
      <c r="AX9" t="str">
        <f>IF(X9="○","男４００ｍＲ．","")</f>
        <v/>
      </c>
      <c r="AY9" t="str">
        <f>IF(Z9="○","男１６００ｍＲ．","")</f>
        <v/>
      </c>
      <c r="AZ9" t="str">
        <f>IF(AB9="○","男走高跳．","")</f>
        <v/>
      </c>
      <c r="BA9" t="str">
        <f>IF(AD9="○","男走幅跳．","")</f>
        <v/>
      </c>
      <c r="BB9" t="str">
        <f>IF(AF9="○","男三段跳．","")</f>
        <v/>
      </c>
      <c r="BC9" t="str">
        <f>IF(AH9="○","男砲丸投．","")</f>
        <v/>
      </c>
      <c r="BD9" t="str">
        <f>IF(AJ9="○","男やり投．","")</f>
        <v/>
      </c>
    </row>
    <row r="10" spans="1:62">
      <c r="A10" s="210">
        <f t="shared" ref="A10:A41" si="5">IF(COUNTIF($C$9:$C$58,C10)&gt;=2,$A$60,A9+1)</f>
        <v>2</v>
      </c>
      <c r="B10" s="41"/>
      <c r="C10" s="47"/>
      <c r="D10" s="40"/>
      <c r="E10" s="183"/>
      <c r="F10" s="39"/>
      <c r="G10" s="64" t="str">
        <f t="shared" ref="G10:G58" si="6">T(AP10)&amp;T(AQ10)&amp;T(AR10)&amp;T(AS10)&amp;T(AT10)&amp;T(AU10)&amp;T(AV10)&amp;T(AW10)&amp;T(AX10)&amp;T(AY10)&amp;T(AZ10)&amp;T(BA10)&amp;T(BB10)&amp;T(BC10)&amp;T(BD10)</f>
        <v/>
      </c>
      <c r="H10" s="34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69" t="str">
        <f>IF(C10="","",IF(ISERROR(MATCH(C10,リレー般男申込!$Q$12:$Q$253,0)),"","○"))</f>
        <v/>
      </c>
      <c r="Y10" s="169" t="str">
        <f>IF(ISERROR(MATCH(C10,リレー般男申込!$Q$12:$Q$203,0)),"",VLOOKUP(MATCH(C10,リレー般男申込!$Q$12:$Q$203,0),リレー般男申込!$M$12:$U$203,9))</f>
        <v/>
      </c>
      <c r="Z10" s="169" t="str">
        <f>IF(C10="","",IF(ISERROR(MATCH(C10,リレー般男申込!$AC$12:$AC$253,0)),"","○"))</f>
        <v/>
      </c>
      <c r="AA10" s="169" t="str">
        <f>IF(ISERROR(MATCH(C10,リレー般男申込!$AC$12:$AC$203,0)),"",VLOOKUP(MATCH(C10,リレー般男申込!$AC$12:$AC$203,0),リレー般男申込!$Y$12:$AG$203,9))</f>
        <v/>
      </c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M10" t="str">
        <f t="shared" si="2"/>
        <v/>
      </c>
      <c r="AP10" t="str">
        <f t="shared" ref="AP10:AP58" si="7">IF(H10="○","男１００ｍ．","")</f>
        <v/>
      </c>
      <c r="AQ10" t="str">
        <f t="shared" ref="AQ10:AQ58" si="8">IF(J10="○","男２００ｍ．","")</f>
        <v/>
      </c>
      <c r="AR10" t="str">
        <f t="shared" si="3"/>
        <v/>
      </c>
      <c r="AS10" t="str">
        <f t="shared" ref="AS10:AS58" si="9">IF(N10="○","男８００ｍ．","")</f>
        <v/>
      </c>
      <c r="AT10" t="str">
        <f t="shared" ref="AT10:AT58" si="10">IF(P10="○","男１５００ｍ．","")</f>
        <v/>
      </c>
      <c r="AU10" t="str">
        <f t="shared" si="4"/>
        <v/>
      </c>
      <c r="AV10" t="str">
        <f t="shared" ref="AV10:AV58" si="11">IF(T10="○","男５０００ｍ．","")</f>
        <v/>
      </c>
      <c r="AW10" t="str">
        <f t="shared" ref="AW10:AW58" si="12">IF(V10="○","男１１０ｍＨ．","")</f>
        <v/>
      </c>
      <c r="AX10" t="str">
        <f t="shared" ref="AX10:AX58" si="13">IF(X10="○","男４００ｍＲ．","")</f>
        <v/>
      </c>
      <c r="AY10" t="str">
        <f t="shared" ref="AY10:AY58" si="14">IF(Z10="○","男１６００ｍＲ．","")</f>
        <v/>
      </c>
      <c r="AZ10" t="str">
        <f t="shared" ref="AZ10:AZ58" si="15">IF(AB10="○","男走高跳．","")</f>
        <v/>
      </c>
      <c r="BA10" t="str">
        <f t="shared" ref="BA10:BA58" si="16">IF(AD10="○","男走幅跳．","")</f>
        <v/>
      </c>
      <c r="BB10" t="str">
        <f t="shared" ref="BB10:BB58" si="17">IF(AF10="○","男三段跳．","")</f>
        <v/>
      </c>
      <c r="BC10" t="str">
        <f t="shared" ref="BC10:BC58" si="18">IF(AH10="○","男砲丸投．","")</f>
        <v/>
      </c>
      <c r="BD10" t="str">
        <f t="shared" ref="BD10:BD58" si="19">IF(AJ10="○","男やり投．","")</f>
        <v/>
      </c>
    </row>
    <row r="11" spans="1:62">
      <c r="A11" s="64">
        <f t="shared" si="5"/>
        <v>3</v>
      </c>
      <c r="B11" s="41"/>
      <c r="C11" s="47"/>
      <c r="D11" s="40"/>
      <c r="E11" s="183"/>
      <c r="F11" s="39"/>
      <c r="G11" s="64" t="str">
        <f t="shared" si="6"/>
        <v/>
      </c>
      <c r="H11" s="34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169" t="str">
        <f>IF(C11="","",IF(ISERROR(MATCH(C11,リレー般男申込!$Q$12:$Q$253,0)),"","○"))</f>
        <v/>
      </c>
      <c r="Y11" s="169" t="str">
        <f>IF(ISERROR(MATCH(C11,リレー般男申込!$Q$12:$Q$203,0)),"",VLOOKUP(MATCH(C11,リレー般男申込!$Q$12:$Q$203,0),リレー般男申込!$M$12:$U$203,9))</f>
        <v/>
      </c>
      <c r="Z11" s="169" t="str">
        <f>IF(C11="","",IF(ISERROR(MATCH(C11,リレー般男申込!$AC$12:$AC$253,0)),"","○"))</f>
        <v/>
      </c>
      <c r="AA11" s="169" t="str">
        <f>IF(ISERROR(MATCH(C11,リレー般男申込!$AC$12:$AC$203,0)),"",VLOOKUP(MATCH(C11,リレー般男申込!$AC$12:$AC$203,0),リレー般男申込!$Y$12:$AG$203,9))</f>
        <v/>
      </c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M11" t="str">
        <f t="shared" si="2"/>
        <v/>
      </c>
      <c r="AP11" t="str">
        <f t="shared" si="7"/>
        <v/>
      </c>
      <c r="AQ11" t="str">
        <f t="shared" si="8"/>
        <v/>
      </c>
      <c r="AR11" t="str">
        <f t="shared" si="3"/>
        <v/>
      </c>
      <c r="AS11" t="str">
        <f t="shared" si="9"/>
        <v/>
      </c>
      <c r="AT11" t="str">
        <f t="shared" si="10"/>
        <v/>
      </c>
      <c r="AU11" t="str">
        <f t="shared" si="4"/>
        <v/>
      </c>
      <c r="AV11" t="str">
        <f t="shared" si="11"/>
        <v/>
      </c>
      <c r="AW11" t="str">
        <f t="shared" si="12"/>
        <v/>
      </c>
      <c r="AX11" t="str">
        <f t="shared" si="13"/>
        <v/>
      </c>
      <c r="AY11" t="str">
        <f t="shared" si="14"/>
        <v/>
      </c>
      <c r="AZ11" t="str">
        <f t="shared" si="15"/>
        <v/>
      </c>
      <c r="BA11" t="str">
        <f t="shared" si="16"/>
        <v/>
      </c>
      <c r="BB11" t="str">
        <f t="shared" si="17"/>
        <v/>
      </c>
      <c r="BC11" t="str">
        <f t="shared" si="18"/>
        <v/>
      </c>
      <c r="BD11" t="str">
        <f t="shared" si="19"/>
        <v/>
      </c>
    </row>
    <row r="12" spans="1:62">
      <c r="A12" s="64">
        <f t="shared" si="5"/>
        <v>4</v>
      </c>
      <c r="B12" s="41"/>
      <c r="C12" s="47"/>
      <c r="D12" s="40"/>
      <c r="E12" s="183"/>
      <c r="F12" s="39"/>
      <c r="G12" s="64" t="str">
        <f t="shared" si="6"/>
        <v/>
      </c>
      <c r="H12" s="34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169" t="str">
        <f>IF(C12="","",IF(ISERROR(MATCH(C12,リレー般男申込!$Q$12:$Q$253,0)),"","○"))</f>
        <v/>
      </c>
      <c r="Y12" s="169" t="str">
        <f>IF(ISERROR(MATCH(C12,リレー般男申込!$Q$12:$Q$203,0)),"",VLOOKUP(MATCH(C12,リレー般男申込!$Q$12:$Q$203,0),リレー般男申込!$M$12:$U$203,9))</f>
        <v/>
      </c>
      <c r="Z12" s="169" t="str">
        <f>IF(C12="","",IF(ISERROR(MATCH(C12,リレー般男申込!$AC$12:$AC$253,0)),"","○"))</f>
        <v/>
      </c>
      <c r="AA12" s="169" t="str">
        <f>IF(ISERROR(MATCH(C12,リレー般男申込!$AC$12:$AC$203,0)),"",VLOOKUP(MATCH(C12,リレー般男申込!$AC$12:$AC$203,0),リレー般男申込!$Y$12:$AG$203,9))</f>
        <v/>
      </c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M12" t="str">
        <f t="shared" si="2"/>
        <v/>
      </c>
      <c r="AP12" t="str">
        <f t="shared" si="7"/>
        <v/>
      </c>
      <c r="AQ12" t="str">
        <f t="shared" si="8"/>
        <v/>
      </c>
      <c r="AR12" t="str">
        <f t="shared" si="3"/>
        <v/>
      </c>
      <c r="AS12" t="str">
        <f t="shared" si="9"/>
        <v/>
      </c>
      <c r="AT12" t="str">
        <f t="shared" si="10"/>
        <v/>
      </c>
      <c r="AU12" t="str">
        <f t="shared" si="4"/>
        <v/>
      </c>
      <c r="AV12" t="str">
        <f t="shared" si="11"/>
        <v/>
      </c>
      <c r="AW12" t="str">
        <f t="shared" si="12"/>
        <v/>
      </c>
      <c r="AX12" t="str">
        <f t="shared" si="13"/>
        <v/>
      </c>
      <c r="AY12" t="str">
        <f t="shared" si="14"/>
        <v/>
      </c>
      <c r="AZ12" t="str">
        <f t="shared" si="15"/>
        <v/>
      </c>
      <c r="BA12" t="str">
        <f t="shared" si="16"/>
        <v/>
      </c>
      <c r="BB12" t="str">
        <f t="shared" si="17"/>
        <v/>
      </c>
      <c r="BC12" t="str">
        <f t="shared" si="18"/>
        <v/>
      </c>
      <c r="BD12" t="str">
        <f t="shared" si="19"/>
        <v/>
      </c>
    </row>
    <row r="13" spans="1:62">
      <c r="A13" s="64">
        <f t="shared" si="5"/>
        <v>5</v>
      </c>
      <c r="B13" s="41"/>
      <c r="C13" s="47"/>
      <c r="D13" s="40"/>
      <c r="E13" s="183"/>
      <c r="F13" s="39"/>
      <c r="G13" s="64" t="str">
        <f t="shared" si="6"/>
        <v/>
      </c>
      <c r="H13" s="34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169" t="str">
        <f>IF(C13="","",IF(ISERROR(MATCH(C13,リレー般男申込!$Q$12:$Q$253,0)),"","○"))</f>
        <v/>
      </c>
      <c r="Y13" s="169" t="str">
        <f>IF(ISERROR(MATCH(C13,リレー般男申込!$Q$12:$Q$203,0)),"",VLOOKUP(MATCH(C13,リレー般男申込!$Q$12:$Q$203,0),リレー般男申込!$M$12:$U$203,9))</f>
        <v/>
      </c>
      <c r="Z13" s="169" t="str">
        <f>IF(C13="","",IF(ISERROR(MATCH(C13,リレー般男申込!$AC$12:$AC$253,0)),"","○"))</f>
        <v/>
      </c>
      <c r="AA13" s="169" t="str">
        <f>IF(ISERROR(MATCH(C13,リレー般男申込!$AC$12:$AC$203,0)),"",VLOOKUP(MATCH(C13,リレー般男申込!$AC$12:$AC$203,0),リレー般男申込!$Y$12:$AG$203,9))</f>
        <v/>
      </c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M13" t="str">
        <f t="shared" si="2"/>
        <v/>
      </c>
      <c r="AP13" t="str">
        <f t="shared" si="7"/>
        <v/>
      </c>
      <c r="AQ13" t="str">
        <f t="shared" si="8"/>
        <v/>
      </c>
      <c r="AR13" t="str">
        <f t="shared" si="3"/>
        <v/>
      </c>
      <c r="AS13" t="str">
        <f t="shared" si="9"/>
        <v/>
      </c>
      <c r="AT13" t="str">
        <f t="shared" si="10"/>
        <v/>
      </c>
      <c r="AU13" t="str">
        <f t="shared" si="4"/>
        <v/>
      </c>
      <c r="AV13" t="str">
        <f t="shared" si="11"/>
        <v/>
      </c>
      <c r="AW13" t="str">
        <f t="shared" si="12"/>
        <v/>
      </c>
      <c r="AX13" t="str">
        <f t="shared" si="13"/>
        <v/>
      </c>
      <c r="AY13" t="str">
        <f t="shared" si="14"/>
        <v/>
      </c>
      <c r="AZ13" t="str">
        <f t="shared" si="15"/>
        <v/>
      </c>
      <c r="BA13" t="str">
        <f t="shared" si="16"/>
        <v/>
      </c>
      <c r="BB13" t="str">
        <f t="shared" si="17"/>
        <v/>
      </c>
      <c r="BC13" t="str">
        <f t="shared" si="18"/>
        <v/>
      </c>
      <c r="BD13" t="str">
        <f t="shared" si="19"/>
        <v/>
      </c>
    </row>
    <row r="14" spans="1:62">
      <c r="A14" s="64">
        <f t="shared" si="5"/>
        <v>6</v>
      </c>
      <c r="B14" s="41"/>
      <c r="C14" s="47"/>
      <c r="D14" s="40"/>
      <c r="E14" s="183"/>
      <c r="F14" s="39"/>
      <c r="G14" s="64" t="str">
        <f t="shared" si="6"/>
        <v/>
      </c>
      <c r="H14" s="34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69" t="str">
        <f>IF(C14="","",IF(ISERROR(MATCH(C14,リレー般男申込!$Q$12:$Q$253,0)),"","○"))</f>
        <v/>
      </c>
      <c r="Y14" s="169" t="str">
        <f>IF(ISERROR(MATCH(C14,リレー般男申込!$Q$12:$Q$203,0)),"",VLOOKUP(MATCH(C14,リレー般男申込!$Q$12:$Q$203,0),リレー般男申込!$M$12:$U$203,9))</f>
        <v/>
      </c>
      <c r="Z14" s="169" t="str">
        <f>IF(C14="","",IF(ISERROR(MATCH(C14,リレー般男申込!$AC$12:$AC$253,0)),"","○"))</f>
        <v/>
      </c>
      <c r="AA14" s="169" t="str">
        <f>IF(ISERROR(MATCH(C14,リレー般男申込!$AC$12:$AC$203,0)),"",VLOOKUP(MATCH(C14,リレー般男申込!$AC$12:$AC$203,0),リレー般男申込!$Y$12:$AG$203,9))</f>
        <v/>
      </c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M14" t="str">
        <f t="shared" si="2"/>
        <v/>
      </c>
      <c r="AP14" t="str">
        <f t="shared" si="7"/>
        <v/>
      </c>
      <c r="AQ14" t="str">
        <f t="shared" si="8"/>
        <v/>
      </c>
      <c r="AR14" t="str">
        <f t="shared" si="3"/>
        <v/>
      </c>
      <c r="AS14" t="str">
        <f t="shared" si="9"/>
        <v/>
      </c>
      <c r="AT14" t="str">
        <f t="shared" si="10"/>
        <v/>
      </c>
      <c r="AU14" t="str">
        <f t="shared" si="4"/>
        <v/>
      </c>
      <c r="AV14" t="str">
        <f t="shared" si="11"/>
        <v/>
      </c>
      <c r="AW14" t="str">
        <f t="shared" si="12"/>
        <v/>
      </c>
      <c r="AX14" t="str">
        <f t="shared" si="13"/>
        <v/>
      </c>
      <c r="AY14" t="str">
        <f t="shared" si="14"/>
        <v/>
      </c>
      <c r="AZ14" t="str">
        <f t="shared" si="15"/>
        <v/>
      </c>
      <c r="BA14" t="str">
        <f t="shared" si="16"/>
        <v/>
      </c>
      <c r="BB14" t="str">
        <f t="shared" si="17"/>
        <v/>
      </c>
      <c r="BC14" t="str">
        <f t="shared" si="18"/>
        <v/>
      </c>
      <c r="BD14" t="str">
        <f t="shared" si="19"/>
        <v/>
      </c>
    </row>
    <row r="15" spans="1:62">
      <c r="A15" s="64">
        <f t="shared" si="5"/>
        <v>7</v>
      </c>
      <c r="B15" s="41"/>
      <c r="C15" s="47"/>
      <c r="D15" s="40"/>
      <c r="E15" s="183"/>
      <c r="F15" s="39"/>
      <c r="G15" s="64" t="str">
        <f t="shared" si="6"/>
        <v/>
      </c>
      <c r="H15" s="34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69" t="str">
        <f>IF(C15="","",IF(ISERROR(MATCH(C15,リレー般男申込!$Q$12:$Q$253,0)),"","○"))</f>
        <v/>
      </c>
      <c r="Y15" s="169" t="str">
        <f>IF(ISERROR(MATCH(C15,リレー般男申込!$Q$12:$Q$203,0)),"",VLOOKUP(MATCH(C15,リレー般男申込!$Q$12:$Q$203,0),リレー般男申込!$M$12:$U$203,9))</f>
        <v/>
      </c>
      <c r="Z15" s="169" t="str">
        <f>IF(C15="","",IF(ISERROR(MATCH(C15,リレー般男申込!$AC$12:$AC$253,0)),"","○"))</f>
        <v/>
      </c>
      <c r="AA15" s="169" t="str">
        <f>IF(ISERROR(MATCH(C15,リレー般男申込!$AC$12:$AC$203,0)),"",VLOOKUP(MATCH(C15,リレー般男申込!$AC$12:$AC$203,0),リレー般男申込!$Y$12:$AG$203,9))</f>
        <v/>
      </c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M15" t="str">
        <f t="shared" si="2"/>
        <v/>
      </c>
      <c r="AP15" t="str">
        <f t="shared" si="7"/>
        <v/>
      </c>
      <c r="AQ15" t="str">
        <f t="shared" si="8"/>
        <v/>
      </c>
      <c r="AR15" t="str">
        <f t="shared" si="3"/>
        <v/>
      </c>
      <c r="AS15" t="str">
        <f t="shared" si="9"/>
        <v/>
      </c>
      <c r="AT15" t="str">
        <f t="shared" si="10"/>
        <v/>
      </c>
      <c r="AU15" t="str">
        <f t="shared" si="4"/>
        <v/>
      </c>
      <c r="AV15" t="str">
        <f t="shared" si="11"/>
        <v/>
      </c>
      <c r="AW15" t="str">
        <f t="shared" si="12"/>
        <v/>
      </c>
      <c r="AX15" t="str">
        <f t="shared" si="13"/>
        <v/>
      </c>
      <c r="AY15" t="str">
        <f t="shared" si="14"/>
        <v/>
      </c>
      <c r="AZ15" t="str">
        <f t="shared" si="15"/>
        <v/>
      </c>
      <c r="BA15" t="str">
        <f t="shared" si="16"/>
        <v/>
      </c>
      <c r="BB15" t="str">
        <f t="shared" si="17"/>
        <v/>
      </c>
      <c r="BC15" t="str">
        <f t="shared" si="18"/>
        <v/>
      </c>
      <c r="BD15" t="str">
        <f t="shared" si="19"/>
        <v/>
      </c>
    </row>
    <row r="16" spans="1:62">
      <c r="A16" s="64">
        <f t="shared" si="5"/>
        <v>8</v>
      </c>
      <c r="B16" s="41"/>
      <c r="C16" s="47"/>
      <c r="D16" s="40"/>
      <c r="E16" s="183"/>
      <c r="F16" s="39"/>
      <c r="G16" s="64" t="str">
        <f t="shared" si="6"/>
        <v/>
      </c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169" t="str">
        <f>IF(C16="","",IF(ISERROR(MATCH(C16,リレー般男申込!$Q$12:$Q$253,0)),"","○"))</f>
        <v/>
      </c>
      <c r="Y16" s="169" t="str">
        <f>IF(ISERROR(MATCH(C16,リレー般男申込!$Q$12:$Q$203,0)),"",VLOOKUP(MATCH(C16,リレー般男申込!$Q$12:$Q$203,0),リレー般男申込!$M$12:$U$203,9))</f>
        <v/>
      </c>
      <c r="Z16" s="169" t="str">
        <f>IF(C16="","",IF(ISERROR(MATCH(C16,リレー般男申込!$AC$12:$AC$253,0)),"","○"))</f>
        <v/>
      </c>
      <c r="AA16" s="169" t="str">
        <f>IF(ISERROR(MATCH(C16,リレー般男申込!$AC$12:$AC$203,0)),"",VLOOKUP(MATCH(C16,リレー般男申込!$AC$12:$AC$203,0),リレー般男申込!$Y$12:$AG$203,9))</f>
        <v/>
      </c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M16" t="str">
        <f t="shared" si="2"/>
        <v/>
      </c>
      <c r="AP16" t="str">
        <f t="shared" si="7"/>
        <v/>
      </c>
      <c r="AQ16" t="str">
        <f t="shared" si="8"/>
        <v/>
      </c>
      <c r="AR16" t="str">
        <f t="shared" si="3"/>
        <v/>
      </c>
      <c r="AS16" t="str">
        <f t="shared" si="9"/>
        <v/>
      </c>
      <c r="AT16" t="str">
        <f t="shared" si="10"/>
        <v/>
      </c>
      <c r="AU16" t="str">
        <f t="shared" si="4"/>
        <v/>
      </c>
      <c r="AV16" t="str">
        <f t="shared" si="11"/>
        <v/>
      </c>
      <c r="AW16" t="str">
        <f t="shared" si="12"/>
        <v/>
      </c>
      <c r="AX16" t="str">
        <f t="shared" si="13"/>
        <v/>
      </c>
      <c r="AY16" t="str">
        <f t="shared" si="14"/>
        <v/>
      </c>
      <c r="AZ16" t="str">
        <f t="shared" si="15"/>
        <v/>
      </c>
      <c r="BA16" t="str">
        <f t="shared" si="16"/>
        <v/>
      </c>
      <c r="BB16" t="str">
        <f t="shared" si="17"/>
        <v/>
      </c>
      <c r="BC16" t="str">
        <f t="shared" si="18"/>
        <v/>
      </c>
      <c r="BD16" t="str">
        <f t="shared" si="19"/>
        <v/>
      </c>
    </row>
    <row r="17" spans="1:56">
      <c r="A17" s="64">
        <f t="shared" si="5"/>
        <v>9</v>
      </c>
      <c r="B17" s="41"/>
      <c r="C17" s="47"/>
      <c r="D17" s="40"/>
      <c r="E17" s="183"/>
      <c r="F17" s="39"/>
      <c r="G17" s="64" t="str">
        <f t="shared" si="6"/>
        <v/>
      </c>
      <c r="H17" s="34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69" t="str">
        <f>IF(C17="","",IF(ISERROR(MATCH(C17,リレー般男申込!$Q$12:$Q$253,0)),"","○"))</f>
        <v/>
      </c>
      <c r="Y17" s="169" t="str">
        <f>IF(ISERROR(MATCH(C17,リレー般男申込!$Q$12:$Q$203,0)),"",VLOOKUP(MATCH(C17,リレー般男申込!$Q$12:$Q$203,0),リレー般男申込!$M$12:$U$203,9))</f>
        <v/>
      </c>
      <c r="Z17" s="169" t="str">
        <f>IF(C17="","",IF(ISERROR(MATCH(C17,リレー般男申込!$AC$12:$AC$253,0)),"","○"))</f>
        <v/>
      </c>
      <c r="AA17" s="169" t="str">
        <f>IF(ISERROR(MATCH(C17,リレー般男申込!$AC$12:$AC$203,0)),"",VLOOKUP(MATCH(C17,リレー般男申込!$AC$12:$AC$203,0),リレー般男申込!$Y$12:$AG$203,9))</f>
        <v/>
      </c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M17" t="str">
        <f t="shared" si="2"/>
        <v/>
      </c>
      <c r="AP17" t="str">
        <f t="shared" si="7"/>
        <v/>
      </c>
      <c r="AQ17" t="str">
        <f t="shared" si="8"/>
        <v/>
      </c>
      <c r="AR17" t="str">
        <f t="shared" si="3"/>
        <v/>
      </c>
      <c r="AS17" t="str">
        <f t="shared" si="9"/>
        <v/>
      </c>
      <c r="AT17" t="str">
        <f t="shared" si="10"/>
        <v/>
      </c>
      <c r="AU17" t="str">
        <f t="shared" si="4"/>
        <v/>
      </c>
      <c r="AV17" t="str">
        <f t="shared" si="11"/>
        <v/>
      </c>
      <c r="AW17" t="str">
        <f t="shared" si="12"/>
        <v/>
      </c>
      <c r="AX17" t="str">
        <f t="shared" si="13"/>
        <v/>
      </c>
      <c r="AY17" t="str">
        <f t="shared" si="14"/>
        <v/>
      </c>
      <c r="AZ17" t="str">
        <f t="shared" si="15"/>
        <v/>
      </c>
      <c r="BA17" t="str">
        <f t="shared" si="16"/>
        <v/>
      </c>
      <c r="BB17" t="str">
        <f t="shared" si="17"/>
        <v/>
      </c>
      <c r="BC17" t="str">
        <f t="shared" si="18"/>
        <v/>
      </c>
      <c r="BD17" t="str">
        <f t="shared" si="19"/>
        <v/>
      </c>
    </row>
    <row r="18" spans="1:56">
      <c r="A18" s="65">
        <f t="shared" si="5"/>
        <v>10</v>
      </c>
      <c r="B18" s="45"/>
      <c r="C18" s="48"/>
      <c r="D18" s="43"/>
      <c r="E18" s="184"/>
      <c r="F18" s="42"/>
      <c r="G18" s="65" t="str">
        <f t="shared" si="6"/>
        <v/>
      </c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170" t="str">
        <f>IF(C18="","",IF(ISERROR(MATCH(C18,リレー般男申込!$Q$12:$Q$253,0)),"","○"))</f>
        <v/>
      </c>
      <c r="Y18" s="170" t="str">
        <f>IF(ISERROR(MATCH(C18,リレー般男申込!$Q$12:$Q$203,0)),"",VLOOKUP(MATCH(C18,リレー般男申込!$Q$12:$Q$203,0),リレー般男申込!$M$12:$U$203,9))</f>
        <v/>
      </c>
      <c r="Z18" s="170" t="str">
        <f>IF(C18="","",IF(ISERROR(MATCH(C18,リレー般男申込!$AC$12:$AC$253,0)),"","○"))</f>
        <v/>
      </c>
      <c r="AA18" s="170" t="str">
        <f>IF(ISERROR(MATCH(C18,リレー般男申込!$AC$12:$AC$203,0)),"",VLOOKUP(MATCH(C18,リレー般男申込!$AC$12:$AC$203,0),リレー般男申込!$Y$12:$AG$203,9))</f>
        <v/>
      </c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M18" t="str">
        <f t="shared" si="2"/>
        <v/>
      </c>
      <c r="AP18" t="str">
        <f t="shared" si="7"/>
        <v/>
      </c>
      <c r="AQ18" t="str">
        <f t="shared" si="8"/>
        <v/>
      </c>
      <c r="AR18" t="str">
        <f t="shared" si="3"/>
        <v/>
      </c>
      <c r="AS18" t="str">
        <f t="shared" si="9"/>
        <v/>
      </c>
      <c r="AT18" t="str">
        <f t="shared" si="10"/>
        <v/>
      </c>
      <c r="AU18" t="str">
        <f t="shared" si="4"/>
        <v/>
      </c>
      <c r="AV18" t="str">
        <f t="shared" si="11"/>
        <v/>
      </c>
      <c r="AW18" t="str">
        <f t="shared" si="12"/>
        <v/>
      </c>
      <c r="AX18" t="str">
        <f t="shared" si="13"/>
        <v/>
      </c>
      <c r="AY18" t="str">
        <f t="shared" si="14"/>
        <v/>
      </c>
      <c r="AZ18" t="str">
        <f t="shared" si="15"/>
        <v/>
      </c>
      <c r="BA18" t="str">
        <f t="shared" si="16"/>
        <v/>
      </c>
      <c r="BB18" t="str">
        <f t="shared" si="17"/>
        <v/>
      </c>
      <c r="BC18" t="str">
        <f t="shared" si="18"/>
        <v/>
      </c>
      <c r="BD18" t="str">
        <f t="shared" si="19"/>
        <v/>
      </c>
    </row>
    <row r="19" spans="1:56">
      <c r="A19" s="63">
        <f t="shared" si="5"/>
        <v>11</v>
      </c>
      <c r="B19" s="44"/>
      <c r="C19" s="46"/>
      <c r="D19" s="38"/>
      <c r="E19" s="182"/>
      <c r="F19" s="37"/>
      <c r="G19" s="63" t="str">
        <f t="shared" si="6"/>
        <v/>
      </c>
      <c r="H19" s="32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168" t="str">
        <f>IF(C19="","",IF(ISERROR(MATCH(C19,リレー般男申込!$Q$12:$Q$253,0)),"","○"))</f>
        <v/>
      </c>
      <c r="Y19" s="168" t="str">
        <f>IF(ISERROR(MATCH(C19,リレー般男申込!$Q$12:$Q$203,0)),"",VLOOKUP(MATCH(C19,リレー般男申込!$Q$12:$Q$203,0),リレー般男申込!$M$12:$U$203,9))</f>
        <v/>
      </c>
      <c r="Z19" s="168" t="str">
        <f>IF(C19="","",IF(ISERROR(MATCH(C19,リレー般男申込!$AC$12:$AC$253,0)),"","○"))</f>
        <v/>
      </c>
      <c r="AA19" s="168" t="str">
        <f>IF(ISERROR(MATCH(C19,リレー般男申込!$AC$12:$AC$203,0)),"",VLOOKUP(MATCH(C19,リレー般男申込!$AC$12:$AC$203,0),リレー般男申込!$Y$12:$AG$203,9))</f>
        <v/>
      </c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M19" t="str">
        <f t="shared" si="2"/>
        <v/>
      </c>
      <c r="AP19" t="str">
        <f t="shared" si="7"/>
        <v/>
      </c>
      <c r="AQ19" t="str">
        <f t="shared" si="8"/>
        <v/>
      </c>
      <c r="AR19" t="str">
        <f t="shared" si="3"/>
        <v/>
      </c>
      <c r="AS19" t="str">
        <f t="shared" si="9"/>
        <v/>
      </c>
      <c r="AT19" t="str">
        <f t="shared" si="10"/>
        <v/>
      </c>
      <c r="AU19" t="str">
        <f t="shared" si="4"/>
        <v/>
      </c>
      <c r="AV19" t="str">
        <f t="shared" si="11"/>
        <v/>
      </c>
      <c r="AW19" t="str">
        <f t="shared" si="12"/>
        <v/>
      </c>
      <c r="AX19" t="str">
        <f t="shared" si="13"/>
        <v/>
      </c>
      <c r="AY19" t="str">
        <f t="shared" si="14"/>
        <v/>
      </c>
      <c r="AZ19" t="str">
        <f t="shared" si="15"/>
        <v/>
      </c>
      <c r="BA19" t="str">
        <f t="shared" si="16"/>
        <v/>
      </c>
      <c r="BB19" t="str">
        <f t="shared" si="17"/>
        <v/>
      </c>
      <c r="BC19" t="str">
        <f t="shared" si="18"/>
        <v/>
      </c>
      <c r="BD19" t="str">
        <f t="shared" si="19"/>
        <v/>
      </c>
    </row>
    <row r="20" spans="1:56">
      <c r="A20" s="210">
        <f t="shared" si="5"/>
        <v>12</v>
      </c>
      <c r="B20" s="41"/>
      <c r="C20" s="47"/>
      <c r="D20" s="40"/>
      <c r="E20" s="183"/>
      <c r="F20" s="39"/>
      <c r="G20" s="64" t="str">
        <f t="shared" si="6"/>
        <v/>
      </c>
      <c r="H20" s="3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69" t="str">
        <f>IF(C20="","",IF(ISERROR(MATCH(C20,リレー般男申込!$Q$12:$Q$253,0)),"","○"))</f>
        <v/>
      </c>
      <c r="Y20" s="169" t="str">
        <f>IF(ISERROR(MATCH(C20,リレー般男申込!$Q$12:$Q$203,0)),"",VLOOKUP(MATCH(C20,リレー般男申込!$Q$12:$Q$203,0),リレー般男申込!$M$12:$U$203,9))</f>
        <v/>
      </c>
      <c r="Z20" s="169" t="str">
        <f>IF(C20="","",IF(ISERROR(MATCH(C20,リレー般男申込!$AC$12:$AC$253,0)),"","○"))</f>
        <v/>
      </c>
      <c r="AA20" s="169" t="str">
        <f>IF(ISERROR(MATCH(C20,リレー般男申込!$AC$12:$AC$203,0)),"",VLOOKUP(MATCH(C20,リレー般男申込!$AC$12:$AC$203,0),リレー般男申込!$Y$12:$AG$203,9))</f>
        <v/>
      </c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M20" t="str">
        <f t="shared" si="2"/>
        <v/>
      </c>
      <c r="AP20" t="str">
        <f t="shared" si="7"/>
        <v/>
      </c>
      <c r="AQ20" t="str">
        <f t="shared" si="8"/>
        <v/>
      </c>
      <c r="AR20" t="str">
        <f t="shared" si="3"/>
        <v/>
      </c>
      <c r="AS20" t="str">
        <f t="shared" si="9"/>
        <v/>
      </c>
      <c r="AT20" t="str">
        <f t="shared" si="10"/>
        <v/>
      </c>
      <c r="AU20" t="str">
        <f t="shared" si="4"/>
        <v/>
      </c>
      <c r="AV20" t="str">
        <f t="shared" si="11"/>
        <v/>
      </c>
      <c r="AW20" t="str">
        <f t="shared" si="12"/>
        <v/>
      </c>
      <c r="AX20" t="str">
        <f t="shared" si="13"/>
        <v/>
      </c>
      <c r="AY20" t="str">
        <f t="shared" si="14"/>
        <v/>
      </c>
      <c r="AZ20" t="str">
        <f t="shared" si="15"/>
        <v/>
      </c>
      <c r="BA20" t="str">
        <f t="shared" si="16"/>
        <v/>
      </c>
      <c r="BB20" t="str">
        <f t="shared" si="17"/>
        <v/>
      </c>
      <c r="BC20" t="str">
        <f t="shared" si="18"/>
        <v/>
      </c>
      <c r="BD20" t="str">
        <f t="shared" si="19"/>
        <v/>
      </c>
    </row>
    <row r="21" spans="1:56">
      <c r="A21" s="64">
        <f t="shared" si="5"/>
        <v>13</v>
      </c>
      <c r="B21" s="41"/>
      <c r="C21" s="47"/>
      <c r="D21" s="40"/>
      <c r="E21" s="183"/>
      <c r="F21" s="39"/>
      <c r="G21" s="64" t="str">
        <f t="shared" si="6"/>
        <v/>
      </c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169" t="str">
        <f>IF(C21="","",IF(ISERROR(MATCH(C21,リレー般男申込!$Q$12:$Q$253,0)),"","○"))</f>
        <v/>
      </c>
      <c r="Y21" s="169" t="str">
        <f>IF(ISERROR(MATCH(C21,リレー般男申込!$Q$12:$Q$203,0)),"",VLOOKUP(MATCH(C21,リレー般男申込!$Q$12:$Q$203,0),リレー般男申込!$M$12:$U$203,9))</f>
        <v/>
      </c>
      <c r="Z21" s="169" t="str">
        <f>IF(C21="","",IF(ISERROR(MATCH(C21,リレー般男申込!$AC$12:$AC$253,0)),"","○"))</f>
        <v/>
      </c>
      <c r="AA21" s="169" t="str">
        <f>IF(ISERROR(MATCH(C21,リレー般男申込!$AC$12:$AC$203,0)),"",VLOOKUP(MATCH(C21,リレー般男申込!$AC$12:$AC$203,0),リレー般男申込!$Y$12:$AG$203,9))</f>
        <v/>
      </c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M21" t="str">
        <f t="shared" si="2"/>
        <v/>
      </c>
      <c r="AP21" t="str">
        <f t="shared" si="7"/>
        <v/>
      </c>
      <c r="AQ21" t="str">
        <f t="shared" si="8"/>
        <v/>
      </c>
      <c r="AR21" t="str">
        <f t="shared" si="3"/>
        <v/>
      </c>
      <c r="AS21" t="str">
        <f t="shared" si="9"/>
        <v/>
      </c>
      <c r="AT21" t="str">
        <f t="shared" si="10"/>
        <v/>
      </c>
      <c r="AU21" t="str">
        <f t="shared" si="4"/>
        <v/>
      </c>
      <c r="AV21" t="str">
        <f t="shared" si="11"/>
        <v/>
      </c>
      <c r="AW21" t="str">
        <f t="shared" si="12"/>
        <v/>
      </c>
      <c r="AX21" t="str">
        <f t="shared" si="13"/>
        <v/>
      </c>
      <c r="AY21" t="str">
        <f t="shared" si="14"/>
        <v/>
      </c>
      <c r="AZ21" t="str">
        <f t="shared" si="15"/>
        <v/>
      </c>
      <c r="BA21" t="str">
        <f t="shared" si="16"/>
        <v/>
      </c>
      <c r="BB21" t="str">
        <f t="shared" si="17"/>
        <v/>
      </c>
      <c r="BC21" t="str">
        <f t="shared" si="18"/>
        <v/>
      </c>
      <c r="BD21" t="str">
        <f t="shared" si="19"/>
        <v/>
      </c>
    </row>
    <row r="22" spans="1:56">
      <c r="A22" s="64">
        <f t="shared" si="5"/>
        <v>14</v>
      </c>
      <c r="B22" s="41"/>
      <c r="C22" s="47"/>
      <c r="D22" s="40"/>
      <c r="E22" s="183"/>
      <c r="F22" s="39"/>
      <c r="G22" s="64" t="str">
        <f t="shared" si="6"/>
        <v/>
      </c>
      <c r="H22" s="34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69" t="str">
        <f>IF(C22="","",IF(ISERROR(MATCH(C22,リレー般男申込!$Q$12:$Q$253,0)),"","○"))</f>
        <v/>
      </c>
      <c r="Y22" s="169" t="str">
        <f>IF(ISERROR(MATCH(C22,リレー般男申込!$Q$12:$Q$203,0)),"",VLOOKUP(MATCH(C22,リレー般男申込!$Q$12:$Q$203,0),リレー般男申込!$M$12:$U$203,9))</f>
        <v/>
      </c>
      <c r="Z22" s="169" t="str">
        <f>IF(C22="","",IF(ISERROR(MATCH(C22,リレー般男申込!$AC$12:$AC$253,0)),"","○"))</f>
        <v/>
      </c>
      <c r="AA22" s="169" t="str">
        <f>IF(ISERROR(MATCH(C22,リレー般男申込!$AC$12:$AC$203,0)),"",VLOOKUP(MATCH(C22,リレー般男申込!$AC$12:$AC$203,0),リレー般男申込!$Y$12:$AG$203,9))</f>
        <v/>
      </c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M22" t="str">
        <f t="shared" si="2"/>
        <v/>
      </c>
      <c r="AP22" t="str">
        <f t="shared" si="7"/>
        <v/>
      </c>
      <c r="AQ22" t="str">
        <f t="shared" si="8"/>
        <v/>
      </c>
      <c r="AR22" t="str">
        <f t="shared" si="3"/>
        <v/>
      </c>
      <c r="AS22" t="str">
        <f t="shared" si="9"/>
        <v/>
      </c>
      <c r="AT22" t="str">
        <f t="shared" si="10"/>
        <v/>
      </c>
      <c r="AU22" t="str">
        <f t="shared" si="4"/>
        <v/>
      </c>
      <c r="AV22" t="str">
        <f t="shared" si="11"/>
        <v/>
      </c>
      <c r="AW22" t="str">
        <f t="shared" si="12"/>
        <v/>
      </c>
      <c r="AX22" t="str">
        <f t="shared" si="13"/>
        <v/>
      </c>
      <c r="AY22" t="str">
        <f t="shared" si="14"/>
        <v/>
      </c>
      <c r="AZ22" t="str">
        <f t="shared" si="15"/>
        <v/>
      </c>
      <c r="BA22" t="str">
        <f t="shared" si="16"/>
        <v/>
      </c>
      <c r="BB22" t="str">
        <f t="shared" si="17"/>
        <v/>
      </c>
      <c r="BC22" t="str">
        <f t="shared" si="18"/>
        <v/>
      </c>
      <c r="BD22" t="str">
        <f t="shared" si="19"/>
        <v/>
      </c>
    </row>
    <row r="23" spans="1:56">
      <c r="A23" s="64">
        <f t="shared" si="5"/>
        <v>15</v>
      </c>
      <c r="B23" s="41"/>
      <c r="C23" s="47"/>
      <c r="D23" s="40"/>
      <c r="E23" s="183"/>
      <c r="F23" s="39"/>
      <c r="G23" s="64" t="str">
        <f t="shared" si="6"/>
        <v/>
      </c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169" t="str">
        <f>IF(C23="","",IF(ISERROR(MATCH(C23,リレー般男申込!$Q$12:$Q$253,0)),"","○"))</f>
        <v/>
      </c>
      <c r="Y23" s="169" t="str">
        <f>IF(ISERROR(MATCH(C23,リレー般男申込!$Q$12:$Q$203,0)),"",VLOOKUP(MATCH(C23,リレー般男申込!$Q$12:$Q$203,0),リレー般男申込!$M$12:$U$203,9))</f>
        <v/>
      </c>
      <c r="Z23" s="169" t="str">
        <f>IF(C23="","",IF(ISERROR(MATCH(C23,リレー般男申込!$AC$12:$AC$253,0)),"","○"))</f>
        <v/>
      </c>
      <c r="AA23" s="169" t="str">
        <f>IF(ISERROR(MATCH(C23,リレー般男申込!$AC$12:$AC$203,0)),"",VLOOKUP(MATCH(C23,リレー般男申込!$AC$12:$AC$203,0),リレー般男申込!$Y$12:$AG$203,9))</f>
        <v/>
      </c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M23" t="str">
        <f t="shared" si="2"/>
        <v/>
      </c>
      <c r="AP23" t="str">
        <f t="shared" si="7"/>
        <v/>
      </c>
      <c r="AQ23" t="str">
        <f t="shared" si="8"/>
        <v/>
      </c>
      <c r="AR23" t="str">
        <f t="shared" si="3"/>
        <v/>
      </c>
      <c r="AS23" t="str">
        <f t="shared" si="9"/>
        <v/>
      </c>
      <c r="AT23" t="str">
        <f t="shared" si="10"/>
        <v/>
      </c>
      <c r="AU23" t="str">
        <f t="shared" si="4"/>
        <v/>
      </c>
      <c r="AV23" t="str">
        <f t="shared" si="11"/>
        <v/>
      </c>
      <c r="AW23" t="str">
        <f t="shared" si="12"/>
        <v/>
      </c>
      <c r="AX23" t="str">
        <f t="shared" si="13"/>
        <v/>
      </c>
      <c r="AY23" t="str">
        <f t="shared" si="14"/>
        <v/>
      </c>
      <c r="AZ23" t="str">
        <f t="shared" si="15"/>
        <v/>
      </c>
      <c r="BA23" t="str">
        <f t="shared" si="16"/>
        <v/>
      </c>
      <c r="BB23" t="str">
        <f t="shared" si="17"/>
        <v/>
      </c>
      <c r="BC23" t="str">
        <f t="shared" si="18"/>
        <v/>
      </c>
      <c r="BD23" t="str">
        <f t="shared" si="19"/>
        <v/>
      </c>
    </row>
    <row r="24" spans="1:56">
      <c r="A24" s="64">
        <f t="shared" si="5"/>
        <v>16</v>
      </c>
      <c r="B24" s="41"/>
      <c r="C24" s="47"/>
      <c r="D24" s="40"/>
      <c r="E24" s="183"/>
      <c r="F24" s="39"/>
      <c r="G24" s="64" t="str">
        <f t="shared" si="6"/>
        <v/>
      </c>
      <c r="H24" s="34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169" t="str">
        <f>IF(C24="","",IF(ISERROR(MATCH(C24,リレー般男申込!$Q$12:$Q$253,0)),"","○"))</f>
        <v/>
      </c>
      <c r="Y24" s="169" t="str">
        <f>IF(ISERROR(MATCH(C24,リレー般男申込!$Q$12:$Q$203,0)),"",VLOOKUP(MATCH(C24,リレー般男申込!$Q$12:$Q$203,0),リレー般男申込!$M$12:$U$203,9))</f>
        <v/>
      </c>
      <c r="Z24" s="169" t="str">
        <f>IF(C24="","",IF(ISERROR(MATCH(C24,リレー般男申込!$AC$12:$AC$253,0)),"","○"))</f>
        <v/>
      </c>
      <c r="AA24" s="169" t="str">
        <f>IF(ISERROR(MATCH(C24,リレー般男申込!$AC$12:$AC$203,0)),"",VLOOKUP(MATCH(C24,リレー般男申込!$AC$12:$AC$203,0),リレー般男申込!$Y$12:$AG$203,9))</f>
        <v/>
      </c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M24" t="str">
        <f t="shared" si="2"/>
        <v/>
      </c>
      <c r="AP24" t="str">
        <f t="shared" si="7"/>
        <v/>
      </c>
      <c r="AQ24" t="str">
        <f t="shared" si="8"/>
        <v/>
      </c>
      <c r="AR24" t="str">
        <f t="shared" si="3"/>
        <v/>
      </c>
      <c r="AS24" t="str">
        <f t="shared" si="9"/>
        <v/>
      </c>
      <c r="AT24" t="str">
        <f t="shared" si="10"/>
        <v/>
      </c>
      <c r="AU24" t="str">
        <f t="shared" si="4"/>
        <v/>
      </c>
      <c r="AV24" t="str">
        <f t="shared" si="11"/>
        <v/>
      </c>
      <c r="AW24" t="str">
        <f t="shared" si="12"/>
        <v/>
      </c>
      <c r="AX24" t="str">
        <f t="shared" si="13"/>
        <v/>
      </c>
      <c r="AY24" t="str">
        <f t="shared" si="14"/>
        <v/>
      </c>
      <c r="AZ24" t="str">
        <f t="shared" si="15"/>
        <v/>
      </c>
      <c r="BA24" t="str">
        <f t="shared" si="16"/>
        <v/>
      </c>
      <c r="BB24" t="str">
        <f t="shared" si="17"/>
        <v/>
      </c>
      <c r="BC24" t="str">
        <f t="shared" si="18"/>
        <v/>
      </c>
      <c r="BD24" t="str">
        <f t="shared" si="19"/>
        <v/>
      </c>
    </row>
    <row r="25" spans="1:56">
      <c r="A25" s="64">
        <f t="shared" si="5"/>
        <v>17</v>
      </c>
      <c r="B25" s="41"/>
      <c r="C25" s="47"/>
      <c r="D25" s="40"/>
      <c r="E25" s="183"/>
      <c r="F25" s="39"/>
      <c r="G25" s="64" t="str">
        <f t="shared" si="6"/>
        <v/>
      </c>
      <c r="H25" s="3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169" t="str">
        <f>IF(C25="","",IF(ISERROR(MATCH(C25,リレー般男申込!$Q$12:$Q$253,0)),"","○"))</f>
        <v/>
      </c>
      <c r="Y25" s="169" t="str">
        <f>IF(ISERROR(MATCH(C25,リレー般男申込!$Q$12:$Q$203,0)),"",VLOOKUP(MATCH(C25,リレー般男申込!$Q$12:$Q$203,0),リレー般男申込!$M$12:$U$203,9))</f>
        <v/>
      </c>
      <c r="Z25" s="169" t="str">
        <f>IF(C25="","",IF(ISERROR(MATCH(C25,リレー般男申込!$AC$12:$AC$253,0)),"","○"))</f>
        <v/>
      </c>
      <c r="AA25" s="169" t="str">
        <f>IF(ISERROR(MATCH(C25,リレー般男申込!$AC$12:$AC$203,0)),"",VLOOKUP(MATCH(C25,リレー般男申込!$AC$12:$AC$203,0),リレー般男申込!$Y$12:$AG$203,9))</f>
        <v/>
      </c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M25" t="str">
        <f t="shared" si="2"/>
        <v/>
      </c>
      <c r="AP25" t="str">
        <f t="shared" si="7"/>
        <v/>
      </c>
      <c r="AQ25" t="str">
        <f t="shared" si="8"/>
        <v/>
      </c>
      <c r="AR25" t="str">
        <f t="shared" si="3"/>
        <v/>
      </c>
      <c r="AS25" t="str">
        <f t="shared" si="9"/>
        <v/>
      </c>
      <c r="AT25" t="str">
        <f t="shared" si="10"/>
        <v/>
      </c>
      <c r="AU25" t="str">
        <f t="shared" si="4"/>
        <v/>
      </c>
      <c r="AV25" t="str">
        <f t="shared" si="11"/>
        <v/>
      </c>
      <c r="AW25" t="str">
        <f t="shared" si="12"/>
        <v/>
      </c>
      <c r="AX25" t="str">
        <f t="shared" si="13"/>
        <v/>
      </c>
      <c r="AY25" t="str">
        <f t="shared" si="14"/>
        <v/>
      </c>
      <c r="AZ25" t="str">
        <f t="shared" si="15"/>
        <v/>
      </c>
      <c r="BA25" t="str">
        <f t="shared" si="16"/>
        <v/>
      </c>
      <c r="BB25" t="str">
        <f t="shared" si="17"/>
        <v/>
      </c>
      <c r="BC25" t="str">
        <f t="shared" si="18"/>
        <v/>
      </c>
      <c r="BD25" t="str">
        <f t="shared" si="19"/>
        <v/>
      </c>
    </row>
    <row r="26" spans="1:56">
      <c r="A26" s="64">
        <f t="shared" si="5"/>
        <v>18</v>
      </c>
      <c r="B26" s="41"/>
      <c r="C26" s="47"/>
      <c r="D26" s="40"/>
      <c r="E26" s="183"/>
      <c r="F26" s="39"/>
      <c r="G26" s="64" t="str">
        <f t="shared" si="6"/>
        <v/>
      </c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69" t="str">
        <f>IF(C26="","",IF(ISERROR(MATCH(C26,リレー般男申込!$Q$12:$Q$253,0)),"","○"))</f>
        <v/>
      </c>
      <c r="Y26" s="169" t="str">
        <f>IF(ISERROR(MATCH(C26,リレー般男申込!$Q$12:$Q$203,0)),"",VLOOKUP(MATCH(C26,リレー般男申込!$Q$12:$Q$203,0),リレー般男申込!$M$12:$U$203,9))</f>
        <v/>
      </c>
      <c r="Z26" s="169" t="str">
        <f>IF(C26="","",IF(ISERROR(MATCH(C26,リレー般男申込!$AC$12:$AC$253,0)),"","○"))</f>
        <v/>
      </c>
      <c r="AA26" s="169" t="str">
        <f>IF(ISERROR(MATCH(C26,リレー般男申込!$AC$12:$AC$203,0)),"",VLOOKUP(MATCH(C26,リレー般男申込!$AC$12:$AC$203,0),リレー般男申込!$Y$12:$AG$203,9))</f>
        <v/>
      </c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M26" t="str">
        <f t="shared" si="2"/>
        <v/>
      </c>
      <c r="AP26" t="str">
        <f t="shared" si="7"/>
        <v/>
      </c>
      <c r="AQ26" t="str">
        <f t="shared" si="8"/>
        <v/>
      </c>
      <c r="AR26" t="str">
        <f t="shared" si="3"/>
        <v/>
      </c>
      <c r="AS26" t="str">
        <f t="shared" si="9"/>
        <v/>
      </c>
      <c r="AT26" t="str">
        <f t="shared" si="10"/>
        <v/>
      </c>
      <c r="AU26" t="str">
        <f t="shared" si="4"/>
        <v/>
      </c>
      <c r="AV26" t="str">
        <f t="shared" si="11"/>
        <v/>
      </c>
      <c r="AW26" t="str">
        <f t="shared" si="12"/>
        <v/>
      </c>
      <c r="AX26" t="str">
        <f t="shared" si="13"/>
        <v/>
      </c>
      <c r="AY26" t="str">
        <f t="shared" si="14"/>
        <v/>
      </c>
      <c r="AZ26" t="str">
        <f t="shared" si="15"/>
        <v/>
      </c>
      <c r="BA26" t="str">
        <f t="shared" si="16"/>
        <v/>
      </c>
      <c r="BB26" t="str">
        <f t="shared" si="17"/>
        <v/>
      </c>
      <c r="BC26" t="str">
        <f t="shared" si="18"/>
        <v/>
      </c>
      <c r="BD26" t="str">
        <f t="shared" si="19"/>
        <v/>
      </c>
    </row>
    <row r="27" spans="1:56">
      <c r="A27" s="64">
        <f t="shared" si="5"/>
        <v>19</v>
      </c>
      <c r="B27" s="41"/>
      <c r="C27" s="47"/>
      <c r="D27" s="40"/>
      <c r="E27" s="183"/>
      <c r="F27" s="39"/>
      <c r="G27" s="64" t="str">
        <f t="shared" si="6"/>
        <v/>
      </c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69" t="str">
        <f>IF(C27="","",IF(ISERROR(MATCH(C27,リレー般男申込!$Q$12:$Q$253,0)),"","○"))</f>
        <v/>
      </c>
      <c r="Y27" s="169" t="str">
        <f>IF(ISERROR(MATCH(C27,リレー般男申込!$Q$12:$Q$203,0)),"",VLOOKUP(MATCH(C27,リレー般男申込!$Q$12:$Q$203,0),リレー般男申込!$M$12:$U$203,9))</f>
        <v/>
      </c>
      <c r="Z27" s="169" t="str">
        <f>IF(C27="","",IF(ISERROR(MATCH(C27,リレー般男申込!$AC$12:$AC$253,0)),"","○"))</f>
        <v/>
      </c>
      <c r="AA27" s="169" t="str">
        <f>IF(ISERROR(MATCH(C27,リレー般男申込!$AC$12:$AC$203,0)),"",VLOOKUP(MATCH(C27,リレー般男申込!$AC$12:$AC$203,0),リレー般男申込!$Y$12:$AG$203,9))</f>
        <v/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M27" t="str">
        <f t="shared" si="2"/>
        <v/>
      </c>
      <c r="AP27" t="str">
        <f t="shared" si="7"/>
        <v/>
      </c>
      <c r="AQ27" t="str">
        <f t="shared" si="8"/>
        <v/>
      </c>
      <c r="AR27" t="str">
        <f t="shared" si="3"/>
        <v/>
      </c>
      <c r="AS27" t="str">
        <f t="shared" si="9"/>
        <v/>
      </c>
      <c r="AT27" t="str">
        <f t="shared" si="10"/>
        <v/>
      </c>
      <c r="AU27" t="str">
        <f t="shared" si="4"/>
        <v/>
      </c>
      <c r="AV27" t="str">
        <f t="shared" si="11"/>
        <v/>
      </c>
      <c r="AW27" t="str">
        <f t="shared" si="12"/>
        <v/>
      </c>
      <c r="AX27" t="str">
        <f t="shared" si="13"/>
        <v/>
      </c>
      <c r="AY27" t="str">
        <f t="shared" si="14"/>
        <v/>
      </c>
      <c r="AZ27" t="str">
        <f t="shared" si="15"/>
        <v/>
      </c>
      <c r="BA27" t="str">
        <f t="shared" si="16"/>
        <v/>
      </c>
      <c r="BB27" t="str">
        <f t="shared" si="17"/>
        <v/>
      </c>
      <c r="BC27" t="str">
        <f t="shared" si="18"/>
        <v/>
      </c>
      <c r="BD27" t="str">
        <f t="shared" si="19"/>
        <v/>
      </c>
    </row>
    <row r="28" spans="1:56">
      <c r="A28" s="65">
        <f t="shared" si="5"/>
        <v>20</v>
      </c>
      <c r="B28" s="45"/>
      <c r="C28" s="48"/>
      <c r="D28" s="43"/>
      <c r="E28" s="184"/>
      <c r="F28" s="42"/>
      <c r="G28" s="65" t="str">
        <f t="shared" si="6"/>
        <v/>
      </c>
      <c r="H28" s="61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170" t="str">
        <f>IF(C28="","",IF(ISERROR(MATCH(C28,リレー般男申込!$Q$12:$Q$253,0)),"","○"))</f>
        <v/>
      </c>
      <c r="Y28" s="170" t="str">
        <f>IF(ISERROR(MATCH(C28,リレー般男申込!$Q$12:$Q$203,0)),"",VLOOKUP(MATCH(C28,リレー般男申込!$Q$12:$Q$203,0),リレー般男申込!$M$12:$U$203,9))</f>
        <v/>
      </c>
      <c r="Z28" s="170" t="str">
        <f>IF(C28="","",IF(ISERROR(MATCH(C28,リレー般男申込!$AC$12:$AC$253,0)),"","○"))</f>
        <v/>
      </c>
      <c r="AA28" s="170" t="str">
        <f>IF(ISERROR(MATCH(C28,リレー般男申込!$AC$12:$AC$203,0)),"",VLOOKUP(MATCH(C28,リレー般男申込!$AC$12:$AC$203,0),リレー般男申込!$Y$12:$AG$203,9))</f>
        <v/>
      </c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M28" t="str">
        <f t="shared" si="2"/>
        <v/>
      </c>
      <c r="AP28" t="str">
        <f t="shared" si="7"/>
        <v/>
      </c>
      <c r="AQ28" t="str">
        <f t="shared" si="8"/>
        <v/>
      </c>
      <c r="AR28" t="str">
        <f t="shared" si="3"/>
        <v/>
      </c>
      <c r="AS28" t="str">
        <f t="shared" si="9"/>
        <v/>
      </c>
      <c r="AT28" t="str">
        <f t="shared" si="10"/>
        <v/>
      </c>
      <c r="AU28" t="str">
        <f t="shared" si="4"/>
        <v/>
      </c>
      <c r="AV28" t="str">
        <f t="shared" si="11"/>
        <v/>
      </c>
      <c r="AW28" t="str">
        <f t="shared" si="12"/>
        <v/>
      </c>
      <c r="AX28" t="str">
        <f t="shared" si="13"/>
        <v/>
      </c>
      <c r="AY28" t="str">
        <f t="shared" si="14"/>
        <v/>
      </c>
      <c r="AZ28" t="str">
        <f t="shared" si="15"/>
        <v/>
      </c>
      <c r="BA28" t="str">
        <f t="shared" si="16"/>
        <v/>
      </c>
      <c r="BB28" t="str">
        <f t="shared" si="17"/>
        <v/>
      </c>
      <c r="BC28" t="str">
        <f t="shared" si="18"/>
        <v/>
      </c>
      <c r="BD28" t="str">
        <f t="shared" si="19"/>
        <v/>
      </c>
    </row>
    <row r="29" spans="1:56">
      <c r="A29" s="63">
        <f t="shared" si="5"/>
        <v>21</v>
      </c>
      <c r="B29" s="44"/>
      <c r="C29" s="46"/>
      <c r="D29" s="38"/>
      <c r="E29" s="182"/>
      <c r="F29" s="37"/>
      <c r="G29" s="63" t="str">
        <f t="shared" si="6"/>
        <v/>
      </c>
      <c r="H29" s="32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168" t="str">
        <f>IF(C29="","",IF(ISERROR(MATCH(C29,リレー般男申込!$Q$12:$Q$253,0)),"","○"))</f>
        <v/>
      </c>
      <c r="Y29" s="168" t="str">
        <f>IF(ISERROR(MATCH(C29,リレー般男申込!$Q$12:$Q$203,0)),"",VLOOKUP(MATCH(C29,リレー般男申込!$Q$12:$Q$203,0),リレー般男申込!$M$12:$U$203,9))</f>
        <v/>
      </c>
      <c r="Z29" s="168" t="str">
        <f>IF(C29="","",IF(ISERROR(MATCH(C29,リレー般男申込!$AC$12:$AC$253,0)),"","○"))</f>
        <v/>
      </c>
      <c r="AA29" s="168" t="str">
        <f>IF(ISERROR(MATCH(C29,リレー般男申込!$AC$12:$AC$203,0)),"",VLOOKUP(MATCH(C29,リレー般男申込!$AC$12:$AC$203,0),リレー般男申込!$Y$12:$AG$203,9))</f>
        <v/>
      </c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M29" t="str">
        <f t="shared" si="2"/>
        <v/>
      </c>
      <c r="AP29" t="str">
        <f t="shared" si="7"/>
        <v/>
      </c>
      <c r="AQ29" t="str">
        <f t="shared" si="8"/>
        <v/>
      </c>
      <c r="AR29" t="str">
        <f t="shared" si="3"/>
        <v/>
      </c>
      <c r="AS29" t="str">
        <f t="shared" si="9"/>
        <v/>
      </c>
      <c r="AT29" t="str">
        <f t="shared" si="10"/>
        <v/>
      </c>
      <c r="AU29" t="str">
        <f t="shared" si="4"/>
        <v/>
      </c>
      <c r="AV29" t="str">
        <f t="shared" si="11"/>
        <v/>
      </c>
      <c r="AW29" t="str">
        <f t="shared" si="12"/>
        <v/>
      </c>
      <c r="AX29" t="str">
        <f t="shared" si="13"/>
        <v/>
      </c>
      <c r="AY29" t="str">
        <f t="shared" si="14"/>
        <v/>
      </c>
      <c r="AZ29" t="str">
        <f t="shared" si="15"/>
        <v/>
      </c>
      <c r="BA29" t="str">
        <f t="shared" si="16"/>
        <v/>
      </c>
      <c r="BB29" t="str">
        <f t="shared" si="17"/>
        <v/>
      </c>
      <c r="BC29" t="str">
        <f t="shared" si="18"/>
        <v/>
      </c>
      <c r="BD29" t="str">
        <f t="shared" si="19"/>
        <v/>
      </c>
    </row>
    <row r="30" spans="1:56">
      <c r="A30" s="210">
        <f t="shared" si="5"/>
        <v>22</v>
      </c>
      <c r="B30" s="41"/>
      <c r="C30" s="47"/>
      <c r="D30" s="40"/>
      <c r="E30" s="183"/>
      <c r="F30" s="39"/>
      <c r="G30" s="64" t="str">
        <f t="shared" si="6"/>
        <v/>
      </c>
      <c r="H30" s="34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169" t="str">
        <f>IF(C30="","",IF(ISERROR(MATCH(C30,リレー般男申込!$Q$12:$Q$253,0)),"","○"))</f>
        <v/>
      </c>
      <c r="Y30" s="169" t="str">
        <f>IF(ISERROR(MATCH(C30,リレー般男申込!$Q$12:$Q$203,0)),"",VLOOKUP(MATCH(C30,リレー般男申込!$Q$12:$Q$203,0),リレー般男申込!$M$12:$U$203,9))</f>
        <v/>
      </c>
      <c r="Z30" s="169" t="str">
        <f>IF(C30="","",IF(ISERROR(MATCH(C30,リレー般男申込!$AC$12:$AC$253,0)),"","○"))</f>
        <v/>
      </c>
      <c r="AA30" s="169" t="str">
        <f>IF(ISERROR(MATCH(C30,リレー般男申込!$AC$12:$AC$203,0)),"",VLOOKUP(MATCH(C30,リレー般男申込!$AC$12:$AC$203,0),リレー般男申込!$Y$12:$AG$203,9))</f>
        <v/>
      </c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M30" t="str">
        <f t="shared" si="2"/>
        <v/>
      </c>
      <c r="AP30" t="str">
        <f t="shared" si="7"/>
        <v/>
      </c>
      <c r="AQ30" t="str">
        <f t="shared" si="8"/>
        <v/>
      </c>
      <c r="AR30" t="str">
        <f t="shared" si="3"/>
        <v/>
      </c>
      <c r="AS30" t="str">
        <f t="shared" si="9"/>
        <v/>
      </c>
      <c r="AT30" t="str">
        <f t="shared" si="10"/>
        <v/>
      </c>
      <c r="AU30" t="str">
        <f t="shared" si="4"/>
        <v/>
      </c>
      <c r="AV30" t="str">
        <f t="shared" si="11"/>
        <v/>
      </c>
      <c r="AW30" t="str">
        <f t="shared" si="12"/>
        <v/>
      </c>
      <c r="AX30" t="str">
        <f t="shared" si="13"/>
        <v/>
      </c>
      <c r="AY30" t="str">
        <f t="shared" si="14"/>
        <v/>
      </c>
      <c r="AZ30" t="str">
        <f t="shared" si="15"/>
        <v/>
      </c>
      <c r="BA30" t="str">
        <f t="shared" si="16"/>
        <v/>
      </c>
      <c r="BB30" t="str">
        <f t="shared" si="17"/>
        <v/>
      </c>
      <c r="BC30" t="str">
        <f t="shared" si="18"/>
        <v/>
      </c>
      <c r="BD30" t="str">
        <f t="shared" si="19"/>
        <v/>
      </c>
    </row>
    <row r="31" spans="1:56">
      <c r="A31" s="64">
        <f t="shared" si="5"/>
        <v>23</v>
      </c>
      <c r="B31" s="41"/>
      <c r="C31" s="47"/>
      <c r="D31" s="40"/>
      <c r="E31" s="183"/>
      <c r="F31" s="39"/>
      <c r="G31" s="64" t="str">
        <f t="shared" si="6"/>
        <v/>
      </c>
      <c r="H31" s="34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69" t="str">
        <f>IF(C31="","",IF(ISERROR(MATCH(C31,リレー般男申込!$Q$12:$Q$253,0)),"","○"))</f>
        <v/>
      </c>
      <c r="Y31" s="169" t="str">
        <f>IF(ISERROR(MATCH(C31,リレー般男申込!$Q$12:$Q$203,0)),"",VLOOKUP(MATCH(C31,リレー般男申込!$Q$12:$Q$203,0),リレー般男申込!$M$12:$U$203,9))</f>
        <v/>
      </c>
      <c r="Z31" s="169" t="str">
        <f>IF(C31="","",IF(ISERROR(MATCH(C31,リレー般男申込!$AC$12:$AC$253,0)),"","○"))</f>
        <v/>
      </c>
      <c r="AA31" s="169" t="str">
        <f>IF(ISERROR(MATCH(C31,リレー般男申込!$AC$12:$AC$203,0)),"",VLOOKUP(MATCH(C31,リレー般男申込!$AC$12:$AC$203,0),リレー般男申込!$Y$12:$AG$203,9))</f>
        <v/>
      </c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M31" t="str">
        <f t="shared" si="2"/>
        <v/>
      </c>
      <c r="AP31" t="str">
        <f t="shared" si="7"/>
        <v/>
      </c>
      <c r="AQ31" t="str">
        <f t="shared" si="8"/>
        <v/>
      </c>
      <c r="AR31" t="str">
        <f t="shared" si="3"/>
        <v/>
      </c>
      <c r="AS31" t="str">
        <f t="shared" si="9"/>
        <v/>
      </c>
      <c r="AT31" t="str">
        <f t="shared" si="10"/>
        <v/>
      </c>
      <c r="AU31" t="str">
        <f t="shared" si="4"/>
        <v/>
      </c>
      <c r="AV31" t="str">
        <f t="shared" si="11"/>
        <v/>
      </c>
      <c r="AW31" t="str">
        <f t="shared" si="12"/>
        <v/>
      </c>
      <c r="AX31" t="str">
        <f t="shared" si="13"/>
        <v/>
      </c>
      <c r="AY31" t="str">
        <f t="shared" si="14"/>
        <v/>
      </c>
      <c r="AZ31" t="str">
        <f t="shared" si="15"/>
        <v/>
      </c>
      <c r="BA31" t="str">
        <f t="shared" si="16"/>
        <v/>
      </c>
      <c r="BB31" t="str">
        <f t="shared" si="17"/>
        <v/>
      </c>
      <c r="BC31" t="str">
        <f t="shared" si="18"/>
        <v/>
      </c>
      <c r="BD31" t="str">
        <f t="shared" si="19"/>
        <v/>
      </c>
    </row>
    <row r="32" spans="1:56">
      <c r="A32" s="64">
        <f t="shared" si="5"/>
        <v>24</v>
      </c>
      <c r="B32" s="41"/>
      <c r="C32" s="47"/>
      <c r="D32" s="40"/>
      <c r="E32" s="183"/>
      <c r="F32" s="39"/>
      <c r="G32" s="64" t="str">
        <f t="shared" si="6"/>
        <v/>
      </c>
      <c r="H32" s="34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69" t="str">
        <f>IF(C32="","",IF(ISERROR(MATCH(C32,リレー般男申込!$Q$12:$Q$253,0)),"","○"))</f>
        <v/>
      </c>
      <c r="Y32" s="169" t="str">
        <f>IF(ISERROR(MATCH(C32,リレー般男申込!$Q$12:$Q$203,0)),"",VLOOKUP(MATCH(C32,リレー般男申込!$Q$12:$Q$203,0),リレー般男申込!$M$12:$U$203,9))</f>
        <v/>
      </c>
      <c r="Z32" s="169" t="str">
        <f>IF(C32="","",IF(ISERROR(MATCH(C32,リレー般男申込!$AC$12:$AC$253,0)),"","○"))</f>
        <v/>
      </c>
      <c r="AA32" s="169" t="str">
        <f>IF(ISERROR(MATCH(C32,リレー般男申込!$AC$12:$AC$203,0)),"",VLOOKUP(MATCH(C32,リレー般男申込!$AC$12:$AC$203,0),リレー般男申込!$Y$12:$AG$203,9))</f>
        <v/>
      </c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M32" t="str">
        <f t="shared" si="2"/>
        <v/>
      </c>
      <c r="AP32" t="str">
        <f t="shared" si="7"/>
        <v/>
      </c>
      <c r="AQ32" t="str">
        <f t="shared" si="8"/>
        <v/>
      </c>
      <c r="AR32" t="str">
        <f t="shared" si="3"/>
        <v/>
      </c>
      <c r="AS32" t="str">
        <f t="shared" si="9"/>
        <v/>
      </c>
      <c r="AT32" t="str">
        <f t="shared" si="10"/>
        <v/>
      </c>
      <c r="AU32" t="str">
        <f t="shared" si="4"/>
        <v/>
      </c>
      <c r="AV32" t="str">
        <f t="shared" si="11"/>
        <v/>
      </c>
      <c r="AW32" t="str">
        <f t="shared" si="12"/>
        <v/>
      </c>
      <c r="AX32" t="str">
        <f t="shared" si="13"/>
        <v/>
      </c>
      <c r="AY32" t="str">
        <f t="shared" si="14"/>
        <v/>
      </c>
      <c r="AZ32" t="str">
        <f t="shared" si="15"/>
        <v/>
      </c>
      <c r="BA32" t="str">
        <f t="shared" si="16"/>
        <v/>
      </c>
      <c r="BB32" t="str">
        <f t="shared" si="17"/>
        <v/>
      </c>
      <c r="BC32" t="str">
        <f t="shared" si="18"/>
        <v/>
      </c>
      <c r="BD32" t="str">
        <f t="shared" si="19"/>
        <v/>
      </c>
    </row>
    <row r="33" spans="1:56">
      <c r="A33" s="64">
        <f t="shared" si="5"/>
        <v>25</v>
      </c>
      <c r="B33" s="41"/>
      <c r="C33" s="47"/>
      <c r="D33" s="40"/>
      <c r="E33" s="183"/>
      <c r="F33" s="39"/>
      <c r="G33" s="64" t="str">
        <f t="shared" si="6"/>
        <v/>
      </c>
      <c r="H33" s="34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69" t="str">
        <f>IF(C33="","",IF(ISERROR(MATCH(C33,リレー般男申込!$Q$12:$Q$253,0)),"","○"))</f>
        <v/>
      </c>
      <c r="Y33" s="169" t="str">
        <f>IF(ISERROR(MATCH(C33,リレー般男申込!$Q$12:$Q$203,0)),"",VLOOKUP(MATCH(C33,リレー般男申込!$Q$12:$Q$203,0),リレー般男申込!$M$12:$U$203,9))</f>
        <v/>
      </c>
      <c r="Z33" s="169" t="str">
        <f>IF(C33="","",IF(ISERROR(MATCH(C33,リレー般男申込!$AC$12:$AC$253,0)),"","○"))</f>
        <v/>
      </c>
      <c r="AA33" s="169" t="str">
        <f>IF(ISERROR(MATCH(C33,リレー般男申込!$AC$12:$AC$203,0)),"",VLOOKUP(MATCH(C33,リレー般男申込!$AC$12:$AC$203,0),リレー般男申込!$Y$12:$AG$203,9))</f>
        <v/>
      </c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M33" t="str">
        <f t="shared" si="2"/>
        <v/>
      </c>
      <c r="AP33" t="str">
        <f t="shared" si="7"/>
        <v/>
      </c>
      <c r="AQ33" t="str">
        <f t="shared" si="8"/>
        <v/>
      </c>
      <c r="AR33" t="str">
        <f t="shared" si="3"/>
        <v/>
      </c>
      <c r="AS33" t="str">
        <f t="shared" si="9"/>
        <v/>
      </c>
      <c r="AT33" t="str">
        <f t="shared" si="10"/>
        <v/>
      </c>
      <c r="AU33" t="str">
        <f t="shared" si="4"/>
        <v/>
      </c>
      <c r="AV33" t="str">
        <f t="shared" si="11"/>
        <v/>
      </c>
      <c r="AW33" t="str">
        <f t="shared" si="12"/>
        <v/>
      </c>
      <c r="AX33" t="str">
        <f t="shared" si="13"/>
        <v/>
      </c>
      <c r="AY33" t="str">
        <f t="shared" si="14"/>
        <v/>
      </c>
      <c r="AZ33" t="str">
        <f t="shared" si="15"/>
        <v/>
      </c>
      <c r="BA33" t="str">
        <f t="shared" si="16"/>
        <v/>
      </c>
      <c r="BB33" t="str">
        <f t="shared" si="17"/>
        <v/>
      </c>
      <c r="BC33" t="str">
        <f t="shared" si="18"/>
        <v/>
      </c>
      <c r="BD33" t="str">
        <f t="shared" si="19"/>
        <v/>
      </c>
    </row>
    <row r="34" spans="1:56">
      <c r="A34" s="64">
        <f t="shared" si="5"/>
        <v>26</v>
      </c>
      <c r="B34" s="41"/>
      <c r="C34" s="47"/>
      <c r="D34" s="40"/>
      <c r="E34" s="183"/>
      <c r="F34" s="39"/>
      <c r="G34" s="64" t="str">
        <f t="shared" si="6"/>
        <v/>
      </c>
      <c r="H34" s="34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69" t="str">
        <f>IF(C34="","",IF(ISERROR(MATCH(C34,リレー般男申込!$Q$12:$Q$253,0)),"","○"))</f>
        <v/>
      </c>
      <c r="Y34" s="169" t="str">
        <f>IF(ISERROR(MATCH(C34,リレー般男申込!$Q$12:$Q$203,0)),"",VLOOKUP(MATCH(C34,リレー般男申込!$Q$12:$Q$203,0),リレー般男申込!$M$12:$U$203,9))</f>
        <v/>
      </c>
      <c r="Z34" s="169" t="str">
        <f>IF(C34="","",IF(ISERROR(MATCH(C34,リレー般男申込!$AC$12:$AC$253,0)),"","○"))</f>
        <v/>
      </c>
      <c r="AA34" s="169" t="str">
        <f>IF(ISERROR(MATCH(C34,リレー般男申込!$AC$12:$AC$203,0)),"",VLOOKUP(MATCH(C34,リレー般男申込!$AC$12:$AC$203,0),リレー般男申込!$Y$12:$AG$203,9))</f>
        <v/>
      </c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M34" t="str">
        <f t="shared" si="2"/>
        <v/>
      </c>
      <c r="AP34" t="str">
        <f t="shared" si="7"/>
        <v/>
      </c>
      <c r="AQ34" t="str">
        <f t="shared" si="8"/>
        <v/>
      </c>
      <c r="AR34" t="str">
        <f t="shared" si="3"/>
        <v/>
      </c>
      <c r="AS34" t="str">
        <f t="shared" si="9"/>
        <v/>
      </c>
      <c r="AT34" t="str">
        <f t="shared" si="10"/>
        <v/>
      </c>
      <c r="AU34" t="str">
        <f t="shared" si="4"/>
        <v/>
      </c>
      <c r="AV34" t="str">
        <f t="shared" si="11"/>
        <v/>
      </c>
      <c r="AW34" t="str">
        <f t="shared" si="12"/>
        <v/>
      </c>
      <c r="AX34" t="str">
        <f t="shared" si="13"/>
        <v/>
      </c>
      <c r="AY34" t="str">
        <f t="shared" si="14"/>
        <v/>
      </c>
      <c r="AZ34" t="str">
        <f t="shared" si="15"/>
        <v/>
      </c>
      <c r="BA34" t="str">
        <f t="shared" si="16"/>
        <v/>
      </c>
      <c r="BB34" t="str">
        <f t="shared" si="17"/>
        <v/>
      </c>
      <c r="BC34" t="str">
        <f t="shared" si="18"/>
        <v/>
      </c>
      <c r="BD34" t="str">
        <f t="shared" si="19"/>
        <v/>
      </c>
    </row>
    <row r="35" spans="1:56">
      <c r="A35" s="64">
        <f t="shared" si="5"/>
        <v>27</v>
      </c>
      <c r="B35" s="41"/>
      <c r="C35" s="47"/>
      <c r="D35" s="40"/>
      <c r="E35" s="183"/>
      <c r="F35" s="39"/>
      <c r="G35" s="64" t="str">
        <f t="shared" si="6"/>
        <v/>
      </c>
      <c r="H35" s="34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169" t="str">
        <f>IF(C35="","",IF(ISERROR(MATCH(C35,リレー般男申込!$Q$12:$Q$253,0)),"","○"))</f>
        <v/>
      </c>
      <c r="Y35" s="169" t="str">
        <f>IF(ISERROR(MATCH(C35,リレー般男申込!$Q$12:$Q$203,0)),"",VLOOKUP(MATCH(C35,リレー般男申込!$Q$12:$Q$203,0),リレー般男申込!$M$12:$U$203,9))</f>
        <v/>
      </c>
      <c r="Z35" s="169" t="str">
        <f>IF(C35="","",IF(ISERROR(MATCH(C35,リレー般男申込!$AC$12:$AC$253,0)),"","○"))</f>
        <v/>
      </c>
      <c r="AA35" s="169" t="str">
        <f>IF(ISERROR(MATCH(C35,リレー般男申込!$AC$12:$AC$203,0)),"",VLOOKUP(MATCH(C35,リレー般男申込!$AC$12:$AC$203,0),リレー般男申込!$Y$12:$AG$203,9))</f>
        <v/>
      </c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M35" t="str">
        <f t="shared" si="2"/>
        <v/>
      </c>
      <c r="AP35" t="str">
        <f t="shared" si="7"/>
        <v/>
      </c>
      <c r="AQ35" t="str">
        <f t="shared" si="8"/>
        <v/>
      </c>
      <c r="AR35" t="str">
        <f t="shared" si="3"/>
        <v/>
      </c>
      <c r="AS35" t="str">
        <f t="shared" si="9"/>
        <v/>
      </c>
      <c r="AT35" t="str">
        <f t="shared" si="10"/>
        <v/>
      </c>
      <c r="AU35" t="str">
        <f t="shared" si="4"/>
        <v/>
      </c>
      <c r="AV35" t="str">
        <f t="shared" si="11"/>
        <v/>
      </c>
      <c r="AW35" t="str">
        <f t="shared" si="12"/>
        <v/>
      </c>
      <c r="AX35" t="str">
        <f t="shared" si="13"/>
        <v/>
      </c>
      <c r="AY35" t="str">
        <f t="shared" si="14"/>
        <v/>
      </c>
      <c r="AZ35" t="str">
        <f t="shared" si="15"/>
        <v/>
      </c>
      <c r="BA35" t="str">
        <f t="shared" si="16"/>
        <v/>
      </c>
      <c r="BB35" t="str">
        <f t="shared" si="17"/>
        <v/>
      </c>
      <c r="BC35" t="str">
        <f t="shared" si="18"/>
        <v/>
      </c>
      <c r="BD35" t="str">
        <f t="shared" si="19"/>
        <v/>
      </c>
    </row>
    <row r="36" spans="1:56">
      <c r="A36" s="64">
        <f t="shared" si="5"/>
        <v>28</v>
      </c>
      <c r="B36" s="41"/>
      <c r="C36" s="47"/>
      <c r="D36" s="40"/>
      <c r="E36" s="183"/>
      <c r="F36" s="39"/>
      <c r="G36" s="64" t="str">
        <f t="shared" si="6"/>
        <v/>
      </c>
      <c r="H36" s="34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169" t="str">
        <f>IF(C36="","",IF(ISERROR(MATCH(C36,リレー般男申込!$Q$12:$Q$253,0)),"","○"))</f>
        <v/>
      </c>
      <c r="Y36" s="169" t="str">
        <f>IF(ISERROR(MATCH(C36,リレー般男申込!$Q$12:$Q$203,0)),"",VLOOKUP(MATCH(C36,リレー般男申込!$Q$12:$Q$203,0),リレー般男申込!$M$12:$U$203,9))</f>
        <v/>
      </c>
      <c r="Z36" s="169" t="str">
        <f>IF(C36="","",IF(ISERROR(MATCH(C36,リレー般男申込!$AC$12:$AC$253,0)),"","○"))</f>
        <v/>
      </c>
      <c r="AA36" s="169" t="str">
        <f>IF(ISERROR(MATCH(C36,リレー般男申込!$AC$12:$AC$203,0)),"",VLOOKUP(MATCH(C36,リレー般男申込!$AC$12:$AC$203,0),リレー般男申込!$Y$12:$AG$203,9))</f>
        <v/>
      </c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M36" t="str">
        <f t="shared" si="2"/>
        <v/>
      </c>
      <c r="AP36" t="str">
        <f t="shared" si="7"/>
        <v/>
      </c>
      <c r="AQ36" t="str">
        <f t="shared" si="8"/>
        <v/>
      </c>
      <c r="AR36" t="str">
        <f t="shared" si="3"/>
        <v/>
      </c>
      <c r="AS36" t="str">
        <f t="shared" si="9"/>
        <v/>
      </c>
      <c r="AT36" t="str">
        <f t="shared" si="10"/>
        <v/>
      </c>
      <c r="AU36" t="str">
        <f t="shared" si="4"/>
        <v/>
      </c>
      <c r="AV36" t="str">
        <f t="shared" si="11"/>
        <v/>
      </c>
      <c r="AW36" t="str">
        <f t="shared" si="12"/>
        <v/>
      </c>
      <c r="AX36" t="str">
        <f t="shared" si="13"/>
        <v/>
      </c>
      <c r="AY36" t="str">
        <f t="shared" si="14"/>
        <v/>
      </c>
      <c r="AZ36" t="str">
        <f t="shared" si="15"/>
        <v/>
      </c>
      <c r="BA36" t="str">
        <f t="shared" si="16"/>
        <v/>
      </c>
      <c r="BB36" t="str">
        <f t="shared" si="17"/>
        <v/>
      </c>
      <c r="BC36" t="str">
        <f t="shared" si="18"/>
        <v/>
      </c>
      <c r="BD36" t="str">
        <f t="shared" si="19"/>
        <v/>
      </c>
    </row>
    <row r="37" spans="1:56">
      <c r="A37" s="64">
        <f t="shared" si="5"/>
        <v>29</v>
      </c>
      <c r="B37" s="41"/>
      <c r="C37" s="47"/>
      <c r="D37" s="40"/>
      <c r="E37" s="183"/>
      <c r="F37" s="39"/>
      <c r="G37" s="64" t="str">
        <f t="shared" si="6"/>
        <v/>
      </c>
      <c r="H37" s="34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69" t="str">
        <f>IF(C37="","",IF(ISERROR(MATCH(C37,リレー般男申込!$Q$12:$Q$253,0)),"","○"))</f>
        <v/>
      </c>
      <c r="Y37" s="169" t="str">
        <f>IF(ISERROR(MATCH(C37,リレー般男申込!$Q$12:$Q$203,0)),"",VLOOKUP(MATCH(C37,リレー般男申込!$Q$12:$Q$203,0),リレー般男申込!$M$12:$U$203,9))</f>
        <v/>
      </c>
      <c r="Z37" s="169" t="str">
        <f>IF(C37="","",IF(ISERROR(MATCH(C37,リレー般男申込!$AC$12:$AC$253,0)),"","○"))</f>
        <v/>
      </c>
      <c r="AA37" s="169" t="str">
        <f>IF(ISERROR(MATCH(C37,リレー般男申込!$AC$12:$AC$203,0)),"",VLOOKUP(MATCH(C37,リレー般男申込!$AC$12:$AC$203,0),リレー般男申込!$Y$12:$AG$203,9))</f>
        <v/>
      </c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M37" t="str">
        <f t="shared" si="2"/>
        <v/>
      </c>
      <c r="AP37" t="str">
        <f t="shared" si="7"/>
        <v/>
      </c>
      <c r="AQ37" t="str">
        <f t="shared" si="8"/>
        <v/>
      </c>
      <c r="AR37" t="str">
        <f t="shared" si="3"/>
        <v/>
      </c>
      <c r="AS37" t="str">
        <f t="shared" si="9"/>
        <v/>
      </c>
      <c r="AT37" t="str">
        <f t="shared" si="10"/>
        <v/>
      </c>
      <c r="AU37" t="str">
        <f t="shared" si="4"/>
        <v/>
      </c>
      <c r="AV37" t="str">
        <f t="shared" si="11"/>
        <v/>
      </c>
      <c r="AW37" t="str">
        <f t="shared" si="12"/>
        <v/>
      </c>
      <c r="AX37" t="str">
        <f t="shared" si="13"/>
        <v/>
      </c>
      <c r="AY37" t="str">
        <f t="shared" si="14"/>
        <v/>
      </c>
      <c r="AZ37" t="str">
        <f t="shared" si="15"/>
        <v/>
      </c>
      <c r="BA37" t="str">
        <f t="shared" si="16"/>
        <v/>
      </c>
      <c r="BB37" t="str">
        <f t="shared" si="17"/>
        <v/>
      </c>
      <c r="BC37" t="str">
        <f t="shared" si="18"/>
        <v/>
      </c>
      <c r="BD37" t="str">
        <f t="shared" si="19"/>
        <v/>
      </c>
    </row>
    <row r="38" spans="1:56">
      <c r="A38" s="65">
        <f t="shared" si="5"/>
        <v>30</v>
      </c>
      <c r="B38" s="45"/>
      <c r="C38" s="48"/>
      <c r="D38" s="43"/>
      <c r="E38" s="184"/>
      <c r="F38" s="42"/>
      <c r="G38" s="65" t="str">
        <f t="shared" si="6"/>
        <v/>
      </c>
      <c r="H38" s="61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170" t="str">
        <f>IF(C38="","",IF(ISERROR(MATCH(C38,リレー般男申込!$Q$12:$Q$253,0)),"","○"))</f>
        <v/>
      </c>
      <c r="Y38" s="170" t="str">
        <f>IF(ISERROR(MATCH(C38,リレー般男申込!$Q$12:$Q$203,0)),"",VLOOKUP(MATCH(C38,リレー般男申込!$Q$12:$Q$203,0),リレー般男申込!$M$12:$U$203,9))</f>
        <v/>
      </c>
      <c r="Z38" s="170" t="str">
        <f>IF(C38="","",IF(ISERROR(MATCH(C38,リレー般男申込!$AC$12:$AC$253,0)),"","○"))</f>
        <v/>
      </c>
      <c r="AA38" s="170" t="str">
        <f>IF(ISERROR(MATCH(C38,リレー般男申込!$AC$12:$AC$203,0)),"",VLOOKUP(MATCH(C38,リレー般男申込!$AC$12:$AC$203,0),リレー般男申込!$Y$12:$AG$203,9))</f>
        <v/>
      </c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M38" t="str">
        <f t="shared" si="2"/>
        <v/>
      </c>
      <c r="AP38" t="str">
        <f t="shared" si="7"/>
        <v/>
      </c>
      <c r="AQ38" t="str">
        <f t="shared" si="8"/>
        <v/>
      </c>
      <c r="AR38" t="str">
        <f t="shared" si="3"/>
        <v/>
      </c>
      <c r="AS38" t="str">
        <f t="shared" si="9"/>
        <v/>
      </c>
      <c r="AT38" t="str">
        <f t="shared" si="10"/>
        <v/>
      </c>
      <c r="AU38" t="str">
        <f t="shared" si="4"/>
        <v/>
      </c>
      <c r="AV38" t="str">
        <f t="shared" si="11"/>
        <v/>
      </c>
      <c r="AW38" t="str">
        <f t="shared" si="12"/>
        <v/>
      </c>
      <c r="AX38" t="str">
        <f t="shared" si="13"/>
        <v/>
      </c>
      <c r="AY38" t="str">
        <f t="shared" si="14"/>
        <v/>
      </c>
      <c r="AZ38" t="str">
        <f t="shared" si="15"/>
        <v/>
      </c>
      <c r="BA38" t="str">
        <f t="shared" si="16"/>
        <v/>
      </c>
      <c r="BB38" t="str">
        <f t="shared" si="17"/>
        <v/>
      </c>
      <c r="BC38" t="str">
        <f t="shared" si="18"/>
        <v/>
      </c>
      <c r="BD38" t="str">
        <f t="shared" si="19"/>
        <v/>
      </c>
    </row>
    <row r="39" spans="1:56">
      <c r="A39" s="63">
        <f t="shared" si="5"/>
        <v>31</v>
      </c>
      <c r="B39" s="44"/>
      <c r="C39" s="46"/>
      <c r="D39" s="38"/>
      <c r="E39" s="182"/>
      <c r="F39" s="37"/>
      <c r="G39" s="63" t="str">
        <f t="shared" si="6"/>
        <v/>
      </c>
      <c r="H39" s="32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168" t="str">
        <f>IF(C39="","",IF(ISERROR(MATCH(C39,リレー般男申込!$Q$12:$Q$253,0)),"","○"))</f>
        <v/>
      </c>
      <c r="Y39" s="168" t="str">
        <f>IF(ISERROR(MATCH(C39,リレー般男申込!$Q$12:$Q$203,0)),"",VLOOKUP(MATCH(C39,リレー般男申込!$Q$12:$Q$203,0),リレー般男申込!$M$12:$U$203,9))</f>
        <v/>
      </c>
      <c r="Z39" s="168" t="str">
        <f>IF(C39="","",IF(ISERROR(MATCH(C39,リレー般男申込!$AC$12:$AC$253,0)),"","○"))</f>
        <v/>
      </c>
      <c r="AA39" s="168" t="str">
        <f>IF(ISERROR(MATCH(C39,リレー般男申込!$AC$12:$AC$203,0)),"",VLOOKUP(MATCH(C39,リレー般男申込!$AC$12:$AC$203,0),リレー般男申込!$Y$12:$AG$203,9))</f>
        <v/>
      </c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M39" t="str">
        <f t="shared" si="2"/>
        <v/>
      </c>
      <c r="AP39" t="str">
        <f t="shared" si="7"/>
        <v/>
      </c>
      <c r="AQ39" t="str">
        <f t="shared" si="8"/>
        <v/>
      </c>
      <c r="AR39" t="str">
        <f t="shared" si="3"/>
        <v/>
      </c>
      <c r="AS39" t="str">
        <f t="shared" si="9"/>
        <v/>
      </c>
      <c r="AT39" t="str">
        <f t="shared" si="10"/>
        <v/>
      </c>
      <c r="AU39" t="str">
        <f t="shared" si="4"/>
        <v/>
      </c>
      <c r="AV39" t="str">
        <f t="shared" si="11"/>
        <v/>
      </c>
      <c r="AW39" t="str">
        <f t="shared" si="12"/>
        <v/>
      </c>
      <c r="AX39" t="str">
        <f t="shared" si="13"/>
        <v/>
      </c>
      <c r="AY39" t="str">
        <f t="shared" si="14"/>
        <v/>
      </c>
      <c r="AZ39" t="str">
        <f t="shared" si="15"/>
        <v/>
      </c>
      <c r="BA39" t="str">
        <f t="shared" si="16"/>
        <v/>
      </c>
      <c r="BB39" t="str">
        <f t="shared" si="17"/>
        <v/>
      </c>
      <c r="BC39" t="str">
        <f t="shared" si="18"/>
        <v/>
      </c>
      <c r="BD39" t="str">
        <f t="shared" si="19"/>
        <v/>
      </c>
    </row>
    <row r="40" spans="1:56">
      <c r="A40" s="210">
        <f t="shared" si="5"/>
        <v>32</v>
      </c>
      <c r="B40" s="41"/>
      <c r="C40" s="47"/>
      <c r="D40" s="40"/>
      <c r="E40" s="183"/>
      <c r="F40" s="39"/>
      <c r="G40" s="64" t="str">
        <f t="shared" si="6"/>
        <v/>
      </c>
      <c r="H40" s="34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169" t="str">
        <f>IF(C40="","",IF(ISERROR(MATCH(C40,リレー般男申込!$Q$12:$Q$253,0)),"","○"))</f>
        <v/>
      </c>
      <c r="Y40" s="169" t="str">
        <f>IF(ISERROR(MATCH(C40,リレー般男申込!$Q$12:$Q$203,0)),"",VLOOKUP(MATCH(C40,リレー般男申込!$Q$12:$Q$203,0),リレー般男申込!$M$12:$U$203,9))</f>
        <v/>
      </c>
      <c r="Z40" s="169" t="str">
        <f>IF(C40="","",IF(ISERROR(MATCH(C40,リレー般男申込!$AC$12:$AC$253,0)),"","○"))</f>
        <v/>
      </c>
      <c r="AA40" s="169" t="str">
        <f>IF(ISERROR(MATCH(C40,リレー般男申込!$AC$12:$AC$203,0)),"",VLOOKUP(MATCH(C40,リレー般男申込!$AC$12:$AC$203,0),リレー般男申込!$Y$12:$AG$203,9))</f>
        <v/>
      </c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M40" t="str">
        <f t="shared" si="2"/>
        <v/>
      </c>
      <c r="AP40" t="str">
        <f t="shared" si="7"/>
        <v/>
      </c>
      <c r="AQ40" t="str">
        <f t="shared" si="8"/>
        <v/>
      </c>
      <c r="AR40" t="str">
        <f t="shared" si="3"/>
        <v/>
      </c>
      <c r="AS40" t="str">
        <f t="shared" si="9"/>
        <v/>
      </c>
      <c r="AT40" t="str">
        <f t="shared" si="10"/>
        <v/>
      </c>
      <c r="AU40" t="str">
        <f t="shared" si="4"/>
        <v/>
      </c>
      <c r="AV40" t="str">
        <f t="shared" si="11"/>
        <v/>
      </c>
      <c r="AW40" t="str">
        <f t="shared" si="12"/>
        <v/>
      </c>
      <c r="AX40" t="str">
        <f t="shared" si="13"/>
        <v/>
      </c>
      <c r="AY40" t="str">
        <f t="shared" si="14"/>
        <v/>
      </c>
      <c r="AZ40" t="str">
        <f t="shared" si="15"/>
        <v/>
      </c>
      <c r="BA40" t="str">
        <f t="shared" si="16"/>
        <v/>
      </c>
      <c r="BB40" t="str">
        <f t="shared" si="17"/>
        <v/>
      </c>
      <c r="BC40" t="str">
        <f t="shared" si="18"/>
        <v/>
      </c>
      <c r="BD40" t="str">
        <f t="shared" si="19"/>
        <v/>
      </c>
    </row>
    <row r="41" spans="1:56">
      <c r="A41" s="64">
        <f t="shared" si="5"/>
        <v>33</v>
      </c>
      <c r="B41" s="41"/>
      <c r="C41" s="47"/>
      <c r="D41" s="40"/>
      <c r="E41" s="183"/>
      <c r="F41" s="39"/>
      <c r="G41" s="64" t="str">
        <f t="shared" si="6"/>
        <v/>
      </c>
      <c r="H41" s="34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169" t="str">
        <f>IF(C41="","",IF(ISERROR(MATCH(C41,リレー般男申込!$Q$12:$Q$253,0)),"","○"))</f>
        <v/>
      </c>
      <c r="Y41" s="169" t="str">
        <f>IF(ISERROR(MATCH(C41,リレー般男申込!$Q$12:$Q$203,0)),"",VLOOKUP(MATCH(C41,リレー般男申込!$Q$12:$Q$203,0),リレー般男申込!$M$12:$U$203,9))</f>
        <v/>
      </c>
      <c r="Z41" s="169" t="str">
        <f>IF(C41="","",IF(ISERROR(MATCH(C41,リレー般男申込!$AC$12:$AC$253,0)),"","○"))</f>
        <v/>
      </c>
      <c r="AA41" s="169" t="str">
        <f>IF(ISERROR(MATCH(C41,リレー般男申込!$AC$12:$AC$203,0)),"",VLOOKUP(MATCH(C41,リレー般男申込!$AC$12:$AC$203,0),リレー般男申込!$Y$12:$AG$203,9))</f>
        <v/>
      </c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M41" t="str">
        <f t="shared" ref="AM41:AM58" si="20">IF((COUNTIF(H41:V41,"○")+COUNTIF(AB41:AJ41,"○"))=0,"",COUNTIF(H41:V41,"○")+COUNTIF(AB41:AJ41,"○"))</f>
        <v/>
      </c>
      <c r="AP41" t="str">
        <f t="shared" si="7"/>
        <v/>
      </c>
      <c r="AQ41" t="str">
        <f t="shared" si="8"/>
        <v/>
      </c>
      <c r="AR41" t="str">
        <f t="shared" si="3"/>
        <v/>
      </c>
      <c r="AS41" t="str">
        <f t="shared" si="9"/>
        <v/>
      </c>
      <c r="AT41" t="str">
        <f t="shared" si="10"/>
        <v/>
      </c>
      <c r="AU41" t="str">
        <f t="shared" si="4"/>
        <v/>
      </c>
      <c r="AV41" t="str">
        <f t="shared" si="11"/>
        <v/>
      </c>
      <c r="AW41" t="str">
        <f t="shared" si="12"/>
        <v/>
      </c>
      <c r="AX41" t="str">
        <f t="shared" si="13"/>
        <v/>
      </c>
      <c r="AY41" t="str">
        <f t="shared" si="14"/>
        <v/>
      </c>
      <c r="AZ41" t="str">
        <f t="shared" si="15"/>
        <v/>
      </c>
      <c r="BA41" t="str">
        <f t="shared" si="16"/>
        <v/>
      </c>
      <c r="BB41" t="str">
        <f t="shared" si="17"/>
        <v/>
      </c>
      <c r="BC41" t="str">
        <f t="shared" si="18"/>
        <v/>
      </c>
      <c r="BD41" t="str">
        <f t="shared" si="19"/>
        <v/>
      </c>
    </row>
    <row r="42" spans="1:56">
      <c r="A42" s="64">
        <f t="shared" ref="A42:A58" si="21">IF(COUNTIF($C$9:$C$58,C42)&gt;=2,$A$60,A41+1)</f>
        <v>34</v>
      </c>
      <c r="B42" s="41"/>
      <c r="C42" s="47"/>
      <c r="D42" s="40"/>
      <c r="E42" s="183"/>
      <c r="F42" s="39"/>
      <c r="G42" s="64" t="str">
        <f t="shared" si="6"/>
        <v/>
      </c>
      <c r="H42" s="34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169" t="str">
        <f>IF(C42="","",IF(ISERROR(MATCH(C42,リレー般男申込!$Q$12:$Q$253,0)),"","○"))</f>
        <v/>
      </c>
      <c r="Y42" s="169" t="str">
        <f>IF(ISERROR(MATCH(C42,リレー般男申込!$Q$12:$Q$203,0)),"",VLOOKUP(MATCH(C42,リレー般男申込!$Q$12:$Q$203,0),リレー般男申込!$M$12:$U$203,9))</f>
        <v/>
      </c>
      <c r="Z42" s="169" t="str">
        <f>IF(C42="","",IF(ISERROR(MATCH(C42,リレー般男申込!$AC$12:$AC$253,0)),"","○"))</f>
        <v/>
      </c>
      <c r="AA42" s="169" t="str">
        <f>IF(ISERROR(MATCH(C42,リレー般男申込!$AC$12:$AC$203,0)),"",VLOOKUP(MATCH(C42,リレー般男申込!$AC$12:$AC$203,0),リレー般男申込!$Y$12:$AG$203,9))</f>
        <v/>
      </c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M42" t="str">
        <f t="shared" si="20"/>
        <v/>
      </c>
      <c r="AP42" t="str">
        <f t="shared" si="7"/>
        <v/>
      </c>
      <c r="AQ42" t="str">
        <f t="shared" si="8"/>
        <v/>
      </c>
      <c r="AR42" t="str">
        <f t="shared" si="3"/>
        <v/>
      </c>
      <c r="AS42" t="str">
        <f t="shared" si="9"/>
        <v/>
      </c>
      <c r="AT42" t="str">
        <f t="shared" si="10"/>
        <v/>
      </c>
      <c r="AU42" t="str">
        <f t="shared" si="4"/>
        <v/>
      </c>
      <c r="AV42" t="str">
        <f t="shared" si="11"/>
        <v/>
      </c>
      <c r="AW42" t="str">
        <f t="shared" si="12"/>
        <v/>
      </c>
      <c r="AX42" t="str">
        <f t="shared" si="13"/>
        <v/>
      </c>
      <c r="AY42" t="str">
        <f t="shared" si="14"/>
        <v/>
      </c>
      <c r="AZ42" t="str">
        <f t="shared" si="15"/>
        <v/>
      </c>
      <c r="BA42" t="str">
        <f t="shared" si="16"/>
        <v/>
      </c>
      <c r="BB42" t="str">
        <f t="shared" si="17"/>
        <v/>
      </c>
      <c r="BC42" t="str">
        <f t="shared" si="18"/>
        <v/>
      </c>
      <c r="BD42" t="str">
        <f t="shared" si="19"/>
        <v/>
      </c>
    </row>
    <row r="43" spans="1:56">
      <c r="A43" s="64">
        <f t="shared" si="21"/>
        <v>35</v>
      </c>
      <c r="B43" s="41"/>
      <c r="C43" s="47"/>
      <c r="D43" s="40"/>
      <c r="E43" s="183"/>
      <c r="F43" s="39"/>
      <c r="G43" s="64" t="str">
        <f t="shared" si="6"/>
        <v/>
      </c>
      <c r="H43" s="34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169" t="str">
        <f>IF(C43="","",IF(ISERROR(MATCH(C43,リレー般男申込!$Q$12:$Q$253,0)),"","○"))</f>
        <v/>
      </c>
      <c r="Y43" s="169" t="str">
        <f>IF(ISERROR(MATCH(C43,リレー般男申込!$Q$12:$Q$203,0)),"",VLOOKUP(MATCH(C43,リレー般男申込!$Q$12:$Q$203,0),リレー般男申込!$M$12:$U$203,9))</f>
        <v/>
      </c>
      <c r="Z43" s="169" t="str">
        <f>IF(C43="","",IF(ISERROR(MATCH(C43,リレー般男申込!$AC$12:$AC$253,0)),"","○"))</f>
        <v/>
      </c>
      <c r="AA43" s="169" t="str">
        <f>IF(ISERROR(MATCH(C43,リレー般男申込!$AC$12:$AC$203,0)),"",VLOOKUP(MATCH(C43,リレー般男申込!$AC$12:$AC$203,0),リレー般男申込!$Y$12:$AG$203,9))</f>
        <v/>
      </c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M43" t="str">
        <f t="shared" si="20"/>
        <v/>
      </c>
      <c r="AP43" t="str">
        <f t="shared" si="7"/>
        <v/>
      </c>
      <c r="AQ43" t="str">
        <f t="shared" si="8"/>
        <v/>
      </c>
      <c r="AR43" t="str">
        <f t="shared" si="3"/>
        <v/>
      </c>
      <c r="AS43" t="str">
        <f t="shared" si="9"/>
        <v/>
      </c>
      <c r="AT43" t="str">
        <f t="shared" si="10"/>
        <v/>
      </c>
      <c r="AU43" t="str">
        <f t="shared" si="4"/>
        <v/>
      </c>
      <c r="AV43" t="str">
        <f t="shared" si="11"/>
        <v/>
      </c>
      <c r="AW43" t="str">
        <f t="shared" si="12"/>
        <v/>
      </c>
      <c r="AX43" t="str">
        <f t="shared" si="13"/>
        <v/>
      </c>
      <c r="AY43" t="str">
        <f t="shared" si="14"/>
        <v/>
      </c>
      <c r="AZ43" t="str">
        <f t="shared" si="15"/>
        <v/>
      </c>
      <c r="BA43" t="str">
        <f t="shared" si="16"/>
        <v/>
      </c>
      <c r="BB43" t="str">
        <f t="shared" si="17"/>
        <v/>
      </c>
      <c r="BC43" t="str">
        <f t="shared" si="18"/>
        <v/>
      </c>
      <c r="BD43" t="str">
        <f t="shared" si="19"/>
        <v/>
      </c>
    </row>
    <row r="44" spans="1:56">
      <c r="A44" s="64">
        <f t="shared" si="21"/>
        <v>36</v>
      </c>
      <c r="B44" s="41"/>
      <c r="C44" s="47"/>
      <c r="D44" s="40"/>
      <c r="E44" s="183"/>
      <c r="F44" s="39"/>
      <c r="G44" s="64" t="str">
        <f t="shared" si="6"/>
        <v/>
      </c>
      <c r="H44" s="34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169" t="str">
        <f>IF(C44="","",IF(ISERROR(MATCH(C44,リレー般男申込!$Q$12:$Q$253,0)),"","○"))</f>
        <v/>
      </c>
      <c r="Y44" s="169" t="str">
        <f>IF(ISERROR(MATCH(C44,リレー般男申込!$Q$12:$Q$203,0)),"",VLOOKUP(MATCH(C44,リレー般男申込!$Q$12:$Q$203,0),リレー般男申込!$M$12:$U$203,9))</f>
        <v/>
      </c>
      <c r="Z44" s="169" t="str">
        <f>IF(C44="","",IF(ISERROR(MATCH(C44,リレー般男申込!$AC$12:$AC$253,0)),"","○"))</f>
        <v/>
      </c>
      <c r="AA44" s="169" t="str">
        <f>IF(ISERROR(MATCH(C44,リレー般男申込!$AC$12:$AC$203,0)),"",VLOOKUP(MATCH(C44,リレー般男申込!$AC$12:$AC$203,0),リレー般男申込!$Y$12:$AG$203,9))</f>
        <v/>
      </c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M44" t="str">
        <f t="shared" si="20"/>
        <v/>
      </c>
      <c r="AP44" t="str">
        <f t="shared" si="7"/>
        <v/>
      </c>
      <c r="AQ44" t="str">
        <f t="shared" si="8"/>
        <v/>
      </c>
      <c r="AR44" t="str">
        <f t="shared" si="3"/>
        <v/>
      </c>
      <c r="AS44" t="str">
        <f t="shared" si="9"/>
        <v/>
      </c>
      <c r="AT44" t="str">
        <f t="shared" si="10"/>
        <v/>
      </c>
      <c r="AU44" t="str">
        <f t="shared" si="4"/>
        <v/>
      </c>
      <c r="AV44" t="str">
        <f t="shared" si="11"/>
        <v/>
      </c>
      <c r="AW44" t="str">
        <f t="shared" si="12"/>
        <v/>
      </c>
      <c r="AX44" t="str">
        <f t="shared" si="13"/>
        <v/>
      </c>
      <c r="AY44" t="str">
        <f t="shared" si="14"/>
        <v/>
      </c>
      <c r="AZ44" t="str">
        <f t="shared" si="15"/>
        <v/>
      </c>
      <c r="BA44" t="str">
        <f t="shared" si="16"/>
        <v/>
      </c>
      <c r="BB44" t="str">
        <f t="shared" si="17"/>
        <v/>
      </c>
      <c r="BC44" t="str">
        <f t="shared" si="18"/>
        <v/>
      </c>
      <c r="BD44" t="str">
        <f t="shared" si="19"/>
        <v/>
      </c>
    </row>
    <row r="45" spans="1:56">
      <c r="A45" s="64">
        <f t="shared" si="21"/>
        <v>37</v>
      </c>
      <c r="B45" s="41"/>
      <c r="C45" s="47"/>
      <c r="D45" s="40"/>
      <c r="E45" s="183"/>
      <c r="F45" s="39"/>
      <c r="G45" s="64" t="str">
        <f t="shared" si="6"/>
        <v/>
      </c>
      <c r="H45" s="34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169" t="str">
        <f>IF(C45="","",IF(ISERROR(MATCH(C45,リレー般男申込!$Q$12:$Q$253,0)),"","○"))</f>
        <v/>
      </c>
      <c r="Y45" s="169" t="str">
        <f>IF(ISERROR(MATCH(C45,リレー般男申込!$Q$12:$Q$203,0)),"",VLOOKUP(MATCH(C45,リレー般男申込!$Q$12:$Q$203,0),リレー般男申込!$M$12:$U$203,9))</f>
        <v/>
      </c>
      <c r="Z45" s="169" t="str">
        <f>IF(C45="","",IF(ISERROR(MATCH(C45,リレー般男申込!$AC$12:$AC$253,0)),"","○"))</f>
        <v/>
      </c>
      <c r="AA45" s="169" t="str">
        <f>IF(ISERROR(MATCH(C45,リレー般男申込!$AC$12:$AC$203,0)),"",VLOOKUP(MATCH(C45,リレー般男申込!$AC$12:$AC$203,0),リレー般男申込!$Y$12:$AG$203,9))</f>
        <v/>
      </c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M45" t="str">
        <f t="shared" si="20"/>
        <v/>
      </c>
      <c r="AP45" t="str">
        <f t="shared" si="7"/>
        <v/>
      </c>
      <c r="AQ45" t="str">
        <f t="shared" si="8"/>
        <v/>
      </c>
      <c r="AR45" t="str">
        <f t="shared" si="3"/>
        <v/>
      </c>
      <c r="AS45" t="str">
        <f t="shared" si="9"/>
        <v/>
      </c>
      <c r="AT45" t="str">
        <f t="shared" si="10"/>
        <v/>
      </c>
      <c r="AU45" t="str">
        <f t="shared" si="4"/>
        <v/>
      </c>
      <c r="AV45" t="str">
        <f t="shared" si="11"/>
        <v/>
      </c>
      <c r="AW45" t="str">
        <f t="shared" si="12"/>
        <v/>
      </c>
      <c r="AX45" t="str">
        <f t="shared" si="13"/>
        <v/>
      </c>
      <c r="AY45" t="str">
        <f t="shared" si="14"/>
        <v/>
      </c>
      <c r="AZ45" t="str">
        <f t="shared" si="15"/>
        <v/>
      </c>
      <c r="BA45" t="str">
        <f t="shared" si="16"/>
        <v/>
      </c>
      <c r="BB45" t="str">
        <f t="shared" si="17"/>
        <v/>
      </c>
      <c r="BC45" t="str">
        <f t="shared" si="18"/>
        <v/>
      </c>
      <c r="BD45" t="str">
        <f t="shared" si="19"/>
        <v/>
      </c>
    </row>
    <row r="46" spans="1:56">
      <c r="A46" s="64">
        <f t="shared" si="21"/>
        <v>38</v>
      </c>
      <c r="B46" s="41"/>
      <c r="C46" s="47"/>
      <c r="D46" s="40"/>
      <c r="E46" s="183"/>
      <c r="F46" s="39"/>
      <c r="G46" s="64" t="str">
        <f t="shared" si="6"/>
        <v/>
      </c>
      <c r="H46" s="34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169" t="str">
        <f>IF(C46="","",IF(ISERROR(MATCH(C46,リレー般男申込!$Q$12:$Q$253,0)),"","○"))</f>
        <v/>
      </c>
      <c r="Y46" s="169" t="str">
        <f>IF(ISERROR(MATCH(C46,リレー般男申込!$Q$12:$Q$203,0)),"",VLOOKUP(MATCH(C46,リレー般男申込!$Q$12:$Q$203,0),リレー般男申込!$M$12:$U$203,9))</f>
        <v/>
      </c>
      <c r="Z46" s="169" t="str">
        <f>IF(C46="","",IF(ISERROR(MATCH(C46,リレー般男申込!$AC$12:$AC$253,0)),"","○"))</f>
        <v/>
      </c>
      <c r="AA46" s="169" t="str">
        <f>IF(ISERROR(MATCH(C46,リレー般男申込!$AC$12:$AC$203,0)),"",VLOOKUP(MATCH(C46,リレー般男申込!$AC$12:$AC$203,0),リレー般男申込!$Y$12:$AG$203,9))</f>
        <v/>
      </c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M46" t="str">
        <f t="shared" si="20"/>
        <v/>
      </c>
      <c r="AP46" t="str">
        <f t="shared" si="7"/>
        <v/>
      </c>
      <c r="AQ46" t="str">
        <f t="shared" si="8"/>
        <v/>
      </c>
      <c r="AR46" t="str">
        <f t="shared" si="3"/>
        <v/>
      </c>
      <c r="AS46" t="str">
        <f t="shared" si="9"/>
        <v/>
      </c>
      <c r="AT46" t="str">
        <f t="shared" si="10"/>
        <v/>
      </c>
      <c r="AU46" t="str">
        <f t="shared" si="4"/>
        <v/>
      </c>
      <c r="AV46" t="str">
        <f t="shared" si="11"/>
        <v/>
      </c>
      <c r="AW46" t="str">
        <f t="shared" si="12"/>
        <v/>
      </c>
      <c r="AX46" t="str">
        <f t="shared" si="13"/>
        <v/>
      </c>
      <c r="AY46" t="str">
        <f t="shared" si="14"/>
        <v/>
      </c>
      <c r="AZ46" t="str">
        <f t="shared" si="15"/>
        <v/>
      </c>
      <c r="BA46" t="str">
        <f t="shared" si="16"/>
        <v/>
      </c>
      <c r="BB46" t="str">
        <f t="shared" si="17"/>
        <v/>
      </c>
      <c r="BC46" t="str">
        <f t="shared" si="18"/>
        <v/>
      </c>
      <c r="BD46" t="str">
        <f t="shared" si="19"/>
        <v/>
      </c>
    </row>
    <row r="47" spans="1:56">
      <c r="A47" s="64">
        <f t="shared" si="21"/>
        <v>39</v>
      </c>
      <c r="B47" s="41"/>
      <c r="C47" s="47"/>
      <c r="D47" s="40"/>
      <c r="E47" s="183"/>
      <c r="F47" s="39"/>
      <c r="G47" s="64" t="str">
        <f t="shared" si="6"/>
        <v/>
      </c>
      <c r="H47" s="34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169" t="str">
        <f>IF(C47="","",IF(ISERROR(MATCH(C47,リレー般男申込!$Q$12:$Q$253,0)),"","○"))</f>
        <v/>
      </c>
      <c r="Y47" s="169" t="str">
        <f>IF(ISERROR(MATCH(C47,リレー般男申込!$Q$12:$Q$203,0)),"",VLOOKUP(MATCH(C47,リレー般男申込!$Q$12:$Q$203,0),リレー般男申込!$M$12:$U$203,9))</f>
        <v/>
      </c>
      <c r="Z47" s="169" t="str">
        <f>IF(C47="","",IF(ISERROR(MATCH(C47,リレー般男申込!$AC$12:$AC$253,0)),"","○"))</f>
        <v/>
      </c>
      <c r="AA47" s="169" t="str">
        <f>IF(ISERROR(MATCH(C47,リレー般男申込!$AC$12:$AC$203,0)),"",VLOOKUP(MATCH(C47,リレー般男申込!$AC$12:$AC$203,0),リレー般男申込!$Y$12:$AG$203,9))</f>
        <v/>
      </c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M47" t="str">
        <f t="shared" si="20"/>
        <v/>
      </c>
      <c r="AP47" t="str">
        <f t="shared" si="7"/>
        <v/>
      </c>
      <c r="AQ47" t="str">
        <f t="shared" si="8"/>
        <v/>
      </c>
      <c r="AR47" t="str">
        <f t="shared" si="3"/>
        <v/>
      </c>
      <c r="AS47" t="str">
        <f t="shared" si="9"/>
        <v/>
      </c>
      <c r="AT47" t="str">
        <f t="shared" si="10"/>
        <v/>
      </c>
      <c r="AU47" t="str">
        <f t="shared" si="4"/>
        <v/>
      </c>
      <c r="AV47" t="str">
        <f t="shared" si="11"/>
        <v/>
      </c>
      <c r="AW47" t="str">
        <f t="shared" si="12"/>
        <v/>
      </c>
      <c r="AX47" t="str">
        <f t="shared" si="13"/>
        <v/>
      </c>
      <c r="AY47" t="str">
        <f t="shared" si="14"/>
        <v/>
      </c>
      <c r="AZ47" t="str">
        <f t="shared" si="15"/>
        <v/>
      </c>
      <c r="BA47" t="str">
        <f t="shared" si="16"/>
        <v/>
      </c>
      <c r="BB47" t="str">
        <f t="shared" si="17"/>
        <v/>
      </c>
      <c r="BC47" t="str">
        <f t="shared" si="18"/>
        <v/>
      </c>
      <c r="BD47" t="str">
        <f t="shared" si="19"/>
        <v/>
      </c>
    </row>
    <row r="48" spans="1:56">
      <c r="A48" s="65">
        <f t="shared" si="21"/>
        <v>40</v>
      </c>
      <c r="B48" s="45"/>
      <c r="C48" s="48"/>
      <c r="D48" s="43"/>
      <c r="E48" s="184"/>
      <c r="F48" s="42"/>
      <c r="G48" s="65" t="str">
        <f t="shared" si="6"/>
        <v/>
      </c>
      <c r="H48" s="61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170" t="str">
        <f>IF(C48="","",IF(ISERROR(MATCH(C48,リレー般男申込!$Q$12:$Q$253,0)),"","○"))</f>
        <v/>
      </c>
      <c r="Y48" s="170" t="str">
        <f>IF(ISERROR(MATCH(C48,リレー般男申込!$Q$12:$Q$203,0)),"",VLOOKUP(MATCH(C48,リレー般男申込!$Q$12:$Q$203,0),リレー般男申込!$M$12:$U$203,9))</f>
        <v/>
      </c>
      <c r="Z48" s="170" t="str">
        <f>IF(C48="","",IF(ISERROR(MATCH(C48,リレー般男申込!$AC$12:$AC$253,0)),"","○"))</f>
        <v/>
      </c>
      <c r="AA48" s="170" t="str">
        <f>IF(ISERROR(MATCH(C48,リレー般男申込!$AC$12:$AC$203,0)),"",VLOOKUP(MATCH(C48,リレー般男申込!$AC$12:$AC$203,0),リレー般男申込!$Y$12:$AG$203,9))</f>
        <v/>
      </c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M48" t="str">
        <f t="shared" si="20"/>
        <v/>
      </c>
      <c r="AP48" t="str">
        <f t="shared" si="7"/>
        <v/>
      </c>
      <c r="AQ48" t="str">
        <f t="shared" si="8"/>
        <v/>
      </c>
      <c r="AR48" t="str">
        <f t="shared" si="3"/>
        <v/>
      </c>
      <c r="AS48" t="str">
        <f t="shared" si="9"/>
        <v/>
      </c>
      <c r="AT48" t="str">
        <f t="shared" si="10"/>
        <v/>
      </c>
      <c r="AU48" t="str">
        <f t="shared" si="4"/>
        <v/>
      </c>
      <c r="AV48" t="str">
        <f t="shared" si="11"/>
        <v/>
      </c>
      <c r="AW48" t="str">
        <f t="shared" si="12"/>
        <v/>
      </c>
      <c r="AX48" t="str">
        <f t="shared" si="13"/>
        <v/>
      </c>
      <c r="AY48" t="str">
        <f t="shared" si="14"/>
        <v/>
      </c>
      <c r="AZ48" t="str">
        <f t="shared" si="15"/>
        <v/>
      </c>
      <c r="BA48" t="str">
        <f t="shared" si="16"/>
        <v/>
      </c>
      <c r="BB48" t="str">
        <f t="shared" si="17"/>
        <v/>
      </c>
      <c r="BC48" t="str">
        <f t="shared" si="18"/>
        <v/>
      </c>
      <c r="BD48" t="str">
        <f t="shared" si="19"/>
        <v/>
      </c>
    </row>
    <row r="49" spans="1:56">
      <c r="A49" s="63">
        <f t="shared" si="21"/>
        <v>41</v>
      </c>
      <c r="B49" s="44"/>
      <c r="C49" s="46"/>
      <c r="D49" s="38"/>
      <c r="E49" s="182"/>
      <c r="F49" s="37"/>
      <c r="G49" s="63" t="str">
        <f t="shared" si="6"/>
        <v/>
      </c>
      <c r="H49" s="32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168" t="str">
        <f>IF(C49="","",IF(ISERROR(MATCH(C49,リレー般男申込!$Q$12:$Q$253,0)),"","○"))</f>
        <v/>
      </c>
      <c r="Y49" s="168" t="str">
        <f>IF(ISERROR(MATCH(C49,リレー般男申込!$Q$12:$Q$203,0)),"",VLOOKUP(MATCH(C49,リレー般男申込!$Q$12:$Q$203,0),リレー般男申込!$M$12:$U$203,9))</f>
        <v/>
      </c>
      <c r="Z49" s="168" t="str">
        <f>IF(C49="","",IF(ISERROR(MATCH(C49,リレー般男申込!$AC$12:$AC$253,0)),"","○"))</f>
        <v/>
      </c>
      <c r="AA49" s="168" t="str">
        <f>IF(ISERROR(MATCH(C49,リレー般男申込!$AC$12:$AC$203,0)),"",VLOOKUP(MATCH(C49,リレー般男申込!$AC$12:$AC$203,0),リレー般男申込!$Y$12:$AG$203,9))</f>
        <v/>
      </c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M49" t="str">
        <f t="shared" si="20"/>
        <v/>
      </c>
      <c r="AP49" t="str">
        <f t="shared" si="7"/>
        <v/>
      </c>
      <c r="AQ49" t="str">
        <f t="shared" si="8"/>
        <v/>
      </c>
      <c r="AR49" t="str">
        <f t="shared" si="3"/>
        <v/>
      </c>
      <c r="AS49" t="str">
        <f t="shared" si="9"/>
        <v/>
      </c>
      <c r="AT49" t="str">
        <f t="shared" si="10"/>
        <v/>
      </c>
      <c r="AU49" t="str">
        <f t="shared" si="4"/>
        <v/>
      </c>
      <c r="AV49" t="str">
        <f t="shared" si="11"/>
        <v/>
      </c>
      <c r="AW49" t="str">
        <f t="shared" si="12"/>
        <v/>
      </c>
      <c r="AX49" t="str">
        <f t="shared" si="13"/>
        <v/>
      </c>
      <c r="AY49" t="str">
        <f t="shared" si="14"/>
        <v/>
      </c>
      <c r="AZ49" t="str">
        <f t="shared" si="15"/>
        <v/>
      </c>
      <c r="BA49" t="str">
        <f t="shared" si="16"/>
        <v/>
      </c>
      <c r="BB49" t="str">
        <f t="shared" si="17"/>
        <v/>
      </c>
      <c r="BC49" t="str">
        <f t="shared" si="18"/>
        <v/>
      </c>
      <c r="BD49" t="str">
        <f t="shared" si="19"/>
        <v/>
      </c>
    </row>
    <row r="50" spans="1:56">
      <c r="A50" s="210">
        <f t="shared" si="21"/>
        <v>42</v>
      </c>
      <c r="B50" s="41"/>
      <c r="C50" s="47"/>
      <c r="D50" s="40"/>
      <c r="E50" s="183"/>
      <c r="F50" s="39"/>
      <c r="G50" s="64" t="str">
        <f t="shared" si="6"/>
        <v/>
      </c>
      <c r="H50" s="34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169" t="str">
        <f>IF(C50="","",IF(ISERROR(MATCH(C50,リレー般男申込!$Q$12:$Q$253,0)),"","○"))</f>
        <v/>
      </c>
      <c r="Y50" s="169" t="str">
        <f>IF(ISERROR(MATCH(C50,リレー般男申込!$Q$12:$Q$203,0)),"",VLOOKUP(MATCH(C50,リレー般男申込!$Q$12:$Q$203,0),リレー般男申込!$M$12:$U$203,9))</f>
        <v/>
      </c>
      <c r="Z50" s="169" t="str">
        <f>IF(C50="","",IF(ISERROR(MATCH(C50,リレー般男申込!$AC$12:$AC$253,0)),"","○"))</f>
        <v/>
      </c>
      <c r="AA50" s="169" t="str">
        <f>IF(ISERROR(MATCH(C50,リレー般男申込!$AC$12:$AC$203,0)),"",VLOOKUP(MATCH(C50,リレー般男申込!$AC$12:$AC$203,0),リレー般男申込!$Y$12:$AG$203,9))</f>
        <v/>
      </c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M50" t="str">
        <f t="shared" si="20"/>
        <v/>
      </c>
      <c r="AP50" t="str">
        <f t="shared" si="7"/>
        <v/>
      </c>
      <c r="AQ50" t="str">
        <f t="shared" si="8"/>
        <v/>
      </c>
      <c r="AR50" t="str">
        <f t="shared" si="3"/>
        <v/>
      </c>
      <c r="AS50" t="str">
        <f t="shared" si="9"/>
        <v/>
      </c>
      <c r="AT50" t="str">
        <f t="shared" si="10"/>
        <v/>
      </c>
      <c r="AU50" t="str">
        <f t="shared" si="4"/>
        <v/>
      </c>
      <c r="AV50" t="str">
        <f t="shared" si="11"/>
        <v/>
      </c>
      <c r="AW50" t="str">
        <f t="shared" si="12"/>
        <v/>
      </c>
      <c r="AX50" t="str">
        <f t="shared" si="13"/>
        <v/>
      </c>
      <c r="AY50" t="str">
        <f t="shared" si="14"/>
        <v/>
      </c>
      <c r="AZ50" t="str">
        <f t="shared" si="15"/>
        <v/>
      </c>
      <c r="BA50" t="str">
        <f t="shared" si="16"/>
        <v/>
      </c>
      <c r="BB50" t="str">
        <f t="shared" si="17"/>
        <v/>
      </c>
      <c r="BC50" t="str">
        <f t="shared" si="18"/>
        <v/>
      </c>
      <c r="BD50" t="str">
        <f t="shared" si="19"/>
        <v/>
      </c>
    </row>
    <row r="51" spans="1:56">
      <c r="A51" s="64">
        <f t="shared" si="21"/>
        <v>43</v>
      </c>
      <c r="B51" s="41"/>
      <c r="C51" s="47"/>
      <c r="D51" s="40"/>
      <c r="E51" s="183"/>
      <c r="F51" s="39"/>
      <c r="G51" s="64" t="str">
        <f t="shared" si="6"/>
        <v/>
      </c>
      <c r="H51" s="34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169" t="str">
        <f>IF(C51="","",IF(ISERROR(MATCH(C51,リレー般男申込!$Q$12:$Q$253,0)),"","○"))</f>
        <v/>
      </c>
      <c r="Y51" s="169" t="str">
        <f>IF(ISERROR(MATCH(C51,リレー般男申込!$Q$12:$Q$203,0)),"",VLOOKUP(MATCH(C51,リレー般男申込!$Q$12:$Q$203,0),リレー般男申込!$M$12:$U$203,9))</f>
        <v/>
      </c>
      <c r="Z51" s="169" t="str">
        <f>IF(C51="","",IF(ISERROR(MATCH(C51,リレー般男申込!$AC$12:$AC$253,0)),"","○"))</f>
        <v/>
      </c>
      <c r="AA51" s="169" t="str">
        <f>IF(ISERROR(MATCH(C51,リレー般男申込!$AC$12:$AC$203,0)),"",VLOOKUP(MATCH(C51,リレー般男申込!$AC$12:$AC$203,0),リレー般男申込!$Y$12:$AG$203,9))</f>
        <v/>
      </c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M51" t="str">
        <f t="shared" si="20"/>
        <v/>
      </c>
      <c r="AP51" t="str">
        <f t="shared" si="7"/>
        <v/>
      </c>
      <c r="AQ51" t="str">
        <f t="shared" si="8"/>
        <v/>
      </c>
      <c r="AR51" t="str">
        <f t="shared" si="3"/>
        <v/>
      </c>
      <c r="AS51" t="str">
        <f t="shared" si="9"/>
        <v/>
      </c>
      <c r="AT51" t="str">
        <f t="shared" si="10"/>
        <v/>
      </c>
      <c r="AU51" t="str">
        <f t="shared" si="4"/>
        <v/>
      </c>
      <c r="AV51" t="str">
        <f t="shared" si="11"/>
        <v/>
      </c>
      <c r="AW51" t="str">
        <f t="shared" si="12"/>
        <v/>
      </c>
      <c r="AX51" t="str">
        <f t="shared" si="13"/>
        <v/>
      </c>
      <c r="AY51" t="str">
        <f t="shared" si="14"/>
        <v/>
      </c>
      <c r="AZ51" t="str">
        <f t="shared" si="15"/>
        <v/>
      </c>
      <c r="BA51" t="str">
        <f t="shared" si="16"/>
        <v/>
      </c>
      <c r="BB51" t="str">
        <f t="shared" si="17"/>
        <v/>
      </c>
      <c r="BC51" t="str">
        <f t="shared" si="18"/>
        <v/>
      </c>
      <c r="BD51" t="str">
        <f t="shared" si="19"/>
        <v/>
      </c>
    </row>
    <row r="52" spans="1:56">
      <c r="A52" s="64">
        <f t="shared" si="21"/>
        <v>44</v>
      </c>
      <c r="B52" s="41"/>
      <c r="C52" s="47"/>
      <c r="D52" s="40"/>
      <c r="E52" s="183"/>
      <c r="F52" s="39"/>
      <c r="G52" s="64" t="str">
        <f t="shared" si="6"/>
        <v/>
      </c>
      <c r="H52" s="34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169" t="str">
        <f>IF(C52="","",IF(ISERROR(MATCH(C52,リレー般男申込!$Q$12:$Q$253,0)),"","○"))</f>
        <v/>
      </c>
      <c r="Y52" s="169" t="str">
        <f>IF(ISERROR(MATCH(C52,リレー般男申込!$Q$12:$Q$203,0)),"",VLOOKUP(MATCH(C52,リレー般男申込!$Q$12:$Q$203,0),リレー般男申込!$M$12:$U$203,9))</f>
        <v/>
      </c>
      <c r="Z52" s="169" t="str">
        <f>IF(C52="","",IF(ISERROR(MATCH(C52,リレー般男申込!$AC$12:$AC$253,0)),"","○"))</f>
        <v/>
      </c>
      <c r="AA52" s="169" t="str">
        <f>IF(ISERROR(MATCH(C52,リレー般男申込!$AC$12:$AC$203,0)),"",VLOOKUP(MATCH(C52,リレー般男申込!$AC$12:$AC$203,0),リレー般男申込!$Y$12:$AG$203,9))</f>
        <v/>
      </c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M52" t="str">
        <f t="shared" si="20"/>
        <v/>
      </c>
      <c r="AP52" t="str">
        <f t="shared" si="7"/>
        <v/>
      </c>
      <c r="AQ52" t="str">
        <f t="shared" si="8"/>
        <v/>
      </c>
      <c r="AR52" t="str">
        <f t="shared" si="3"/>
        <v/>
      </c>
      <c r="AS52" t="str">
        <f t="shared" si="9"/>
        <v/>
      </c>
      <c r="AT52" t="str">
        <f t="shared" si="10"/>
        <v/>
      </c>
      <c r="AU52" t="str">
        <f t="shared" si="4"/>
        <v/>
      </c>
      <c r="AV52" t="str">
        <f t="shared" si="11"/>
        <v/>
      </c>
      <c r="AW52" t="str">
        <f t="shared" si="12"/>
        <v/>
      </c>
      <c r="AX52" t="str">
        <f t="shared" si="13"/>
        <v/>
      </c>
      <c r="AY52" t="str">
        <f t="shared" si="14"/>
        <v/>
      </c>
      <c r="AZ52" t="str">
        <f t="shared" si="15"/>
        <v/>
      </c>
      <c r="BA52" t="str">
        <f t="shared" si="16"/>
        <v/>
      </c>
      <c r="BB52" t="str">
        <f t="shared" si="17"/>
        <v/>
      </c>
      <c r="BC52" t="str">
        <f t="shared" si="18"/>
        <v/>
      </c>
      <c r="BD52" t="str">
        <f t="shared" si="19"/>
        <v/>
      </c>
    </row>
    <row r="53" spans="1:56">
      <c r="A53" s="64">
        <f t="shared" si="21"/>
        <v>45</v>
      </c>
      <c r="B53" s="41"/>
      <c r="C53" s="47"/>
      <c r="D53" s="40"/>
      <c r="E53" s="183"/>
      <c r="F53" s="39"/>
      <c r="G53" s="64" t="str">
        <f t="shared" si="6"/>
        <v/>
      </c>
      <c r="H53" s="34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169" t="str">
        <f>IF(C53="","",IF(ISERROR(MATCH(C53,リレー般男申込!$Q$12:$Q$253,0)),"","○"))</f>
        <v/>
      </c>
      <c r="Y53" s="169" t="str">
        <f>IF(ISERROR(MATCH(C53,リレー般男申込!$Q$12:$Q$203,0)),"",VLOOKUP(MATCH(C53,リレー般男申込!$Q$12:$Q$203,0),リレー般男申込!$M$12:$U$203,9))</f>
        <v/>
      </c>
      <c r="Z53" s="169" t="str">
        <f>IF(C53="","",IF(ISERROR(MATCH(C53,リレー般男申込!$AC$12:$AC$253,0)),"","○"))</f>
        <v/>
      </c>
      <c r="AA53" s="169" t="str">
        <f>IF(ISERROR(MATCH(C53,リレー般男申込!$AC$12:$AC$203,0)),"",VLOOKUP(MATCH(C53,リレー般男申込!$AC$12:$AC$203,0),リレー般男申込!$Y$12:$AG$203,9))</f>
        <v/>
      </c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M53" t="str">
        <f t="shared" si="20"/>
        <v/>
      </c>
      <c r="AP53" t="str">
        <f t="shared" si="7"/>
        <v/>
      </c>
      <c r="AQ53" t="str">
        <f t="shared" si="8"/>
        <v/>
      </c>
      <c r="AR53" t="str">
        <f t="shared" si="3"/>
        <v/>
      </c>
      <c r="AS53" t="str">
        <f t="shared" si="9"/>
        <v/>
      </c>
      <c r="AT53" t="str">
        <f t="shared" si="10"/>
        <v/>
      </c>
      <c r="AU53" t="str">
        <f t="shared" si="4"/>
        <v/>
      </c>
      <c r="AV53" t="str">
        <f t="shared" si="11"/>
        <v/>
      </c>
      <c r="AW53" t="str">
        <f t="shared" si="12"/>
        <v/>
      </c>
      <c r="AX53" t="str">
        <f t="shared" si="13"/>
        <v/>
      </c>
      <c r="AY53" t="str">
        <f t="shared" si="14"/>
        <v/>
      </c>
      <c r="AZ53" t="str">
        <f t="shared" si="15"/>
        <v/>
      </c>
      <c r="BA53" t="str">
        <f t="shared" si="16"/>
        <v/>
      </c>
      <c r="BB53" t="str">
        <f t="shared" si="17"/>
        <v/>
      </c>
      <c r="BC53" t="str">
        <f t="shared" si="18"/>
        <v/>
      </c>
      <c r="BD53" t="str">
        <f t="shared" si="19"/>
        <v/>
      </c>
    </row>
    <row r="54" spans="1:56">
      <c r="A54" s="64">
        <f t="shared" si="21"/>
        <v>46</v>
      </c>
      <c r="B54" s="41"/>
      <c r="C54" s="47"/>
      <c r="D54" s="40"/>
      <c r="E54" s="183"/>
      <c r="F54" s="39"/>
      <c r="G54" s="64" t="str">
        <f t="shared" si="6"/>
        <v/>
      </c>
      <c r="H54" s="34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169" t="str">
        <f>IF(C54="","",IF(ISERROR(MATCH(C54,リレー般男申込!$Q$12:$Q$253,0)),"","○"))</f>
        <v/>
      </c>
      <c r="Y54" s="169" t="str">
        <f>IF(ISERROR(MATCH(C54,リレー般男申込!$Q$12:$Q$203,0)),"",VLOOKUP(MATCH(C54,リレー般男申込!$Q$12:$Q$203,0),リレー般男申込!$M$12:$U$203,9))</f>
        <v/>
      </c>
      <c r="Z54" s="169" t="str">
        <f>IF(C54="","",IF(ISERROR(MATCH(C54,リレー般男申込!$AC$12:$AC$253,0)),"","○"))</f>
        <v/>
      </c>
      <c r="AA54" s="169" t="str">
        <f>IF(ISERROR(MATCH(C54,リレー般男申込!$AC$12:$AC$203,0)),"",VLOOKUP(MATCH(C54,リレー般男申込!$AC$12:$AC$203,0),リレー般男申込!$Y$12:$AG$203,9))</f>
        <v/>
      </c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M54" t="str">
        <f t="shared" si="20"/>
        <v/>
      </c>
      <c r="AP54" t="str">
        <f t="shared" si="7"/>
        <v/>
      </c>
      <c r="AQ54" t="str">
        <f t="shared" si="8"/>
        <v/>
      </c>
      <c r="AR54" t="str">
        <f t="shared" si="3"/>
        <v/>
      </c>
      <c r="AS54" t="str">
        <f t="shared" si="9"/>
        <v/>
      </c>
      <c r="AT54" t="str">
        <f t="shared" si="10"/>
        <v/>
      </c>
      <c r="AU54" t="str">
        <f t="shared" si="4"/>
        <v/>
      </c>
      <c r="AV54" t="str">
        <f t="shared" si="11"/>
        <v/>
      </c>
      <c r="AW54" t="str">
        <f t="shared" si="12"/>
        <v/>
      </c>
      <c r="AX54" t="str">
        <f t="shared" si="13"/>
        <v/>
      </c>
      <c r="AY54" t="str">
        <f t="shared" si="14"/>
        <v/>
      </c>
      <c r="AZ54" t="str">
        <f t="shared" si="15"/>
        <v/>
      </c>
      <c r="BA54" t="str">
        <f t="shared" si="16"/>
        <v/>
      </c>
      <c r="BB54" t="str">
        <f t="shared" si="17"/>
        <v/>
      </c>
      <c r="BC54" t="str">
        <f t="shared" si="18"/>
        <v/>
      </c>
      <c r="BD54" t="str">
        <f t="shared" si="19"/>
        <v/>
      </c>
    </row>
    <row r="55" spans="1:56">
      <c r="A55" s="64">
        <f t="shared" si="21"/>
        <v>47</v>
      </c>
      <c r="B55" s="41"/>
      <c r="C55" s="47"/>
      <c r="D55" s="40"/>
      <c r="E55" s="183"/>
      <c r="F55" s="39"/>
      <c r="G55" s="64" t="str">
        <f t="shared" si="6"/>
        <v/>
      </c>
      <c r="H55" s="3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169" t="str">
        <f>IF(C55="","",IF(ISERROR(MATCH(C55,リレー般男申込!$Q$12:$Q$253,0)),"","○"))</f>
        <v/>
      </c>
      <c r="Y55" s="169" t="str">
        <f>IF(ISERROR(MATCH(C55,リレー般男申込!$Q$12:$Q$203,0)),"",VLOOKUP(MATCH(C55,リレー般男申込!$Q$12:$Q$203,0),リレー般男申込!$M$12:$U$203,9))</f>
        <v/>
      </c>
      <c r="Z55" s="169" t="str">
        <f>IF(C55="","",IF(ISERROR(MATCH(C55,リレー般男申込!$AC$12:$AC$253,0)),"","○"))</f>
        <v/>
      </c>
      <c r="AA55" s="169" t="str">
        <f>IF(ISERROR(MATCH(C55,リレー般男申込!$AC$12:$AC$203,0)),"",VLOOKUP(MATCH(C55,リレー般男申込!$AC$12:$AC$203,0),リレー般男申込!$Y$12:$AG$203,9))</f>
        <v/>
      </c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M55" t="str">
        <f t="shared" si="20"/>
        <v/>
      </c>
      <c r="AP55" t="str">
        <f t="shared" si="7"/>
        <v/>
      </c>
      <c r="AQ55" t="str">
        <f t="shared" si="8"/>
        <v/>
      </c>
      <c r="AR55" t="str">
        <f t="shared" si="3"/>
        <v/>
      </c>
      <c r="AS55" t="str">
        <f t="shared" si="9"/>
        <v/>
      </c>
      <c r="AT55" t="str">
        <f t="shared" si="10"/>
        <v/>
      </c>
      <c r="AU55" t="str">
        <f t="shared" si="4"/>
        <v/>
      </c>
      <c r="AV55" t="str">
        <f t="shared" si="11"/>
        <v/>
      </c>
      <c r="AW55" t="str">
        <f t="shared" si="12"/>
        <v/>
      </c>
      <c r="AX55" t="str">
        <f t="shared" si="13"/>
        <v/>
      </c>
      <c r="AY55" t="str">
        <f t="shared" si="14"/>
        <v/>
      </c>
      <c r="AZ55" t="str">
        <f t="shared" si="15"/>
        <v/>
      </c>
      <c r="BA55" t="str">
        <f t="shared" si="16"/>
        <v/>
      </c>
      <c r="BB55" t="str">
        <f t="shared" si="17"/>
        <v/>
      </c>
      <c r="BC55" t="str">
        <f t="shared" si="18"/>
        <v/>
      </c>
      <c r="BD55" t="str">
        <f t="shared" si="19"/>
        <v/>
      </c>
    </row>
    <row r="56" spans="1:56">
      <c r="A56" s="64">
        <f t="shared" si="21"/>
        <v>48</v>
      </c>
      <c r="B56" s="41"/>
      <c r="C56" s="47"/>
      <c r="D56" s="40"/>
      <c r="E56" s="183"/>
      <c r="F56" s="39"/>
      <c r="G56" s="64" t="str">
        <f t="shared" si="6"/>
        <v/>
      </c>
      <c r="H56" s="3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169" t="str">
        <f>IF(C56="","",IF(ISERROR(MATCH(C56,リレー般男申込!$Q$12:$Q$253,0)),"","○"))</f>
        <v/>
      </c>
      <c r="Y56" s="169" t="str">
        <f>IF(ISERROR(MATCH(C56,リレー般男申込!$Q$12:$Q$203,0)),"",VLOOKUP(MATCH(C56,リレー般男申込!$Q$12:$Q$203,0),リレー般男申込!$M$12:$U$203,9))</f>
        <v/>
      </c>
      <c r="Z56" s="169" t="str">
        <f>IF(C56="","",IF(ISERROR(MATCH(C56,リレー般男申込!$AC$12:$AC$253,0)),"","○"))</f>
        <v/>
      </c>
      <c r="AA56" s="169" t="str">
        <f>IF(ISERROR(MATCH(C56,リレー般男申込!$AC$12:$AC$203,0)),"",VLOOKUP(MATCH(C56,リレー般男申込!$AC$12:$AC$203,0),リレー般男申込!$Y$12:$AG$203,9))</f>
        <v/>
      </c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M56" t="str">
        <f t="shared" si="20"/>
        <v/>
      </c>
      <c r="AP56" t="str">
        <f t="shared" si="7"/>
        <v/>
      </c>
      <c r="AQ56" t="str">
        <f t="shared" si="8"/>
        <v/>
      </c>
      <c r="AR56" t="str">
        <f t="shared" si="3"/>
        <v/>
      </c>
      <c r="AS56" t="str">
        <f t="shared" si="9"/>
        <v/>
      </c>
      <c r="AT56" t="str">
        <f t="shared" si="10"/>
        <v/>
      </c>
      <c r="AU56" t="str">
        <f t="shared" si="4"/>
        <v/>
      </c>
      <c r="AV56" t="str">
        <f t="shared" si="11"/>
        <v/>
      </c>
      <c r="AW56" t="str">
        <f t="shared" si="12"/>
        <v/>
      </c>
      <c r="AX56" t="str">
        <f t="shared" si="13"/>
        <v/>
      </c>
      <c r="AY56" t="str">
        <f t="shared" si="14"/>
        <v/>
      </c>
      <c r="AZ56" t="str">
        <f t="shared" si="15"/>
        <v/>
      </c>
      <c r="BA56" t="str">
        <f t="shared" si="16"/>
        <v/>
      </c>
      <c r="BB56" t="str">
        <f t="shared" si="17"/>
        <v/>
      </c>
      <c r="BC56" t="str">
        <f t="shared" si="18"/>
        <v/>
      </c>
      <c r="BD56" t="str">
        <f t="shared" si="19"/>
        <v/>
      </c>
    </row>
    <row r="57" spans="1:56">
      <c r="A57" s="64">
        <f t="shared" si="21"/>
        <v>49</v>
      </c>
      <c r="B57" s="41"/>
      <c r="C57" s="47"/>
      <c r="D57" s="40"/>
      <c r="E57" s="183"/>
      <c r="F57" s="39"/>
      <c r="G57" s="64" t="str">
        <f t="shared" si="6"/>
        <v/>
      </c>
      <c r="H57" s="3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169" t="str">
        <f>IF(C57="","",IF(ISERROR(MATCH(C57,リレー般男申込!$Q$12:$Q$253,0)),"","○"))</f>
        <v/>
      </c>
      <c r="Y57" s="169" t="str">
        <f>IF(ISERROR(MATCH(C57,リレー般男申込!$Q$12:$Q$203,0)),"",VLOOKUP(MATCH(C57,リレー般男申込!$Q$12:$Q$203,0),リレー般男申込!$M$12:$U$203,9))</f>
        <v/>
      </c>
      <c r="Z57" s="169" t="str">
        <f>IF(C57="","",IF(ISERROR(MATCH(C57,リレー般男申込!$AC$12:$AC$253,0)),"","○"))</f>
        <v/>
      </c>
      <c r="AA57" s="169" t="str">
        <f>IF(ISERROR(MATCH(C57,リレー般男申込!$AC$12:$AC$203,0)),"",VLOOKUP(MATCH(C57,リレー般男申込!$AC$12:$AC$203,0),リレー般男申込!$Y$12:$AG$203,9))</f>
        <v/>
      </c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M57" t="str">
        <f t="shared" si="20"/>
        <v/>
      </c>
      <c r="AP57" t="str">
        <f t="shared" si="7"/>
        <v/>
      </c>
      <c r="AQ57" t="str">
        <f t="shared" si="8"/>
        <v/>
      </c>
      <c r="AR57" t="str">
        <f t="shared" si="3"/>
        <v/>
      </c>
      <c r="AS57" t="str">
        <f t="shared" si="9"/>
        <v/>
      </c>
      <c r="AT57" t="str">
        <f t="shared" si="10"/>
        <v/>
      </c>
      <c r="AU57" t="str">
        <f t="shared" si="4"/>
        <v/>
      </c>
      <c r="AV57" t="str">
        <f t="shared" si="11"/>
        <v/>
      </c>
      <c r="AW57" t="str">
        <f t="shared" si="12"/>
        <v/>
      </c>
      <c r="AX57" t="str">
        <f t="shared" si="13"/>
        <v/>
      </c>
      <c r="AY57" t="str">
        <f t="shared" si="14"/>
        <v/>
      </c>
      <c r="AZ57" t="str">
        <f t="shared" si="15"/>
        <v/>
      </c>
      <c r="BA57" t="str">
        <f t="shared" si="16"/>
        <v/>
      </c>
      <c r="BB57" t="str">
        <f t="shared" si="17"/>
        <v/>
      </c>
      <c r="BC57" t="str">
        <f t="shared" si="18"/>
        <v/>
      </c>
      <c r="BD57" t="str">
        <f t="shared" si="19"/>
        <v/>
      </c>
    </row>
    <row r="58" spans="1:56">
      <c r="A58" s="65">
        <f t="shared" si="21"/>
        <v>50</v>
      </c>
      <c r="B58" s="45"/>
      <c r="C58" s="48"/>
      <c r="D58" s="43"/>
      <c r="E58" s="184"/>
      <c r="F58" s="42"/>
      <c r="G58" s="65" t="str">
        <f t="shared" si="6"/>
        <v/>
      </c>
      <c r="H58" s="61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170" t="str">
        <f>IF(C58="","",IF(ISERROR(MATCH(C58,リレー般男申込!$Q$12:$Q$253,0)),"","○"))</f>
        <v/>
      </c>
      <c r="Y58" s="170" t="str">
        <f>IF(ISERROR(MATCH(C58,リレー般男申込!$Q$12:$Q$203,0)),"",VLOOKUP(MATCH(C58,リレー般男申込!$Q$12:$Q$203,0),リレー般男申込!$M$12:$U$203,9))</f>
        <v/>
      </c>
      <c r="Z58" s="170" t="str">
        <f>IF(C58="","",IF(ISERROR(MATCH(C58,リレー般男申込!$AC$12:$AC$253,0)),"","○"))</f>
        <v/>
      </c>
      <c r="AA58" s="170" t="str">
        <f>IF(ISERROR(MATCH(C58,リレー般男申込!$AC$12:$AC$203,0)),"",VLOOKUP(MATCH(C58,リレー般男申込!$AC$12:$AC$203,0),リレー般男申込!$Y$12:$AG$203,9))</f>
        <v/>
      </c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M58" t="str">
        <f t="shared" si="20"/>
        <v/>
      </c>
      <c r="AP58" t="str">
        <f t="shared" si="7"/>
        <v/>
      </c>
      <c r="AQ58" t="str">
        <f t="shared" si="8"/>
        <v/>
      </c>
      <c r="AR58" t="str">
        <f t="shared" si="3"/>
        <v/>
      </c>
      <c r="AS58" t="str">
        <f t="shared" si="9"/>
        <v/>
      </c>
      <c r="AT58" t="str">
        <f t="shared" si="10"/>
        <v/>
      </c>
      <c r="AU58" t="str">
        <f t="shared" si="4"/>
        <v/>
      </c>
      <c r="AV58" t="str">
        <f t="shared" si="11"/>
        <v/>
      </c>
      <c r="AW58" t="str">
        <f t="shared" si="12"/>
        <v/>
      </c>
      <c r="AX58" t="str">
        <f t="shared" si="13"/>
        <v/>
      </c>
      <c r="AY58" t="str">
        <f t="shared" si="14"/>
        <v/>
      </c>
      <c r="AZ58" t="str">
        <f t="shared" si="15"/>
        <v/>
      </c>
      <c r="BA58" t="str">
        <f t="shared" si="16"/>
        <v/>
      </c>
      <c r="BB58" t="str">
        <f t="shared" si="17"/>
        <v/>
      </c>
      <c r="BC58" t="str">
        <f t="shared" si="18"/>
        <v/>
      </c>
      <c r="BD58" t="str">
        <f t="shared" si="19"/>
        <v/>
      </c>
    </row>
    <row r="59" spans="1:56">
      <c r="AP59" t="str">
        <f>IF(H59="○","１男１００ｍ．","")</f>
        <v/>
      </c>
      <c r="AQ59" t="str">
        <f>IF(J59="○","２男１００ｍ．","")</f>
        <v/>
      </c>
      <c r="AR59" t="str">
        <f>IF(L59="○","３男１００ｍ．","")</f>
        <v/>
      </c>
      <c r="AS59" t="str">
        <f>IF(N59="○","全男２００ｍ．","")</f>
        <v/>
      </c>
      <c r="AT59" t="str">
        <f>IF(R59="○","全男４００ｍ．","")</f>
        <v/>
      </c>
      <c r="AV59" t="str">
        <f>IF(T59="○","全８００ｍ．","")</f>
        <v/>
      </c>
      <c r="AW59" t="str">
        <f>IF(V59="○","全男１５００ｍ．","")</f>
        <v/>
      </c>
      <c r="AX59" t="str">
        <f>IF(X59="○","全男３０００ｍ．","")</f>
        <v/>
      </c>
      <c r="BA59" t="str">
        <f>IF(AB59="○","全男走高跳．","")</f>
        <v/>
      </c>
      <c r="BB59" t="str">
        <f>IF(AD59="○","全男棒高跳．","")</f>
        <v/>
      </c>
      <c r="BC59" t="str">
        <f>IF(AH59="○","全男砲丸投．","")</f>
        <v/>
      </c>
      <c r="BD59" t="str">
        <f>IF(AJ59="○","全男円盤投．","")</f>
        <v/>
      </c>
    </row>
    <row r="60" spans="1:56">
      <c r="A60" s="21" t="s">
        <v>26</v>
      </c>
      <c r="H60">
        <f>COUNTIF(H9:H58,"○")</f>
        <v>0</v>
      </c>
      <c r="J60">
        <f>COUNTIF(J9:J58,"○")</f>
        <v>0</v>
      </c>
      <c r="L60">
        <f>COUNTIF(L9:L58,"○")</f>
        <v>0</v>
      </c>
      <c r="N60">
        <f>COUNTIF(N9:N58,"○")</f>
        <v>0</v>
      </c>
      <c r="P60">
        <f>COUNTIF(P9:P58,"○")</f>
        <v>0</v>
      </c>
      <c r="R60">
        <f>COUNTIF(R9:R58,"○")</f>
        <v>0</v>
      </c>
      <c r="T60">
        <f>COUNTIF(T9:T58,"○")</f>
        <v>0</v>
      </c>
      <c r="V60">
        <f>COUNTIF(V9:V58,"○")</f>
        <v>0</v>
      </c>
      <c r="AB60">
        <f>COUNTIF(AB9:AB58,"○")</f>
        <v>0</v>
      </c>
      <c r="AD60">
        <f>COUNTIF(AD9:AD58,"○")</f>
        <v>0</v>
      </c>
      <c r="AF60">
        <f>COUNTIF(AF9:AF58,"○")</f>
        <v>0</v>
      </c>
      <c r="AH60">
        <f>COUNTIF(AH9:AH58,"○")</f>
        <v>0</v>
      </c>
      <c r="AJ60">
        <f>COUNTIF(AJ9:AJ58,"○")</f>
        <v>0</v>
      </c>
      <c r="AM60">
        <f>SUM(AM9:AM58)</f>
        <v>0</v>
      </c>
      <c r="AP60" t="str">
        <f>IF(H60="○","１男１００ｍ．","")</f>
        <v/>
      </c>
      <c r="AQ60" t="str">
        <f>IF(J60="○","２男１００ｍ．","")</f>
        <v/>
      </c>
      <c r="AR60" t="str">
        <f>IF(L60="○","３男１００ｍ．","")</f>
        <v/>
      </c>
      <c r="AS60" t="str">
        <f>IF(N60="○","全男２００ｍ．","")</f>
        <v/>
      </c>
      <c r="AT60" t="str">
        <f>IF(R60="○","全男４００ｍ．","")</f>
        <v/>
      </c>
      <c r="AV60" t="str">
        <f>IF(T60="○","全８００ｍ．","")</f>
        <v/>
      </c>
      <c r="AW60" t="str">
        <f>IF(V60="○","全男１５００ｍ．","")</f>
        <v/>
      </c>
      <c r="AX60" t="str">
        <f>IF(X60="○","全男３０００ｍ．","")</f>
        <v/>
      </c>
      <c r="BA60" t="str">
        <f>IF(AB60="○","全男走高跳．","")</f>
        <v/>
      </c>
      <c r="BB60" t="str">
        <f>IF(AD60="○","全男棒高跳．","")</f>
        <v/>
      </c>
      <c r="BC60" t="str">
        <f>IF(AH60="○","全男砲丸投．","")</f>
        <v/>
      </c>
      <c r="BD60" t="str">
        <f>IF(AJ60="○","全男円盤投．","")</f>
        <v/>
      </c>
    </row>
    <row r="168" spans="1:1">
      <c r="A168" s="3"/>
    </row>
  </sheetData>
  <protectedRanges>
    <protectedRange sqref="Z9 Z10:AA58 H9:Y58 AB9:AK58" name="範囲2"/>
    <protectedRange sqref="B9:E58" name="範囲1"/>
  </protectedRanges>
  <mergeCells count="17">
    <mergeCell ref="T7:U7"/>
    <mergeCell ref="AB7:AC7"/>
    <mergeCell ref="X2:AA4"/>
    <mergeCell ref="AH6:AI7"/>
    <mergeCell ref="AJ7:AK7"/>
    <mergeCell ref="B1:G1"/>
    <mergeCell ref="H7:I7"/>
    <mergeCell ref="J7:K7"/>
    <mergeCell ref="L7:M7"/>
    <mergeCell ref="N7:O7"/>
    <mergeCell ref="R7:S7"/>
    <mergeCell ref="Z7:AA7"/>
    <mergeCell ref="V7:W7"/>
    <mergeCell ref="P7:Q7"/>
    <mergeCell ref="AD7:AE7"/>
    <mergeCell ref="AF7:AG7"/>
    <mergeCell ref="X7:Y7"/>
  </mergeCells>
  <phoneticPr fontId="2"/>
  <dataValidations count="1">
    <dataValidation type="list" allowBlank="1" showInputMessage="1" showErrorMessage="1" sqref="AJ9:AJ58 H9:H58 J9:J58 L9:L58 N9:N58 P9:P58 R9:R58 T9:T58 V9:V58 AB9:AB58 AD9:AD58 AF9:AF58 AH10:AH58" xr:uid="{00000000-0002-0000-0100-000000000000}">
      <formula1>$AP$7</formula1>
    </dataValidation>
  </dataValidations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BF168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B8" sqref="B8"/>
    </sheetView>
  </sheetViews>
  <sheetFormatPr defaultRowHeight="13.5"/>
  <cols>
    <col min="1" max="1" width="6.5" customWidth="1"/>
    <col min="2" max="2" width="7.375" customWidth="1"/>
    <col min="3" max="3" width="13.375" customWidth="1"/>
    <col min="4" max="4" width="16.875" customWidth="1"/>
    <col min="5" max="5" width="4.25" customWidth="1"/>
    <col min="6" max="6" width="9.125" customWidth="1"/>
    <col min="7" max="7" width="43.125" customWidth="1"/>
    <col min="8" max="8" width="2.375" customWidth="1"/>
    <col min="9" max="9" width="5.625" customWidth="1"/>
    <col min="10" max="10" width="2.625" customWidth="1"/>
    <col min="11" max="11" width="4.875" customWidth="1"/>
    <col min="12" max="12" width="2.5" customWidth="1"/>
    <col min="13" max="13" width="4.875" customWidth="1"/>
    <col min="14" max="14" width="2.5" customWidth="1"/>
    <col min="15" max="15" width="4.875" customWidth="1"/>
    <col min="16" max="16" width="2.25" customWidth="1"/>
    <col min="17" max="17" width="6.25" customWidth="1"/>
    <col min="18" max="18" width="2.5" customWidth="1"/>
    <col min="19" max="19" width="6.375" customWidth="1"/>
    <col min="20" max="20" width="2.25" customWidth="1"/>
    <col min="21" max="21" width="6.375" customWidth="1"/>
    <col min="22" max="22" width="2.625" customWidth="1"/>
    <col min="23" max="23" width="5.125" customWidth="1"/>
    <col min="24" max="24" width="3.125" customWidth="1"/>
    <col min="25" max="25" width="6.625" customWidth="1"/>
    <col min="26" max="26" width="2.375" customWidth="1"/>
    <col min="27" max="27" width="5.625" customWidth="1"/>
    <col min="28" max="28" width="2.5" customWidth="1"/>
    <col min="29" max="29" width="5.625" customWidth="1"/>
    <col min="30" max="30" width="2.25" customWidth="1"/>
    <col min="31" max="31" width="5.625" customWidth="1"/>
    <col min="32" max="32" width="2.25" customWidth="1"/>
    <col min="33" max="33" width="6.125" customWidth="1"/>
    <col min="34" max="34" width="5.625" customWidth="1"/>
    <col min="35" max="53" width="6.375" customWidth="1"/>
    <col min="54" max="58" width="10.625" customWidth="1"/>
    <col min="59" max="59" width="12.875" customWidth="1"/>
    <col min="62" max="62" width="7.875" customWidth="1"/>
    <col min="63" max="63" width="13.625" customWidth="1"/>
    <col min="64" max="64" width="5.25" customWidth="1"/>
  </cols>
  <sheetData>
    <row r="1" spans="1:58" ht="13.5" customHeight="1">
      <c r="B1" s="296" t="str">
        <f>"第"&amp;DBCS('必ず入力してください!!'!L2)&amp;"回　"&amp;"石見陸上競技大会 参加申込シート (一般女子)"</f>
        <v>第１００回　石見陸上競技大会 参加申込シート (一般女子)</v>
      </c>
      <c r="C1" s="296"/>
      <c r="D1" s="296"/>
      <c r="E1" s="296"/>
      <c r="F1" s="296"/>
      <c r="G1" s="296"/>
      <c r="V1">
        <f>U2+1</f>
        <v>21</v>
      </c>
      <c r="W1">
        <f>V1+1</f>
        <v>22</v>
      </c>
      <c r="X1">
        <f>W1+1</f>
        <v>23</v>
      </c>
      <c r="Y1">
        <f>X1+1</f>
        <v>24</v>
      </c>
    </row>
    <row r="2" spans="1:58">
      <c r="B2">
        <v>1</v>
      </c>
      <c r="C2">
        <f t="shared" ref="C2:U2" si="0">B2+1</f>
        <v>2</v>
      </c>
      <c r="D2">
        <f t="shared" si="0"/>
        <v>3</v>
      </c>
      <c r="E2">
        <f t="shared" si="0"/>
        <v>4</v>
      </c>
      <c r="F2">
        <f t="shared" si="0"/>
        <v>5</v>
      </c>
      <c r="G2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  <c r="L2">
        <f t="shared" si="0"/>
        <v>11</v>
      </c>
      <c r="M2">
        <f t="shared" si="0"/>
        <v>12</v>
      </c>
      <c r="N2">
        <f t="shared" si="0"/>
        <v>13</v>
      </c>
      <c r="O2">
        <f t="shared" si="0"/>
        <v>14</v>
      </c>
      <c r="P2">
        <f t="shared" si="0"/>
        <v>15</v>
      </c>
      <c r="Q2">
        <f t="shared" si="0"/>
        <v>16</v>
      </c>
      <c r="R2">
        <f t="shared" si="0"/>
        <v>17</v>
      </c>
      <c r="S2">
        <f t="shared" si="0"/>
        <v>18</v>
      </c>
      <c r="T2">
        <f t="shared" si="0"/>
        <v>19</v>
      </c>
      <c r="U2">
        <f t="shared" si="0"/>
        <v>20</v>
      </c>
      <c r="V2" s="299" t="s">
        <v>178</v>
      </c>
      <c r="W2" s="300"/>
      <c r="X2" s="301"/>
      <c r="Y2" s="302"/>
      <c r="Z2">
        <f>Y1+1</f>
        <v>25</v>
      </c>
      <c r="AA2">
        <f>Z2+1</f>
        <v>26</v>
      </c>
      <c r="AB2">
        <f t="shared" ref="AB2:AI2" si="1">AA2+1</f>
        <v>27</v>
      </c>
      <c r="AC2">
        <f t="shared" si="1"/>
        <v>28</v>
      </c>
      <c r="AD2">
        <f t="shared" si="1"/>
        <v>29</v>
      </c>
      <c r="AE2">
        <f t="shared" si="1"/>
        <v>30</v>
      </c>
      <c r="AF2">
        <f t="shared" si="1"/>
        <v>31</v>
      </c>
      <c r="AG2">
        <f t="shared" si="1"/>
        <v>32</v>
      </c>
      <c r="AH2">
        <f t="shared" si="1"/>
        <v>33</v>
      </c>
      <c r="AI2">
        <f t="shared" si="1"/>
        <v>34</v>
      </c>
    </row>
    <row r="3" spans="1:58">
      <c r="B3" t="s">
        <v>53</v>
      </c>
      <c r="C3" s="23"/>
      <c r="D3" s="24" t="s">
        <v>27</v>
      </c>
      <c r="V3" s="303"/>
      <c r="W3" s="304"/>
      <c r="X3" s="305"/>
      <c r="Y3" s="306"/>
    </row>
    <row r="4" spans="1:58">
      <c r="B4" s="85"/>
      <c r="C4" s="24" t="s">
        <v>54</v>
      </c>
      <c r="D4" s="24"/>
      <c r="V4" s="307"/>
      <c r="W4" s="308"/>
      <c r="X4" s="309"/>
      <c r="Y4" s="310"/>
    </row>
    <row r="5" spans="1:58" ht="13.5" customHeight="1">
      <c r="B5" s="85"/>
      <c r="C5" s="25"/>
      <c r="F5" s="9"/>
      <c r="H5" s="76" t="s">
        <v>8</v>
      </c>
      <c r="I5" s="77"/>
      <c r="J5" s="19"/>
      <c r="K5" s="16"/>
      <c r="L5" s="19"/>
      <c r="M5" s="16"/>
      <c r="N5" s="19"/>
      <c r="O5" s="16"/>
      <c r="P5" s="19"/>
      <c r="Q5" s="16"/>
      <c r="R5" s="78"/>
      <c r="S5" s="78"/>
      <c r="T5" s="19"/>
      <c r="U5" s="16"/>
      <c r="V5" s="80"/>
      <c r="W5" s="81"/>
      <c r="X5" s="204"/>
      <c r="Y5" s="204"/>
      <c r="Z5" s="19"/>
      <c r="AA5" s="16"/>
      <c r="AB5" s="78"/>
      <c r="AC5" s="78"/>
      <c r="AD5" s="19"/>
      <c r="AE5" s="16"/>
      <c r="AF5" s="19"/>
      <c r="AG5" s="16"/>
    </row>
    <row r="6" spans="1:58" ht="13.5" customHeight="1">
      <c r="B6" s="179"/>
      <c r="C6" s="313" t="s">
        <v>79</v>
      </c>
      <c r="D6" s="313"/>
      <c r="E6" s="313"/>
      <c r="F6" s="180"/>
      <c r="G6" s="7" t="s">
        <v>80</v>
      </c>
      <c r="H6" s="17"/>
      <c r="I6" s="18"/>
      <c r="J6" s="17"/>
      <c r="K6" s="18"/>
      <c r="L6" s="17"/>
      <c r="M6" s="18"/>
      <c r="N6" s="17"/>
      <c r="O6" s="18"/>
      <c r="P6" s="17"/>
      <c r="Q6" s="18"/>
      <c r="R6" s="17"/>
      <c r="S6" s="18"/>
      <c r="T6" s="17"/>
      <c r="U6" s="18"/>
      <c r="V6" s="82"/>
      <c r="W6" s="83"/>
      <c r="X6" s="205"/>
      <c r="Y6" s="205"/>
      <c r="Z6" s="17"/>
      <c r="AA6" s="18"/>
      <c r="AB6" s="156"/>
      <c r="AC6" s="156"/>
      <c r="AD6" s="17"/>
      <c r="AE6" s="18"/>
      <c r="AF6" s="17"/>
      <c r="AG6" s="18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27" customHeight="1">
      <c r="B7" s="174" t="s">
        <v>194</v>
      </c>
      <c r="C7" s="15" t="s">
        <v>2</v>
      </c>
      <c r="D7" s="79" t="s">
        <v>102</v>
      </c>
      <c r="E7" s="15" t="s">
        <v>81</v>
      </c>
      <c r="F7" s="181" t="s">
        <v>1</v>
      </c>
      <c r="G7" s="8" t="s">
        <v>23</v>
      </c>
      <c r="H7" s="311" t="s">
        <v>104</v>
      </c>
      <c r="I7" s="312"/>
      <c r="J7" s="311" t="s">
        <v>105</v>
      </c>
      <c r="K7" s="312"/>
      <c r="L7" s="311" t="s">
        <v>192</v>
      </c>
      <c r="M7" s="312"/>
      <c r="N7" s="311" t="s">
        <v>106</v>
      </c>
      <c r="O7" s="312"/>
      <c r="P7" s="311" t="s">
        <v>107</v>
      </c>
      <c r="Q7" s="312"/>
      <c r="R7" s="311" t="s">
        <v>108</v>
      </c>
      <c r="S7" s="312"/>
      <c r="T7" s="311" t="s">
        <v>109</v>
      </c>
      <c r="U7" s="312"/>
      <c r="V7" s="314" t="s">
        <v>110</v>
      </c>
      <c r="W7" s="315"/>
      <c r="X7" s="314" t="s">
        <v>177</v>
      </c>
      <c r="Y7" s="315"/>
      <c r="Z7" s="311" t="s">
        <v>112</v>
      </c>
      <c r="AA7" s="312"/>
      <c r="AB7" s="311" t="s">
        <v>111</v>
      </c>
      <c r="AC7" s="312"/>
      <c r="AD7" s="311" t="s">
        <v>113</v>
      </c>
      <c r="AE7" s="312"/>
      <c r="AF7" s="311" t="s">
        <v>158</v>
      </c>
      <c r="AG7" s="312"/>
      <c r="AI7" s="2" t="s">
        <v>73</v>
      </c>
      <c r="AK7" s="2"/>
      <c r="AL7" s="2" t="s">
        <v>189</v>
      </c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Z7" s="2"/>
      <c r="BA7" s="2"/>
      <c r="BB7" s="2"/>
      <c r="BC7" s="2"/>
      <c r="BD7" s="2"/>
      <c r="BE7" s="2"/>
    </row>
    <row r="8" spans="1:58" ht="14.25" customHeight="1">
      <c r="A8" s="26" t="s">
        <v>6</v>
      </c>
      <c r="B8" s="175"/>
      <c r="C8" s="27" t="s">
        <v>77</v>
      </c>
      <c r="D8" s="28" t="s">
        <v>78</v>
      </c>
      <c r="E8" s="178">
        <v>45</v>
      </c>
      <c r="F8" s="29" t="s">
        <v>83</v>
      </c>
      <c r="G8" s="30" t="str">
        <f>T(AL8)&amp;T(AM8)&amp;T(AN8)&amp;T(AO8)&amp;T(AP8)&amp;T(AQ8)&amp;T(AR8)&amp;T(AS8)&amp;T(AT8)&amp;T(AU8)&amp;T(AV8)&amp;T(AW8)&amp;T(AX8)</f>
        <v>女１００ｍ．女２００ｍ．女３００ｍ．女８００ｍ．女１５００ｍ．女３０００ｍ．女１００ｍＨ．女４００ｍＲ．女１６００ｍR．女走高跳．女走幅跳．女砲丸投．女やり投．</v>
      </c>
      <c r="H8" s="73" t="s">
        <v>12</v>
      </c>
      <c r="I8" s="74" t="s">
        <v>11</v>
      </c>
      <c r="J8" s="73" t="s">
        <v>12</v>
      </c>
      <c r="K8" s="74" t="s">
        <v>13</v>
      </c>
      <c r="L8" s="73" t="s">
        <v>12</v>
      </c>
      <c r="M8" s="74" t="s">
        <v>14</v>
      </c>
      <c r="N8" s="73" t="s">
        <v>12</v>
      </c>
      <c r="O8" s="74" t="s">
        <v>15</v>
      </c>
      <c r="P8" s="73" t="s">
        <v>12</v>
      </c>
      <c r="Q8" s="74" t="s">
        <v>16</v>
      </c>
      <c r="R8" s="73" t="s">
        <v>12</v>
      </c>
      <c r="S8" s="74" t="s">
        <v>17</v>
      </c>
      <c r="T8" s="73" t="s">
        <v>12</v>
      </c>
      <c r="U8" s="74" t="s">
        <v>18</v>
      </c>
      <c r="V8" s="73" t="s">
        <v>12</v>
      </c>
      <c r="W8" s="75" t="s">
        <v>19</v>
      </c>
      <c r="X8" s="73" t="s">
        <v>4</v>
      </c>
      <c r="Y8" s="75" t="s">
        <v>7</v>
      </c>
      <c r="Z8" s="73" t="s">
        <v>12</v>
      </c>
      <c r="AA8" s="75" t="s">
        <v>20</v>
      </c>
      <c r="AB8" s="73" t="s">
        <v>12</v>
      </c>
      <c r="AC8" s="75" t="s">
        <v>184</v>
      </c>
      <c r="AD8" s="73" t="s">
        <v>12</v>
      </c>
      <c r="AE8" s="74" t="s">
        <v>74</v>
      </c>
      <c r="AF8" s="73" t="s">
        <v>12</v>
      </c>
      <c r="AG8" s="74" t="s">
        <v>24</v>
      </c>
      <c r="AK8" s="2"/>
      <c r="AL8" t="str">
        <f t="shared" ref="AL8:AL39" si="2">IF(H8="○","女１００ｍ．","")</f>
        <v>女１００ｍ．</v>
      </c>
      <c r="AM8" t="str">
        <f t="shared" ref="AM8:AM39" si="3">IF(J8="○","女２００ｍ．","")</f>
        <v>女２００ｍ．</v>
      </c>
      <c r="AN8" t="str">
        <f>IF(L8="○","女３００ｍ．","")</f>
        <v>女３００ｍ．</v>
      </c>
      <c r="AO8" t="str">
        <f t="shared" ref="AO8:AO39" si="4">IF(N8="○","女８００ｍ．","")</f>
        <v>女８００ｍ．</v>
      </c>
      <c r="AP8" t="str">
        <f t="shared" ref="AP8:AP39" si="5">IF(P8="○","女１５００ｍ．","")</f>
        <v>女１５００ｍ．</v>
      </c>
      <c r="AQ8" t="str">
        <f t="shared" ref="AQ8:AQ39" si="6">IF(R8="○","女３０００ｍ．","")</f>
        <v>女３０００ｍ．</v>
      </c>
      <c r="AR8" t="str">
        <f t="shared" ref="AR8:AR39" si="7">IF(T8="○","女１００ｍＨ．","")</f>
        <v>女１００ｍＨ．</v>
      </c>
      <c r="AS8" t="str">
        <f t="shared" ref="AS8:AS39" si="8">IF(V8="○","女４００ｍＲ．","")</f>
        <v>女４００ｍＲ．</v>
      </c>
      <c r="AT8" t="str">
        <f t="shared" ref="AT8:AT39" si="9">IF(X8="○","女１６００ｍR．","")</f>
        <v>女１６００ｍR．</v>
      </c>
      <c r="AU8" t="str">
        <f>IF(Z8="○","女走高跳．","")</f>
        <v>女走高跳．</v>
      </c>
      <c r="AV8" t="str">
        <f>IF(AB8="○","女走幅跳．","")</f>
        <v>女走幅跳．</v>
      </c>
      <c r="AW8" t="str">
        <f>IF(AD8="○","女砲丸投．","")</f>
        <v>女砲丸投．</v>
      </c>
      <c r="AX8" t="str">
        <f>IF(AF8="○","女やり投．","")</f>
        <v>女やり投．</v>
      </c>
    </row>
    <row r="9" spans="1:58">
      <c r="A9" s="20">
        <v>1</v>
      </c>
      <c r="B9" s="41"/>
      <c r="C9" s="47"/>
      <c r="D9" s="40"/>
      <c r="E9" s="183"/>
      <c r="F9" s="39"/>
      <c r="G9" s="64" t="str">
        <f>T(AL9)&amp;T(AM9)&amp;T(AN9)&amp;T(AO9)&amp;T(AP9)&amp;T(AQ9)&amp;T(AR9)&amp;T(AS9)&amp;T(AT9)&amp;T(AU9)&amp;T(AV9)&amp;T(AW9)&amp;T(AX9)</f>
        <v/>
      </c>
      <c r="H9" s="34"/>
      <c r="I9" s="35"/>
      <c r="J9" s="35"/>
      <c r="K9" s="35"/>
      <c r="L9" s="35"/>
      <c r="M9" s="35"/>
      <c r="N9" s="35"/>
      <c r="O9" s="35"/>
      <c r="P9" s="35"/>
      <c r="Q9" s="35"/>
      <c r="R9" s="33"/>
      <c r="S9" s="33"/>
      <c r="T9" s="33"/>
      <c r="U9" s="33"/>
      <c r="V9" s="100" t="str">
        <f>IF(C9="","",IF(ISERROR(MATCH(C9,リレー般女申込!$Q$12:$Q$253,0)),"","○"))</f>
        <v/>
      </c>
      <c r="W9" s="100" t="str">
        <f>IF(ISERROR(MATCH(C9,リレー般女申込!$Q$12:$Q$202,0)),"",VLOOKUP(MATCH(C9,リレー般女申込!$Q$12:$Q$202,0),リレー般女申込!$M$12:$U$202,9))</f>
        <v/>
      </c>
      <c r="X9" s="100" t="str">
        <f>IF(C9="","",IF(ISERROR(MATCH(C9,リレー般女申込!$AC$12:$AC$253,0)),"","○"))</f>
        <v/>
      </c>
      <c r="Y9" s="100" t="str">
        <f>IF(ISERROR(MATCH(C9,リレー般女申込!$AC$12:$AC$202,0)),"",VLOOKUP(MATCH(C9,リレー般女申込!$AC$12:$AC$202,0),リレー般女申込!$Y$12:$AH$202,9))</f>
        <v/>
      </c>
      <c r="Z9" s="33"/>
      <c r="AA9" s="33"/>
      <c r="AB9" s="33"/>
      <c r="AC9" s="33"/>
      <c r="AD9" s="33"/>
      <c r="AE9" s="33"/>
      <c r="AF9" s="33"/>
      <c r="AG9" s="33"/>
      <c r="AI9" t="str">
        <f t="shared" ref="AI9:AI40" si="10">IF((COUNTIF(H9:T9,"○")+COUNTIF(Z9:AF9,"○"))=0,"",COUNTIF(H9:T9,"○")+COUNTIF(Z9:AF9,"○"))</f>
        <v/>
      </c>
      <c r="AK9" s="2"/>
      <c r="AL9" t="str">
        <f t="shared" si="2"/>
        <v/>
      </c>
      <c r="AM9" t="str">
        <f t="shared" si="3"/>
        <v/>
      </c>
      <c r="AN9" t="str">
        <f t="shared" ref="AN9:AN58" si="11">IF(L9="○","女３００ｍ．","")</f>
        <v/>
      </c>
      <c r="AO9" t="str">
        <f t="shared" si="4"/>
        <v/>
      </c>
      <c r="AP9" t="str">
        <f t="shared" si="5"/>
        <v/>
      </c>
      <c r="AQ9" t="str">
        <f t="shared" si="6"/>
        <v/>
      </c>
      <c r="AR9" t="str">
        <f t="shared" si="7"/>
        <v/>
      </c>
      <c r="AS9" t="str">
        <f t="shared" si="8"/>
        <v/>
      </c>
      <c r="AT9" t="str">
        <f t="shared" si="9"/>
        <v/>
      </c>
      <c r="AU9" t="str">
        <f t="shared" ref="AU9:AU58" si="12">IF(Z9="○","女走高跳．","")</f>
        <v/>
      </c>
      <c r="AV9" t="str">
        <f t="shared" ref="AV9:AV58" si="13">IF(AB9="○","女走幅跳．","")</f>
        <v/>
      </c>
      <c r="AW9" t="str">
        <f t="shared" ref="AW9:AW58" si="14">IF(AD9="○","女砲丸投．","")</f>
        <v/>
      </c>
      <c r="AX9" t="str">
        <f t="shared" ref="AX9:AX58" si="15">IF(AF9="○","女やり投．","")</f>
        <v/>
      </c>
    </row>
    <row r="10" spans="1:58">
      <c r="A10" s="31">
        <f t="shared" ref="A10:A41" si="16">IF(COUNTIF($C$9:$C$58,C10)&gt;=2,$A$60,A9+1)</f>
        <v>2</v>
      </c>
      <c r="B10" s="41"/>
      <c r="C10" s="47"/>
      <c r="D10" s="40"/>
      <c r="E10" s="183"/>
      <c r="F10" s="39"/>
      <c r="G10" s="64" t="str">
        <f t="shared" ref="G10:G58" si="17">T(AL10)&amp;T(AM10)&amp;T(AN10)&amp;T(AO10)&amp;T(AP10)&amp;T(AQ10)&amp;T(AR10)&amp;T(AS10)&amp;T(AT10)&amp;T(AU10)&amp;T(AV10)&amp;T(AW10)&amp;T(AX10)</f>
        <v/>
      </c>
      <c r="H10" s="34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169" t="str">
        <f>IF(C10="","",IF(ISERROR(MATCH(C10,リレー般女申込!$Q$12:$Q$253,0)),"","○"))</f>
        <v/>
      </c>
      <c r="W10" s="169" t="str">
        <f>IF(ISERROR(MATCH(C10,リレー般女申込!$Q$12:$Q$202,0)),"",VLOOKUP(MATCH(C10,リレー般女申込!$Q$12:$Q$202,0),リレー般女申込!$M$12:$U$202,9))</f>
        <v/>
      </c>
      <c r="X10" s="169" t="str">
        <f>IF(C10="","",IF(ISERROR(MATCH(C10,リレー般女申込!$AC$12:$AC$253,0)),"","○"))</f>
        <v/>
      </c>
      <c r="Y10" s="169" t="str">
        <f>IF(ISERROR(MATCH(C10,リレー般女申込!$AC$12:$AC$202,0)),"",VLOOKUP(MATCH(C10,リレー般女申込!$AC$12:$AC$202,0),リレー般女申込!$Y$12:$AH$202,9))</f>
        <v/>
      </c>
      <c r="Z10" s="35"/>
      <c r="AA10" s="35"/>
      <c r="AB10" s="35"/>
      <c r="AC10" s="35"/>
      <c r="AD10" s="35"/>
      <c r="AE10" s="35"/>
      <c r="AF10" s="35"/>
      <c r="AG10" s="35"/>
      <c r="AI10" t="str">
        <f t="shared" si="10"/>
        <v/>
      </c>
      <c r="AK10" s="2"/>
      <c r="AL10" t="str">
        <f t="shared" si="2"/>
        <v/>
      </c>
      <c r="AM10" t="str">
        <f t="shared" si="3"/>
        <v/>
      </c>
      <c r="AN10" t="str">
        <f t="shared" si="11"/>
        <v/>
      </c>
      <c r="AO10" t="str">
        <f t="shared" si="4"/>
        <v/>
      </c>
      <c r="AP10" t="str">
        <f t="shared" si="5"/>
        <v/>
      </c>
      <c r="AQ10" t="str">
        <f t="shared" si="6"/>
        <v/>
      </c>
      <c r="AR10" t="str">
        <f t="shared" si="7"/>
        <v/>
      </c>
      <c r="AS10" t="str">
        <f t="shared" si="8"/>
        <v/>
      </c>
      <c r="AT10" t="str">
        <f t="shared" si="9"/>
        <v/>
      </c>
      <c r="AU10" t="str">
        <f t="shared" si="12"/>
        <v/>
      </c>
      <c r="AV10" t="str">
        <f t="shared" si="13"/>
        <v/>
      </c>
      <c r="AW10" t="str">
        <f t="shared" si="14"/>
        <v/>
      </c>
      <c r="AX10" t="str">
        <f t="shared" si="15"/>
        <v/>
      </c>
    </row>
    <row r="11" spans="1:58">
      <c r="A11" s="20">
        <f t="shared" si="16"/>
        <v>3</v>
      </c>
      <c r="B11" s="41"/>
      <c r="C11" s="47"/>
      <c r="D11" s="40"/>
      <c r="E11" s="183"/>
      <c r="F11" s="39"/>
      <c r="G11" s="64" t="str">
        <f t="shared" si="17"/>
        <v/>
      </c>
      <c r="H11" s="34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169" t="str">
        <f>IF(C11="","",IF(ISERROR(MATCH(C11,リレー般女申込!$Q$12:$Q$253,0)),"","○"))</f>
        <v/>
      </c>
      <c r="W11" s="169" t="str">
        <f>IF(ISERROR(MATCH(C11,リレー般女申込!$Q$12:$Q$202,0)),"",VLOOKUP(MATCH(C11,リレー般女申込!$Q$12:$Q$202,0),リレー般女申込!$M$12:$U$202,9))</f>
        <v/>
      </c>
      <c r="X11" s="169" t="str">
        <f>IF(C11="","",IF(ISERROR(MATCH(C11,リレー般女申込!$AC$12:$AC$253,0)),"","○"))</f>
        <v/>
      </c>
      <c r="Y11" s="169" t="str">
        <f>IF(ISERROR(MATCH(C11,リレー般女申込!$AC$12:$AC$202,0)),"",VLOOKUP(MATCH(C11,リレー般女申込!$AC$12:$AC$202,0),リレー般女申込!$Y$12:$AH$202,9))</f>
        <v/>
      </c>
      <c r="Z11" s="35"/>
      <c r="AA11" s="35"/>
      <c r="AB11" s="35"/>
      <c r="AC11" s="35"/>
      <c r="AD11" s="35"/>
      <c r="AE11" s="35"/>
      <c r="AF11" s="35"/>
      <c r="AG11" s="35"/>
      <c r="AI11" t="str">
        <f t="shared" si="10"/>
        <v/>
      </c>
      <c r="AK11" s="2"/>
      <c r="AL11" t="str">
        <f t="shared" si="2"/>
        <v/>
      </c>
      <c r="AM11" t="str">
        <f t="shared" si="3"/>
        <v/>
      </c>
      <c r="AN11" t="str">
        <f t="shared" si="11"/>
        <v/>
      </c>
      <c r="AO11" t="str">
        <f t="shared" si="4"/>
        <v/>
      </c>
      <c r="AP11" t="str">
        <f t="shared" si="5"/>
        <v/>
      </c>
      <c r="AQ11" t="str">
        <f t="shared" si="6"/>
        <v/>
      </c>
      <c r="AR11" t="str">
        <f t="shared" si="7"/>
        <v/>
      </c>
      <c r="AS11" t="str">
        <f t="shared" si="8"/>
        <v/>
      </c>
      <c r="AT11" t="str">
        <f t="shared" si="9"/>
        <v/>
      </c>
      <c r="AU11" t="str">
        <f t="shared" si="12"/>
        <v/>
      </c>
      <c r="AV11" t="str">
        <f t="shared" si="13"/>
        <v/>
      </c>
      <c r="AW11" t="str">
        <f t="shared" si="14"/>
        <v/>
      </c>
      <c r="AX11" t="str">
        <f t="shared" si="15"/>
        <v/>
      </c>
    </row>
    <row r="12" spans="1:58">
      <c r="A12" s="20">
        <f t="shared" si="16"/>
        <v>4</v>
      </c>
      <c r="B12" s="41"/>
      <c r="C12" s="47"/>
      <c r="D12" s="40"/>
      <c r="E12" s="183"/>
      <c r="F12" s="39"/>
      <c r="G12" s="64" t="str">
        <f t="shared" si="17"/>
        <v/>
      </c>
      <c r="H12" s="34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69" t="str">
        <f>IF(C12="","",IF(ISERROR(MATCH(C12,リレー般女申込!$Q$12:$Q$253,0)),"","○"))</f>
        <v/>
      </c>
      <c r="W12" s="169" t="str">
        <f>IF(ISERROR(MATCH(C12,リレー般女申込!$Q$12:$Q$202,0)),"",VLOOKUP(MATCH(C12,リレー般女申込!$Q$12:$Q$202,0),リレー般女申込!$M$12:$U$202,9))</f>
        <v/>
      </c>
      <c r="X12" s="169" t="str">
        <f>IF(C12="","",IF(ISERROR(MATCH(C12,リレー般女申込!$AC$12:$AC$253,0)),"","○"))</f>
        <v/>
      </c>
      <c r="Y12" s="169" t="str">
        <f>IF(ISERROR(MATCH(C12,リレー般女申込!$AC$12:$AC$202,0)),"",VLOOKUP(MATCH(C12,リレー般女申込!$AC$12:$AC$202,0),リレー般女申込!$Y$12:$AH$202,9))</f>
        <v/>
      </c>
      <c r="Z12" s="35"/>
      <c r="AA12" s="35"/>
      <c r="AB12" s="35"/>
      <c r="AC12" s="35"/>
      <c r="AD12" s="35"/>
      <c r="AE12" s="35"/>
      <c r="AF12" s="35"/>
      <c r="AG12" s="35"/>
      <c r="AI12" t="str">
        <f t="shared" si="10"/>
        <v/>
      </c>
      <c r="AK12" s="2"/>
      <c r="AL12" t="str">
        <f t="shared" si="2"/>
        <v/>
      </c>
      <c r="AM12" t="str">
        <f t="shared" si="3"/>
        <v/>
      </c>
      <c r="AN12" t="str">
        <f t="shared" si="11"/>
        <v/>
      </c>
      <c r="AO12" t="str">
        <f t="shared" si="4"/>
        <v/>
      </c>
      <c r="AP12" t="str">
        <f t="shared" si="5"/>
        <v/>
      </c>
      <c r="AQ12" t="str">
        <f t="shared" si="6"/>
        <v/>
      </c>
      <c r="AR12" t="str">
        <f t="shared" si="7"/>
        <v/>
      </c>
      <c r="AS12" t="str">
        <f t="shared" si="8"/>
        <v/>
      </c>
      <c r="AT12" t="str">
        <f t="shared" si="9"/>
        <v/>
      </c>
      <c r="AU12" t="str">
        <f t="shared" si="12"/>
        <v/>
      </c>
      <c r="AV12" t="str">
        <f t="shared" si="13"/>
        <v/>
      </c>
      <c r="AW12" t="str">
        <f t="shared" si="14"/>
        <v/>
      </c>
      <c r="AX12" t="str">
        <f t="shared" si="15"/>
        <v/>
      </c>
    </row>
    <row r="13" spans="1:58">
      <c r="A13" s="20">
        <f t="shared" si="16"/>
        <v>5</v>
      </c>
      <c r="B13" s="41"/>
      <c r="C13" s="47"/>
      <c r="D13" s="40"/>
      <c r="E13" s="183"/>
      <c r="F13" s="39"/>
      <c r="G13" s="64" t="str">
        <f t="shared" si="17"/>
        <v/>
      </c>
      <c r="H13" s="34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69" t="str">
        <f>IF(C13="","",IF(ISERROR(MATCH(C13,リレー般女申込!$Q$12:$Q$253,0)),"","○"))</f>
        <v/>
      </c>
      <c r="W13" s="169" t="str">
        <f>IF(ISERROR(MATCH(C13,リレー般女申込!$Q$12:$Q$202,0)),"",VLOOKUP(MATCH(C13,リレー般女申込!$Q$12:$Q$202,0),リレー般女申込!$M$12:$U$202,9))</f>
        <v/>
      </c>
      <c r="X13" s="169" t="str">
        <f>IF(C13="","",IF(ISERROR(MATCH(C13,リレー般女申込!$AC$12:$AC$253,0)),"","○"))</f>
        <v/>
      </c>
      <c r="Y13" s="169" t="str">
        <f>IF(ISERROR(MATCH(C13,リレー般女申込!$AC$12:$AC$202,0)),"",VLOOKUP(MATCH(C13,リレー般女申込!$AC$12:$AC$202,0),リレー般女申込!$Y$12:$AH$202,9))</f>
        <v/>
      </c>
      <c r="Z13" s="35"/>
      <c r="AA13" s="35"/>
      <c r="AB13" s="35"/>
      <c r="AC13" s="35"/>
      <c r="AD13" s="35"/>
      <c r="AE13" s="35"/>
      <c r="AF13" s="35"/>
      <c r="AG13" s="35"/>
      <c r="AI13" t="str">
        <f t="shared" si="10"/>
        <v/>
      </c>
      <c r="AK13" s="2"/>
      <c r="AL13" t="str">
        <f t="shared" si="2"/>
        <v/>
      </c>
      <c r="AM13" t="str">
        <f t="shared" si="3"/>
        <v/>
      </c>
      <c r="AN13" t="str">
        <f t="shared" si="11"/>
        <v/>
      </c>
      <c r="AO13" t="str">
        <f t="shared" si="4"/>
        <v/>
      </c>
      <c r="AP13" t="str">
        <f t="shared" si="5"/>
        <v/>
      </c>
      <c r="AQ13" t="str">
        <f t="shared" si="6"/>
        <v/>
      </c>
      <c r="AR13" t="str">
        <f t="shared" si="7"/>
        <v/>
      </c>
      <c r="AS13" t="str">
        <f t="shared" si="8"/>
        <v/>
      </c>
      <c r="AT13" t="str">
        <f t="shared" si="9"/>
        <v/>
      </c>
      <c r="AU13" t="str">
        <f t="shared" si="12"/>
        <v/>
      </c>
      <c r="AV13" t="str">
        <f t="shared" si="13"/>
        <v/>
      </c>
      <c r="AW13" t="str">
        <f t="shared" si="14"/>
        <v/>
      </c>
      <c r="AX13" t="str">
        <f t="shared" si="15"/>
        <v/>
      </c>
    </row>
    <row r="14" spans="1:58">
      <c r="A14" s="20">
        <f t="shared" si="16"/>
        <v>6</v>
      </c>
      <c r="B14" s="41"/>
      <c r="C14" s="47"/>
      <c r="D14" s="40"/>
      <c r="E14" s="183"/>
      <c r="F14" s="39"/>
      <c r="G14" s="64" t="str">
        <f t="shared" si="17"/>
        <v/>
      </c>
      <c r="H14" s="34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69" t="str">
        <f>IF(C14="","",IF(ISERROR(MATCH(C14,リレー般女申込!$Q$12:$Q$253,0)),"","○"))</f>
        <v/>
      </c>
      <c r="W14" s="169" t="str">
        <f>IF(ISERROR(MATCH(C14,リレー般女申込!$Q$12:$Q$202,0)),"",VLOOKUP(MATCH(C14,リレー般女申込!$Q$12:$Q$202,0),リレー般女申込!$M$12:$U$202,9))</f>
        <v/>
      </c>
      <c r="X14" s="169" t="str">
        <f>IF(C14="","",IF(ISERROR(MATCH(C14,リレー般女申込!$AC$12:$AC$253,0)),"","○"))</f>
        <v/>
      </c>
      <c r="Y14" s="169" t="str">
        <f>IF(ISERROR(MATCH(C14,リレー般女申込!$AC$12:$AC$202,0)),"",VLOOKUP(MATCH(C14,リレー般女申込!$AC$12:$AC$202,0),リレー般女申込!$Y$12:$AH$202,9))</f>
        <v/>
      </c>
      <c r="Z14" s="35"/>
      <c r="AA14" s="35"/>
      <c r="AB14" s="35"/>
      <c r="AC14" s="35"/>
      <c r="AD14" s="35"/>
      <c r="AE14" s="35"/>
      <c r="AF14" s="35"/>
      <c r="AG14" s="35"/>
      <c r="AI14" t="str">
        <f t="shared" si="10"/>
        <v/>
      </c>
      <c r="AK14" s="2"/>
      <c r="AL14" t="str">
        <f t="shared" si="2"/>
        <v/>
      </c>
      <c r="AM14" t="str">
        <f t="shared" si="3"/>
        <v/>
      </c>
      <c r="AN14" t="str">
        <f t="shared" si="11"/>
        <v/>
      </c>
      <c r="AO14" t="str">
        <f t="shared" si="4"/>
        <v/>
      </c>
      <c r="AP14" t="str">
        <f t="shared" si="5"/>
        <v/>
      </c>
      <c r="AQ14" t="str">
        <f t="shared" si="6"/>
        <v/>
      </c>
      <c r="AR14" t="str">
        <f t="shared" si="7"/>
        <v/>
      </c>
      <c r="AS14" t="str">
        <f t="shared" si="8"/>
        <v/>
      </c>
      <c r="AT14" t="str">
        <f t="shared" si="9"/>
        <v/>
      </c>
      <c r="AU14" t="str">
        <f t="shared" si="12"/>
        <v/>
      </c>
      <c r="AV14" t="str">
        <f t="shared" si="13"/>
        <v/>
      </c>
      <c r="AW14" t="str">
        <f t="shared" si="14"/>
        <v/>
      </c>
      <c r="AX14" t="str">
        <f t="shared" si="15"/>
        <v/>
      </c>
    </row>
    <row r="15" spans="1:58">
      <c r="A15" s="20">
        <f t="shared" si="16"/>
        <v>7</v>
      </c>
      <c r="B15" s="41"/>
      <c r="C15" s="47"/>
      <c r="D15" s="40"/>
      <c r="E15" s="183"/>
      <c r="F15" s="39"/>
      <c r="G15" s="64" t="str">
        <f t="shared" si="17"/>
        <v/>
      </c>
      <c r="H15" s="34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169" t="str">
        <f>IF(C15="","",IF(ISERROR(MATCH(C15,リレー般女申込!$Q$12:$Q$253,0)),"","○"))</f>
        <v/>
      </c>
      <c r="W15" s="169" t="str">
        <f>IF(ISERROR(MATCH(C15,リレー般女申込!$Q$12:$Q$202,0)),"",VLOOKUP(MATCH(C15,リレー般女申込!$Q$12:$Q$202,0),リレー般女申込!$M$12:$U$202,9))</f>
        <v/>
      </c>
      <c r="X15" s="169" t="str">
        <f>IF(C15="","",IF(ISERROR(MATCH(C15,リレー般女申込!$AC$12:$AC$253,0)),"","○"))</f>
        <v/>
      </c>
      <c r="Y15" s="169" t="str">
        <f>IF(ISERROR(MATCH(C15,リレー般女申込!$AC$12:$AC$202,0)),"",VLOOKUP(MATCH(C15,リレー般女申込!$AC$12:$AC$202,0),リレー般女申込!$Y$12:$AH$202,9))</f>
        <v/>
      </c>
      <c r="Z15" s="35"/>
      <c r="AA15" s="35"/>
      <c r="AB15" s="35"/>
      <c r="AC15" s="35"/>
      <c r="AD15" s="35"/>
      <c r="AE15" s="35"/>
      <c r="AF15" s="35"/>
      <c r="AG15" s="35"/>
      <c r="AI15" t="str">
        <f t="shared" si="10"/>
        <v/>
      </c>
      <c r="AK15" s="2"/>
      <c r="AL15" t="str">
        <f t="shared" si="2"/>
        <v/>
      </c>
      <c r="AM15" t="str">
        <f t="shared" si="3"/>
        <v/>
      </c>
      <c r="AN15" t="str">
        <f t="shared" si="11"/>
        <v/>
      </c>
      <c r="AO15" t="str">
        <f t="shared" si="4"/>
        <v/>
      </c>
      <c r="AP15" t="str">
        <f t="shared" si="5"/>
        <v/>
      </c>
      <c r="AQ15" t="str">
        <f t="shared" si="6"/>
        <v/>
      </c>
      <c r="AR15" t="str">
        <f t="shared" si="7"/>
        <v/>
      </c>
      <c r="AS15" t="str">
        <f t="shared" si="8"/>
        <v/>
      </c>
      <c r="AT15" t="str">
        <f t="shared" si="9"/>
        <v/>
      </c>
      <c r="AU15" t="str">
        <f t="shared" si="12"/>
        <v/>
      </c>
      <c r="AV15" t="str">
        <f t="shared" si="13"/>
        <v/>
      </c>
      <c r="AW15" t="str">
        <f t="shared" si="14"/>
        <v/>
      </c>
      <c r="AX15" t="str">
        <f t="shared" si="15"/>
        <v/>
      </c>
    </row>
    <row r="16" spans="1:58">
      <c r="A16" s="20">
        <f t="shared" si="16"/>
        <v>8</v>
      </c>
      <c r="B16" s="41"/>
      <c r="C16" s="47"/>
      <c r="D16" s="40"/>
      <c r="E16" s="183"/>
      <c r="F16" s="39"/>
      <c r="G16" s="64" t="str">
        <f t="shared" si="17"/>
        <v/>
      </c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69" t="str">
        <f>IF(C16="","",IF(ISERROR(MATCH(C16,リレー般女申込!$Q$12:$Q$253,0)),"","○"))</f>
        <v/>
      </c>
      <c r="W16" s="169" t="str">
        <f>IF(ISERROR(MATCH(C16,リレー般女申込!$Q$12:$Q$202,0)),"",VLOOKUP(MATCH(C16,リレー般女申込!$Q$12:$Q$202,0),リレー般女申込!$M$12:$U$202,9))</f>
        <v/>
      </c>
      <c r="X16" s="169" t="str">
        <f>IF(C16="","",IF(ISERROR(MATCH(C16,リレー般女申込!$AC$12:$AC$253,0)),"","○"))</f>
        <v/>
      </c>
      <c r="Y16" s="169" t="str">
        <f>IF(ISERROR(MATCH(C16,リレー般女申込!$AC$12:$AC$202,0)),"",VLOOKUP(MATCH(C16,リレー般女申込!$AC$12:$AC$202,0),リレー般女申込!$Y$12:$AH$202,9))</f>
        <v/>
      </c>
      <c r="Z16" s="35"/>
      <c r="AA16" s="35"/>
      <c r="AB16" s="35"/>
      <c r="AC16" s="35"/>
      <c r="AD16" s="35"/>
      <c r="AE16" s="35"/>
      <c r="AF16" s="35"/>
      <c r="AG16" s="35"/>
      <c r="AI16" t="str">
        <f t="shared" si="10"/>
        <v/>
      </c>
      <c r="AK16" s="2"/>
      <c r="AL16" t="str">
        <f t="shared" si="2"/>
        <v/>
      </c>
      <c r="AM16" t="str">
        <f t="shared" si="3"/>
        <v/>
      </c>
      <c r="AN16" t="str">
        <f t="shared" si="11"/>
        <v/>
      </c>
      <c r="AO16" t="str">
        <f t="shared" si="4"/>
        <v/>
      </c>
      <c r="AP16" t="str">
        <f t="shared" si="5"/>
        <v/>
      </c>
      <c r="AQ16" t="str">
        <f t="shared" si="6"/>
        <v/>
      </c>
      <c r="AR16" t="str">
        <f t="shared" si="7"/>
        <v/>
      </c>
      <c r="AS16" t="str">
        <f t="shared" si="8"/>
        <v/>
      </c>
      <c r="AT16" t="str">
        <f t="shared" si="9"/>
        <v/>
      </c>
      <c r="AU16" t="str">
        <f t="shared" si="12"/>
        <v/>
      </c>
      <c r="AV16" t="str">
        <f t="shared" si="13"/>
        <v/>
      </c>
      <c r="AW16" t="str">
        <f t="shared" si="14"/>
        <v/>
      </c>
      <c r="AX16" t="str">
        <f t="shared" si="15"/>
        <v/>
      </c>
    </row>
    <row r="17" spans="1:50">
      <c r="A17" s="20">
        <f t="shared" si="16"/>
        <v>9</v>
      </c>
      <c r="B17" s="41"/>
      <c r="C17" s="47"/>
      <c r="D17" s="40"/>
      <c r="E17" s="183"/>
      <c r="F17" s="39"/>
      <c r="G17" s="64" t="str">
        <f t="shared" si="17"/>
        <v/>
      </c>
      <c r="H17" s="34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169" t="str">
        <f>IF(C17="","",IF(ISERROR(MATCH(C17,リレー般女申込!$Q$12:$Q$253,0)),"","○"))</f>
        <v/>
      </c>
      <c r="W17" s="169" t="str">
        <f>IF(ISERROR(MATCH(C17,リレー般女申込!$Q$12:$Q$202,0)),"",VLOOKUP(MATCH(C17,リレー般女申込!$Q$12:$Q$202,0),リレー般女申込!$M$12:$U$202,9))</f>
        <v/>
      </c>
      <c r="X17" s="193" t="str">
        <f>IF(C17="","",IF(ISERROR(MATCH(C17,リレー般女申込!$AC$12:$AC$253,0)),"","○"))</f>
        <v/>
      </c>
      <c r="Y17" s="193" t="str">
        <f>IF(ISERROR(MATCH(C17,リレー般女申込!$AC$12:$AC$202,0)),"",VLOOKUP(MATCH(C17,リレー般女申込!$AC$12:$AC$202,0),リレー般女申込!$Y$12:$AH$202,9))</f>
        <v/>
      </c>
      <c r="Z17" s="35"/>
      <c r="AA17" s="35"/>
      <c r="AB17" s="35"/>
      <c r="AC17" s="35"/>
      <c r="AD17" s="35"/>
      <c r="AE17" s="35"/>
      <c r="AF17" s="35"/>
      <c r="AG17" s="35"/>
      <c r="AI17" t="str">
        <f t="shared" si="10"/>
        <v/>
      </c>
      <c r="AK17" s="2"/>
      <c r="AL17" t="str">
        <f t="shared" si="2"/>
        <v/>
      </c>
      <c r="AM17" t="str">
        <f t="shared" si="3"/>
        <v/>
      </c>
      <c r="AN17" t="str">
        <f t="shared" si="11"/>
        <v/>
      </c>
      <c r="AO17" t="str">
        <f t="shared" si="4"/>
        <v/>
      </c>
      <c r="AP17" t="str">
        <f t="shared" si="5"/>
        <v/>
      </c>
      <c r="AQ17" t="str">
        <f t="shared" si="6"/>
        <v/>
      </c>
      <c r="AR17" t="str">
        <f t="shared" si="7"/>
        <v/>
      </c>
      <c r="AS17" t="str">
        <f t="shared" si="8"/>
        <v/>
      </c>
      <c r="AT17" t="str">
        <f t="shared" si="9"/>
        <v/>
      </c>
      <c r="AU17" t="str">
        <f t="shared" si="12"/>
        <v/>
      </c>
      <c r="AV17" t="str">
        <f t="shared" si="13"/>
        <v/>
      </c>
      <c r="AW17" t="str">
        <f t="shared" si="14"/>
        <v/>
      </c>
      <c r="AX17" t="str">
        <f t="shared" si="15"/>
        <v/>
      </c>
    </row>
    <row r="18" spans="1:50">
      <c r="A18" s="20">
        <f t="shared" si="16"/>
        <v>10</v>
      </c>
      <c r="B18" s="45"/>
      <c r="C18" s="48"/>
      <c r="D18" s="43"/>
      <c r="E18" s="184"/>
      <c r="F18" s="42"/>
      <c r="G18" s="66" t="str">
        <f t="shared" si="17"/>
        <v/>
      </c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62"/>
      <c r="S18" s="62"/>
      <c r="T18" s="62"/>
      <c r="U18" s="62"/>
      <c r="V18" s="170" t="str">
        <f>IF(C18="","",IF(ISERROR(MATCH(C18,リレー般女申込!$Q$12:$Q$253,0)),"","○"))</f>
        <v/>
      </c>
      <c r="W18" s="170" t="str">
        <f>IF(ISERROR(MATCH(C18,リレー般女申込!$Q$12:$Q$202,0)),"",VLOOKUP(MATCH(C18,リレー般女申込!$Q$12:$Q$202,0),リレー般女申込!$M$12:$U$202,9))</f>
        <v/>
      </c>
      <c r="X18" s="170" t="str">
        <f>IF(C18="","",IF(ISERROR(MATCH(C18,リレー般女申込!$AC$12:$AC$253,0)),"","○"))</f>
        <v/>
      </c>
      <c r="Y18" s="170" t="str">
        <f>IF(ISERROR(MATCH(C18,リレー般女申込!$AC$12:$AC$202,0)),"",VLOOKUP(MATCH(C18,リレー般女申込!$AC$12:$AC$202,0),リレー般女申込!$Y$12:$AH$202,9))</f>
        <v/>
      </c>
      <c r="Z18" s="62"/>
      <c r="AA18" s="62"/>
      <c r="AB18" s="62"/>
      <c r="AC18" s="62"/>
      <c r="AD18" s="62"/>
      <c r="AE18" s="62"/>
      <c r="AF18" s="62"/>
      <c r="AG18" s="62"/>
      <c r="AI18" t="str">
        <f t="shared" si="10"/>
        <v/>
      </c>
      <c r="AK18" s="2"/>
      <c r="AL18" t="str">
        <f t="shared" si="2"/>
        <v/>
      </c>
      <c r="AM18" t="str">
        <f t="shared" si="3"/>
        <v/>
      </c>
      <c r="AN18" t="str">
        <f t="shared" si="11"/>
        <v/>
      </c>
      <c r="AO18" t="str">
        <f t="shared" si="4"/>
        <v/>
      </c>
      <c r="AP18" t="str">
        <f t="shared" si="5"/>
        <v/>
      </c>
      <c r="AQ18" t="str">
        <f t="shared" si="6"/>
        <v/>
      </c>
      <c r="AR18" t="str">
        <f t="shared" si="7"/>
        <v/>
      </c>
      <c r="AS18" t="str">
        <f t="shared" si="8"/>
        <v/>
      </c>
      <c r="AT18" t="str">
        <f t="shared" si="9"/>
        <v/>
      </c>
      <c r="AU18" t="str">
        <f t="shared" si="12"/>
        <v/>
      </c>
      <c r="AV18" t="str">
        <f t="shared" si="13"/>
        <v/>
      </c>
      <c r="AW18" t="str">
        <f t="shared" si="14"/>
        <v/>
      </c>
      <c r="AX18" t="str">
        <f t="shared" si="15"/>
        <v/>
      </c>
    </row>
    <row r="19" spans="1:50">
      <c r="A19" s="20">
        <f t="shared" si="16"/>
        <v>11</v>
      </c>
      <c r="B19" s="50"/>
      <c r="C19" s="51"/>
      <c r="D19" s="52"/>
      <c r="E19" s="185"/>
      <c r="F19" s="53"/>
      <c r="G19" s="63" t="str">
        <f t="shared" si="17"/>
        <v/>
      </c>
      <c r="H19" s="32"/>
      <c r="I19" s="33"/>
      <c r="J19" s="33"/>
      <c r="K19" s="33"/>
      <c r="L19" s="33"/>
      <c r="M19" s="33"/>
      <c r="N19" s="33"/>
      <c r="O19" s="33"/>
      <c r="P19" s="33"/>
      <c r="Q19" s="33"/>
      <c r="R19" s="60"/>
      <c r="S19" s="60"/>
      <c r="T19" s="60"/>
      <c r="U19" s="60"/>
      <c r="V19" s="192" t="str">
        <f>IF(C19="","",IF(ISERROR(MATCH(C19,リレー般女申込!$Q$12:$Q$253,0)),"","○"))</f>
        <v/>
      </c>
      <c r="W19" s="192" t="str">
        <f>IF(ISERROR(MATCH(C19,リレー般女申込!$Q$12:$Q$202,0)),"",VLOOKUP(MATCH(C19,リレー般女申込!$Q$12:$Q$202,0),リレー般女申込!$M$12:$U$202,9))</f>
        <v/>
      </c>
      <c r="X19" s="192" t="str">
        <f>IF(C19="","",IF(ISERROR(MATCH(C19,リレー般女申込!$AC$12:$AC$253,0)),"","○"))</f>
        <v/>
      </c>
      <c r="Y19" s="192" t="str">
        <f>IF(ISERROR(MATCH(C19,リレー般女申込!$AC$12:$AC$202,0)),"",VLOOKUP(MATCH(C19,リレー般女申込!$AC$12:$AC$202,0),リレー般女申込!$Y$12:$AH$202,9))</f>
        <v/>
      </c>
      <c r="Z19" s="60"/>
      <c r="AA19" s="60"/>
      <c r="AB19" s="60"/>
      <c r="AC19" s="60"/>
      <c r="AD19" s="60"/>
      <c r="AE19" s="60"/>
      <c r="AF19" s="60"/>
      <c r="AG19" s="60"/>
      <c r="AI19" t="str">
        <f t="shared" si="10"/>
        <v/>
      </c>
      <c r="AK19" s="2"/>
      <c r="AL19" t="str">
        <f t="shared" si="2"/>
        <v/>
      </c>
      <c r="AM19" t="str">
        <f t="shared" si="3"/>
        <v/>
      </c>
      <c r="AN19" t="str">
        <f t="shared" si="11"/>
        <v/>
      </c>
      <c r="AO19" t="str">
        <f t="shared" si="4"/>
        <v/>
      </c>
      <c r="AP19" t="str">
        <f t="shared" si="5"/>
        <v/>
      </c>
      <c r="AQ19" t="str">
        <f t="shared" si="6"/>
        <v/>
      </c>
      <c r="AR19" t="str">
        <f t="shared" si="7"/>
        <v/>
      </c>
      <c r="AS19" t="str">
        <f t="shared" si="8"/>
        <v/>
      </c>
      <c r="AT19" t="str">
        <f t="shared" si="9"/>
        <v/>
      </c>
      <c r="AU19" t="str">
        <f t="shared" si="12"/>
        <v/>
      </c>
      <c r="AV19" t="str">
        <f t="shared" si="13"/>
        <v/>
      </c>
      <c r="AW19" t="str">
        <f t="shared" si="14"/>
        <v/>
      </c>
      <c r="AX19" t="str">
        <f t="shared" si="15"/>
        <v/>
      </c>
    </row>
    <row r="20" spans="1:50">
      <c r="A20" s="20">
        <f t="shared" si="16"/>
        <v>12</v>
      </c>
      <c r="B20" s="41"/>
      <c r="C20" s="47"/>
      <c r="D20" s="40"/>
      <c r="E20" s="183"/>
      <c r="F20" s="39"/>
      <c r="G20" s="64" t="str">
        <f t="shared" si="17"/>
        <v/>
      </c>
      <c r="H20" s="3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169" t="str">
        <f>IF(C20="","",IF(ISERROR(MATCH(C20,リレー般女申込!$Q$12:$Q$253,0)),"","○"))</f>
        <v/>
      </c>
      <c r="W20" s="169" t="str">
        <f>IF(ISERROR(MATCH(C20,リレー般女申込!$Q$12:$Q$202,0)),"",VLOOKUP(MATCH(C20,リレー般女申込!$Q$12:$Q$202,0),リレー般女申込!$M$12:$U$202,9))</f>
        <v/>
      </c>
      <c r="X20" s="169" t="str">
        <f>IF(C20="","",IF(ISERROR(MATCH(C20,リレー般女申込!$AC$12:$AC$253,0)),"","○"))</f>
        <v/>
      </c>
      <c r="Y20" s="169" t="str">
        <f>IF(ISERROR(MATCH(C20,リレー般女申込!$AC$12:$AC$202,0)),"",VLOOKUP(MATCH(C20,リレー般女申込!$AC$12:$AC$202,0),リレー般女申込!$Y$12:$AH$202,9))</f>
        <v/>
      </c>
      <c r="Z20" s="35"/>
      <c r="AA20" s="35"/>
      <c r="AB20" s="35"/>
      <c r="AC20" s="35"/>
      <c r="AD20" s="35"/>
      <c r="AE20" s="35"/>
      <c r="AF20" s="35"/>
      <c r="AG20" s="35"/>
      <c r="AI20" t="str">
        <f t="shared" si="10"/>
        <v/>
      </c>
      <c r="AK20" s="2"/>
      <c r="AL20" t="str">
        <f t="shared" si="2"/>
        <v/>
      </c>
      <c r="AM20" t="str">
        <f t="shared" si="3"/>
        <v/>
      </c>
      <c r="AN20" t="str">
        <f t="shared" si="11"/>
        <v/>
      </c>
      <c r="AO20" t="str">
        <f t="shared" si="4"/>
        <v/>
      </c>
      <c r="AP20" t="str">
        <f t="shared" si="5"/>
        <v/>
      </c>
      <c r="AQ20" t="str">
        <f t="shared" si="6"/>
        <v/>
      </c>
      <c r="AR20" t="str">
        <f t="shared" si="7"/>
        <v/>
      </c>
      <c r="AS20" t="str">
        <f t="shared" si="8"/>
        <v/>
      </c>
      <c r="AT20" t="str">
        <f t="shared" si="9"/>
        <v/>
      </c>
      <c r="AU20" t="str">
        <f t="shared" si="12"/>
        <v/>
      </c>
      <c r="AV20" t="str">
        <f t="shared" si="13"/>
        <v/>
      </c>
      <c r="AW20" t="str">
        <f t="shared" si="14"/>
        <v/>
      </c>
      <c r="AX20" t="str">
        <f t="shared" si="15"/>
        <v/>
      </c>
    </row>
    <row r="21" spans="1:50">
      <c r="A21" s="20">
        <f t="shared" si="16"/>
        <v>13</v>
      </c>
      <c r="B21" s="41"/>
      <c r="C21" s="47"/>
      <c r="D21" s="40"/>
      <c r="E21" s="183"/>
      <c r="F21" s="39"/>
      <c r="G21" s="64" t="str">
        <f t="shared" si="17"/>
        <v/>
      </c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169" t="str">
        <f>IF(C21="","",IF(ISERROR(MATCH(C21,リレー般女申込!$Q$12:$Q$253,0)),"","○"))</f>
        <v/>
      </c>
      <c r="W21" s="169" t="str">
        <f>IF(ISERROR(MATCH(C21,リレー般女申込!$Q$12:$Q$202,0)),"",VLOOKUP(MATCH(C21,リレー般女申込!$Q$12:$Q$202,0),リレー般女申込!$M$12:$U$202,9))</f>
        <v/>
      </c>
      <c r="X21" s="169" t="str">
        <f>IF(C21="","",IF(ISERROR(MATCH(C21,リレー般女申込!$AC$12:$AC$253,0)),"","○"))</f>
        <v/>
      </c>
      <c r="Y21" s="169" t="str">
        <f>IF(ISERROR(MATCH(C21,リレー般女申込!$AC$12:$AC$202,0)),"",VLOOKUP(MATCH(C21,リレー般女申込!$AC$12:$AC$202,0),リレー般女申込!$Y$12:$AH$202,9))</f>
        <v/>
      </c>
      <c r="Z21" s="35"/>
      <c r="AA21" s="35"/>
      <c r="AB21" s="35"/>
      <c r="AC21" s="35"/>
      <c r="AD21" s="35"/>
      <c r="AE21" s="35"/>
      <c r="AF21" s="35"/>
      <c r="AG21" s="35"/>
      <c r="AI21" t="str">
        <f t="shared" si="10"/>
        <v/>
      </c>
      <c r="AK21" s="2"/>
      <c r="AL21" t="str">
        <f t="shared" si="2"/>
        <v/>
      </c>
      <c r="AM21" t="str">
        <f t="shared" si="3"/>
        <v/>
      </c>
      <c r="AN21" t="str">
        <f t="shared" si="11"/>
        <v/>
      </c>
      <c r="AO21" t="str">
        <f t="shared" si="4"/>
        <v/>
      </c>
      <c r="AP21" t="str">
        <f t="shared" si="5"/>
        <v/>
      </c>
      <c r="AQ21" t="str">
        <f t="shared" si="6"/>
        <v/>
      </c>
      <c r="AR21" t="str">
        <f t="shared" si="7"/>
        <v/>
      </c>
      <c r="AS21" t="str">
        <f t="shared" si="8"/>
        <v/>
      </c>
      <c r="AT21" t="str">
        <f t="shared" si="9"/>
        <v/>
      </c>
      <c r="AU21" t="str">
        <f t="shared" si="12"/>
        <v/>
      </c>
      <c r="AV21" t="str">
        <f t="shared" si="13"/>
        <v/>
      </c>
      <c r="AW21" t="str">
        <f t="shared" si="14"/>
        <v/>
      </c>
      <c r="AX21" t="str">
        <f t="shared" si="15"/>
        <v/>
      </c>
    </row>
    <row r="22" spans="1:50">
      <c r="A22" s="20">
        <f t="shared" si="16"/>
        <v>14</v>
      </c>
      <c r="B22" s="41"/>
      <c r="C22" s="47"/>
      <c r="D22" s="40"/>
      <c r="E22" s="183"/>
      <c r="F22" s="39"/>
      <c r="G22" s="64" t="str">
        <f t="shared" si="17"/>
        <v/>
      </c>
      <c r="H22" s="34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169" t="str">
        <f>IF(C22="","",IF(ISERROR(MATCH(C22,リレー般女申込!$Q$12:$Q$253,0)),"","○"))</f>
        <v/>
      </c>
      <c r="W22" s="169" t="str">
        <f>IF(ISERROR(MATCH(C22,リレー般女申込!$Q$12:$Q$202,0)),"",VLOOKUP(MATCH(C22,リレー般女申込!$Q$12:$Q$202,0),リレー般女申込!$M$12:$U$202,9))</f>
        <v/>
      </c>
      <c r="X22" s="169" t="str">
        <f>IF(C22="","",IF(ISERROR(MATCH(C22,リレー般女申込!$AC$12:$AC$253,0)),"","○"))</f>
        <v/>
      </c>
      <c r="Y22" s="169" t="str">
        <f>IF(ISERROR(MATCH(C22,リレー般女申込!$AC$12:$AC$202,0)),"",VLOOKUP(MATCH(C22,リレー般女申込!$AC$12:$AC$202,0),リレー般女申込!$Y$12:$AH$202,9))</f>
        <v/>
      </c>
      <c r="Z22" s="35"/>
      <c r="AA22" s="35"/>
      <c r="AB22" s="35"/>
      <c r="AC22" s="35"/>
      <c r="AD22" s="35"/>
      <c r="AE22" s="35"/>
      <c r="AF22" s="35"/>
      <c r="AG22" s="35"/>
      <c r="AI22" t="str">
        <f t="shared" si="10"/>
        <v/>
      </c>
      <c r="AK22" s="2"/>
      <c r="AL22" t="str">
        <f t="shared" si="2"/>
        <v/>
      </c>
      <c r="AM22" t="str">
        <f t="shared" si="3"/>
        <v/>
      </c>
      <c r="AN22" t="str">
        <f t="shared" si="11"/>
        <v/>
      </c>
      <c r="AO22" t="str">
        <f t="shared" si="4"/>
        <v/>
      </c>
      <c r="AP22" t="str">
        <f t="shared" si="5"/>
        <v/>
      </c>
      <c r="AQ22" t="str">
        <f t="shared" si="6"/>
        <v/>
      </c>
      <c r="AR22" t="str">
        <f t="shared" si="7"/>
        <v/>
      </c>
      <c r="AS22" t="str">
        <f t="shared" si="8"/>
        <v/>
      </c>
      <c r="AT22" t="str">
        <f t="shared" si="9"/>
        <v/>
      </c>
      <c r="AU22" t="str">
        <f t="shared" si="12"/>
        <v/>
      </c>
      <c r="AV22" t="str">
        <f t="shared" si="13"/>
        <v/>
      </c>
      <c r="AW22" t="str">
        <f t="shared" si="14"/>
        <v/>
      </c>
      <c r="AX22" t="str">
        <f t="shared" si="15"/>
        <v/>
      </c>
    </row>
    <row r="23" spans="1:50">
      <c r="A23" s="20">
        <f t="shared" si="16"/>
        <v>15</v>
      </c>
      <c r="B23" s="41"/>
      <c r="C23" s="47"/>
      <c r="D23" s="40"/>
      <c r="E23" s="183"/>
      <c r="F23" s="39"/>
      <c r="G23" s="64" t="str">
        <f t="shared" si="17"/>
        <v/>
      </c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169" t="str">
        <f>IF(C23="","",IF(ISERROR(MATCH(C23,リレー般女申込!$Q$12:$Q$253,0)),"","○"))</f>
        <v/>
      </c>
      <c r="W23" s="169" t="str">
        <f>IF(ISERROR(MATCH(C23,リレー般女申込!$Q$12:$Q$202,0)),"",VLOOKUP(MATCH(C23,リレー般女申込!$Q$12:$Q$202,0),リレー般女申込!$M$12:$U$202,9))</f>
        <v/>
      </c>
      <c r="X23" s="169" t="str">
        <f>IF(C23="","",IF(ISERROR(MATCH(C23,リレー般女申込!$AC$12:$AC$253,0)),"","○"))</f>
        <v/>
      </c>
      <c r="Y23" s="169" t="str">
        <f>IF(ISERROR(MATCH(C23,リレー般女申込!$AC$12:$AC$202,0)),"",VLOOKUP(MATCH(C23,リレー般女申込!$AC$12:$AC$202,0),リレー般女申込!$Y$12:$AH$202,9))</f>
        <v/>
      </c>
      <c r="Z23" s="35"/>
      <c r="AA23" s="35"/>
      <c r="AB23" s="35"/>
      <c r="AC23" s="35"/>
      <c r="AD23" s="35"/>
      <c r="AE23" s="35"/>
      <c r="AF23" s="35"/>
      <c r="AG23" s="35"/>
      <c r="AI23" t="str">
        <f t="shared" si="10"/>
        <v/>
      </c>
      <c r="AK23" s="2"/>
      <c r="AL23" t="str">
        <f t="shared" si="2"/>
        <v/>
      </c>
      <c r="AM23" t="str">
        <f t="shared" si="3"/>
        <v/>
      </c>
      <c r="AN23" t="str">
        <f t="shared" si="11"/>
        <v/>
      </c>
      <c r="AO23" t="str">
        <f t="shared" si="4"/>
        <v/>
      </c>
      <c r="AP23" t="str">
        <f t="shared" si="5"/>
        <v/>
      </c>
      <c r="AQ23" t="str">
        <f t="shared" si="6"/>
        <v/>
      </c>
      <c r="AR23" t="str">
        <f t="shared" si="7"/>
        <v/>
      </c>
      <c r="AS23" t="str">
        <f t="shared" si="8"/>
        <v/>
      </c>
      <c r="AT23" t="str">
        <f t="shared" si="9"/>
        <v/>
      </c>
      <c r="AU23" t="str">
        <f t="shared" si="12"/>
        <v/>
      </c>
      <c r="AV23" t="str">
        <f t="shared" si="13"/>
        <v/>
      </c>
      <c r="AW23" t="str">
        <f t="shared" si="14"/>
        <v/>
      </c>
      <c r="AX23" t="str">
        <f t="shared" si="15"/>
        <v/>
      </c>
    </row>
    <row r="24" spans="1:50">
      <c r="A24" s="20">
        <f t="shared" si="16"/>
        <v>16</v>
      </c>
      <c r="B24" s="41"/>
      <c r="C24" s="47"/>
      <c r="D24" s="40"/>
      <c r="E24" s="183"/>
      <c r="F24" s="39"/>
      <c r="G24" s="64" t="str">
        <f t="shared" si="17"/>
        <v/>
      </c>
      <c r="H24" s="34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169" t="str">
        <f>IF(C24="","",IF(ISERROR(MATCH(C24,リレー般女申込!$Q$12:$Q$253,0)),"","○"))</f>
        <v/>
      </c>
      <c r="W24" s="169" t="str">
        <f>IF(ISERROR(MATCH(C24,リレー般女申込!$Q$12:$Q$202,0)),"",VLOOKUP(MATCH(C24,リレー般女申込!$Q$12:$Q$202,0),リレー般女申込!$M$12:$U$202,9))</f>
        <v/>
      </c>
      <c r="X24" s="169" t="str">
        <f>IF(C24="","",IF(ISERROR(MATCH(C24,リレー般女申込!$AC$12:$AC$253,0)),"","○"))</f>
        <v/>
      </c>
      <c r="Y24" s="169" t="str">
        <f>IF(ISERROR(MATCH(C24,リレー般女申込!$AC$12:$AC$202,0)),"",VLOOKUP(MATCH(C24,リレー般女申込!$AC$12:$AC$202,0),リレー般女申込!$Y$12:$AH$202,9))</f>
        <v/>
      </c>
      <c r="Z24" s="35"/>
      <c r="AA24" s="35"/>
      <c r="AB24" s="35"/>
      <c r="AC24" s="35"/>
      <c r="AD24" s="35"/>
      <c r="AE24" s="35"/>
      <c r="AF24" s="35"/>
      <c r="AG24" s="35"/>
      <c r="AI24" t="str">
        <f t="shared" si="10"/>
        <v/>
      </c>
      <c r="AK24" s="2"/>
      <c r="AL24" t="str">
        <f t="shared" si="2"/>
        <v/>
      </c>
      <c r="AM24" t="str">
        <f t="shared" si="3"/>
        <v/>
      </c>
      <c r="AN24" t="str">
        <f t="shared" si="11"/>
        <v/>
      </c>
      <c r="AO24" t="str">
        <f t="shared" si="4"/>
        <v/>
      </c>
      <c r="AP24" t="str">
        <f t="shared" si="5"/>
        <v/>
      </c>
      <c r="AQ24" t="str">
        <f t="shared" si="6"/>
        <v/>
      </c>
      <c r="AR24" t="str">
        <f t="shared" si="7"/>
        <v/>
      </c>
      <c r="AS24" t="str">
        <f t="shared" si="8"/>
        <v/>
      </c>
      <c r="AT24" t="str">
        <f t="shared" si="9"/>
        <v/>
      </c>
      <c r="AU24" t="str">
        <f t="shared" si="12"/>
        <v/>
      </c>
      <c r="AV24" t="str">
        <f t="shared" si="13"/>
        <v/>
      </c>
      <c r="AW24" t="str">
        <f t="shared" si="14"/>
        <v/>
      </c>
      <c r="AX24" t="str">
        <f t="shared" si="15"/>
        <v/>
      </c>
    </row>
    <row r="25" spans="1:50">
      <c r="A25" s="20">
        <f t="shared" si="16"/>
        <v>17</v>
      </c>
      <c r="B25" s="41"/>
      <c r="C25" s="47"/>
      <c r="D25" s="40"/>
      <c r="E25" s="183"/>
      <c r="F25" s="39"/>
      <c r="G25" s="64" t="str">
        <f t="shared" si="17"/>
        <v/>
      </c>
      <c r="H25" s="3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169" t="str">
        <f>IF(C25="","",IF(ISERROR(MATCH(C25,リレー般女申込!$Q$12:$Q$253,0)),"","○"))</f>
        <v/>
      </c>
      <c r="W25" s="169" t="str">
        <f>IF(ISERROR(MATCH(C25,リレー般女申込!$Q$12:$Q$202,0)),"",VLOOKUP(MATCH(C25,リレー般女申込!$Q$12:$Q$202,0),リレー般女申込!$M$12:$U$202,9))</f>
        <v/>
      </c>
      <c r="X25" s="169" t="str">
        <f>IF(C25="","",IF(ISERROR(MATCH(C25,リレー般女申込!$AC$12:$AC$253,0)),"","○"))</f>
        <v/>
      </c>
      <c r="Y25" s="169" t="str">
        <f>IF(ISERROR(MATCH(C25,リレー般女申込!$AC$12:$AC$202,0)),"",VLOOKUP(MATCH(C25,リレー般女申込!$AC$12:$AC$202,0),リレー般女申込!$Y$12:$AH$202,9))</f>
        <v/>
      </c>
      <c r="Z25" s="35"/>
      <c r="AA25" s="35"/>
      <c r="AB25" s="35"/>
      <c r="AC25" s="35"/>
      <c r="AD25" s="35"/>
      <c r="AE25" s="35"/>
      <c r="AF25" s="35"/>
      <c r="AG25" s="35"/>
      <c r="AI25" t="str">
        <f t="shared" si="10"/>
        <v/>
      </c>
      <c r="AK25" s="2"/>
      <c r="AL25" t="str">
        <f t="shared" si="2"/>
        <v/>
      </c>
      <c r="AM25" t="str">
        <f t="shared" si="3"/>
        <v/>
      </c>
      <c r="AN25" t="str">
        <f t="shared" si="11"/>
        <v/>
      </c>
      <c r="AO25" t="str">
        <f t="shared" si="4"/>
        <v/>
      </c>
      <c r="AP25" t="str">
        <f t="shared" si="5"/>
        <v/>
      </c>
      <c r="AQ25" t="str">
        <f t="shared" si="6"/>
        <v/>
      </c>
      <c r="AR25" t="str">
        <f t="shared" si="7"/>
        <v/>
      </c>
      <c r="AS25" t="str">
        <f t="shared" si="8"/>
        <v/>
      </c>
      <c r="AT25" t="str">
        <f t="shared" si="9"/>
        <v/>
      </c>
      <c r="AU25" t="str">
        <f t="shared" si="12"/>
        <v/>
      </c>
      <c r="AV25" t="str">
        <f t="shared" si="13"/>
        <v/>
      </c>
      <c r="AW25" t="str">
        <f t="shared" si="14"/>
        <v/>
      </c>
      <c r="AX25" t="str">
        <f t="shared" si="15"/>
        <v/>
      </c>
    </row>
    <row r="26" spans="1:50">
      <c r="A26" s="20">
        <f t="shared" si="16"/>
        <v>18</v>
      </c>
      <c r="B26" s="41"/>
      <c r="C26" s="47"/>
      <c r="D26" s="40"/>
      <c r="E26" s="183"/>
      <c r="F26" s="39"/>
      <c r="G26" s="64" t="str">
        <f t="shared" si="17"/>
        <v/>
      </c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169" t="str">
        <f>IF(C26="","",IF(ISERROR(MATCH(C26,リレー般女申込!$Q$12:$Q$253,0)),"","○"))</f>
        <v/>
      </c>
      <c r="W26" s="169" t="str">
        <f>IF(ISERROR(MATCH(C26,リレー般女申込!$Q$12:$Q$202,0)),"",VLOOKUP(MATCH(C26,リレー般女申込!$Q$12:$Q$202,0),リレー般女申込!$M$12:$U$202,9))</f>
        <v/>
      </c>
      <c r="X26" s="169" t="str">
        <f>IF(C26="","",IF(ISERROR(MATCH(C26,リレー般女申込!$AC$12:$AC$253,0)),"","○"))</f>
        <v/>
      </c>
      <c r="Y26" s="169" t="str">
        <f>IF(ISERROR(MATCH(C26,リレー般女申込!$AC$12:$AC$202,0)),"",VLOOKUP(MATCH(C26,リレー般女申込!$AC$12:$AC$202,0),リレー般女申込!$Y$12:$AH$202,9))</f>
        <v/>
      </c>
      <c r="Z26" s="35"/>
      <c r="AA26" s="35"/>
      <c r="AB26" s="35"/>
      <c r="AC26" s="35"/>
      <c r="AD26" s="35"/>
      <c r="AE26" s="35"/>
      <c r="AF26" s="35"/>
      <c r="AG26" s="35"/>
      <c r="AI26" t="str">
        <f t="shared" si="10"/>
        <v/>
      </c>
      <c r="AK26" s="2"/>
      <c r="AL26" t="str">
        <f t="shared" si="2"/>
        <v/>
      </c>
      <c r="AM26" t="str">
        <f t="shared" si="3"/>
        <v/>
      </c>
      <c r="AN26" t="str">
        <f t="shared" si="11"/>
        <v/>
      </c>
      <c r="AO26" t="str">
        <f t="shared" si="4"/>
        <v/>
      </c>
      <c r="AP26" t="str">
        <f t="shared" si="5"/>
        <v/>
      </c>
      <c r="AQ26" t="str">
        <f t="shared" si="6"/>
        <v/>
      </c>
      <c r="AR26" t="str">
        <f t="shared" si="7"/>
        <v/>
      </c>
      <c r="AS26" t="str">
        <f t="shared" si="8"/>
        <v/>
      </c>
      <c r="AT26" t="str">
        <f t="shared" si="9"/>
        <v/>
      </c>
      <c r="AU26" t="str">
        <f t="shared" si="12"/>
        <v/>
      </c>
      <c r="AV26" t="str">
        <f t="shared" si="13"/>
        <v/>
      </c>
      <c r="AW26" t="str">
        <f t="shared" si="14"/>
        <v/>
      </c>
      <c r="AX26" t="str">
        <f t="shared" si="15"/>
        <v/>
      </c>
    </row>
    <row r="27" spans="1:50">
      <c r="A27" s="20">
        <f t="shared" si="16"/>
        <v>19</v>
      </c>
      <c r="B27" s="41"/>
      <c r="C27" s="47"/>
      <c r="D27" s="40"/>
      <c r="E27" s="183"/>
      <c r="F27" s="39"/>
      <c r="G27" s="64" t="str">
        <f t="shared" si="17"/>
        <v/>
      </c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169" t="str">
        <f>IF(C27="","",IF(ISERROR(MATCH(C27,リレー般女申込!$Q$12:$Q$253,0)),"","○"))</f>
        <v/>
      </c>
      <c r="W27" s="169" t="str">
        <f>IF(ISERROR(MATCH(C27,リレー般女申込!$Q$12:$Q$202,0)),"",VLOOKUP(MATCH(C27,リレー般女申込!$Q$12:$Q$202,0),リレー般女申込!$M$12:$U$202,9))</f>
        <v/>
      </c>
      <c r="X27" s="169" t="str">
        <f>IF(C27="","",IF(ISERROR(MATCH(C27,リレー般女申込!$AC$12:$AC$253,0)),"","○"))</f>
        <v/>
      </c>
      <c r="Y27" s="169" t="str">
        <f>IF(ISERROR(MATCH(C27,リレー般女申込!$AC$12:$AC$202,0)),"",VLOOKUP(MATCH(C27,リレー般女申込!$AC$12:$AC$202,0),リレー般女申込!$Y$12:$AH$202,9))</f>
        <v/>
      </c>
      <c r="Z27" s="35"/>
      <c r="AA27" s="35"/>
      <c r="AB27" s="35"/>
      <c r="AC27" s="35"/>
      <c r="AD27" s="35"/>
      <c r="AE27" s="35"/>
      <c r="AF27" s="35"/>
      <c r="AG27" s="35"/>
      <c r="AI27" t="str">
        <f t="shared" si="10"/>
        <v/>
      </c>
      <c r="AK27" s="2"/>
      <c r="AL27" t="str">
        <f t="shared" si="2"/>
        <v/>
      </c>
      <c r="AM27" t="str">
        <f t="shared" si="3"/>
        <v/>
      </c>
      <c r="AN27" t="str">
        <f t="shared" si="11"/>
        <v/>
      </c>
      <c r="AO27" t="str">
        <f t="shared" si="4"/>
        <v/>
      </c>
      <c r="AP27" t="str">
        <f t="shared" si="5"/>
        <v/>
      </c>
      <c r="AQ27" t="str">
        <f t="shared" si="6"/>
        <v/>
      </c>
      <c r="AR27" t="str">
        <f t="shared" si="7"/>
        <v/>
      </c>
      <c r="AS27" t="str">
        <f t="shared" si="8"/>
        <v/>
      </c>
      <c r="AT27" t="str">
        <f t="shared" si="9"/>
        <v/>
      </c>
      <c r="AU27" t="str">
        <f t="shared" si="12"/>
        <v/>
      </c>
      <c r="AV27" t="str">
        <f t="shared" si="13"/>
        <v/>
      </c>
      <c r="AW27" t="str">
        <f t="shared" si="14"/>
        <v/>
      </c>
      <c r="AX27" t="str">
        <f t="shared" si="15"/>
        <v/>
      </c>
    </row>
    <row r="28" spans="1:50">
      <c r="A28" s="20">
        <f t="shared" si="16"/>
        <v>20</v>
      </c>
      <c r="B28" s="54"/>
      <c r="C28" s="55"/>
      <c r="D28" s="56"/>
      <c r="E28" s="186"/>
      <c r="F28" s="49"/>
      <c r="G28" s="66" t="str">
        <f t="shared" si="17"/>
        <v/>
      </c>
      <c r="H28" s="57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93" t="str">
        <f>IF(C28="","",IF(ISERROR(MATCH(C28,リレー般女申込!$Q$12:$Q$253,0)),"","○"))</f>
        <v/>
      </c>
      <c r="W28" s="193" t="str">
        <f>IF(ISERROR(MATCH(C28,リレー般女申込!$Q$12:$Q$202,0)),"",VLOOKUP(MATCH(C28,リレー般女申込!$Q$12:$Q$202,0),リレー般女申込!$M$12:$U$202,9))</f>
        <v/>
      </c>
      <c r="X28" s="193" t="str">
        <f>IF(C28="","",IF(ISERROR(MATCH(C28,リレー般女申込!$AC$12:$AC$253,0)),"","○"))</f>
        <v/>
      </c>
      <c r="Y28" s="193" t="str">
        <f>IF(ISERROR(MATCH(C28,リレー般女申込!$AC$12:$AC$202,0)),"",VLOOKUP(MATCH(C28,リレー般女申込!$AC$12:$AC$202,0),リレー般女申込!$Y$12:$AH$202,9))</f>
        <v/>
      </c>
      <c r="Z28" s="58"/>
      <c r="AA28" s="58"/>
      <c r="AB28" s="58"/>
      <c r="AC28" s="58"/>
      <c r="AD28" s="58"/>
      <c r="AE28" s="58"/>
      <c r="AF28" s="58"/>
      <c r="AG28" s="58"/>
      <c r="AI28" t="str">
        <f t="shared" si="10"/>
        <v/>
      </c>
      <c r="AK28" s="2"/>
      <c r="AL28" t="str">
        <f t="shared" si="2"/>
        <v/>
      </c>
      <c r="AM28" t="str">
        <f t="shared" si="3"/>
        <v/>
      </c>
      <c r="AN28" t="str">
        <f t="shared" si="11"/>
        <v/>
      </c>
      <c r="AO28" t="str">
        <f t="shared" si="4"/>
        <v/>
      </c>
      <c r="AP28" t="str">
        <f t="shared" si="5"/>
        <v/>
      </c>
      <c r="AQ28" t="str">
        <f t="shared" si="6"/>
        <v/>
      </c>
      <c r="AR28" t="str">
        <f t="shared" si="7"/>
        <v/>
      </c>
      <c r="AS28" t="str">
        <f t="shared" si="8"/>
        <v/>
      </c>
      <c r="AT28" t="str">
        <f t="shared" si="9"/>
        <v/>
      </c>
      <c r="AU28" t="str">
        <f t="shared" si="12"/>
        <v/>
      </c>
      <c r="AV28" t="str">
        <f t="shared" si="13"/>
        <v/>
      </c>
      <c r="AW28" t="str">
        <f t="shared" si="14"/>
        <v/>
      </c>
      <c r="AX28" t="str">
        <f t="shared" si="15"/>
        <v/>
      </c>
    </row>
    <row r="29" spans="1:50">
      <c r="A29" s="20">
        <f t="shared" si="16"/>
        <v>21</v>
      </c>
      <c r="B29" s="44"/>
      <c r="C29" s="46"/>
      <c r="D29" s="164"/>
      <c r="E29" s="182"/>
      <c r="F29" s="37"/>
      <c r="G29" s="63" t="str">
        <f t="shared" si="17"/>
        <v/>
      </c>
      <c r="H29" s="32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8" t="str">
        <f>IF(C29="","",IF(ISERROR(MATCH(C29,リレー般女申込!$Q$12:$Q$253,0)),"","○"))</f>
        <v/>
      </c>
      <c r="W29" s="168" t="str">
        <f>IF(ISERROR(MATCH(C29,リレー般女申込!$Q$12:$Q$202,0)),"",VLOOKUP(MATCH(C29,リレー般女申込!$Q$12:$Q$202,0),リレー般女申込!$M$12:$U$202,9))</f>
        <v/>
      </c>
      <c r="X29" s="168" t="str">
        <f>IF(C29="","",IF(ISERROR(MATCH(C29,リレー般女申込!$AC$12:$AC$253,0)),"","○"))</f>
        <v/>
      </c>
      <c r="Y29" s="168" t="str">
        <f>IF(ISERROR(MATCH(C29,リレー般女申込!$AC$12:$AC$202,0)),"",VLOOKUP(MATCH(C29,リレー般女申込!$AC$12:$AC$202,0),リレー般女申込!$Y$12:$AH$202,9))</f>
        <v/>
      </c>
      <c r="Z29" s="33"/>
      <c r="AA29" s="33"/>
      <c r="AB29" s="33"/>
      <c r="AC29" s="33"/>
      <c r="AD29" s="33"/>
      <c r="AE29" s="33"/>
      <c r="AF29" s="33"/>
      <c r="AG29" s="33"/>
      <c r="AI29" t="str">
        <f t="shared" si="10"/>
        <v/>
      </c>
      <c r="AK29" s="2"/>
      <c r="AL29" t="str">
        <f t="shared" si="2"/>
        <v/>
      </c>
      <c r="AM29" t="str">
        <f t="shared" si="3"/>
        <v/>
      </c>
      <c r="AN29" t="str">
        <f t="shared" si="11"/>
        <v/>
      </c>
      <c r="AO29" t="str">
        <f t="shared" si="4"/>
        <v/>
      </c>
      <c r="AP29" t="str">
        <f t="shared" si="5"/>
        <v/>
      </c>
      <c r="AQ29" t="str">
        <f t="shared" si="6"/>
        <v/>
      </c>
      <c r="AR29" t="str">
        <f t="shared" si="7"/>
        <v/>
      </c>
      <c r="AS29" t="str">
        <f t="shared" si="8"/>
        <v/>
      </c>
      <c r="AT29" t="str">
        <f t="shared" si="9"/>
        <v/>
      </c>
      <c r="AU29" t="str">
        <f t="shared" si="12"/>
        <v/>
      </c>
      <c r="AV29" t="str">
        <f t="shared" si="13"/>
        <v/>
      </c>
      <c r="AW29" t="str">
        <f t="shared" si="14"/>
        <v/>
      </c>
      <c r="AX29" t="str">
        <f t="shared" si="15"/>
        <v/>
      </c>
    </row>
    <row r="30" spans="1:50">
      <c r="A30" s="20">
        <f t="shared" si="16"/>
        <v>22</v>
      </c>
      <c r="B30" s="41"/>
      <c r="C30" s="47"/>
      <c r="D30" s="165"/>
      <c r="E30" s="183"/>
      <c r="F30" s="39"/>
      <c r="G30" s="64" t="str">
        <f t="shared" si="17"/>
        <v/>
      </c>
      <c r="H30" s="34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169" t="str">
        <f>IF(C30="","",IF(ISERROR(MATCH(C30,リレー般女申込!$Q$12:$Q$253,0)),"","○"))</f>
        <v/>
      </c>
      <c r="W30" s="169" t="str">
        <f>IF(ISERROR(MATCH(C30,リレー般女申込!$Q$12:$Q$202,0)),"",VLOOKUP(MATCH(C30,リレー般女申込!$Q$12:$Q$202,0),リレー般女申込!$M$12:$U$202,9))</f>
        <v/>
      </c>
      <c r="X30" s="169" t="str">
        <f>IF(C30="","",IF(ISERROR(MATCH(C30,リレー般女申込!$AC$12:$AC$253,0)),"","○"))</f>
        <v/>
      </c>
      <c r="Y30" s="169" t="str">
        <f>IF(ISERROR(MATCH(C30,リレー般女申込!$AC$12:$AC$202,0)),"",VLOOKUP(MATCH(C30,リレー般女申込!$AC$12:$AC$202,0),リレー般女申込!$Y$12:$AH$202,9))</f>
        <v/>
      </c>
      <c r="Z30" s="35"/>
      <c r="AA30" s="35"/>
      <c r="AB30" s="35"/>
      <c r="AC30" s="35"/>
      <c r="AD30" s="35"/>
      <c r="AE30" s="35"/>
      <c r="AF30" s="35"/>
      <c r="AG30" s="35"/>
      <c r="AI30" t="str">
        <f t="shared" si="10"/>
        <v/>
      </c>
      <c r="AK30" s="2"/>
      <c r="AL30" t="str">
        <f t="shared" si="2"/>
        <v/>
      </c>
      <c r="AM30" t="str">
        <f t="shared" si="3"/>
        <v/>
      </c>
      <c r="AN30" t="str">
        <f t="shared" si="11"/>
        <v/>
      </c>
      <c r="AO30" t="str">
        <f t="shared" si="4"/>
        <v/>
      </c>
      <c r="AP30" t="str">
        <f t="shared" si="5"/>
        <v/>
      </c>
      <c r="AQ30" t="str">
        <f t="shared" si="6"/>
        <v/>
      </c>
      <c r="AR30" t="str">
        <f t="shared" si="7"/>
        <v/>
      </c>
      <c r="AS30" t="str">
        <f t="shared" si="8"/>
        <v/>
      </c>
      <c r="AT30" t="str">
        <f t="shared" si="9"/>
        <v/>
      </c>
      <c r="AU30" t="str">
        <f t="shared" si="12"/>
        <v/>
      </c>
      <c r="AV30" t="str">
        <f t="shared" si="13"/>
        <v/>
      </c>
      <c r="AW30" t="str">
        <f t="shared" si="14"/>
        <v/>
      </c>
      <c r="AX30" t="str">
        <f t="shared" si="15"/>
        <v/>
      </c>
    </row>
    <row r="31" spans="1:50">
      <c r="A31" s="20">
        <f t="shared" si="16"/>
        <v>23</v>
      </c>
      <c r="B31" s="41"/>
      <c r="C31" s="47"/>
      <c r="D31" s="165"/>
      <c r="E31" s="183"/>
      <c r="F31" s="39"/>
      <c r="G31" s="64" t="str">
        <f t="shared" si="17"/>
        <v/>
      </c>
      <c r="H31" s="34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169" t="str">
        <f>IF(C31="","",IF(ISERROR(MATCH(C31,リレー般女申込!$Q$12:$Q$253,0)),"","○"))</f>
        <v/>
      </c>
      <c r="W31" s="169" t="str">
        <f>IF(ISERROR(MATCH(C31,リレー般女申込!$Q$12:$Q$202,0)),"",VLOOKUP(MATCH(C31,リレー般女申込!$Q$12:$Q$202,0),リレー般女申込!$M$12:$U$202,9))</f>
        <v/>
      </c>
      <c r="X31" s="169" t="str">
        <f>IF(C31="","",IF(ISERROR(MATCH(C31,リレー般女申込!$AC$12:$AC$253,0)),"","○"))</f>
        <v/>
      </c>
      <c r="Y31" s="169" t="str">
        <f>IF(ISERROR(MATCH(C31,リレー般女申込!$AC$12:$AC$202,0)),"",VLOOKUP(MATCH(C31,リレー般女申込!$AC$12:$AC$202,0),リレー般女申込!$Y$12:$AH$202,9))</f>
        <v/>
      </c>
      <c r="Z31" s="35"/>
      <c r="AA31" s="35"/>
      <c r="AB31" s="35"/>
      <c r="AC31" s="35"/>
      <c r="AD31" s="35"/>
      <c r="AE31" s="35"/>
      <c r="AF31" s="35"/>
      <c r="AG31" s="35"/>
      <c r="AI31" t="str">
        <f t="shared" si="10"/>
        <v/>
      </c>
      <c r="AK31" s="2"/>
      <c r="AL31" t="str">
        <f t="shared" si="2"/>
        <v/>
      </c>
      <c r="AM31" t="str">
        <f t="shared" si="3"/>
        <v/>
      </c>
      <c r="AN31" t="str">
        <f t="shared" si="11"/>
        <v/>
      </c>
      <c r="AO31" t="str">
        <f t="shared" si="4"/>
        <v/>
      </c>
      <c r="AP31" t="str">
        <f t="shared" si="5"/>
        <v/>
      </c>
      <c r="AQ31" t="str">
        <f t="shared" si="6"/>
        <v/>
      </c>
      <c r="AR31" t="str">
        <f t="shared" si="7"/>
        <v/>
      </c>
      <c r="AS31" t="str">
        <f t="shared" si="8"/>
        <v/>
      </c>
      <c r="AT31" t="str">
        <f t="shared" si="9"/>
        <v/>
      </c>
      <c r="AU31" t="str">
        <f t="shared" si="12"/>
        <v/>
      </c>
      <c r="AV31" t="str">
        <f t="shared" si="13"/>
        <v/>
      </c>
      <c r="AW31" t="str">
        <f t="shared" si="14"/>
        <v/>
      </c>
      <c r="AX31" t="str">
        <f t="shared" si="15"/>
        <v/>
      </c>
    </row>
    <row r="32" spans="1:50">
      <c r="A32" s="20">
        <f t="shared" si="16"/>
        <v>24</v>
      </c>
      <c r="B32" s="50"/>
      <c r="C32" s="51"/>
      <c r="D32" s="167"/>
      <c r="E32" s="185"/>
      <c r="F32" s="53"/>
      <c r="G32" s="67" t="str">
        <f t="shared" si="17"/>
        <v/>
      </c>
      <c r="H32" s="34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169" t="str">
        <f>IF(C32="","",IF(ISERROR(MATCH(C32,リレー般女申込!$Q$12:$Q$253,0)),"","○"))</f>
        <v/>
      </c>
      <c r="W32" s="169" t="str">
        <f>IF(ISERROR(MATCH(C32,リレー般女申込!$Q$12:$Q$202,0)),"",VLOOKUP(MATCH(C32,リレー般女申込!$Q$12:$Q$202,0),リレー般女申込!$M$12:$U$202,9))</f>
        <v/>
      </c>
      <c r="X32" s="169" t="str">
        <f>IF(C32="","",IF(ISERROR(MATCH(C32,リレー般女申込!$AC$12:$AC$253,0)),"","○"))</f>
        <v/>
      </c>
      <c r="Y32" s="169" t="str">
        <f>IF(ISERROR(MATCH(C32,リレー般女申込!$AC$12:$AC$202,0)),"",VLOOKUP(MATCH(C32,リレー般女申込!$AC$12:$AC$202,0),リレー般女申込!$Y$12:$AH$202,9))</f>
        <v/>
      </c>
      <c r="Z32" s="35"/>
      <c r="AA32" s="35"/>
      <c r="AB32" s="35"/>
      <c r="AC32" s="35"/>
      <c r="AD32" s="35"/>
      <c r="AE32" s="35"/>
      <c r="AF32" s="35"/>
      <c r="AG32" s="35"/>
      <c r="AI32" t="str">
        <f t="shared" si="10"/>
        <v/>
      </c>
      <c r="AK32" s="2"/>
      <c r="AL32" t="str">
        <f t="shared" si="2"/>
        <v/>
      </c>
      <c r="AM32" t="str">
        <f t="shared" si="3"/>
        <v/>
      </c>
      <c r="AN32" t="str">
        <f t="shared" si="11"/>
        <v/>
      </c>
      <c r="AO32" t="str">
        <f t="shared" si="4"/>
        <v/>
      </c>
      <c r="AP32" t="str">
        <f t="shared" si="5"/>
        <v/>
      </c>
      <c r="AQ32" t="str">
        <f t="shared" si="6"/>
        <v/>
      </c>
      <c r="AR32" t="str">
        <f t="shared" si="7"/>
        <v/>
      </c>
      <c r="AS32" t="str">
        <f t="shared" si="8"/>
        <v/>
      </c>
      <c r="AT32" t="str">
        <f t="shared" si="9"/>
        <v/>
      </c>
      <c r="AU32" t="str">
        <f t="shared" si="12"/>
        <v/>
      </c>
      <c r="AV32" t="str">
        <f t="shared" si="13"/>
        <v/>
      </c>
      <c r="AW32" t="str">
        <f t="shared" si="14"/>
        <v/>
      </c>
      <c r="AX32" t="str">
        <f t="shared" si="15"/>
        <v/>
      </c>
    </row>
    <row r="33" spans="1:50">
      <c r="A33" s="20">
        <f t="shared" si="16"/>
        <v>25</v>
      </c>
      <c r="B33" s="41"/>
      <c r="C33" s="47"/>
      <c r="D33" s="165"/>
      <c r="E33" s="183"/>
      <c r="F33" s="39"/>
      <c r="G33" s="64" t="str">
        <f t="shared" si="17"/>
        <v/>
      </c>
      <c r="H33" s="34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169" t="str">
        <f>IF(C33="","",IF(ISERROR(MATCH(C33,リレー般女申込!$Q$12:$Q$253,0)),"","○"))</f>
        <v/>
      </c>
      <c r="W33" s="169" t="str">
        <f>IF(ISERROR(MATCH(C33,リレー般女申込!$Q$12:$Q$202,0)),"",VLOOKUP(MATCH(C33,リレー般女申込!$Q$12:$Q$202,0),リレー般女申込!$M$12:$U$202,9))</f>
        <v/>
      </c>
      <c r="X33" s="169" t="str">
        <f>IF(C33="","",IF(ISERROR(MATCH(C33,リレー般女申込!$AC$12:$AC$253,0)),"","○"))</f>
        <v/>
      </c>
      <c r="Y33" s="169" t="str">
        <f>IF(ISERROR(MATCH(C33,リレー般女申込!$AC$12:$AC$202,0)),"",VLOOKUP(MATCH(C33,リレー般女申込!$AC$12:$AC$202,0),リレー般女申込!$Y$12:$AH$202,9))</f>
        <v/>
      </c>
      <c r="Z33" s="35"/>
      <c r="AA33" s="35"/>
      <c r="AB33" s="35"/>
      <c r="AC33" s="35"/>
      <c r="AD33" s="35"/>
      <c r="AE33" s="35"/>
      <c r="AF33" s="35"/>
      <c r="AG33" s="35"/>
      <c r="AI33" t="str">
        <f t="shared" si="10"/>
        <v/>
      </c>
      <c r="AK33" s="2"/>
      <c r="AL33" t="str">
        <f t="shared" si="2"/>
        <v/>
      </c>
      <c r="AM33" t="str">
        <f t="shared" si="3"/>
        <v/>
      </c>
      <c r="AN33" t="str">
        <f t="shared" si="11"/>
        <v/>
      </c>
      <c r="AO33" t="str">
        <f t="shared" si="4"/>
        <v/>
      </c>
      <c r="AP33" t="str">
        <f t="shared" si="5"/>
        <v/>
      </c>
      <c r="AQ33" t="str">
        <f t="shared" si="6"/>
        <v/>
      </c>
      <c r="AR33" t="str">
        <f t="shared" si="7"/>
        <v/>
      </c>
      <c r="AS33" t="str">
        <f t="shared" si="8"/>
        <v/>
      </c>
      <c r="AT33" t="str">
        <f t="shared" si="9"/>
        <v/>
      </c>
      <c r="AU33" t="str">
        <f t="shared" si="12"/>
        <v/>
      </c>
      <c r="AV33" t="str">
        <f t="shared" si="13"/>
        <v/>
      </c>
      <c r="AW33" t="str">
        <f t="shared" si="14"/>
        <v/>
      </c>
      <c r="AX33" t="str">
        <f t="shared" si="15"/>
        <v/>
      </c>
    </row>
    <row r="34" spans="1:50">
      <c r="A34" s="20">
        <f t="shared" si="16"/>
        <v>26</v>
      </c>
      <c r="B34" s="41"/>
      <c r="C34" s="47"/>
      <c r="D34" s="165"/>
      <c r="E34" s="183"/>
      <c r="F34" s="39"/>
      <c r="G34" s="64" t="str">
        <f t="shared" si="17"/>
        <v/>
      </c>
      <c r="H34" s="34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169" t="str">
        <f>IF(C34="","",IF(ISERROR(MATCH(C34,リレー般女申込!$Q$12:$Q$253,0)),"","○"))</f>
        <v/>
      </c>
      <c r="W34" s="169" t="str">
        <f>IF(ISERROR(MATCH(C34,リレー般女申込!$Q$12:$Q$202,0)),"",VLOOKUP(MATCH(C34,リレー般女申込!$Q$12:$Q$202,0),リレー般女申込!$M$12:$U$202,9))</f>
        <v/>
      </c>
      <c r="X34" s="169" t="str">
        <f>IF(C34="","",IF(ISERROR(MATCH(C34,リレー般女申込!$AC$12:$AC$253,0)),"","○"))</f>
        <v/>
      </c>
      <c r="Y34" s="169" t="str">
        <f>IF(ISERROR(MATCH(C34,リレー般女申込!$AC$12:$AC$202,0)),"",VLOOKUP(MATCH(C34,リレー般女申込!$AC$12:$AC$202,0),リレー般女申込!$Y$12:$AH$202,9))</f>
        <v/>
      </c>
      <c r="Z34" s="35"/>
      <c r="AA34" s="35"/>
      <c r="AB34" s="35"/>
      <c r="AC34" s="35"/>
      <c r="AD34" s="35"/>
      <c r="AE34" s="35"/>
      <c r="AF34" s="35"/>
      <c r="AG34" s="35"/>
      <c r="AI34" t="str">
        <f t="shared" si="10"/>
        <v/>
      </c>
      <c r="AK34" s="2"/>
      <c r="AL34" t="str">
        <f t="shared" si="2"/>
        <v/>
      </c>
      <c r="AM34" t="str">
        <f t="shared" si="3"/>
        <v/>
      </c>
      <c r="AN34" t="str">
        <f t="shared" si="11"/>
        <v/>
      </c>
      <c r="AO34" t="str">
        <f t="shared" si="4"/>
        <v/>
      </c>
      <c r="AP34" t="str">
        <f t="shared" si="5"/>
        <v/>
      </c>
      <c r="AQ34" t="str">
        <f t="shared" si="6"/>
        <v/>
      </c>
      <c r="AR34" t="str">
        <f t="shared" si="7"/>
        <v/>
      </c>
      <c r="AS34" t="str">
        <f t="shared" si="8"/>
        <v/>
      </c>
      <c r="AT34" t="str">
        <f t="shared" si="9"/>
        <v/>
      </c>
      <c r="AU34" t="str">
        <f t="shared" si="12"/>
        <v/>
      </c>
      <c r="AV34" t="str">
        <f t="shared" si="13"/>
        <v/>
      </c>
      <c r="AW34" t="str">
        <f t="shared" si="14"/>
        <v/>
      </c>
      <c r="AX34" t="str">
        <f t="shared" si="15"/>
        <v/>
      </c>
    </row>
    <row r="35" spans="1:50">
      <c r="A35" s="20">
        <f t="shared" si="16"/>
        <v>27</v>
      </c>
      <c r="B35" s="41"/>
      <c r="C35" s="47"/>
      <c r="D35" s="165"/>
      <c r="E35" s="183"/>
      <c r="F35" s="39"/>
      <c r="G35" s="64" t="str">
        <f t="shared" si="17"/>
        <v/>
      </c>
      <c r="H35" s="34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169" t="str">
        <f>IF(C35="","",IF(ISERROR(MATCH(C35,リレー般女申込!$Q$12:$Q$253,0)),"","○"))</f>
        <v/>
      </c>
      <c r="W35" s="169" t="str">
        <f>IF(ISERROR(MATCH(C35,リレー般女申込!$Q$12:$Q$202,0)),"",VLOOKUP(MATCH(C35,リレー般女申込!$Q$12:$Q$202,0),リレー般女申込!$M$12:$U$202,9))</f>
        <v/>
      </c>
      <c r="X35" s="169" t="str">
        <f>IF(C35="","",IF(ISERROR(MATCH(C35,リレー般女申込!$AC$12:$AC$253,0)),"","○"))</f>
        <v/>
      </c>
      <c r="Y35" s="169" t="str">
        <f>IF(ISERROR(MATCH(C35,リレー般女申込!$AC$12:$AC$202,0)),"",VLOOKUP(MATCH(C35,リレー般女申込!$AC$12:$AC$202,0),リレー般女申込!$Y$12:$AH$202,9))</f>
        <v/>
      </c>
      <c r="Z35" s="35"/>
      <c r="AA35" s="35"/>
      <c r="AB35" s="35"/>
      <c r="AC35" s="35"/>
      <c r="AD35" s="35"/>
      <c r="AE35" s="35"/>
      <c r="AF35" s="35"/>
      <c r="AG35" s="35"/>
      <c r="AI35" t="str">
        <f t="shared" si="10"/>
        <v/>
      </c>
      <c r="AK35" s="2"/>
      <c r="AL35" t="str">
        <f t="shared" si="2"/>
        <v/>
      </c>
      <c r="AM35" t="str">
        <f t="shared" si="3"/>
        <v/>
      </c>
      <c r="AN35" t="str">
        <f t="shared" si="11"/>
        <v/>
      </c>
      <c r="AO35" t="str">
        <f t="shared" si="4"/>
        <v/>
      </c>
      <c r="AP35" t="str">
        <f t="shared" si="5"/>
        <v/>
      </c>
      <c r="AQ35" t="str">
        <f t="shared" si="6"/>
        <v/>
      </c>
      <c r="AR35" t="str">
        <f t="shared" si="7"/>
        <v/>
      </c>
      <c r="AS35" t="str">
        <f t="shared" si="8"/>
        <v/>
      </c>
      <c r="AT35" t="str">
        <f t="shared" si="9"/>
        <v/>
      </c>
      <c r="AU35" t="str">
        <f t="shared" si="12"/>
        <v/>
      </c>
      <c r="AV35" t="str">
        <f t="shared" si="13"/>
        <v/>
      </c>
      <c r="AW35" t="str">
        <f t="shared" si="14"/>
        <v/>
      </c>
      <c r="AX35" t="str">
        <f t="shared" si="15"/>
        <v/>
      </c>
    </row>
    <row r="36" spans="1:50">
      <c r="A36" s="20">
        <f t="shared" si="16"/>
        <v>28</v>
      </c>
      <c r="B36" s="41"/>
      <c r="C36" s="47"/>
      <c r="D36" s="165"/>
      <c r="E36" s="183"/>
      <c r="F36" s="39"/>
      <c r="G36" s="64" t="str">
        <f t="shared" si="17"/>
        <v/>
      </c>
      <c r="H36" s="34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169" t="str">
        <f>IF(C36="","",IF(ISERROR(MATCH(C36,リレー般女申込!$Q$12:$Q$253,0)),"","○"))</f>
        <v/>
      </c>
      <c r="W36" s="169" t="str">
        <f>IF(ISERROR(MATCH(C36,リレー般女申込!$Q$12:$Q$202,0)),"",VLOOKUP(MATCH(C36,リレー般女申込!$Q$12:$Q$202,0),リレー般女申込!$M$12:$U$202,9))</f>
        <v/>
      </c>
      <c r="X36" s="169" t="str">
        <f>IF(C36="","",IF(ISERROR(MATCH(C36,リレー般女申込!$AC$12:$AC$253,0)),"","○"))</f>
        <v/>
      </c>
      <c r="Y36" s="169" t="str">
        <f>IF(ISERROR(MATCH(C36,リレー般女申込!$AC$12:$AC$202,0)),"",VLOOKUP(MATCH(C36,リレー般女申込!$AC$12:$AC$202,0),リレー般女申込!$Y$12:$AH$202,9))</f>
        <v/>
      </c>
      <c r="Z36" s="35"/>
      <c r="AA36" s="35"/>
      <c r="AB36" s="35"/>
      <c r="AC36" s="35"/>
      <c r="AD36" s="35"/>
      <c r="AE36" s="35"/>
      <c r="AF36" s="35"/>
      <c r="AG36" s="35"/>
      <c r="AI36" t="str">
        <f t="shared" si="10"/>
        <v/>
      </c>
      <c r="AK36" s="2"/>
      <c r="AL36" t="str">
        <f t="shared" si="2"/>
        <v/>
      </c>
      <c r="AM36" t="str">
        <f t="shared" si="3"/>
        <v/>
      </c>
      <c r="AN36" t="str">
        <f t="shared" si="11"/>
        <v/>
      </c>
      <c r="AO36" t="str">
        <f t="shared" si="4"/>
        <v/>
      </c>
      <c r="AP36" t="str">
        <f t="shared" si="5"/>
        <v/>
      </c>
      <c r="AQ36" t="str">
        <f t="shared" si="6"/>
        <v/>
      </c>
      <c r="AR36" t="str">
        <f t="shared" si="7"/>
        <v/>
      </c>
      <c r="AS36" t="str">
        <f t="shared" si="8"/>
        <v/>
      </c>
      <c r="AT36" t="str">
        <f t="shared" si="9"/>
        <v/>
      </c>
      <c r="AU36" t="str">
        <f t="shared" si="12"/>
        <v/>
      </c>
      <c r="AV36" t="str">
        <f t="shared" si="13"/>
        <v/>
      </c>
      <c r="AW36" t="str">
        <f t="shared" si="14"/>
        <v/>
      </c>
      <c r="AX36" t="str">
        <f t="shared" si="15"/>
        <v/>
      </c>
    </row>
    <row r="37" spans="1:50">
      <c r="A37" s="20">
        <f t="shared" si="16"/>
        <v>29</v>
      </c>
      <c r="B37" s="41"/>
      <c r="C37" s="47"/>
      <c r="D37" s="165"/>
      <c r="E37" s="183"/>
      <c r="F37" s="39"/>
      <c r="G37" s="64" t="str">
        <f t="shared" si="17"/>
        <v/>
      </c>
      <c r="H37" s="34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169" t="str">
        <f>IF(C37="","",IF(ISERROR(MATCH(C37,リレー般女申込!$Q$12:$Q$253,0)),"","○"))</f>
        <v/>
      </c>
      <c r="W37" s="169" t="str">
        <f>IF(ISERROR(MATCH(C37,リレー般女申込!$Q$12:$Q$202,0)),"",VLOOKUP(MATCH(C37,リレー般女申込!$Q$12:$Q$202,0),リレー般女申込!$M$12:$U$202,9))</f>
        <v/>
      </c>
      <c r="X37" s="169" t="str">
        <f>IF(C37="","",IF(ISERROR(MATCH(C37,リレー般女申込!$AC$12:$AC$253,0)),"","○"))</f>
        <v/>
      </c>
      <c r="Y37" s="169" t="str">
        <f>IF(ISERROR(MATCH(C37,リレー般女申込!$AC$12:$AC$202,0)),"",VLOOKUP(MATCH(C37,リレー般女申込!$AC$12:$AC$202,0),リレー般女申込!$Y$12:$AH$202,9))</f>
        <v/>
      </c>
      <c r="Z37" s="35"/>
      <c r="AA37" s="35"/>
      <c r="AB37" s="35"/>
      <c r="AC37" s="35"/>
      <c r="AD37" s="35"/>
      <c r="AE37" s="35"/>
      <c r="AF37" s="35"/>
      <c r="AG37" s="35"/>
      <c r="AI37" t="str">
        <f t="shared" si="10"/>
        <v/>
      </c>
      <c r="AK37" s="2"/>
      <c r="AL37" t="str">
        <f t="shared" si="2"/>
        <v/>
      </c>
      <c r="AM37" t="str">
        <f t="shared" si="3"/>
        <v/>
      </c>
      <c r="AN37" t="str">
        <f t="shared" si="11"/>
        <v/>
      </c>
      <c r="AO37" t="str">
        <f t="shared" si="4"/>
        <v/>
      </c>
      <c r="AP37" t="str">
        <f t="shared" si="5"/>
        <v/>
      </c>
      <c r="AQ37" t="str">
        <f t="shared" si="6"/>
        <v/>
      </c>
      <c r="AR37" t="str">
        <f t="shared" si="7"/>
        <v/>
      </c>
      <c r="AS37" t="str">
        <f t="shared" si="8"/>
        <v/>
      </c>
      <c r="AT37" t="str">
        <f t="shared" si="9"/>
        <v/>
      </c>
      <c r="AU37" t="str">
        <f t="shared" si="12"/>
        <v/>
      </c>
      <c r="AV37" t="str">
        <f t="shared" si="13"/>
        <v/>
      </c>
      <c r="AW37" t="str">
        <f t="shared" si="14"/>
        <v/>
      </c>
      <c r="AX37" t="str">
        <f t="shared" si="15"/>
        <v/>
      </c>
    </row>
    <row r="38" spans="1:50">
      <c r="A38" s="20">
        <f t="shared" si="16"/>
        <v>30</v>
      </c>
      <c r="B38" s="45"/>
      <c r="C38" s="48"/>
      <c r="D38" s="166"/>
      <c r="E38" s="186"/>
      <c r="F38" s="42"/>
      <c r="G38" s="65" t="str">
        <f t="shared" si="17"/>
        <v/>
      </c>
      <c r="H38" s="61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170" t="str">
        <f>IF(C38="","",IF(ISERROR(MATCH(C38,リレー般女申込!$Q$12:$Q$253,0)),"","○"))</f>
        <v/>
      </c>
      <c r="W38" s="170" t="str">
        <f>IF(ISERROR(MATCH(C38,リレー般女申込!$Q$12:$Q$202,0)),"",VLOOKUP(MATCH(C38,リレー般女申込!$Q$12:$Q$202,0),リレー般女申込!$M$12:$U$202,9))</f>
        <v/>
      </c>
      <c r="X38" s="170" t="str">
        <f>IF(C38="","",IF(ISERROR(MATCH(C38,リレー般女申込!$AC$12:$AC$253,0)),"","○"))</f>
        <v/>
      </c>
      <c r="Y38" s="170" t="str">
        <f>IF(ISERROR(MATCH(C38,リレー般女申込!$AC$12:$AC$202,0)),"",VLOOKUP(MATCH(C38,リレー般女申込!$AC$12:$AC$202,0),リレー般女申込!$Y$12:$AH$202,9))</f>
        <v/>
      </c>
      <c r="Z38" s="62"/>
      <c r="AA38" s="62"/>
      <c r="AB38" s="62"/>
      <c r="AC38" s="62"/>
      <c r="AD38" s="62"/>
      <c r="AE38" s="62"/>
      <c r="AF38" s="62"/>
      <c r="AG38" s="62"/>
      <c r="AI38" t="str">
        <f t="shared" si="10"/>
        <v/>
      </c>
      <c r="AK38" s="2"/>
      <c r="AL38" t="str">
        <f t="shared" si="2"/>
        <v/>
      </c>
      <c r="AM38" t="str">
        <f t="shared" si="3"/>
        <v/>
      </c>
      <c r="AN38" t="str">
        <f t="shared" si="11"/>
        <v/>
      </c>
      <c r="AO38" t="str">
        <f t="shared" si="4"/>
        <v/>
      </c>
      <c r="AP38" t="str">
        <f t="shared" si="5"/>
        <v/>
      </c>
      <c r="AQ38" t="str">
        <f t="shared" si="6"/>
        <v/>
      </c>
      <c r="AR38" t="str">
        <f t="shared" si="7"/>
        <v/>
      </c>
      <c r="AS38" t="str">
        <f t="shared" si="8"/>
        <v/>
      </c>
      <c r="AT38" t="str">
        <f t="shared" si="9"/>
        <v/>
      </c>
      <c r="AU38" t="str">
        <f t="shared" si="12"/>
        <v/>
      </c>
      <c r="AV38" t="str">
        <f t="shared" si="13"/>
        <v/>
      </c>
      <c r="AW38" t="str">
        <f t="shared" si="14"/>
        <v/>
      </c>
      <c r="AX38" t="str">
        <f t="shared" si="15"/>
        <v/>
      </c>
    </row>
    <row r="39" spans="1:50">
      <c r="A39" s="20">
        <f t="shared" si="16"/>
        <v>31</v>
      </c>
      <c r="B39" s="50"/>
      <c r="C39" s="51"/>
      <c r="D39" s="52"/>
      <c r="E39" s="182"/>
      <c r="F39" s="53"/>
      <c r="G39" s="67" t="str">
        <f t="shared" si="17"/>
        <v/>
      </c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168" t="str">
        <f>IF(C39="","",IF(ISERROR(MATCH(C39,リレー般女申込!$Q$12:$Q$253,0)),"","○"))</f>
        <v/>
      </c>
      <c r="W39" s="192" t="str">
        <f>IF(ISERROR(MATCH(C39,リレー般女申込!$Q$12:$Q$202,0)),"",VLOOKUP(MATCH(C39,リレー般女申込!$Q$12:$Q$202,0),リレー般女申込!$M$12:$U$202,9))</f>
        <v/>
      </c>
      <c r="X39" s="192" t="str">
        <f>IF(C39="","",IF(ISERROR(MATCH(C39,リレー般女申込!$AC$12:$AC$253,0)),"","○"))</f>
        <v/>
      </c>
      <c r="Y39" s="192" t="str">
        <f>IF(ISERROR(MATCH(C39,リレー般女申込!$AC$12:$AC$202,0)),"",VLOOKUP(MATCH(C39,リレー般女申込!$AC$12:$AC$202,0),リレー般女申込!$Y$12:$AH$202,9))</f>
        <v/>
      </c>
      <c r="Z39" s="60"/>
      <c r="AA39" s="60"/>
      <c r="AB39" s="60"/>
      <c r="AC39" s="60"/>
      <c r="AD39" s="60"/>
      <c r="AE39" s="60"/>
      <c r="AF39" s="60"/>
      <c r="AG39" s="60"/>
      <c r="AI39" t="str">
        <f t="shared" si="10"/>
        <v/>
      </c>
      <c r="AK39" s="2"/>
      <c r="AL39" t="str">
        <f t="shared" si="2"/>
        <v/>
      </c>
      <c r="AM39" t="str">
        <f t="shared" si="3"/>
        <v/>
      </c>
      <c r="AN39" t="str">
        <f t="shared" si="11"/>
        <v/>
      </c>
      <c r="AO39" t="str">
        <f t="shared" si="4"/>
        <v/>
      </c>
      <c r="AP39" t="str">
        <f t="shared" si="5"/>
        <v/>
      </c>
      <c r="AQ39" t="str">
        <f t="shared" si="6"/>
        <v/>
      </c>
      <c r="AR39" t="str">
        <f t="shared" si="7"/>
        <v/>
      </c>
      <c r="AS39" t="str">
        <f t="shared" si="8"/>
        <v/>
      </c>
      <c r="AT39" t="str">
        <f t="shared" si="9"/>
        <v/>
      </c>
      <c r="AU39" t="str">
        <f t="shared" si="12"/>
        <v/>
      </c>
      <c r="AV39" t="str">
        <f t="shared" si="13"/>
        <v/>
      </c>
      <c r="AW39" t="str">
        <f t="shared" si="14"/>
        <v/>
      </c>
      <c r="AX39" t="str">
        <f t="shared" si="15"/>
        <v/>
      </c>
    </row>
    <row r="40" spans="1:50">
      <c r="A40" s="20">
        <f t="shared" si="16"/>
        <v>32</v>
      </c>
      <c r="B40" s="41"/>
      <c r="C40" s="47"/>
      <c r="D40" s="40"/>
      <c r="E40" s="183"/>
      <c r="F40" s="39"/>
      <c r="G40" s="64" t="str">
        <f t="shared" si="17"/>
        <v/>
      </c>
      <c r="H40" s="34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169" t="str">
        <f>IF(C40="","",IF(ISERROR(MATCH(C40,リレー般女申込!$Q$12:$Q$253,0)),"","○"))</f>
        <v/>
      </c>
      <c r="W40" s="169" t="str">
        <f>IF(ISERROR(MATCH(C40,リレー般女申込!$Q$12:$Q$202,0)),"",VLOOKUP(MATCH(C40,リレー般女申込!$Q$12:$Q$202,0),リレー般女申込!$M$12:$U$202,9))</f>
        <v/>
      </c>
      <c r="X40" s="169" t="str">
        <f>IF(C40="","",IF(ISERROR(MATCH(C40,リレー般女申込!$AC$12:$AC$253,0)),"","○"))</f>
        <v/>
      </c>
      <c r="Y40" s="169" t="str">
        <f>IF(ISERROR(MATCH(C40,リレー般女申込!$AC$12:$AC$202,0)),"",VLOOKUP(MATCH(C40,リレー般女申込!$AC$12:$AC$202,0),リレー般女申込!$Y$12:$AH$202,9))</f>
        <v/>
      </c>
      <c r="Z40" s="35"/>
      <c r="AA40" s="35"/>
      <c r="AB40" s="35"/>
      <c r="AC40" s="35"/>
      <c r="AD40" s="35"/>
      <c r="AE40" s="35"/>
      <c r="AF40" s="35"/>
      <c r="AG40" s="35"/>
      <c r="AI40" t="str">
        <f t="shared" si="10"/>
        <v/>
      </c>
      <c r="AK40" s="2"/>
      <c r="AL40" t="str">
        <f t="shared" ref="AL40:AL58" si="18">IF(H40="○","女１００ｍ．","")</f>
        <v/>
      </c>
      <c r="AM40" t="str">
        <f t="shared" ref="AM40:AM58" si="19">IF(J40="○","女２００ｍ．","")</f>
        <v/>
      </c>
      <c r="AN40" t="str">
        <f t="shared" si="11"/>
        <v/>
      </c>
      <c r="AO40" t="str">
        <f t="shared" ref="AO40:AO58" si="20">IF(N40="○","女８００ｍ．","")</f>
        <v/>
      </c>
      <c r="AP40" t="str">
        <f t="shared" ref="AP40:AP58" si="21">IF(P40="○","女１５００ｍ．","")</f>
        <v/>
      </c>
      <c r="AQ40" t="str">
        <f t="shared" ref="AQ40:AQ58" si="22">IF(R40="○","女３０００ｍ．","")</f>
        <v/>
      </c>
      <c r="AR40" t="str">
        <f t="shared" ref="AR40:AR58" si="23">IF(T40="○","女１００ｍＨ．","")</f>
        <v/>
      </c>
      <c r="AS40" t="str">
        <f t="shared" ref="AS40:AS58" si="24">IF(V40="○","女４００ｍＲ．","")</f>
        <v/>
      </c>
      <c r="AT40" t="str">
        <f t="shared" ref="AT40:AT58" si="25">IF(X40="○","女１６００ｍR．","")</f>
        <v/>
      </c>
      <c r="AU40" t="str">
        <f t="shared" si="12"/>
        <v/>
      </c>
      <c r="AV40" t="str">
        <f t="shared" si="13"/>
        <v/>
      </c>
      <c r="AW40" t="str">
        <f t="shared" si="14"/>
        <v/>
      </c>
      <c r="AX40" t="str">
        <f t="shared" si="15"/>
        <v/>
      </c>
    </row>
    <row r="41" spans="1:50">
      <c r="A41" s="20">
        <f t="shared" si="16"/>
        <v>33</v>
      </c>
      <c r="B41" s="41"/>
      <c r="C41" s="47"/>
      <c r="D41" s="40"/>
      <c r="E41" s="183"/>
      <c r="F41" s="39"/>
      <c r="G41" s="64" t="str">
        <f t="shared" si="17"/>
        <v/>
      </c>
      <c r="H41" s="34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169" t="str">
        <f>IF(C41="","",IF(ISERROR(MATCH(C41,リレー般女申込!$Q$12:$Q$253,0)),"","○"))</f>
        <v/>
      </c>
      <c r="W41" s="169" t="str">
        <f>IF(ISERROR(MATCH(C41,リレー般女申込!$Q$12:$Q$202,0)),"",VLOOKUP(MATCH(C41,リレー般女申込!$Q$12:$Q$202,0),リレー般女申込!$M$12:$U$202,9))</f>
        <v/>
      </c>
      <c r="X41" s="169" t="str">
        <f>IF(C41="","",IF(ISERROR(MATCH(C41,リレー般女申込!$AC$12:$AC$253,0)),"","○"))</f>
        <v/>
      </c>
      <c r="Y41" s="169" t="str">
        <f>IF(ISERROR(MATCH(C41,リレー般女申込!$AC$12:$AC$202,0)),"",VLOOKUP(MATCH(C41,リレー般女申込!$AC$12:$AC$202,0),リレー般女申込!$Y$12:$AH$202,9))</f>
        <v/>
      </c>
      <c r="Z41" s="35"/>
      <c r="AA41" s="35"/>
      <c r="AB41" s="35"/>
      <c r="AC41" s="35"/>
      <c r="AD41" s="35"/>
      <c r="AE41" s="35"/>
      <c r="AF41" s="35"/>
      <c r="AG41" s="35"/>
      <c r="AI41" t="str">
        <f t="shared" ref="AI41:AI58" si="26">IF((COUNTIF(H41:T41,"○")+COUNTIF(Z41:AF41,"○"))=0,"",COUNTIF(H41:T41,"○")+COUNTIF(Z41:AF41,"○"))</f>
        <v/>
      </c>
      <c r="AK41" s="2"/>
      <c r="AL41" t="str">
        <f t="shared" si="18"/>
        <v/>
      </c>
      <c r="AM41" t="str">
        <f t="shared" si="19"/>
        <v/>
      </c>
      <c r="AN41" t="str">
        <f t="shared" si="11"/>
        <v/>
      </c>
      <c r="AO41" t="str">
        <f t="shared" si="20"/>
        <v/>
      </c>
      <c r="AP41" t="str">
        <f t="shared" si="21"/>
        <v/>
      </c>
      <c r="AQ41" t="str">
        <f t="shared" si="22"/>
        <v/>
      </c>
      <c r="AR41" t="str">
        <f t="shared" si="23"/>
        <v/>
      </c>
      <c r="AS41" t="str">
        <f t="shared" si="24"/>
        <v/>
      </c>
      <c r="AT41" t="str">
        <f t="shared" si="25"/>
        <v/>
      </c>
      <c r="AU41" t="str">
        <f t="shared" si="12"/>
        <v/>
      </c>
      <c r="AV41" t="str">
        <f t="shared" si="13"/>
        <v/>
      </c>
      <c r="AW41" t="str">
        <f t="shared" si="14"/>
        <v/>
      </c>
      <c r="AX41" t="str">
        <f t="shared" si="15"/>
        <v/>
      </c>
    </row>
    <row r="42" spans="1:50">
      <c r="A42" s="20">
        <f t="shared" ref="A42:A58" si="27">IF(COUNTIF($C$9:$C$58,C42)&gt;=2,$A$60,A41+1)</f>
        <v>34</v>
      </c>
      <c r="B42" s="50"/>
      <c r="C42" s="51"/>
      <c r="D42" s="52"/>
      <c r="E42" s="185"/>
      <c r="F42" s="53"/>
      <c r="G42" s="67" t="str">
        <f t="shared" si="17"/>
        <v/>
      </c>
      <c r="H42" s="34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169" t="str">
        <f>IF(C42="","",IF(ISERROR(MATCH(C42,リレー般女申込!$Q$12:$Q$253,0)),"","○"))</f>
        <v/>
      </c>
      <c r="W42" s="169" t="str">
        <f>IF(ISERROR(MATCH(C42,リレー般女申込!$Q$12:$Q$202,0)),"",VLOOKUP(MATCH(C42,リレー般女申込!$Q$12:$Q$202,0),リレー般女申込!$M$12:$U$202,9))</f>
        <v/>
      </c>
      <c r="X42" s="169" t="str">
        <f>IF(C42="","",IF(ISERROR(MATCH(C42,リレー般女申込!$AC$12:$AC$253,0)),"","○"))</f>
        <v/>
      </c>
      <c r="Y42" s="169" t="str">
        <f>IF(ISERROR(MATCH(C42,リレー般女申込!$AC$12:$AC$202,0)),"",VLOOKUP(MATCH(C42,リレー般女申込!$AC$12:$AC$202,0),リレー般女申込!$Y$12:$AH$202,9))</f>
        <v/>
      </c>
      <c r="Z42" s="35"/>
      <c r="AA42" s="35"/>
      <c r="AB42" s="35"/>
      <c r="AC42" s="35"/>
      <c r="AD42" s="35"/>
      <c r="AE42" s="35"/>
      <c r="AF42" s="35"/>
      <c r="AG42" s="35"/>
      <c r="AI42" t="str">
        <f t="shared" si="26"/>
        <v/>
      </c>
      <c r="AK42" s="2"/>
      <c r="AL42" t="str">
        <f t="shared" si="18"/>
        <v/>
      </c>
      <c r="AM42" t="str">
        <f t="shared" si="19"/>
        <v/>
      </c>
      <c r="AN42" t="str">
        <f t="shared" si="11"/>
        <v/>
      </c>
      <c r="AO42" t="str">
        <f t="shared" si="20"/>
        <v/>
      </c>
      <c r="AP42" t="str">
        <f t="shared" si="21"/>
        <v/>
      </c>
      <c r="AQ42" t="str">
        <f t="shared" si="22"/>
        <v/>
      </c>
      <c r="AR42" t="str">
        <f t="shared" si="23"/>
        <v/>
      </c>
      <c r="AS42" t="str">
        <f t="shared" si="24"/>
        <v/>
      </c>
      <c r="AT42" t="str">
        <f t="shared" si="25"/>
        <v/>
      </c>
      <c r="AU42" t="str">
        <f t="shared" si="12"/>
        <v/>
      </c>
      <c r="AV42" t="str">
        <f t="shared" si="13"/>
        <v/>
      </c>
      <c r="AW42" t="str">
        <f t="shared" si="14"/>
        <v/>
      </c>
      <c r="AX42" t="str">
        <f t="shared" si="15"/>
        <v/>
      </c>
    </row>
    <row r="43" spans="1:50">
      <c r="A43" s="20">
        <f t="shared" si="27"/>
        <v>35</v>
      </c>
      <c r="B43" s="41"/>
      <c r="C43" s="47"/>
      <c r="D43" s="40"/>
      <c r="E43" s="183"/>
      <c r="F43" s="39"/>
      <c r="G43" s="64" t="str">
        <f t="shared" si="17"/>
        <v/>
      </c>
      <c r="H43" s="34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169" t="str">
        <f>IF(C43="","",IF(ISERROR(MATCH(C43,リレー般女申込!$Q$12:$Q$253,0)),"","○"))</f>
        <v/>
      </c>
      <c r="W43" s="169" t="str">
        <f>IF(ISERROR(MATCH(C43,リレー般女申込!$Q$12:$Q$202,0)),"",VLOOKUP(MATCH(C43,リレー般女申込!$Q$12:$Q$202,0),リレー般女申込!$M$12:$U$202,9))</f>
        <v/>
      </c>
      <c r="X43" s="169" t="str">
        <f>IF(C43="","",IF(ISERROR(MATCH(C43,リレー般女申込!$AC$12:$AC$253,0)),"","○"))</f>
        <v/>
      </c>
      <c r="Y43" s="169" t="str">
        <f>IF(ISERROR(MATCH(C43,リレー般女申込!$AC$12:$AC$202,0)),"",VLOOKUP(MATCH(C43,リレー般女申込!$AC$12:$AC$202,0),リレー般女申込!$Y$12:$AH$202,9))</f>
        <v/>
      </c>
      <c r="Z43" s="35"/>
      <c r="AA43" s="35"/>
      <c r="AB43" s="35"/>
      <c r="AC43" s="35"/>
      <c r="AD43" s="35"/>
      <c r="AE43" s="35"/>
      <c r="AF43" s="35"/>
      <c r="AG43" s="35"/>
      <c r="AI43" t="str">
        <f t="shared" si="26"/>
        <v/>
      </c>
      <c r="AK43" s="2"/>
      <c r="AL43" t="str">
        <f t="shared" si="18"/>
        <v/>
      </c>
      <c r="AM43" t="str">
        <f t="shared" si="19"/>
        <v/>
      </c>
      <c r="AN43" t="str">
        <f t="shared" si="11"/>
        <v/>
      </c>
      <c r="AO43" t="str">
        <f t="shared" si="20"/>
        <v/>
      </c>
      <c r="AP43" t="str">
        <f t="shared" si="21"/>
        <v/>
      </c>
      <c r="AQ43" t="str">
        <f t="shared" si="22"/>
        <v/>
      </c>
      <c r="AR43" t="str">
        <f t="shared" si="23"/>
        <v/>
      </c>
      <c r="AS43" t="str">
        <f t="shared" si="24"/>
        <v/>
      </c>
      <c r="AT43" t="str">
        <f t="shared" si="25"/>
        <v/>
      </c>
      <c r="AU43" t="str">
        <f t="shared" si="12"/>
        <v/>
      </c>
      <c r="AV43" t="str">
        <f t="shared" si="13"/>
        <v/>
      </c>
      <c r="AW43" t="str">
        <f t="shared" si="14"/>
        <v/>
      </c>
      <c r="AX43" t="str">
        <f t="shared" si="15"/>
        <v/>
      </c>
    </row>
    <row r="44" spans="1:50">
      <c r="A44" s="20">
        <f t="shared" si="27"/>
        <v>36</v>
      </c>
      <c r="B44" s="41"/>
      <c r="C44" s="47"/>
      <c r="D44" s="40"/>
      <c r="E44" s="183"/>
      <c r="F44" s="39"/>
      <c r="G44" s="64" t="str">
        <f t="shared" si="17"/>
        <v/>
      </c>
      <c r="H44" s="34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169" t="str">
        <f>IF(C44="","",IF(ISERROR(MATCH(C44,リレー般女申込!$Q$12:$Q$253,0)),"","○"))</f>
        <v/>
      </c>
      <c r="W44" s="169" t="str">
        <f>IF(ISERROR(MATCH(C44,リレー般女申込!$Q$12:$Q$202,0)),"",VLOOKUP(MATCH(C44,リレー般女申込!$Q$12:$Q$202,0),リレー般女申込!$M$12:$U$202,9))</f>
        <v/>
      </c>
      <c r="X44" s="169" t="str">
        <f>IF(C44="","",IF(ISERROR(MATCH(C44,リレー般女申込!$AC$12:$AC$253,0)),"","○"))</f>
        <v/>
      </c>
      <c r="Y44" s="169" t="str">
        <f>IF(ISERROR(MATCH(C44,リレー般女申込!$AC$12:$AC$202,0)),"",VLOOKUP(MATCH(C44,リレー般女申込!$AC$12:$AC$202,0),リレー般女申込!$Y$12:$AH$202,9))</f>
        <v/>
      </c>
      <c r="Z44" s="35"/>
      <c r="AA44" s="35"/>
      <c r="AB44" s="35"/>
      <c r="AC44" s="35"/>
      <c r="AD44" s="35"/>
      <c r="AE44" s="35"/>
      <c r="AF44" s="35"/>
      <c r="AG44" s="35"/>
      <c r="AI44" t="str">
        <f t="shared" si="26"/>
        <v/>
      </c>
      <c r="AK44" s="2"/>
      <c r="AL44" t="str">
        <f t="shared" si="18"/>
        <v/>
      </c>
      <c r="AM44" t="str">
        <f t="shared" si="19"/>
        <v/>
      </c>
      <c r="AN44" t="str">
        <f t="shared" si="11"/>
        <v/>
      </c>
      <c r="AO44" t="str">
        <f t="shared" si="20"/>
        <v/>
      </c>
      <c r="AP44" t="str">
        <f t="shared" si="21"/>
        <v/>
      </c>
      <c r="AQ44" t="str">
        <f t="shared" si="22"/>
        <v/>
      </c>
      <c r="AR44" t="str">
        <f t="shared" si="23"/>
        <v/>
      </c>
      <c r="AS44" t="str">
        <f t="shared" si="24"/>
        <v/>
      </c>
      <c r="AT44" t="str">
        <f t="shared" si="25"/>
        <v/>
      </c>
      <c r="AU44" t="str">
        <f t="shared" si="12"/>
        <v/>
      </c>
      <c r="AV44" t="str">
        <f t="shared" si="13"/>
        <v/>
      </c>
      <c r="AW44" t="str">
        <f t="shared" si="14"/>
        <v/>
      </c>
      <c r="AX44" t="str">
        <f t="shared" si="15"/>
        <v/>
      </c>
    </row>
    <row r="45" spans="1:50">
      <c r="A45" s="20">
        <f t="shared" si="27"/>
        <v>37</v>
      </c>
      <c r="B45" s="41"/>
      <c r="C45" s="51"/>
      <c r="D45" s="40"/>
      <c r="E45" s="183"/>
      <c r="F45" s="39"/>
      <c r="G45" s="64" t="str">
        <f t="shared" si="17"/>
        <v/>
      </c>
      <c r="H45" s="34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169" t="str">
        <f>IF(C45="","",IF(ISERROR(MATCH(C45,リレー般女申込!$Q$12:$Q$253,0)),"","○"))</f>
        <v/>
      </c>
      <c r="W45" s="169" t="str">
        <f>IF(ISERROR(MATCH(C45,リレー般女申込!$Q$12:$Q$202,0)),"",VLOOKUP(MATCH(C45,リレー般女申込!$Q$12:$Q$202,0),リレー般女申込!$M$12:$U$202,9))</f>
        <v/>
      </c>
      <c r="X45" s="169" t="str">
        <f>IF(C45="","",IF(ISERROR(MATCH(C45,リレー般女申込!$AC$12:$AC$253,0)),"","○"))</f>
        <v/>
      </c>
      <c r="Y45" s="169" t="str">
        <f>IF(ISERROR(MATCH(C45,リレー般女申込!$AC$12:$AC$202,0)),"",VLOOKUP(MATCH(C45,リレー般女申込!$AC$12:$AC$202,0),リレー般女申込!$Y$12:$AH$202,9))</f>
        <v/>
      </c>
      <c r="Z45" s="35"/>
      <c r="AA45" s="35"/>
      <c r="AB45" s="35"/>
      <c r="AC45" s="35"/>
      <c r="AD45" s="35"/>
      <c r="AE45" s="35"/>
      <c r="AF45" s="35"/>
      <c r="AG45" s="35"/>
      <c r="AI45" t="str">
        <f t="shared" si="26"/>
        <v/>
      </c>
      <c r="AK45" s="2"/>
      <c r="AL45" t="str">
        <f t="shared" si="18"/>
        <v/>
      </c>
      <c r="AM45" t="str">
        <f t="shared" si="19"/>
        <v/>
      </c>
      <c r="AN45" t="str">
        <f t="shared" si="11"/>
        <v/>
      </c>
      <c r="AO45" t="str">
        <f t="shared" si="20"/>
        <v/>
      </c>
      <c r="AP45" t="str">
        <f t="shared" si="21"/>
        <v/>
      </c>
      <c r="AQ45" t="str">
        <f t="shared" si="22"/>
        <v/>
      </c>
      <c r="AR45" t="str">
        <f t="shared" si="23"/>
        <v/>
      </c>
      <c r="AS45" t="str">
        <f t="shared" si="24"/>
        <v/>
      </c>
      <c r="AT45" t="str">
        <f t="shared" si="25"/>
        <v/>
      </c>
      <c r="AU45" t="str">
        <f t="shared" si="12"/>
        <v/>
      </c>
      <c r="AV45" t="str">
        <f t="shared" si="13"/>
        <v/>
      </c>
      <c r="AW45" t="str">
        <f t="shared" si="14"/>
        <v/>
      </c>
      <c r="AX45" t="str">
        <f t="shared" si="15"/>
        <v/>
      </c>
    </row>
    <row r="46" spans="1:50">
      <c r="A46" s="20">
        <f t="shared" si="27"/>
        <v>38</v>
      </c>
      <c r="B46" s="41"/>
      <c r="C46" s="47"/>
      <c r="D46" s="40"/>
      <c r="E46" s="183"/>
      <c r="F46" s="39"/>
      <c r="G46" s="64" t="str">
        <f t="shared" si="17"/>
        <v/>
      </c>
      <c r="H46" s="34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169" t="str">
        <f>IF(C46="","",IF(ISERROR(MATCH(C46,リレー般女申込!$Q$12:$Q$253,0)),"","○"))</f>
        <v/>
      </c>
      <c r="W46" s="169" t="str">
        <f>IF(ISERROR(MATCH(C46,リレー般女申込!$Q$12:$Q$202,0)),"",VLOOKUP(MATCH(C46,リレー般女申込!$Q$12:$Q$202,0),リレー般女申込!$M$12:$U$202,9))</f>
        <v/>
      </c>
      <c r="X46" s="169" t="str">
        <f>IF(C46="","",IF(ISERROR(MATCH(C46,リレー般女申込!$AC$12:$AC$253,0)),"","○"))</f>
        <v/>
      </c>
      <c r="Y46" s="169" t="str">
        <f>IF(ISERROR(MATCH(C46,リレー般女申込!$AC$12:$AC$202,0)),"",VLOOKUP(MATCH(C46,リレー般女申込!$AC$12:$AC$202,0),リレー般女申込!$Y$12:$AH$202,9))</f>
        <v/>
      </c>
      <c r="Z46" s="35"/>
      <c r="AA46" s="35"/>
      <c r="AB46" s="35"/>
      <c r="AC46" s="35"/>
      <c r="AD46" s="35"/>
      <c r="AE46" s="35"/>
      <c r="AF46" s="35"/>
      <c r="AG46" s="35"/>
      <c r="AI46" t="str">
        <f t="shared" si="26"/>
        <v/>
      </c>
      <c r="AK46" s="2"/>
      <c r="AL46" t="str">
        <f t="shared" si="18"/>
        <v/>
      </c>
      <c r="AM46" t="str">
        <f t="shared" si="19"/>
        <v/>
      </c>
      <c r="AN46" t="str">
        <f t="shared" si="11"/>
        <v/>
      </c>
      <c r="AO46" t="str">
        <f t="shared" si="20"/>
        <v/>
      </c>
      <c r="AP46" t="str">
        <f t="shared" si="21"/>
        <v/>
      </c>
      <c r="AQ46" t="str">
        <f t="shared" si="22"/>
        <v/>
      </c>
      <c r="AR46" t="str">
        <f t="shared" si="23"/>
        <v/>
      </c>
      <c r="AS46" t="str">
        <f t="shared" si="24"/>
        <v/>
      </c>
      <c r="AT46" t="str">
        <f t="shared" si="25"/>
        <v/>
      </c>
      <c r="AU46" t="str">
        <f t="shared" si="12"/>
        <v/>
      </c>
      <c r="AV46" t="str">
        <f t="shared" si="13"/>
        <v/>
      </c>
      <c r="AW46" t="str">
        <f t="shared" si="14"/>
        <v/>
      </c>
      <c r="AX46" t="str">
        <f t="shared" si="15"/>
        <v/>
      </c>
    </row>
    <row r="47" spans="1:50">
      <c r="A47" s="20">
        <f t="shared" si="27"/>
        <v>39</v>
      </c>
      <c r="B47" s="41"/>
      <c r="C47" s="47"/>
      <c r="D47" s="40"/>
      <c r="E47" s="183"/>
      <c r="F47" s="39"/>
      <c r="G47" s="64" t="str">
        <f t="shared" si="17"/>
        <v/>
      </c>
      <c r="H47" s="34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169" t="str">
        <f>IF(C47="","",IF(ISERROR(MATCH(C47,リレー般女申込!$Q$12:$Q$253,0)),"","○"))</f>
        <v/>
      </c>
      <c r="W47" s="169" t="str">
        <f>IF(ISERROR(MATCH(C47,リレー般女申込!$Q$12:$Q$202,0)),"",VLOOKUP(MATCH(C47,リレー般女申込!$Q$12:$Q$202,0),リレー般女申込!$M$12:$U$202,9))</f>
        <v/>
      </c>
      <c r="X47" s="169" t="str">
        <f>IF(C47="","",IF(ISERROR(MATCH(C47,リレー般女申込!$AC$12:$AC$253,0)),"","○"))</f>
        <v/>
      </c>
      <c r="Y47" s="169" t="str">
        <f>IF(ISERROR(MATCH(C47,リレー般女申込!$AC$12:$AC$202,0)),"",VLOOKUP(MATCH(C47,リレー般女申込!$AC$12:$AC$202,0),リレー般女申込!$Y$12:$AH$202,9))</f>
        <v/>
      </c>
      <c r="Z47" s="35"/>
      <c r="AA47" s="35"/>
      <c r="AB47" s="35"/>
      <c r="AC47" s="35"/>
      <c r="AD47" s="35"/>
      <c r="AE47" s="35"/>
      <c r="AF47" s="35"/>
      <c r="AG47" s="35"/>
      <c r="AI47" t="str">
        <f t="shared" si="26"/>
        <v/>
      </c>
      <c r="AK47" s="2"/>
      <c r="AL47" t="str">
        <f t="shared" si="18"/>
        <v/>
      </c>
      <c r="AM47" t="str">
        <f t="shared" si="19"/>
        <v/>
      </c>
      <c r="AN47" t="str">
        <f t="shared" si="11"/>
        <v/>
      </c>
      <c r="AO47" t="str">
        <f t="shared" si="20"/>
        <v/>
      </c>
      <c r="AP47" t="str">
        <f t="shared" si="21"/>
        <v/>
      </c>
      <c r="AQ47" t="str">
        <f t="shared" si="22"/>
        <v/>
      </c>
      <c r="AR47" t="str">
        <f t="shared" si="23"/>
        <v/>
      </c>
      <c r="AS47" t="str">
        <f t="shared" si="24"/>
        <v/>
      </c>
      <c r="AT47" t="str">
        <f t="shared" si="25"/>
        <v/>
      </c>
      <c r="AU47" t="str">
        <f t="shared" si="12"/>
        <v/>
      </c>
      <c r="AV47" t="str">
        <f t="shared" si="13"/>
        <v/>
      </c>
      <c r="AW47" t="str">
        <f t="shared" si="14"/>
        <v/>
      </c>
      <c r="AX47" t="str">
        <f t="shared" si="15"/>
        <v/>
      </c>
    </row>
    <row r="48" spans="1:50">
      <c r="A48" s="20">
        <f t="shared" si="27"/>
        <v>40</v>
      </c>
      <c r="B48" s="41"/>
      <c r="C48" s="47"/>
      <c r="D48" s="40"/>
      <c r="E48" s="183"/>
      <c r="F48" s="42"/>
      <c r="G48" s="65" t="str">
        <f t="shared" si="17"/>
        <v/>
      </c>
      <c r="H48" s="61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170" t="str">
        <f>IF(C48="","",IF(ISERROR(MATCH(C48,リレー般女申込!$Q$12:$Q$253,0)),"","○"))</f>
        <v/>
      </c>
      <c r="W48" s="170" t="str">
        <f>IF(ISERROR(MATCH(C48,リレー般女申込!$Q$12:$Q$202,0)),"",VLOOKUP(MATCH(C48,リレー般女申込!$Q$12:$Q$202,0),リレー般女申込!$M$12:$U$202,9))</f>
        <v/>
      </c>
      <c r="X48" s="170" t="str">
        <f>IF(C48="","",IF(ISERROR(MATCH(C48,リレー般女申込!$AC$12:$AC$253,0)),"","○"))</f>
        <v/>
      </c>
      <c r="Y48" s="170" t="str">
        <f>IF(ISERROR(MATCH(C48,リレー般女申込!$AC$12:$AC$202,0)),"",VLOOKUP(MATCH(C48,リレー般女申込!$AC$12:$AC$202,0),リレー般女申込!$Y$12:$AH$202,9))</f>
        <v/>
      </c>
      <c r="Z48" s="62"/>
      <c r="AA48" s="62"/>
      <c r="AB48" s="62"/>
      <c r="AC48" s="62"/>
      <c r="AD48" s="62"/>
      <c r="AE48" s="62"/>
      <c r="AF48" s="62"/>
      <c r="AG48" s="62"/>
      <c r="AI48" t="str">
        <f t="shared" si="26"/>
        <v/>
      </c>
      <c r="AK48" s="2"/>
      <c r="AL48" t="str">
        <f t="shared" si="18"/>
        <v/>
      </c>
      <c r="AM48" t="str">
        <f t="shared" si="19"/>
        <v/>
      </c>
      <c r="AN48" t="str">
        <f t="shared" si="11"/>
        <v/>
      </c>
      <c r="AO48" t="str">
        <f t="shared" si="20"/>
        <v/>
      </c>
      <c r="AP48" t="str">
        <f t="shared" si="21"/>
        <v/>
      </c>
      <c r="AQ48" t="str">
        <f t="shared" si="22"/>
        <v/>
      </c>
      <c r="AR48" t="str">
        <f t="shared" si="23"/>
        <v/>
      </c>
      <c r="AS48" t="str">
        <f t="shared" si="24"/>
        <v/>
      </c>
      <c r="AT48" t="str">
        <f t="shared" si="25"/>
        <v/>
      </c>
      <c r="AU48" t="str">
        <f t="shared" si="12"/>
        <v/>
      </c>
      <c r="AV48" t="str">
        <f t="shared" si="13"/>
        <v/>
      </c>
      <c r="AW48" t="str">
        <f t="shared" si="14"/>
        <v/>
      </c>
      <c r="AX48" t="str">
        <f t="shared" si="15"/>
        <v/>
      </c>
    </row>
    <row r="49" spans="1:50">
      <c r="A49" s="20">
        <f t="shared" si="27"/>
        <v>41</v>
      </c>
      <c r="B49" s="44"/>
      <c r="C49" s="46"/>
      <c r="D49" s="38"/>
      <c r="E49" s="182"/>
      <c r="F49" s="37"/>
      <c r="G49" s="63" t="str">
        <f t="shared" si="17"/>
        <v/>
      </c>
      <c r="H49" s="32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168" t="str">
        <f>IF(C49="","",IF(ISERROR(MATCH(C49,リレー般女申込!$Q$12:$Q$253,0)),"","○"))</f>
        <v/>
      </c>
      <c r="W49" s="168" t="str">
        <f>IF(ISERROR(MATCH(C49,リレー般女申込!$Q$12:$Q$202,0)),"",VLOOKUP(MATCH(C49,リレー般女申込!$Q$12:$Q$202,0),リレー般女申込!$M$12:$U$202,9))</f>
        <v/>
      </c>
      <c r="X49" s="168" t="str">
        <f>IF(C49="","",IF(ISERROR(MATCH(C49,リレー般女申込!$AC$12:$AC$253,0)),"","○"))</f>
        <v/>
      </c>
      <c r="Y49" s="168" t="str">
        <f>IF(ISERROR(MATCH(C49,リレー般女申込!$AC$12:$AC$202,0)),"",VLOOKUP(MATCH(C49,リレー般女申込!$AC$12:$AC$202,0),リレー般女申込!$Y$12:$AH$202,9))</f>
        <v/>
      </c>
      <c r="Z49" s="33"/>
      <c r="AA49" s="33"/>
      <c r="AB49" s="33"/>
      <c r="AC49" s="33"/>
      <c r="AD49" s="33"/>
      <c r="AE49" s="33"/>
      <c r="AF49" s="33"/>
      <c r="AG49" s="33"/>
      <c r="AI49" t="str">
        <f t="shared" si="26"/>
        <v/>
      </c>
      <c r="AK49" s="2"/>
      <c r="AL49" t="str">
        <f t="shared" si="18"/>
        <v/>
      </c>
      <c r="AM49" t="str">
        <f t="shared" si="19"/>
        <v/>
      </c>
      <c r="AN49" t="str">
        <f t="shared" si="11"/>
        <v/>
      </c>
      <c r="AO49" t="str">
        <f t="shared" si="20"/>
        <v/>
      </c>
      <c r="AP49" t="str">
        <f t="shared" si="21"/>
        <v/>
      </c>
      <c r="AQ49" t="str">
        <f t="shared" si="22"/>
        <v/>
      </c>
      <c r="AR49" t="str">
        <f t="shared" si="23"/>
        <v/>
      </c>
      <c r="AS49" t="str">
        <f t="shared" si="24"/>
        <v/>
      </c>
      <c r="AT49" t="str">
        <f t="shared" si="25"/>
        <v/>
      </c>
      <c r="AU49" t="str">
        <f t="shared" si="12"/>
        <v/>
      </c>
      <c r="AV49" t="str">
        <f t="shared" si="13"/>
        <v/>
      </c>
      <c r="AW49" t="str">
        <f t="shared" si="14"/>
        <v/>
      </c>
      <c r="AX49" t="str">
        <f t="shared" si="15"/>
        <v/>
      </c>
    </row>
    <row r="50" spans="1:50">
      <c r="A50" s="20">
        <f t="shared" si="27"/>
        <v>42</v>
      </c>
      <c r="B50" s="41"/>
      <c r="C50" s="47"/>
      <c r="D50" s="40"/>
      <c r="E50" s="183"/>
      <c r="F50" s="39"/>
      <c r="G50" s="64" t="str">
        <f t="shared" si="17"/>
        <v/>
      </c>
      <c r="H50" s="34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169" t="str">
        <f>IF(C50="","",IF(ISERROR(MATCH(C50,リレー般女申込!$Q$12:$Q$253,0)),"","○"))</f>
        <v/>
      </c>
      <c r="W50" s="169" t="str">
        <f>IF(ISERROR(MATCH(C50,リレー般女申込!$Q$12:$Q$202,0)),"",VLOOKUP(MATCH(C50,リレー般女申込!$Q$12:$Q$202,0),リレー般女申込!$M$12:$U$202,9))</f>
        <v/>
      </c>
      <c r="X50" s="169" t="str">
        <f>IF(C50="","",IF(ISERROR(MATCH(C50,リレー般女申込!$AC$12:$AC$253,0)),"","○"))</f>
        <v/>
      </c>
      <c r="Y50" s="169" t="str">
        <f>IF(ISERROR(MATCH(C50,リレー般女申込!$AC$12:$AC$202,0)),"",VLOOKUP(MATCH(C50,リレー般女申込!$AC$12:$AC$202,0),リレー般女申込!$Y$12:$AH$202,9))</f>
        <v/>
      </c>
      <c r="Z50" s="35"/>
      <c r="AA50" s="35"/>
      <c r="AB50" s="35"/>
      <c r="AC50" s="35"/>
      <c r="AD50" s="35"/>
      <c r="AE50" s="35"/>
      <c r="AF50" s="35"/>
      <c r="AG50" s="35"/>
      <c r="AI50" t="str">
        <f t="shared" si="26"/>
        <v/>
      </c>
      <c r="AK50" s="2"/>
      <c r="AL50" t="str">
        <f t="shared" si="18"/>
        <v/>
      </c>
      <c r="AM50" t="str">
        <f t="shared" si="19"/>
        <v/>
      </c>
      <c r="AN50" t="str">
        <f t="shared" si="11"/>
        <v/>
      </c>
      <c r="AO50" t="str">
        <f t="shared" si="20"/>
        <v/>
      </c>
      <c r="AP50" t="str">
        <f t="shared" si="21"/>
        <v/>
      </c>
      <c r="AQ50" t="str">
        <f t="shared" si="22"/>
        <v/>
      </c>
      <c r="AR50" t="str">
        <f t="shared" si="23"/>
        <v/>
      </c>
      <c r="AS50" t="str">
        <f t="shared" si="24"/>
        <v/>
      </c>
      <c r="AT50" t="str">
        <f t="shared" si="25"/>
        <v/>
      </c>
      <c r="AU50" t="str">
        <f t="shared" si="12"/>
        <v/>
      </c>
      <c r="AV50" t="str">
        <f t="shared" si="13"/>
        <v/>
      </c>
      <c r="AW50" t="str">
        <f t="shared" si="14"/>
        <v/>
      </c>
      <c r="AX50" t="str">
        <f t="shared" si="15"/>
        <v/>
      </c>
    </row>
    <row r="51" spans="1:50">
      <c r="A51" s="20">
        <f t="shared" si="27"/>
        <v>43</v>
      </c>
      <c r="B51" s="41"/>
      <c r="C51" s="47"/>
      <c r="D51" s="40"/>
      <c r="E51" s="183"/>
      <c r="F51" s="39"/>
      <c r="G51" s="64" t="str">
        <f t="shared" si="17"/>
        <v/>
      </c>
      <c r="H51" s="34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169" t="str">
        <f>IF(C51="","",IF(ISERROR(MATCH(C51,リレー般女申込!$Q$12:$Q$253,0)),"","○"))</f>
        <v/>
      </c>
      <c r="W51" s="169" t="str">
        <f>IF(ISERROR(MATCH(C51,リレー般女申込!$Q$12:$Q$202,0)),"",VLOOKUP(MATCH(C51,リレー般女申込!$Q$12:$Q$202,0),リレー般女申込!$M$12:$U$202,9))</f>
        <v/>
      </c>
      <c r="X51" s="169" t="str">
        <f>IF(C51="","",IF(ISERROR(MATCH(C51,リレー般女申込!$AC$12:$AC$253,0)),"","○"))</f>
        <v/>
      </c>
      <c r="Y51" s="169" t="str">
        <f>IF(ISERROR(MATCH(C51,リレー般女申込!$AC$12:$AC$202,0)),"",VLOOKUP(MATCH(C51,リレー般女申込!$AC$12:$AC$202,0),リレー般女申込!$Y$12:$AH$202,9))</f>
        <v/>
      </c>
      <c r="Z51" s="35"/>
      <c r="AA51" s="35"/>
      <c r="AB51" s="35"/>
      <c r="AC51" s="35"/>
      <c r="AD51" s="35"/>
      <c r="AE51" s="35"/>
      <c r="AF51" s="35"/>
      <c r="AG51" s="35"/>
      <c r="AI51" t="str">
        <f t="shared" si="26"/>
        <v/>
      </c>
      <c r="AK51" s="2"/>
      <c r="AL51" t="str">
        <f t="shared" si="18"/>
        <v/>
      </c>
      <c r="AM51" t="str">
        <f t="shared" si="19"/>
        <v/>
      </c>
      <c r="AN51" t="str">
        <f t="shared" si="11"/>
        <v/>
      </c>
      <c r="AO51" t="str">
        <f t="shared" si="20"/>
        <v/>
      </c>
      <c r="AP51" t="str">
        <f t="shared" si="21"/>
        <v/>
      </c>
      <c r="AQ51" t="str">
        <f t="shared" si="22"/>
        <v/>
      </c>
      <c r="AR51" t="str">
        <f t="shared" si="23"/>
        <v/>
      </c>
      <c r="AS51" t="str">
        <f t="shared" si="24"/>
        <v/>
      </c>
      <c r="AT51" t="str">
        <f t="shared" si="25"/>
        <v/>
      </c>
      <c r="AU51" t="str">
        <f t="shared" si="12"/>
        <v/>
      </c>
      <c r="AV51" t="str">
        <f t="shared" si="13"/>
        <v/>
      </c>
      <c r="AW51" t="str">
        <f t="shared" si="14"/>
        <v/>
      </c>
      <c r="AX51" t="str">
        <f t="shared" si="15"/>
        <v/>
      </c>
    </row>
    <row r="52" spans="1:50">
      <c r="A52" s="20">
        <f t="shared" si="27"/>
        <v>44</v>
      </c>
      <c r="B52" s="41"/>
      <c r="C52" s="47"/>
      <c r="D52" s="40"/>
      <c r="E52" s="183"/>
      <c r="F52" s="39"/>
      <c r="G52" s="64" t="str">
        <f t="shared" si="17"/>
        <v/>
      </c>
      <c r="H52" s="34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169" t="str">
        <f>IF(C52="","",IF(ISERROR(MATCH(C52,リレー般女申込!$Q$12:$Q$253,0)),"","○"))</f>
        <v/>
      </c>
      <c r="W52" s="169" t="str">
        <f>IF(ISERROR(MATCH(C52,リレー般女申込!$Q$12:$Q$202,0)),"",VLOOKUP(MATCH(C52,リレー般女申込!$Q$12:$Q$202,0),リレー般女申込!$M$12:$U$202,9))</f>
        <v/>
      </c>
      <c r="X52" s="169" t="str">
        <f>IF(C52="","",IF(ISERROR(MATCH(C52,リレー般女申込!$AC$12:$AC$253,0)),"","○"))</f>
        <v/>
      </c>
      <c r="Y52" s="169" t="str">
        <f>IF(ISERROR(MATCH(C52,リレー般女申込!$AC$12:$AC$202,0)),"",VLOOKUP(MATCH(C52,リレー般女申込!$AC$12:$AC$202,0),リレー般女申込!$Y$12:$AH$202,9))</f>
        <v/>
      </c>
      <c r="Z52" s="35"/>
      <c r="AA52" s="35"/>
      <c r="AB52" s="35"/>
      <c r="AC52" s="35"/>
      <c r="AD52" s="35"/>
      <c r="AE52" s="35"/>
      <c r="AF52" s="35"/>
      <c r="AG52" s="35"/>
      <c r="AI52" t="str">
        <f t="shared" si="26"/>
        <v/>
      </c>
      <c r="AK52" s="2"/>
      <c r="AL52" t="str">
        <f t="shared" si="18"/>
        <v/>
      </c>
      <c r="AM52" t="str">
        <f t="shared" si="19"/>
        <v/>
      </c>
      <c r="AN52" t="str">
        <f t="shared" si="11"/>
        <v/>
      </c>
      <c r="AO52" t="str">
        <f t="shared" si="20"/>
        <v/>
      </c>
      <c r="AP52" t="str">
        <f t="shared" si="21"/>
        <v/>
      </c>
      <c r="AQ52" t="str">
        <f t="shared" si="22"/>
        <v/>
      </c>
      <c r="AR52" t="str">
        <f t="shared" si="23"/>
        <v/>
      </c>
      <c r="AS52" t="str">
        <f t="shared" si="24"/>
        <v/>
      </c>
      <c r="AT52" t="str">
        <f t="shared" si="25"/>
        <v/>
      </c>
      <c r="AU52" t="str">
        <f t="shared" si="12"/>
        <v/>
      </c>
      <c r="AV52" t="str">
        <f t="shared" si="13"/>
        <v/>
      </c>
      <c r="AW52" t="str">
        <f t="shared" si="14"/>
        <v/>
      </c>
      <c r="AX52" t="str">
        <f t="shared" si="15"/>
        <v/>
      </c>
    </row>
    <row r="53" spans="1:50">
      <c r="A53" s="20">
        <f t="shared" si="27"/>
        <v>45</v>
      </c>
      <c r="B53" s="41"/>
      <c r="C53" s="47"/>
      <c r="D53" s="40"/>
      <c r="E53" s="183"/>
      <c r="F53" s="39"/>
      <c r="G53" s="64" t="str">
        <f t="shared" si="17"/>
        <v/>
      </c>
      <c r="H53" s="34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169" t="str">
        <f>IF(C53="","",IF(ISERROR(MATCH(C53,リレー般女申込!$Q$12:$Q$253,0)),"","○"))</f>
        <v/>
      </c>
      <c r="W53" s="169" t="str">
        <f>IF(ISERROR(MATCH(C53,リレー般女申込!$Q$12:$Q$202,0)),"",VLOOKUP(MATCH(C53,リレー般女申込!$Q$12:$Q$202,0),リレー般女申込!$M$12:$U$202,9))</f>
        <v/>
      </c>
      <c r="X53" s="169" t="str">
        <f>IF(C53="","",IF(ISERROR(MATCH(C53,リレー般女申込!$AC$12:$AC$253,0)),"","○"))</f>
        <v/>
      </c>
      <c r="Y53" s="169" t="str">
        <f>IF(ISERROR(MATCH(C53,リレー般女申込!$AC$12:$AC$202,0)),"",VLOOKUP(MATCH(C53,リレー般女申込!$AC$12:$AC$202,0),リレー般女申込!$Y$12:$AH$202,9))</f>
        <v/>
      </c>
      <c r="Z53" s="35"/>
      <c r="AA53" s="35"/>
      <c r="AB53" s="35"/>
      <c r="AC53" s="35"/>
      <c r="AD53" s="35"/>
      <c r="AE53" s="35"/>
      <c r="AF53" s="35"/>
      <c r="AG53" s="35"/>
      <c r="AI53" t="str">
        <f t="shared" si="26"/>
        <v/>
      </c>
      <c r="AK53" s="2"/>
      <c r="AL53" t="str">
        <f t="shared" si="18"/>
        <v/>
      </c>
      <c r="AM53" t="str">
        <f t="shared" si="19"/>
        <v/>
      </c>
      <c r="AN53" t="str">
        <f t="shared" si="11"/>
        <v/>
      </c>
      <c r="AO53" t="str">
        <f t="shared" si="20"/>
        <v/>
      </c>
      <c r="AP53" t="str">
        <f t="shared" si="21"/>
        <v/>
      </c>
      <c r="AQ53" t="str">
        <f t="shared" si="22"/>
        <v/>
      </c>
      <c r="AR53" t="str">
        <f t="shared" si="23"/>
        <v/>
      </c>
      <c r="AS53" t="str">
        <f t="shared" si="24"/>
        <v/>
      </c>
      <c r="AT53" t="str">
        <f t="shared" si="25"/>
        <v/>
      </c>
      <c r="AU53" t="str">
        <f t="shared" si="12"/>
        <v/>
      </c>
      <c r="AV53" t="str">
        <f t="shared" si="13"/>
        <v/>
      </c>
      <c r="AW53" t="str">
        <f t="shared" si="14"/>
        <v/>
      </c>
      <c r="AX53" t="str">
        <f t="shared" si="15"/>
        <v/>
      </c>
    </row>
    <row r="54" spans="1:50">
      <c r="A54" s="20">
        <f t="shared" si="27"/>
        <v>46</v>
      </c>
      <c r="B54" s="41"/>
      <c r="C54" s="47"/>
      <c r="D54" s="40"/>
      <c r="E54" s="183"/>
      <c r="F54" s="39"/>
      <c r="G54" s="64" t="str">
        <f t="shared" si="17"/>
        <v/>
      </c>
      <c r="H54" s="34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169" t="str">
        <f>IF(C54="","",IF(ISERROR(MATCH(C54,リレー般女申込!$Q$12:$Q$253,0)),"","○"))</f>
        <v/>
      </c>
      <c r="W54" s="169" t="str">
        <f>IF(ISERROR(MATCH(C54,リレー般女申込!$Q$12:$Q$202,0)),"",VLOOKUP(MATCH(C54,リレー般女申込!$Q$12:$Q$202,0),リレー般女申込!$M$12:$U$202,9))</f>
        <v/>
      </c>
      <c r="X54" s="169" t="str">
        <f>IF(C54="","",IF(ISERROR(MATCH(C54,リレー般女申込!$AC$12:$AC$253,0)),"","○"))</f>
        <v/>
      </c>
      <c r="Y54" s="169" t="str">
        <f>IF(ISERROR(MATCH(C54,リレー般女申込!$AC$12:$AC$202,0)),"",VLOOKUP(MATCH(C54,リレー般女申込!$AC$12:$AC$202,0),リレー般女申込!$Y$12:$AH$202,9))</f>
        <v/>
      </c>
      <c r="Z54" s="35"/>
      <c r="AA54" s="35"/>
      <c r="AB54" s="35"/>
      <c r="AC54" s="35"/>
      <c r="AD54" s="35"/>
      <c r="AE54" s="35"/>
      <c r="AF54" s="35"/>
      <c r="AG54" s="35"/>
      <c r="AI54" t="str">
        <f t="shared" si="26"/>
        <v/>
      </c>
      <c r="AK54" s="2"/>
      <c r="AL54" t="str">
        <f t="shared" si="18"/>
        <v/>
      </c>
      <c r="AM54" t="str">
        <f t="shared" si="19"/>
        <v/>
      </c>
      <c r="AN54" t="str">
        <f t="shared" si="11"/>
        <v/>
      </c>
      <c r="AO54" t="str">
        <f t="shared" si="20"/>
        <v/>
      </c>
      <c r="AP54" t="str">
        <f t="shared" si="21"/>
        <v/>
      </c>
      <c r="AQ54" t="str">
        <f t="shared" si="22"/>
        <v/>
      </c>
      <c r="AR54" t="str">
        <f t="shared" si="23"/>
        <v/>
      </c>
      <c r="AS54" t="str">
        <f t="shared" si="24"/>
        <v/>
      </c>
      <c r="AT54" t="str">
        <f t="shared" si="25"/>
        <v/>
      </c>
      <c r="AU54" t="str">
        <f t="shared" si="12"/>
        <v/>
      </c>
      <c r="AV54" t="str">
        <f t="shared" si="13"/>
        <v/>
      </c>
      <c r="AW54" t="str">
        <f t="shared" si="14"/>
        <v/>
      </c>
      <c r="AX54" t="str">
        <f t="shared" si="15"/>
        <v/>
      </c>
    </row>
    <row r="55" spans="1:50">
      <c r="A55" s="20">
        <f t="shared" si="27"/>
        <v>47</v>
      </c>
      <c r="B55" s="41"/>
      <c r="C55" s="47"/>
      <c r="D55" s="40"/>
      <c r="E55" s="183"/>
      <c r="F55" s="39"/>
      <c r="G55" s="64" t="str">
        <f t="shared" si="17"/>
        <v/>
      </c>
      <c r="H55" s="3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6"/>
      <c r="V55" s="169" t="str">
        <f>IF(C55="","",IF(ISERROR(MATCH(C55,リレー般女申込!$Q$12:$Q$253,0)),"","○"))</f>
        <v/>
      </c>
      <c r="W55" s="169" t="str">
        <f>IF(ISERROR(MATCH(C55,リレー般女申込!$Q$12:$Q$202,0)),"",VLOOKUP(MATCH(C55,リレー般女申込!$Q$12:$Q$202,0),リレー般女申込!$M$12:$U$202,9))</f>
        <v/>
      </c>
      <c r="X55" s="169" t="str">
        <f>IF(C55="","",IF(ISERROR(MATCH(C55,リレー般女申込!$AC$12:$AC$253,0)),"","○"))</f>
        <v/>
      </c>
      <c r="Y55" s="169" t="str">
        <f>IF(ISERROR(MATCH(C55,リレー般女申込!$AC$12:$AC$202,0)),"",VLOOKUP(MATCH(C55,リレー般女申込!$AC$12:$AC$202,0),リレー般女申込!$Y$12:$AH$202,9))</f>
        <v/>
      </c>
      <c r="Z55" s="35"/>
      <c r="AA55" s="35"/>
      <c r="AB55" s="35"/>
      <c r="AC55" s="35"/>
      <c r="AD55" s="35"/>
      <c r="AE55" s="35"/>
      <c r="AF55" s="35"/>
      <c r="AG55" s="35"/>
      <c r="AI55" t="str">
        <f t="shared" si="26"/>
        <v/>
      </c>
      <c r="AK55" s="2"/>
      <c r="AL55" t="str">
        <f t="shared" si="18"/>
        <v/>
      </c>
      <c r="AM55" t="str">
        <f t="shared" si="19"/>
        <v/>
      </c>
      <c r="AN55" t="str">
        <f t="shared" si="11"/>
        <v/>
      </c>
      <c r="AO55" t="str">
        <f t="shared" si="20"/>
        <v/>
      </c>
      <c r="AP55" t="str">
        <f t="shared" si="21"/>
        <v/>
      </c>
      <c r="AQ55" t="str">
        <f t="shared" si="22"/>
        <v/>
      </c>
      <c r="AR55" t="str">
        <f t="shared" si="23"/>
        <v/>
      </c>
      <c r="AS55" t="str">
        <f t="shared" si="24"/>
        <v/>
      </c>
      <c r="AT55" t="str">
        <f t="shared" si="25"/>
        <v/>
      </c>
      <c r="AU55" t="str">
        <f t="shared" si="12"/>
        <v/>
      </c>
      <c r="AV55" t="str">
        <f t="shared" si="13"/>
        <v/>
      </c>
      <c r="AW55" t="str">
        <f t="shared" si="14"/>
        <v/>
      </c>
      <c r="AX55" t="str">
        <f t="shared" si="15"/>
        <v/>
      </c>
    </row>
    <row r="56" spans="1:50">
      <c r="A56" s="20">
        <f t="shared" si="27"/>
        <v>48</v>
      </c>
      <c r="B56" s="41"/>
      <c r="C56" s="47"/>
      <c r="D56" s="40"/>
      <c r="E56" s="183"/>
      <c r="F56" s="39"/>
      <c r="G56" s="64" t="str">
        <f t="shared" si="17"/>
        <v/>
      </c>
      <c r="H56" s="3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169" t="str">
        <f>IF(C56="","",IF(ISERROR(MATCH(C56,リレー般女申込!$Q$12:$Q$253,0)),"","○"))</f>
        <v/>
      </c>
      <c r="W56" s="169" t="str">
        <f>IF(ISERROR(MATCH(C56,リレー般女申込!$Q$12:$Q$202,0)),"",VLOOKUP(MATCH(C56,リレー般女申込!$Q$12:$Q$202,0),リレー般女申込!$M$12:$U$202,9))</f>
        <v/>
      </c>
      <c r="X56" s="169" t="str">
        <f>IF(C56="","",IF(ISERROR(MATCH(C56,リレー般女申込!$AC$12:$AC$253,0)),"","○"))</f>
        <v/>
      </c>
      <c r="Y56" s="169" t="str">
        <f>IF(ISERROR(MATCH(C56,リレー般女申込!$AC$12:$AC$202,0)),"",VLOOKUP(MATCH(C56,リレー般女申込!$AC$12:$AC$202,0),リレー般女申込!$Y$12:$AH$202,9))</f>
        <v/>
      </c>
      <c r="Z56" s="35"/>
      <c r="AA56" s="35"/>
      <c r="AB56" s="35"/>
      <c r="AC56" s="35"/>
      <c r="AD56" s="35"/>
      <c r="AE56" s="35"/>
      <c r="AF56" s="35"/>
      <c r="AG56" s="35"/>
      <c r="AI56" t="str">
        <f t="shared" si="26"/>
        <v/>
      </c>
      <c r="AK56" s="2"/>
      <c r="AL56" t="str">
        <f t="shared" si="18"/>
        <v/>
      </c>
      <c r="AM56" t="str">
        <f t="shared" si="19"/>
        <v/>
      </c>
      <c r="AN56" t="str">
        <f t="shared" si="11"/>
        <v/>
      </c>
      <c r="AO56" t="str">
        <f t="shared" si="20"/>
        <v/>
      </c>
      <c r="AP56" t="str">
        <f t="shared" si="21"/>
        <v/>
      </c>
      <c r="AQ56" t="str">
        <f t="shared" si="22"/>
        <v/>
      </c>
      <c r="AR56" t="str">
        <f t="shared" si="23"/>
        <v/>
      </c>
      <c r="AS56" t="str">
        <f t="shared" si="24"/>
        <v/>
      </c>
      <c r="AT56" t="str">
        <f t="shared" si="25"/>
        <v/>
      </c>
      <c r="AU56" t="str">
        <f t="shared" si="12"/>
        <v/>
      </c>
      <c r="AV56" t="str">
        <f t="shared" si="13"/>
        <v/>
      </c>
      <c r="AW56" t="str">
        <f t="shared" si="14"/>
        <v/>
      </c>
      <c r="AX56" t="str">
        <f t="shared" si="15"/>
        <v/>
      </c>
    </row>
    <row r="57" spans="1:50">
      <c r="A57" s="20">
        <f t="shared" si="27"/>
        <v>49</v>
      </c>
      <c r="B57" s="41"/>
      <c r="C57" s="47"/>
      <c r="D57" s="40"/>
      <c r="E57" s="183"/>
      <c r="F57" s="39"/>
      <c r="G57" s="64" t="str">
        <f t="shared" si="17"/>
        <v/>
      </c>
      <c r="H57" s="3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169" t="str">
        <f>IF(C57="","",IF(ISERROR(MATCH(C57,リレー般女申込!$Q$12:$Q$253,0)),"","○"))</f>
        <v/>
      </c>
      <c r="W57" s="169" t="str">
        <f>IF(ISERROR(MATCH(C57,リレー般女申込!$Q$12:$Q$202,0)),"",VLOOKUP(MATCH(C57,リレー般女申込!$Q$12:$Q$202,0),リレー般女申込!$M$12:$U$202,9))</f>
        <v/>
      </c>
      <c r="X57" s="169" t="str">
        <f>IF(C57="","",IF(ISERROR(MATCH(C57,リレー般女申込!$AC$12:$AC$253,0)),"","○"))</f>
        <v/>
      </c>
      <c r="Y57" s="169" t="str">
        <f>IF(ISERROR(MATCH(C57,リレー般女申込!$AC$12:$AC$202,0)),"",VLOOKUP(MATCH(C57,リレー般女申込!$AC$12:$AC$202,0),リレー般女申込!$Y$12:$AH$202,9))</f>
        <v/>
      </c>
      <c r="Z57" s="35"/>
      <c r="AA57" s="35"/>
      <c r="AB57" s="35"/>
      <c r="AC57" s="35"/>
      <c r="AD57" s="35"/>
      <c r="AE57" s="35"/>
      <c r="AF57" s="35"/>
      <c r="AG57" s="35"/>
      <c r="AI57" t="str">
        <f t="shared" si="26"/>
        <v/>
      </c>
      <c r="AK57" s="2"/>
      <c r="AL57" t="str">
        <f t="shared" si="18"/>
        <v/>
      </c>
      <c r="AM57" t="str">
        <f t="shared" si="19"/>
        <v/>
      </c>
      <c r="AN57" t="str">
        <f t="shared" si="11"/>
        <v/>
      </c>
      <c r="AO57" t="str">
        <f t="shared" si="20"/>
        <v/>
      </c>
      <c r="AP57" t="str">
        <f t="shared" si="21"/>
        <v/>
      </c>
      <c r="AQ57" t="str">
        <f t="shared" si="22"/>
        <v/>
      </c>
      <c r="AR57" t="str">
        <f t="shared" si="23"/>
        <v/>
      </c>
      <c r="AS57" t="str">
        <f t="shared" si="24"/>
        <v/>
      </c>
      <c r="AT57" t="str">
        <f t="shared" si="25"/>
        <v/>
      </c>
      <c r="AU57" t="str">
        <f t="shared" si="12"/>
        <v/>
      </c>
      <c r="AV57" t="str">
        <f t="shared" si="13"/>
        <v/>
      </c>
      <c r="AW57" t="str">
        <f t="shared" si="14"/>
        <v/>
      </c>
      <c r="AX57" t="str">
        <f t="shared" si="15"/>
        <v/>
      </c>
    </row>
    <row r="58" spans="1:50">
      <c r="A58" s="20">
        <f t="shared" si="27"/>
        <v>50</v>
      </c>
      <c r="B58" s="45"/>
      <c r="C58" s="48"/>
      <c r="D58" s="43"/>
      <c r="E58" s="184"/>
      <c r="F58" s="42"/>
      <c r="G58" s="65" t="str">
        <f t="shared" si="17"/>
        <v/>
      </c>
      <c r="H58" s="61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170" t="str">
        <f>IF(C58="","",IF(ISERROR(MATCH(C58,リレー般女申込!$Q$12:$Q$253,0)),"","○"))</f>
        <v/>
      </c>
      <c r="W58" s="170" t="str">
        <f>IF(ISERROR(MATCH(C58,リレー般女申込!$Q$12:$Q$202,0)),"",VLOOKUP(MATCH(C58,リレー般女申込!$Q$12:$Q$202,0),リレー般女申込!$M$12:$U$202,9))</f>
        <v/>
      </c>
      <c r="X58" s="170" t="str">
        <f>IF(C58="","",IF(ISERROR(MATCH(C58,リレー般女申込!$AC$12:$AC$253,0)),"","○"))</f>
        <v/>
      </c>
      <c r="Y58" s="170" t="str">
        <f>IF(ISERROR(MATCH(C58,リレー般女申込!$AC$12:$AC$202,0)),"",VLOOKUP(MATCH(C58,リレー般女申込!$AC$12:$AC$202,0),リレー般女申込!$Y$12:$AH$202,9))</f>
        <v/>
      </c>
      <c r="Z58" s="62"/>
      <c r="AA58" s="62"/>
      <c r="AB58" s="62"/>
      <c r="AC58" s="62"/>
      <c r="AD58" s="62"/>
      <c r="AE58" s="62"/>
      <c r="AF58" s="62"/>
      <c r="AG58" s="62"/>
      <c r="AI58" t="str">
        <f t="shared" si="26"/>
        <v/>
      </c>
      <c r="AK58" s="2"/>
      <c r="AL58" t="str">
        <f t="shared" si="18"/>
        <v/>
      </c>
      <c r="AM58" t="str">
        <f t="shared" si="19"/>
        <v/>
      </c>
      <c r="AN58" t="str">
        <f t="shared" si="11"/>
        <v/>
      </c>
      <c r="AO58" t="str">
        <f t="shared" si="20"/>
        <v/>
      </c>
      <c r="AP58" t="str">
        <f t="shared" si="21"/>
        <v/>
      </c>
      <c r="AQ58" t="str">
        <f t="shared" si="22"/>
        <v/>
      </c>
      <c r="AR58" t="str">
        <f t="shared" si="23"/>
        <v/>
      </c>
      <c r="AS58" t="str">
        <f t="shared" si="24"/>
        <v/>
      </c>
      <c r="AT58" t="str">
        <f t="shared" si="25"/>
        <v/>
      </c>
      <c r="AU58" t="str">
        <f t="shared" si="12"/>
        <v/>
      </c>
      <c r="AV58" t="str">
        <f t="shared" si="13"/>
        <v/>
      </c>
      <c r="AW58" t="str">
        <f t="shared" si="14"/>
        <v/>
      </c>
      <c r="AX58" t="str">
        <f t="shared" si="15"/>
        <v/>
      </c>
    </row>
    <row r="59" spans="1:50">
      <c r="AL59" t="str">
        <f>IF(H59="○","１男１００ｍ．","")</f>
        <v/>
      </c>
      <c r="AM59" t="str">
        <f>IF(J59="○","２男１００ｍ．","")</f>
        <v/>
      </c>
      <c r="AN59" t="str">
        <f>IF(L59="○","３男１００ｍ．","")</f>
        <v/>
      </c>
      <c r="AO59" t="str">
        <f>IF(N59="○","全男２００ｍ．","")</f>
        <v/>
      </c>
      <c r="AP59" t="str">
        <f>IF(P59="○","全男４００ｍ．","")</f>
        <v/>
      </c>
      <c r="AQ59" t="str">
        <f>IF(R59="○","全８００ｍ．","")</f>
        <v/>
      </c>
      <c r="AR59" t="str">
        <f>IF(T59="○","全男１５００ｍ．","")</f>
        <v/>
      </c>
      <c r="AS59" t="str">
        <f>IF(V59="○","全男３０００ｍ．","")</f>
        <v/>
      </c>
      <c r="AU59" t="str">
        <f>IF(Z59="○","全男４００ｍＲ．","")</f>
        <v/>
      </c>
      <c r="AV59" t="str">
        <f>IF(AD59="○","全男走幅跳．","")</f>
        <v/>
      </c>
      <c r="AW59" t="str">
        <f>IF(AF59="○","全男走高跳．","")</f>
        <v/>
      </c>
    </row>
    <row r="60" spans="1:50">
      <c r="A60" s="21" t="s">
        <v>30</v>
      </c>
      <c r="H60">
        <f>COUNTIF(H9:H58,"○")</f>
        <v>0</v>
      </c>
      <c r="J60">
        <f>COUNTIF(J9:J58,"○")</f>
        <v>0</v>
      </c>
      <c r="L60">
        <f>COUNTIF(L9:L58,"○")</f>
        <v>0</v>
      </c>
      <c r="N60">
        <f>COUNTIF(N9:N58,"○")</f>
        <v>0</v>
      </c>
      <c r="P60">
        <f>COUNTIF(P9:P58,"○")</f>
        <v>0</v>
      </c>
      <c r="R60">
        <f>COUNTIF(R9:R58,"○")</f>
        <v>0</v>
      </c>
      <c r="T60">
        <f>COUNTIF(T9:T58,"○")</f>
        <v>0</v>
      </c>
      <c r="Z60">
        <f>COUNTIF(Z9:Z58,"○")</f>
        <v>0</v>
      </c>
      <c r="AB60">
        <f>COUNTIF(AB9:AB58,"○")</f>
        <v>0</v>
      </c>
      <c r="AD60">
        <f>COUNTIF(AD9:AD58,"○")</f>
        <v>0</v>
      </c>
      <c r="AF60">
        <f>COUNTIF(AF9:AF58,"○")</f>
        <v>0</v>
      </c>
      <c r="AI60">
        <f>SUM(AI9:AI58)</f>
        <v>0</v>
      </c>
      <c r="AL60" t="str">
        <f>IF(H60="○","１男１００ｍ．","")</f>
        <v/>
      </c>
      <c r="AM60" t="str">
        <f>IF(J60="○","２男１００ｍ．","")</f>
        <v/>
      </c>
      <c r="AN60" t="str">
        <f>IF(L60="○","３男１００ｍ．","")</f>
        <v/>
      </c>
      <c r="AO60" t="str">
        <f>IF(N60="○","全男２００ｍ．","")</f>
        <v/>
      </c>
      <c r="AP60" t="str">
        <f>IF(P60="○","全男４００ｍ．","")</f>
        <v/>
      </c>
      <c r="AQ60" t="str">
        <f>IF(R60="○","全８００ｍ．","")</f>
        <v/>
      </c>
      <c r="AR60" t="str">
        <f>IF(T60="○","全男１５００ｍ．","")</f>
        <v/>
      </c>
      <c r="AS60" t="str">
        <f>IF(V60="○","全男３０００ｍ．","")</f>
        <v/>
      </c>
      <c r="AU60" t="str">
        <f>IF(Z60="○","全男４００ｍＲ．","")</f>
        <v/>
      </c>
      <c r="AV60" t="str">
        <f>IF(AD60="○","全男走幅跳．","")</f>
        <v/>
      </c>
      <c r="AW60" t="str">
        <f>IF(AF60="○","全男走高跳．","")</f>
        <v/>
      </c>
    </row>
    <row r="168" spans="1:1">
      <c r="A168" s="3"/>
    </row>
  </sheetData>
  <protectedRanges>
    <protectedRange sqref="H9:U31 V10:W10 Z9:AG31 V11:Y31" name="範囲2"/>
    <protectedRange sqref="B49:E58 B9:E31" name="範囲1"/>
    <protectedRange sqref="Z32:AG58" name="範囲3_1"/>
    <protectedRange sqref="B32:E48" name="範囲1_1"/>
    <protectedRange sqref="H32:U58" name="範囲2_1"/>
  </protectedRanges>
  <mergeCells count="16">
    <mergeCell ref="AF7:AG7"/>
    <mergeCell ref="N7:O7"/>
    <mergeCell ref="P7:Q7"/>
    <mergeCell ref="Z7:AA7"/>
    <mergeCell ref="T7:U7"/>
    <mergeCell ref="V7:W7"/>
    <mergeCell ref="R7:S7"/>
    <mergeCell ref="AB7:AC7"/>
    <mergeCell ref="X7:Y7"/>
    <mergeCell ref="AD7:AE7"/>
    <mergeCell ref="V2:Y4"/>
    <mergeCell ref="B1:G1"/>
    <mergeCell ref="H7:I7"/>
    <mergeCell ref="J7:K7"/>
    <mergeCell ref="L7:M7"/>
    <mergeCell ref="C6:E6"/>
  </mergeCells>
  <phoneticPr fontId="2"/>
  <dataValidations count="1">
    <dataValidation type="list" allowBlank="1" showInputMessage="1" showErrorMessage="1" sqref="AF9:AF58 H9:H58 J9:J58 L9:L58 N9:N58 P9:P58 R9:R58 T9:T58 Z9:Z58 AB9:AB58 AD9:AD58" xr:uid="{00000000-0002-0000-0200-000000000000}">
      <formula1>$AL$7</formula1>
    </dataValidation>
  </dataValidations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</sheetPr>
  <dimension ref="A1:AH71"/>
  <sheetViews>
    <sheetView zoomScaleNormal="100" workbookViewId="0">
      <selection activeCell="D4" sqref="D4"/>
    </sheetView>
  </sheetViews>
  <sheetFormatPr defaultRowHeight="13.5"/>
  <cols>
    <col min="3" max="3" width="11.875" customWidth="1"/>
    <col min="4" max="4" width="14.875" customWidth="1"/>
    <col min="5" max="5" width="5.625" customWidth="1"/>
    <col min="8" max="8" width="11.875" customWidth="1"/>
    <col min="9" max="9" width="14.875" customWidth="1"/>
    <col min="10" max="10" width="5.75" customWidth="1"/>
    <col min="15" max="15" width="4" customWidth="1"/>
    <col min="16" max="16" width="12.125" customWidth="1"/>
    <col min="17" max="17" width="12.5" customWidth="1"/>
    <col min="18" max="18" width="15.375" customWidth="1"/>
    <col min="19" max="19" width="4.375" customWidth="1"/>
    <col min="20" max="20" width="11.625" customWidth="1"/>
    <col min="28" max="28" width="11.625" customWidth="1"/>
    <col min="29" max="29" width="13.375" customWidth="1"/>
    <col min="30" max="30" width="15.625" customWidth="1"/>
    <col min="31" max="31" width="4.75" customWidth="1"/>
    <col min="32" max="32" width="10.125" customWidth="1"/>
  </cols>
  <sheetData>
    <row r="1" spans="1:34">
      <c r="B1" s="296" t="str">
        <f>"第"&amp;DBCS('必ず入力してください!!'!L2)&amp;"回　"&amp;"石見陸上競技大会 参加申込シート (一般男子リレー)"</f>
        <v>第１００回　石見陸上競技大会 参加申込シート (一般男子リレー)</v>
      </c>
      <c r="C1" s="296"/>
      <c r="D1" s="296"/>
      <c r="E1" s="296"/>
      <c r="F1" s="296"/>
      <c r="G1" s="296"/>
    </row>
    <row r="3" spans="1:34">
      <c r="B3" t="s">
        <v>31</v>
      </c>
      <c r="C3" s="24" t="s">
        <v>195</v>
      </c>
      <c r="D3" s="84"/>
    </row>
    <row r="4" spans="1:34">
      <c r="A4" s="85"/>
      <c r="B4" s="85" t="s">
        <v>38</v>
      </c>
      <c r="C4" s="86" t="s">
        <v>56</v>
      </c>
      <c r="D4" s="24" t="s">
        <v>196</v>
      </c>
    </row>
    <row r="5" spans="1:34">
      <c r="A5" s="85"/>
      <c r="B5" s="85" t="s">
        <v>32</v>
      </c>
      <c r="C5" s="86" t="s">
        <v>57</v>
      </c>
      <c r="D5" s="24" t="s">
        <v>52</v>
      </c>
      <c r="G5" s="84"/>
      <c r="H5" s="84"/>
    </row>
    <row r="6" spans="1:34">
      <c r="A6" s="85"/>
      <c r="B6" s="85"/>
      <c r="C6" s="24"/>
      <c r="D6" s="24"/>
      <c r="G6" s="84"/>
      <c r="H6" s="84"/>
    </row>
    <row r="7" spans="1:34" ht="21" customHeight="1">
      <c r="A7" s="187" t="s">
        <v>117</v>
      </c>
      <c r="C7" s="25"/>
      <c r="D7" s="84"/>
      <c r="F7" s="187" t="s">
        <v>120</v>
      </c>
      <c r="N7" s="187" t="s">
        <v>127</v>
      </c>
      <c r="Z7" s="187" t="s">
        <v>128</v>
      </c>
      <c r="AA7" s="187"/>
    </row>
    <row r="8" spans="1:34">
      <c r="B8" s="87"/>
      <c r="C8" s="88" t="s">
        <v>33</v>
      </c>
      <c r="D8" s="89"/>
      <c r="G8" s="87"/>
      <c r="H8" s="88" t="s">
        <v>33</v>
      </c>
      <c r="I8" s="89"/>
    </row>
    <row r="9" spans="1:34">
      <c r="B9" s="104"/>
      <c r="C9" s="88" t="s">
        <v>34</v>
      </c>
      <c r="D9" s="89"/>
      <c r="G9" s="87"/>
      <c r="H9" s="88" t="s">
        <v>129</v>
      </c>
      <c r="I9" s="89"/>
      <c r="N9" s="90" t="s">
        <v>35</v>
      </c>
      <c r="O9" s="90"/>
      <c r="P9" s="90"/>
      <c r="Z9" s="90" t="s">
        <v>35</v>
      </c>
      <c r="AA9" s="90"/>
      <c r="AB9" s="90"/>
    </row>
    <row r="10" spans="1:34">
      <c r="B10" s="316" t="str">
        <f>IF(C12="","",VLOOKUP(MATCH(C12,一般男申込!$B$9:$B$147,0),一般男申込!$A$9:$F$147,6)&amp;B8)</f>
        <v/>
      </c>
      <c r="C10" s="316"/>
      <c r="G10" s="316" t="str">
        <f>IF(H12="","",VLOOKUP(MATCH(H12,一般男申込!$B$9:$B$147,0),一般男申込!$A$9:$F$147,6)&amp;G8)</f>
        <v/>
      </c>
      <c r="H10" s="316"/>
    </row>
    <row r="11" spans="1:34">
      <c r="C11" s="235" t="s">
        <v>194</v>
      </c>
      <c r="D11" s="91" t="s">
        <v>36</v>
      </c>
      <c r="E11" s="91" t="s">
        <v>81</v>
      </c>
      <c r="H11" s="235" t="s">
        <v>194</v>
      </c>
      <c r="I11" s="91" t="s">
        <v>37</v>
      </c>
      <c r="J11" s="91" t="s">
        <v>81</v>
      </c>
      <c r="K11" s="118"/>
      <c r="L11" s="118"/>
      <c r="M11" s="118"/>
      <c r="O11" s="92" t="s">
        <v>40</v>
      </c>
      <c r="P11" s="235" t="s">
        <v>194</v>
      </c>
      <c r="Q11" s="93" t="s">
        <v>2</v>
      </c>
      <c r="R11" s="93" t="s">
        <v>29</v>
      </c>
      <c r="S11" s="93" t="s">
        <v>81</v>
      </c>
      <c r="T11" s="94" t="s">
        <v>1</v>
      </c>
      <c r="U11" s="91" t="s">
        <v>41</v>
      </c>
      <c r="V11" s="91" t="s">
        <v>3</v>
      </c>
      <c r="AA11" s="92" t="s">
        <v>40</v>
      </c>
      <c r="AB11" s="91" t="s">
        <v>39</v>
      </c>
      <c r="AC11" s="93" t="s">
        <v>2</v>
      </c>
      <c r="AD11" s="93" t="s">
        <v>29</v>
      </c>
      <c r="AE11" s="93" t="s">
        <v>81</v>
      </c>
      <c r="AF11" s="94" t="s">
        <v>1</v>
      </c>
      <c r="AG11" s="91" t="s">
        <v>41</v>
      </c>
      <c r="AH11" s="91" t="s">
        <v>3</v>
      </c>
    </row>
    <row r="12" spans="1:34">
      <c r="B12">
        <v>1</v>
      </c>
      <c r="C12" s="158"/>
      <c r="D12" s="95" t="str">
        <f>IF(ISERROR(MATCH(C12,一般男申込!$B$9:$B$147,0)),"",VLOOKUP(MATCH(C12,一般男申込!$B$9:$B$147,0),一般男申込!$A$9:$F$147,3))</f>
        <v/>
      </c>
      <c r="E12" s="95" t="str">
        <f>IF(ISERROR(MATCH(C12,一般男申込!$B$9:$B$147,0)),"",VLOOKUP(MATCH(C12,一般男申込!$B$9:$B$147,0),一般男申込!$A$9:$F$147,5))</f>
        <v/>
      </c>
      <c r="G12">
        <v>1</v>
      </c>
      <c r="H12" s="158"/>
      <c r="I12" s="95" t="str">
        <f>IF(ISERROR(MATCH(H12,一般男申込!$B$9:$B$147,0)),"",VLOOKUP(MATCH(H12,一般男申込!$B$9:$B$147,0),一般男申込!$A$9:$F$147,3))</f>
        <v/>
      </c>
      <c r="J12" s="95" t="str">
        <f>IF(ISERROR(MATCH(H12,一般男申込!$B$9:$B$147,0)),"",VLOOKUP(MATCH(H12,一般男申込!$B$9:$B$147,0),一般男申込!$A$9:$F$147,5))</f>
        <v/>
      </c>
      <c r="M12">
        <v>1</v>
      </c>
      <c r="N12" t="s">
        <v>42</v>
      </c>
      <c r="O12">
        <v>1</v>
      </c>
      <c r="P12" t="str">
        <f t="shared" ref="P12:P17" si="0">IF(C12="","",C12)</f>
        <v/>
      </c>
      <c r="Q12" s="96" t="str">
        <f>IF(ISERROR(MATCH($P12,一般男申込!$B$9:$B$147,0)),"",VLOOKUP(MATCH($P12,一般男申込!$B$9:$B$147,0),一般男申込!$A$9:$F$147,3))</f>
        <v/>
      </c>
      <c r="R12" s="96" t="str">
        <f>IF(ISERROR(MATCH($P12,一般男申込!$B$9:$B$147,0)),"",VLOOKUP(MATCH($P12,一般男申込!$B$9:$B$147,0),一般男申込!$A$9:$F$147,4))</f>
        <v/>
      </c>
      <c r="S12" s="96" t="str">
        <f>IF(ISERROR(MATCH($P12,一般男申込!$B$9:$B$147,0)),"",VLOOKUP(MATCH($P12,一般男申込!$B$9:$B$147,0),一般男申込!$A$9:$F$147,5))</f>
        <v/>
      </c>
      <c r="T12" s="96" t="str">
        <f>IF(ISERROR(MATCH($P12,一般男申込!$B$9:$B$147,0)),"",VLOOKUP(MATCH($P12,一般男申込!$B$9:$B$147,0),一般男申込!$A$9:$F$147,6))</f>
        <v/>
      </c>
      <c r="U12" s="97" t="str">
        <f>IF(B8="","",B8)</f>
        <v/>
      </c>
      <c r="V12" t="str">
        <f>IF(B9="","",B9)</f>
        <v/>
      </c>
      <c r="Y12">
        <v>1</v>
      </c>
      <c r="Z12" t="s">
        <v>42</v>
      </c>
      <c r="AA12">
        <v>1</v>
      </c>
      <c r="AB12" t="str">
        <f t="shared" ref="AB12:AB17" si="1">IF(H12="","",H12)</f>
        <v/>
      </c>
      <c r="AC12" s="211" t="str">
        <f>IF(ISERROR(MATCH($AB12,一般男申込!$B$9:$B$147,0)),"",VLOOKUP(MATCH($AB12,一般男申込!$B$9:$B$147,0),一般男申込!$A$9:$F$147,3))</f>
        <v/>
      </c>
      <c r="AD12" s="211" t="str">
        <f>IF(ISERROR(MATCH($AB12,一般男申込!$B$9:$B$147,0)),"",VLOOKUP(MATCH($AB12,一般男申込!$B$9:$B$147,0),一般男申込!$A$9:$F$147,4))</f>
        <v/>
      </c>
      <c r="AE12" s="211" t="str">
        <f>IF(ISERROR(MATCH($AB12,一般男申込!$B$9:$B$147,0)),"",VLOOKUP(MATCH($AB12,一般男申込!$B$9:$B$147,0),一般男申込!$A$9:$F$147,5))</f>
        <v/>
      </c>
      <c r="AF12" s="211" t="str">
        <f>IF(ISERROR(MATCH($AB12,一般男申込!$B$9:$B$147,0)),"",VLOOKUP(MATCH($AB12,一般男申込!$B$9:$B$147,0),一般男申込!$A$9:$F$147,6))</f>
        <v/>
      </c>
      <c r="AG12" s="97" t="str">
        <f>IF(G8="","",G8)</f>
        <v/>
      </c>
      <c r="AH12" t="str">
        <f>IF(G9="","",G9)</f>
        <v/>
      </c>
    </row>
    <row r="13" spans="1:34">
      <c r="B13">
        <v>2</v>
      </c>
      <c r="C13" s="87"/>
      <c r="D13" s="95" t="str">
        <f>IF(ISERROR(MATCH(C13,一般男申込!$B$9:$B$147,0)),"",VLOOKUP(MATCH(C13,一般男申込!$B$9:$B$147,0),一般男申込!$A$9:$F$147,3))</f>
        <v/>
      </c>
      <c r="E13" s="95" t="str">
        <f>IF(ISERROR(MATCH(C13,一般男申込!$B$9:$B$147,0)),"",VLOOKUP(MATCH(C13,一般男申込!$B$9:$B$147,0),一般男申込!$A$9:$F$147,5))</f>
        <v/>
      </c>
      <c r="G13">
        <v>2</v>
      </c>
      <c r="H13" s="87"/>
      <c r="I13" s="95" t="str">
        <f>IF(ISERROR(MATCH(H13,一般男申込!$B$9:$B$147,0)),"",VLOOKUP(MATCH(H13,一般男申込!$B$9:$B$147,0),一般男申込!$A$9:$F$147,3))</f>
        <v/>
      </c>
      <c r="J13" s="95" t="str">
        <f>IF(ISERROR(MATCH(H13,一般男申込!$B$9:$B$147,0)),"",VLOOKUP(MATCH(H13,一般男申込!$B$9:$B$147,0),一般男申込!$A$9:$F$147,5))</f>
        <v/>
      </c>
      <c r="M13">
        <f t="shared" ref="M13:M44" si="2">M12+1</f>
        <v>2</v>
      </c>
      <c r="O13">
        <v>2</v>
      </c>
      <c r="P13" t="str">
        <f t="shared" si="0"/>
        <v/>
      </c>
      <c r="Q13" s="96" t="str">
        <f>IF(ISERROR(MATCH($P13,一般男申込!$B$9:$B$147,0)),"",VLOOKUP(MATCH($P13,一般男申込!$B$9:$B$147,0),一般男申込!$A$9:$F$147,3))</f>
        <v/>
      </c>
      <c r="R13" s="96" t="str">
        <f>IF(ISERROR(MATCH($P13,一般男申込!$B$9:$B$147,0)),"",VLOOKUP(MATCH($P13,一般男申込!$B$9:$B$147,0),一般男申込!$A$9:$F$147,4))</f>
        <v/>
      </c>
      <c r="S13" s="96" t="str">
        <f>IF(ISERROR(MATCH($P13,一般男申込!$B$9:$B$147,0)),"",VLOOKUP(MATCH($P13,一般男申込!$B$9:$B$147,0),一般男申込!$A$9:$F$147,5))</f>
        <v/>
      </c>
      <c r="T13" s="96" t="str">
        <f>IF(ISERROR(MATCH($P13,一般男申込!$B$9:$B$147,0)),"",VLOOKUP(MATCH($P13,一般男申込!$B$9:$B$147,0),一般男申込!$A$9:$F$147,6))</f>
        <v/>
      </c>
      <c r="U13" s="98" t="str">
        <f>IF(Q13="","",U$12)</f>
        <v/>
      </c>
      <c r="Y13">
        <f t="shared" ref="Y13:Y71" si="3">Y12+1</f>
        <v>2</v>
      </c>
      <c r="AA13">
        <v>2</v>
      </c>
      <c r="AB13" t="str">
        <f t="shared" si="1"/>
        <v/>
      </c>
      <c r="AC13" s="211" t="str">
        <f>IF(ISERROR(MATCH($AB13,一般男申込!$B$9:$B$147,0)),"",VLOOKUP(MATCH($AB13,一般男申込!$B$9:$B$147,0),一般男申込!$A$9:$F$147,3))</f>
        <v/>
      </c>
      <c r="AD13" s="211" t="str">
        <f>IF(ISERROR(MATCH($AB13,一般男申込!$B$9:$B$147,0)),"",VLOOKUP(MATCH($AB13,一般男申込!$B$9:$B$147,0),一般男申込!$A$9:$F$147,4))</f>
        <v/>
      </c>
      <c r="AE13" s="211" t="str">
        <f>IF(ISERROR(MATCH($AB13,一般男申込!$B$9:$B$147,0)),"",VLOOKUP(MATCH($AB13,一般男申込!$B$9:$B$147,0),一般男申込!$A$9:$F$147,5))</f>
        <v/>
      </c>
      <c r="AF13" s="211" t="str">
        <f>IF(ISERROR(MATCH($AB13,一般男申込!$B$9:$B$147,0)),"",VLOOKUP(MATCH($AB13,一般男申込!$B$9:$B$147,0),一般男申込!$A$9:$F$147,6))</f>
        <v/>
      </c>
      <c r="AG13" s="98" t="str">
        <f>IF(AC13="","",AG$12)</f>
        <v/>
      </c>
    </row>
    <row r="14" spans="1:34">
      <c r="B14">
        <v>3</v>
      </c>
      <c r="C14" s="87"/>
      <c r="D14" s="95" t="str">
        <f>IF(ISERROR(MATCH(C14,一般男申込!$B$9:$B$147,0)),"",VLOOKUP(MATCH(C14,一般男申込!$B$9:$B$147,0),一般男申込!$A$9:$F$147,3))</f>
        <v/>
      </c>
      <c r="E14" s="95" t="str">
        <f>IF(ISERROR(MATCH(C14,一般男申込!$B$9:$B$147,0)),"",VLOOKUP(MATCH(C14,一般男申込!$B$9:$B$147,0),一般男申込!$A$9:$F$147,5))</f>
        <v/>
      </c>
      <c r="G14">
        <v>3</v>
      </c>
      <c r="H14" s="87"/>
      <c r="I14" s="95" t="str">
        <f>IF(ISERROR(MATCH(H14,一般男申込!$B$9:$B$147,0)),"",VLOOKUP(MATCH(H14,一般男申込!$B$9:$B$147,0),一般男申込!$A$9:$F$147,3))</f>
        <v/>
      </c>
      <c r="J14" s="95" t="str">
        <f>IF(ISERROR(MATCH(H14,一般男申込!$B$9:$B$147,0)),"",VLOOKUP(MATCH(H14,一般男申込!$B$9:$B$147,0),一般男申込!$A$9:$F$147,5))</f>
        <v/>
      </c>
      <c r="M14">
        <f t="shared" si="2"/>
        <v>3</v>
      </c>
      <c r="O14">
        <v>3</v>
      </c>
      <c r="P14" t="str">
        <f t="shared" si="0"/>
        <v/>
      </c>
      <c r="Q14" s="96" t="str">
        <f>IF(ISERROR(MATCH($P14,一般男申込!$B$9:$B$147,0)),"",VLOOKUP(MATCH($P14,一般男申込!$B$9:$B$147,0),一般男申込!$A$9:$F$147,3))</f>
        <v/>
      </c>
      <c r="R14" s="96" t="str">
        <f>IF(ISERROR(MATCH($P14,一般男申込!$B$9:$B$147,0)),"",VLOOKUP(MATCH($P14,一般男申込!$B$9:$B$147,0),一般男申込!$A$9:$F$147,4))</f>
        <v/>
      </c>
      <c r="S14" s="96" t="str">
        <f>IF(ISERROR(MATCH($P14,一般男申込!$B$9:$B$147,0)),"",VLOOKUP(MATCH($P14,一般男申込!$B$9:$B$147,0),一般男申込!$A$9:$F$147,5))</f>
        <v/>
      </c>
      <c r="T14" s="96" t="str">
        <f>IF(ISERROR(MATCH($P14,一般男申込!$B$9:$B$147,0)),"",VLOOKUP(MATCH($P14,一般男申込!$B$9:$B$147,0),一般男申込!$A$9:$F$147,6))</f>
        <v/>
      </c>
      <c r="U14" s="98" t="str">
        <f>IF(Q14="","",U$12)</f>
        <v/>
      </c>
      <c r="Y14">
        <f t="shared" si="3"/>
        <v>3</v>
      </c>
      <c r="AA14">
        <v>3</v>
      </c>
      <c r="AB14" t="str">
        <f t="shared" si="1"/>
        <v/>
      </c>
      <c r="AC14" s="211" t="str">
        <f>IF(ISERROR(MATCH($AB14,一般男申込!$B$9:$B$147,0)),"",VLOOKUP(MATCH($AB14,一般男申込!$B$9:$B$147,0),一般男申込!$A$9:$F$147,3))</f>
        <v/>
      </c>
      <c r="AD14" s="211" t="str">
        <f>IF(ISERROR(MATCH($AB14,一般男申込!$B$9:$B$147,0)),"",VLOOKUP(MATCH($AB14,一般男申込!$B$9:$B$147,0),一般男申込!$A$9:$F$147,4))</f>
        <v/>
      </c>
      <c r="AE14" s="211" t="str">
        <f>IF(ISERROR(MATCH($AB14,一般男申込!$B$9:$B$147,0)),"",VLOOKUP(MATCH($AB14,一般男申込!$B$9:$B$147,0),一般男申込!$A$9:$F$147,5))</f>
        <v/>
      </c>
      <c r="AF14" s="211" t="str">
        <f>IF(ISERROR(MATCH($AB14,一般男申込!$B$9:$B$147,0)),"",VLOOKUP(MATCH($AB14,一般男申込!$B$9:$B$147,0),一般男申込!$A$9:$F$147,6))</f>
        <v/>
      </c>
      <c r="AG14" s="98" t="str">
        <f>IF(AC14="","",AG$12)</f>
        <v/>
      </c>
    </row>
    <row r="15" spans="1:34">
      <c r="B15">
        <v>4</v>
      </c>
      <c r="C15" s="87"/>
      <c r="D15" s="95" t="str">
        <f>IF(ISERROR(MATCH(C15,一般男申込!$B$9:$B$147,0)),"",VLOOKUP(MATCH(C15,一般男申込!$B$9:$B$147,0),一般男申込!$A$9:$F$147,3))</f>
        <v/>
      </c>
      <c r="E15" s="95" t="str">
        <f>IF(ISERROR(MATCH(C15,一般男申込!$B$9:$B$147,0)),"",VLOOKUP(MATCH(C15,一般男申込!$B$9:$B$147,0),一般男申込!$A$9:$F$147,5))</f>
        <v/>
      </c>
      <c r="G15">
        <v>4</v>
      </c>
      <c r="H15" s="87"/>
      <c r="I15" s="95" t="str">
        <f>IF(ISERROR(MATCH(H15,一般男申込!$B$9:$B$147,0)),"",VLOOKUP(MATCH(H15,一般男申込!$B$9:$B$147,0),一般男申込!$A$9:$F$147,3))</f>
        <v/>
      </c>
      <c r="J15" s="95" t="str">
        <f>IF(ISERROR(MATCH(H15,一般男申込!$B$9:$B$147,0)),"",VLOOKUP(MATCH(H15,一般男申込!$B$9:$B$147,0),一般男申込!$A$9:$F$147,5))</f>
        <v/>
      </c>
      <c r="M15">
        <f t="shared" si="2"/>
        <v>4</v>
      </c>
      <c r="O15">
        <v>4</v>
      </c>
      <c r="P15" t="str">
        <f t="shared" si="0"/>
        <v/>
      </c>
      <c r="Q15" s="96" t="str">
        <f>IF(ISERROR(MATCH($P15,一般男申込!$B$9:$B$147,0)),"",VLOOKUP(MATCH($P15,一般男申込!$B$9:$B$147,0),一般男申込!$A$9:$F$147,3))</f>
        <v/>
      </c>
      <c r="R15" s="96" t="str">
        <f>IF(ISERROR(MATCH($P15,一般男申込!$B$9:$B$147,0)),"",VLOOKUP(MATCH($P15,一般男申込!$B$9:$B$147,0),一般男申込!$A$9:$F$147,4))</f>
        <v/>
      </c>
      <c r="S15" s="96" t="str">
        <f>IF(ISERROR(MATCH($P15,一般男申込!$B$9:$B$147,0)),"",VLOOKUP(MATCH($P15,一般男申込!$B$9:$B$147,0),一般男申込!$A$9:$F$147,5))</f>
        <v/>
      </c>
      <c r="T15" s="96" t="str">
        <f>IF(ISERROR(MATCH($P15,一般男申込!$B$9:$B$147,0)),"",VLOOKUP(MATCH($P15,一般男申込!$B$9:$B$147,0),一般男申込!$A$9:$F$147,6))</f>
        <v/>
      </c>
      <c r="U15" s="98" t="str">
        <f>IF(Q15="","",U$12)</f>
        <v/>
      </c>
      <c r="Y15">
        <f t="shared" si="3"/>
        <v>4</v>
      </c>
      <c r="AA15">
        <v>4</v>
      </c>
      <c r="AB15" t="str">
        <f t="shared" si="1"/>
        <v/>
      </c>
      <c r="AC15" s="211" t="str">
        <f>IF(ISERROR(MATCH($AB15,一般男申込!$B$9:$B$147,0)),"",VLOOKUP(MATCH($AB15,一般男申込!$B$9:$B$147,0),一般男申込!$A$9:$F$147,3))</f>
        <v/>
      </c>
      <c r="AD15" s="211" t="str">
        <f>IF(ISERROR(MATCH($AB15,一般男申込!$B$9:$B$147,0)),"",VLOOKUP(MATCH($AB15,一般男申込!$B$9:$B$147,0),一般男申込!$A$9:$F$147,4))</f>
        <v/>
      </c>
      <c r="AE15" s="211" t="str">
        <f>IF(ISERROR(MATCH($AB15,一般男申込!$B$9:$B$147,0)),"",VLOOKUP(MATCH($AB15,一般男申込!$B$9:$B$147,0),一般男申込!$A$9:$F$147,5))</f>
        <v/>
      </c>
      <c r="AF15" s="211" t="str">
        <f>IF(ISERROR(MATCH($AB15,一般男申込!$B$9:$B$147,0)),"",VLOOKUP(MATCH($AB15,一般男申込!$B$9:$B$147,0),一般男申込!$A$9:$F$147,6))</f>
        <v/>
      </c>
      <c r="AG15" s="98" t="str">
        <f>IF(AC15="","",AG$12)</f>
        <v/>
      </c>
    </row>
    <row r="16" spans="1:34">
      <c r="B16">
        <v>5</v>
      </c>
      <c r="C16" s="87"/>
      <c r="D16" s="95" t="str">
        <f>IF(ISERROR(MATCH(C16,一般男申込!$B$9:$B$147,0)),"",VLOOKUP(MATCH(C16,一般男申込!$B$9:$B$147,0),一般男申込!$A$9:$F$147,3))</f>
        <v/>
      </c>
      <c r="E16" s="95" t="str">
        <f>IF(ISERROR(MATCH(C16,一般男申込!$B$9:$B$147,0)),"",VLOOKUP(MATCH(C16,一般男申込!$B$9:$B$147,0),一般男申込!$A$9:$F$147,5))</f>
        <v/>
      </c>
      <c r="G16">
        <v>5</v>
      </c>
      <c r="H16" s="99"/>
      <c r="I16" s="95" t="str">
        <f>IF(ISERROR(MATCH(H16,一般男申込!$B$9:$B$147,0)),"",VLOOKUP(MATCH(H16,一般男申込!$B$9:$B$147,0),一般男申込!$A$9:$F$147,3))</f>
        <v/>
      </c>
      <c r="J16" s="95" t="str">
        <f>IF(ISERROR(MATCH(H16,一般男申込!$B$9:$B$147,0)),"",VLOOKUP(MATCH(H16,一般男申込!$B$9:$B$147,0),一般男申込!$A$9:$F$147,5))</f>
        <v/>
      </c>
      <c r="M16">
        <f t="shared" si="2"/>
        <v>5</v>
      </c>
      <c r="O16">
        <v>5</v>
      </c>
      <c r="P16" t="str">
        <f t="shared" si="0"/>
        <v/>
      </c>
      <c r="Q16" s="96" t="str">
        <f>IF(ISERROR(MATCH($P16,一般男申込!$B$9:$B$147,0)),"",VLOOKUP(MATCH($P16,一般男申込!$B$9:$B$147,0),一般男申込!$A$9:$F$147,3))</f>
        <v/>
      </c>
      <c r="R16" s="96" t="str">
        <f>IF(ISERROR(MATCH($P16,一般男申込!$B$9:$B$147,0)),"",VLOOKUP(MATCH($P16,一般男申込!$B$9:$B$147,0),一般男申込!$A$9:$F$147,4))</f>
        <v/>
      </c>
      <c r="S16" s="96" t="str">
        <f>IF(ISERROR(MATCH($P16,一般男申込!$B$9:$B$147,0)),"",VLOOKUP(MATCH($P16,一般男申込!$B$9:$B$147,0),一般男申込!$A$9:$F$147,5))</f>
        <v/>
      </c>
      <c r="T16" s="96" t="str">
        <f>IF(ISERROR(MATCH($P16,一般男申込!$B$9:$B$147,0)),"",VLOOKUP(MATCH($P16,一般男申込!$B$9:$B$147,0),一般男申込!$A$9:$F$147,6))</f>
        <v/>
      </c>
      <c r="U16" s="98" t="str">
        <f>IF(Q16="","",IF(T16="","",U$12))</f>
        <v/>
      </c>
      <c r="Y16">
        <f t="shared" si="3"/>
        <v>5</v>
      </c>
      <c r="AA16">
        <v>5</v>
      </c>
      <c r="AB16" t="str">
        <f t="shared" si="1"/>
        <v/>
      </c>
      <c r="AC16" s="211" t="str">
        <f>IF(ISERROR(MATCH($AB16,一般男申込!$B$9:$B$147,0)),"",VLOOKUP(MATCH($AB16,一般男申込!$B$9:$B$147,0),一般男申込!$A$9:$F$147,3))</f>
        <v/>
      </c>
      <c r="AD16" s="211" t="str">
        <f>IF(ISERROR(MATCH($AB16,一般男申込!$B$9:$B$147,0)),"",VLOOKUP(MATCH($AB16,一般男申込!$B$9:$B$147,0),一般男申込!$A$9:$F$147,4))</f>
        <v/>
      </c>
      <c r="AE16" s="211" t="str">
        <f>IF(ISERROR(MATCH($AB16,一般男申込!$B$9:$B$147,0)),"",VLOOKUP(MATCH($AB16,一般男申込!$B$9:$B$147,0),一般男申込!$A$9:$F$147,5))</f>
        <v/>
      </c>
      <c r="AF16" s="211" t="str">
        <f>IF(ISERROR(MATCH($AB16,一般男申込!$B$9:$B$147,0)),"",VLOOKUP(MATCH($AB16,一般男申込!$B$9:$B$147,0),一般男申込!$A$9:$F$147,6))</f>
        <v/>
      </c>
      <c r="AG16" s="98" t="str">
        <f>IF(AC16="","",IF(AF16="","",AG$12))</f>
        <v/>
      </c>
    </row>
    <row r="17" spans="1:34">
      <c r="B17">
        <v>6</v>
      </c>
      <c r="C17" s="99"/>
      <c r="D17" s="95" t="str">
        <f>IF(ISERROR(MATCH(C17,一般男申込!$B$9:$B$147,0)),"",VLOOKUP(MATCH(C17,一般男申込!$B$9:$B$147,0),一般男申込!$A$9:$F$147,3))</f>
        <v/>
      </c>
      <c r="E17" s="95" t="str">
        <f>IF(ISERROR(MATCH(C17,一般男申込!$B$9:$B$147,0)),"",VLOOKUP(MATCH(C17,一般男申込!$B$9:$B$147,0),一般男申込!$A$9:$F$147,5))</f>
        <v/>
      </c>
      <c r="G17">
        <v>6</v>
      </c>
      <c r="H17" s="99"/>
      <c r="I17" s="95" t="str">
        <f>IF(ISERROR(MATCH(H17,一般男申込!$B$9:$B$147,0)),"",VLOOKUP(MATCH(H17,一般男申込!$B$9:$B$147,0),一般男申込!$A$9:$F$147,3))</f>
        <v/>
      </c>
      <c r="J17" s="95" t="str">
        <f>IF(ISERROR(MATCH(H17,一般男申込!$B$9:$B$147,0)),"",VLOOKUP(MATCH(H17,一般男申込!$B$9:$B$147,0),一般男申込!$A$9:$F$147,5))</f>
        <v/>
      </c>
      <c r="M17">
        <f t="shared" si="2"/>
        <v>6</v>
      </c>
      <c r="O17">
        <v>6</v>
      </c>
      <c r="P17" t="str">
        <f t="shared" si="0"/>
        <v/>
      </c>
      <c r="Q17" s="96" t="str">
        <f>IF(ISERROR(MATCH($P17,一般男申込!$B$9:$B$147,0)),"",VLOOKUP(MATCH($P17,一般男申込!$B$9:$B$147,0),一般男申込!$A$9:$F$147,3))</f>
        <v/>
      </c>
      <c r="R17" s="96" t="str">
        <f>IF(ISERROR(MATCH($P17,一般男申込!$B$9:$B$147,0)),"",VLOOKUP(MATCH($P17,一般男申込!$B$9:$B$147,0),一般男申込!$A$9:$F$147,4))</f>
        <v/>
      </c>
      <c r="S17" s="96" t="str">
        <f>IF(ISERROR(MATCH($P17,一般男申込!$B$9:$B$147,0)),"",VLOOKUP(MATCH($P17,一般男申込!$B$9:$B$147,0),一般男申込!$A$9:$F$147,5))</f>
        <v/>
      </c>
      <c r="T17" s="96" t="str">
        <f>IF(ISERROR(MATCH($P17,一般男申込!$B$9:$B$147,0)),"",VLOOKUP(MATCH($P17,一般男申込!$B$9:$B$147,0),一般男申込!$A$9:$F$147,6))</f>
        <v/>
      </c>
      <c r="U17" s="98" t="str">
        <f>IF(Q17="","",IF(T17="","",U$12))</f>
        <v/>
      </c>
      <c r="Y17">
        <f t="shared" si="3"/>
        <v>6</v>
      </c>
      <c r="AA17">
        <v>6</v>
      </c>
      <c r="AB17" t="str">
        <f t="shared" si="1"/>
        <v/>
      </c>
      <c r="AC17" s="211" t="str">
        <f>IF(ISERROR(MATCH($AB17,一般男申込!$B$9:$B$147,0)),"",VLOOKUP(MATCH($AB17,一般男申込!$B$9:$B$147,0),一般男申込!$A$9:$F$147,3))</f>
        <v/>
      </c>
      <c r="AD17" s="211" t="str">
        <f>IF(ISERROR(MATCH($AB17,一般男申込!$B$9:$B$147,0)),"",VLOOKUP(MATCH($AB17,一般男申込!$B$9:$B$147,0),一般男申込!$A$9:$F$147,4))</f>
        <v/>
      </c>
      <c r="AE17" s="211" t="str">
        <f>IF(ISERROR(MATCH($AB17,一般男申込!$B$9:$B$147,0)),"",VLOOKUP(MATCH($AB17,一般男申込!$B$9:$B$147,0),一般男申込!$A$9:$F$147,5))</f>
        <v/>
      </c>
      <c r="AF17" s="211" t="str">
        <f>IF(ISERROR(MATCH($AB17,一般男申込!$B$9:$B$147,0)),"",VLOOKUP(MATCH($AB17,一般男申込!$B$9:$B$147,0),一般男申込!$A$9:$F$147,6))</f>
        <v/>
      </c>
      <c r="AG17" s="98" t="str">
        <f>IF(AB17="","",IF(AF17="","",AG$12))</f>
        <v/>
      </c>
    </row>
    <row r="18" spans="1:34" ht="22.5" customHeight="1">
      <c r="A18" s="187" t="s">
        <v>119</v>
      </c>
      <c r="F18" s="187" t="s">
        <v>118</v>
      </c>
      <c r="M18">
        <f t="shared" si="2"/>
        <v>7</v>
      </c>
      <c r="N18" t="s">
        <v>43</v>
      </c>
      <c r="O18">
        <v>1</v>
      </c>
      <c r="P18" t="str">
        <f t="shared" ref="P18:P23" si="4">IF(C23="","",C23)</f>
        <v/>
      </c>
      <c r="Q18" s="96" t="str">
        <f>IF(ISERROR(MATCH($P18,一般男申込!$B$9:$B$147,0)),"",VLOOKUP(MATCH($P18,一般男申込!$B$9:$B$147,0),一般男申込!$A$9:$F$147,3))</f>
        <v/>
      </c>
      <c r="R18" s="96" t="str">
        <f>IF(ISERROR(MATCH($P18,一般男申込!$B$9:$B$147,0)),"",VLOOKUP(MATCH($P18,一般男申込!$B$9:$B$147,0),一般男申込!$A$9:$F$147,4))</f>
        <v/>
      </c>
      <c r="S18" s="96" t="str">
        <f>IF(ISERROR(MATCH($P18,一般男申込!$B$9:$B$147,0)),"",VLOOKUP(MATCH($P18,一般男申込!$B$9:$B$147,0),一般男申込!$A$9:$F$147,5))</f>
        <v/>
      </c>
      <c r="T18" s="96" t="str">
        <f>IF(ISERROR(MATCH($P18,一般男申込!$B$9:$B$147,0)),"",VLOOKUP(MATCH($P18,一般男申込!$B$9:$B$147,0),一般男申込!$A$9:$F$147,6))</f>
        <v/>
      </c>
      <c r="U18" s="98" t="str">
        <f>IF(B19="","",B19)</f>
        <v/>
      </c>
      <c r="V18" t="str">
        <f>IF(B20="","",B20)</f>
        <v/>
      </c>
      <c r="Y18">
        <f t="shared" si="3"/>
        <v>7</v>
      </c>
      <c r="Z18" t="s">
        <v>43</v>
      </c>
      <c r="AA18">
        <v>1</v>
      </c>
      <c r="AB18" t="str">
        <f t="shared" ref="AB18:AB23" si="5">IF(H23="","",H23)</f>
        <v/>
      </c>
      <c r="AC18" s="211" t="str">
        <f>IF(ISERROR(MATCH($AB18,一般男申込!$B$9:$B$147,0)),"",VLOOKUP(MATCH($AB18,一般男申込!$B$9:$B$147,0),一般男申込!$A$9:$F$147,3))</f>
        <v/>
      </c>
      <c r="AD18" s="211" t="str">
        <f>IF(ISERROR(MATCH($AB18,一般男申込!$B$9:$B$147,0)),"",VLOOKUP(MATCH($AB18,一般男申込!$B$9:$B$147,0),一般男申込!$A$9:$F$147,4))</f>
        <v/>
      </c>
      <c r="AE18" s="211" t="str">
        <f>IF(ISERROR(MATCH($AB18,一般男申込!$B$9:$B$147,0)),"",VLOOKUP(MATCH($AB18,一般男申込!$B$9:$B$147,0),一般男申込!$A$9:$F$147,5))</f>
        <v/>
      </c>
      <c r="AF18" s="211" t="str">
        <f>IF(ISERROR(MATCH($AB18,一般男申込!$B$9:$B$147,0)),"",VLOOKUP(MATCH($AB18,一般男申込!$B$9:$B$147,0),一般男申込!$A$9:$F$147,6))</f>
        <v/>
      </c>
      <c r="AG18" s="98" t="str">
        <f>IF(G19="","",G19)</f>
        <v/>
      </c>
      <c r="AH18" t="str">
        <f>IF(G20="","",G20)</f>
        <v/>
      </c>
    </row>
    <row r="19" spans="1:34">
      <c r="B19" s="87"/>
      <c r="C19" s="88" t="s">
        <v>33</v>
      </c>
      <c r="D19" s="89"/>
      <c r="G19" s="87"/>
      <c r="H19" s="88" t="s">
        <v>33</v>
      </c>
      <c r="I19" s="89"/>
      <c r="M19">
        <f t="shared" si="2"/>
        <v>8</v>
      </c>
      <c r="O19">
        <v>2</v>
      </c>
      <c r="P19" t="str">
        <f t="shared" si="4"/>
        <v/>
      </c>
      <c r="Q19" s="96" t="str">
        <f>IF(ISERROR(MATCH($P19,一般男申込!$B$9:$B$147,0)),"",VLOOKUP(MATCH($P19,一般男申込!$B$9:$B$147,0),一般男申込!$A$9:$F$147,3))</f>
        <v/>
      </c>
      <c r="R19" s="96" t="str">
        <f>IF(ISERROR(MATCH($P19,一般男申込!$B$9:$B$147,0)),"",VLOOKUP(MATCH($P19,一般男申込!$B$9:$B$147,0),一般男申込!$A$9:$F$147,4))</f>
        <v/>
      </c>
      <c r="S19" s="96" t="str">
        <f>IF(ISERROR(MATCH($P19,一般男申込!$B$9:$B$147,0)),"",VLOOKUP(MATCH($P19,一般男申込!$B$9:$B$147,0),一般男申込!$A$9:$F$147,5))</f>
        <v/>
      </c>
      <c r="T19" s="96" t="str">
        <f>IF(ISERROR(MATCH($P19,一般男申込!$B$9:$B$147,0)),"",VLOOKUP(MATCH($P19,一般男申込!$B$9:$B$147,0),一般男申込!$A$9:$F$147,6))</f>
        <v/>
      </c>
      <c r="U19" s="98" t="str">
        <f>IF(Q19="","",U$18)</f>
        <v/>
      </c>
      <c r="Y19">
        <f t="shared" si="3"/>
        <v>8</v>
      </c>
      <c r="AA19">
        <v>2</v>
      </c>
      <c r="AB19" t="str">
        <f t="shared" si="5"/>
        <v/>
      </c>
      <c r="AC19" s="211" t="str">
        <f>IF(ISERROR(MATCH($AB19,一般男申込!$B$9:$B$147,0)),"",VLOOKUP(MATCH($AB19,一般男申込!$B$9:$B$147,0),一般男申込!$A$9:$F$147,3))</f>
        <v/>
      </c>
      <c r="AD19" s="211" t="str">
        <f>IF(ISERROR(MATCH($AB19,一般男申込!$B$9:$B$147,0)),"",VLOOKUP(MATCH($AB19,一般男申込!$B$9:$B$147,0),一般男申込!$A$9:$F$147,4))</f>
        <v/>
      </c>
      <c r="AE19" s="211" t="str">
        <f>IF(ISERROR(MATCH($AB19,一般男申込!$B$9:$B$147,0)),"",VLOOKUP(MATCH($AB19,一般男申込!$B$9:$B$147,0),一般男申込!$A$9:$F$147,5))</f>
        <v/>
      </c>
      <c r="AF19" s="211" t="str">
        <f>IF(ISERROR(MATCH($AB19,一般男申込!$B$9:$B$147,0)),"",VLOOKUP(MATCH($AB19,一般男申込!$B$9:$B$147,0),一般男申込!$A$9:$F$147,6))</f>
        <v/>
      </c>
      <c r="AG19" s="98" t="str">
        <f>IF(AC19="","",AG$18)</f>
        <v/>
      </c>
    </row>
    <row r="20" spans="1:34">
      <c r="B20" s="87"/>
      <c r="C20" s="88" t="s">
        <v>34</v>
      </c>
      <c r="D20" s="89"/>
      <c r="G20" s="104"/>
      <c r="H20" s="88" t="s">
        <v>129</v>
      </c>
      <c r="I20" s="89"/>
      <c r="M20">
        <f t="shared" si="2"/>
        <v>9</v>
      </c>
      <c r="O20">
        <v>3</v>
      </c>
      <c r="P20" t="str">
        <f t="shared" si="4"/>
        <v/>
      </c>
      <c r="Q20" s="96" t="str">
        <f>IF(ISERROR(MATCH($P20,一般男申込!$B$9:$B$147,0)),"",VLOOKUP(MATCH($P20,一般男申込!$B$9:$B$147,0),一般男申込!$A$9:$F$147,3))</f>
        <v/>
      </c>
      <c r="R20" s="96" t="str">
        <f>IF(ISERROR(MATCH($P20,一般男申込!$B$9:$B$147,0)),"",VLOOKUP(MATCH($P20,一般男申込!$B$9:$B$147,0),一般男申込!$A$9:$F$147,4))</f>
        <v/>
      </c>
      <c r="S20" s="96" t="str">
        <f>IF(ISERROR(MATCH($P20,一般男申込!$B$9:$B$147,0)),"",VLOOKUP(MATCH($P20,一般男申込!$B$9:$B$147,0),一般男申込!$A$9:$F$147,5))</f>
        <v/>
      </c>
      <c r="T20" s="96" t="str">
        <f>IF(ISERROR(MATCH($P20,一般男申込!$B$9:$B$147,0)),"",VLOOKUP(MATCH($P20,一般男申込!$B$9:$B$147,0),一般男申込!$A$9:$F$147,6))</f>
        <v/>
      </c>
      <c r="U20" s="98" t="str">
        <f>IF(Q20="","",U$18)</f>
        <v/>
      </c>
      <c r="Y20">
        <f t="shared" si="3"/>
        <v>9</v>
      </c>
      <c r="AA20">
        <v>3</v>
      </c>
      <c r="AB20" t="str">
        <f t="shared" si="5"/>
        <v/>
      </c>
      <c r="AC20" s="211" t="str">
        <f>IF(ISERROR(MATCH($AB20,一般男申込!$B$9:$B$147,0)),"",VLOOKUP(MATCH($AB20,一般男申込!$B$9:$B$147,0),一般男申込!$A$9:$F$147,3))</f>
        <v/>
      </c>
      <c r="AD20" s="211" t="str">
        <f>IF(ISERROR(MATCH($AB20,一般男申込!$B$9:$B$147,0)),"",VLOOKUP(MATCH($AB20,一般男申込!$B$9:$B$147,0),一般男申込!$A$9:$F$147,4))</f>
        <v/>
      </c>
      <c r="AE20" s="211" t="str">
        <f>IF(ISERROR(MATCH($AB20,一般男申込!$B$9:$B$147,0)),"",VLOOKUP(MATCH($AB20,一般男申込!$B$9:$B$147,0),一般男申込!$A$9:$F$147,5))</f>
        <v/>
      </c>
      <c r="AF20" s="211" t="str">
        <f>IF(ISERROR(MATCH($AB20,一般男申込!$B$9:$B$147,0)),"",VLOOKUP(MATCH($AB20,一般男申込!$B$9:$B$147,0),一般男申込!$A$9:$F$147,6))</f>
        <v/>
      </c>
      <c r="AG20" s="98" t="str">
        <f>IF(AC20="","",AG$18)</f>
        <v/>
      </c>
    </row>
    <row r="21" spans="1:34">
      <c r="B21" s="316" t="str">
        <f>IF(C23="","",VLOOKUP(MATCH(C23,一般男申込!$B$9:$B$147,0),一般男申込!$A$9:$F$147,6)&amp;B19)</f>
        <v/>
      </c>
      <c r="C21" s="316"/>
      <c r="G21" s="171" t="str">
        <f>IF(H23="","",VLOOKUP(MATCH(H23,一般男申込!$B$9:$B$147,0),一般男申込!$A$9:$F$147,6)&amp;G19)</f>
        <v/>
      </c>
      <c r="H21" s="171"/>
      <c r="M21">
        <f t="shared" si="2"/>
        <v>10</v>
      </c>
      <c r="O21">
        <v>4</v>
      </c>
      <c r="P21" t="str">
        <f t="shared" si="4"/>
        <v/>
      </c>
      <c r="Q21" s="96" t="str">
        <f>IF(ISERROR(MATCH($P21,一般男申込!$B$9:$B$147,0)),"",VLOOKUP(MATCH($P21,一般男申込!$B$9:$B$147,0),一般男申込!$A$9:$F$147,3))</f>
        <v/>
      </c>
      <c r="R21" s="96" t="str">
        <f>IF(ISERROR(MATCH($P21,一般男申込!$B$9:$B$147,0)),"",VLOOKUP(MATCH($P21,一般男申込!$B$9:$B$147,0),一般男申込!$A$9:$F$147,4))</f>
        <v/>
      </c>
      <c r="S21" s="96" t="str">
        <f>IF(ISERROR(MATCH($P21,一般男申込!$B$9:$B$147,0)),"",VLOOKUP(MATCH($P21,一般男申込!$B$9:$B$147,0),一般男申込!$A$9:$F$147,5))</f>
        <v/>
      </c>
      <c r="T21" s="96" t="str">
        <f>IF(ISERROR(MATCH($P21,一般男申込!$B$9:$B$147,0)),"",VLOOKUP(MATCH($P21,一般男申込!$B$9:$B$147,0),一般男申込!$A$9:$F$147,6))</f>
        <v/>
      </c>
      <c r="U21" s="98" t="str">
        <f>IF(Q21="","",U$18)</f>
        <v/>
      </c>
      <c r="Y21">
        <f t="shared" si="3"/>
        <v>10</v>
      </c>
      <c r="AA21">
        <v>4</v>
      </c>
      <c r="AB21" t="str">
        <f t="shared" si="5"/>
        <v/>
      </c>
      <c r="AC21" s="211" t="str">
        <f>IF(ISERROR(MATCH($AB21,一般男申込!$B$9:$B$147,0)),"",VLOOKUP(MATCH($AB21,一般男申込!$B$9:$B$147,0),一般男申込!$A$9:$F$147,3))</f>
        <v/>
      </c>
      <c r="AD21" s="211" t="str">
        <f>IF(ISERROR(MATCH($AB21,一般男申込!$B$9:$B$147,0)),"",VLOOKUP(MATCH($AB21,一般男申込!$B$9:$B$147,0),一般男申込!$A$9:$F$147,4))</f>
        <v/>
      </c>
      <c r="AE21" s="211" t="str">
        <f>IF(ISERROR(MATCH($AB21,一般男申込!$B$9:$B$147,0)),"",VLOOKUP(MATCH($AB21,一般男申込!$B$9:$B$147,0),一般男申込!$A$9:$F$147,5))</f>
        <v/>
      </c>
      <c r="AF21" s="211" t="str">
        <f>IF(ISERROR(MATCH($AB21,一般男申込!$B$9:$B$147,0)),"",VLOOKUP(MATCH($AB21,一般男申込!$B$9:$B$147,0),一般男申込!$A$9:$F$147,6))</f>
        <v/>
      </c>
      <c r="AG21" s="98" t="str">
        <f>IF(AC21="","",AG$18)</f>
        <v/>
      </c>
    </row>
    <row r="22" spans="1:34">
      <c r="C22" s="235" t="s">
        <v>194</v>
      </c>
      <c r="D22" s="91" t="s">
        <v>36</v>
      </c>
      <c r="E22" s="91" t="s">
        <v>81</v>
      </c>
      <c r="H22" s="235" t="s">
        <v>194</v>
      </c>
      <c r="I22" s="91" t="s">
        <v>37</v>
      </c>
      <c r="J22" s="91" t="s">
        <v>81</v>
      </c>
      <c r="M22">
        <f t="shared" si="2"/>
        <v>11</v>
      </c>
      <c r="O22">
        <v>5</v>
      </c>
      <c r="P22" t="str">
        <f t="shared" si="4"/>
        <v/>
      </c>
      <c r="Q22" s="96" t="str">
        <f>IF(ISERROR(MATCH($P22,一般男申込!$B$9:$B$147,0)),"",VLOOKUP(MATCH($P22,一般男申込!$B$9:$B$147,0),一般男申込!$A$9:$F$147,3))</f>
        <v/>
      </c>
      <c r="R22" s="96" t="str">
        <f>IF(ISERROR(MATCH($P22,一般男申込!$B$9:$B$147,0)),"",VLOOKUP(MATCH($P22,一般男申込!$B$9:$B$147,0),一般男申込!$A$9:$F$147,4))</f>
        <v/>
      </c>
      <c r="S22" s="96" t="str">
        <f>IF(ISERROR(MATCH($P22,一般男申込!$B$9:$B$147,0)),"",VLOOKUP(MATCH($P22,一般男申込!$B$9:$B$147,0),一般男申込!$A$9:$F$147,5))</f>
        <v/>
      </c>
      <c r="T22" s="96" t="str">
        <f>IF(ISERROR(MATCH($P22,一般男申込!$B$9:$B$147,0)),"",VLOOKUP(MATCH($P22,一般男申込!$B$9:$B$147,0),一般男申込!$A$9:$F$147,6))</f>
        <v/>
      </c>
      <c r="U22" s="98" t="str">
        <f>IF(Q22="","",IF(T22="","",U$18))</f>
        <v/>
      </c>
      <c r="Y22">
        <f t="shared" si="3"/>
        <v>11</v>
      </c>
      <c r="AA22">
        <v>5</v>
      </c>
      <c r="AB22" t="str">
        <f t="shared" si="5"/>
        <v/>
      </c>
      <c r="AC22" s="211" t="str">
        <f>IF(ISERROR(MATCH($AB22,一般男申込!$B$9:$B$147,0)),"",VLOOKUP(MATCH($AB22,一般男申込!$B$9:$B$147,0),一般男申込!$A$9:$F$147,3))</f>
        <v/>
      </c>
      <c r="AD22" s="211" t="str">
        <f>IF(ISERROR(MATCH($AB22,一般男申込!$B$9:$B$147,0)),"",VLOOKUP(MATCH($AB22,一般男申込!$B$9:$B$147,0),一般男申込!$A$9:$F$147,4))</f>
        <v/>
      </c>
      <c r="AE22" s="211" t="str">
        <f>IF(ISERROR(MATCH($AB22,一般男申込!$B$9:$B$147,0)),"",VLOOKUP(MATCH($AB22,一般男申込!$B$9:$B$147,0),一般男申込!$A$9:$F$147,5))</f>
        <v/>
      </c>
      <c r="AF22" s="211" t="str">
        <f>IF(ISERROR(MATCH($AB22,一般男申込!$B$9:$B$147,0)),"",VLOOKUP(MATCH($AB22,一般男申込!$B$9:$B$147,0),一般男申込!$A$9:$F$147,6))</f>
        <v/>
      </c>
      <c r="AG22" s="98" t="str">
        <f>IF(AC22="","",IF(AF22="","",AG$18))</f>
        <v/>
      </c>
    </row>
    <row r="23" spans="1:34">
      <c r="B23">
        <v>1</v>
      </c>
      <c r="C23" s="158"/>
      <c r="D23" s="95" t="str">
        <f>IF(ISERROR(MATCH(C23,一般男申込!$B$9:$B$147,0)),"",VLOOKUP(MATCH(C23,一般男申込!$B$9:$B$147,0),一般男申込!$A$9:$F$147,3))</f>
        <v/>
      </c>
      <c r="E23" s="95" t="str">
        <f>IF(ISERROR(MATCH(C23,一般男申込!$B$9:$B$147,0)),"",VLOOKUP(MATCH(C23,一般男申込!$B$9:$B$147,0),一般男申込!$A$9:$F$147,5))</f>
        <v/>
      </c>
      <c r="G23">
        <v>1</v>
      </c>
      <c r="H23" s="87"/>
      <c r="I23" s="95" t="str">
        <f>IF(ISERROR(MATCH(H23,一般男申込!$B$9:$B$147,0)),"",VLOOKUP(MATCH(H23,一般男申込!$B$9:$B$147,0),一般男申込!$A$9:$F$147,3))</f>
        <v/>
      </c>
      <c r="J23" s="95" t="str">
        <f>IF(ISERROR(MATCH(H23,一般男申込!$B$9:$B$147,0)),"",VLOOKUP(MATCH(H23,一般男申込!$B$9:$B$147,0),一般男申込!$A$9:$F$147,5))</f>
        <v/>
      </c>
      <c r="M23">
        <f t="shared" si="2"/>
        <v>12</v>
      </c>
      <c r="O23">
        <v>6</v>
      </c>
      <c r="P23" t="str">
        <f t="shared" si="4"/>
        <v/>
      </c>
      <c r="Q23" s="96" t="str">
        <f>IF(ISERROR(MATCH($P23,一般男申込!$B$9:$B$147,0)),"",VLOOKUP(MATCH($P23,一般男申込!$B$9:$B$147,0),一般男申込!$A$9:$F$147,3))</f>
        <v/>
      </c>
      <c r="R23" s="96" t="str">
        <f>IF(ISERROR(MATCH($P23,一般男申込!$B$9:$B$147,0)),"",VLOOKUP(MATCH($P23,一般男申込!$B$9:$B$147,0),一般男申込!$A$9:$F$147,4))</f>
        <v/>
      </c>
      <c r="S23" s="96" t="str">
        <f>IF(ISERROR(MATCH($P23,一般男申込!$B$9:$B$147,0)),"",VLOOKUP(MATCH($P23,一般男申込!$B$9:$B$147,0),一般男申込!$A$9:$F$147,5))</f>
        <v/>
      </c>
      <c r="T23" s="96" t="str">
        <f>IF(ISERROR(MATCH($P23,一般男申込!$B$9:$B$147,0)),"",VLOOKUP(MATCH($P23,一般男申込!$B$9:$B$147,0),一般男申込!$A$9:$F$147,6))</f>
        <v/>
      </c>
      <c r="U23" s="98" t="str">
        <f>IF(Q23="","",IF(T23="","",U$18))</f>
        <v/>
      </c>
      <c r="Y23">
        <f t="shared" si="3"/>
        <v>12</v>
      </c>
      <c r="AA23">
        <v>6</v>
      </c>
      <c r="AB23" t="str">
        <f t="shared" si="5"/>
        <v/>
      </c>
      <c r="AC23" s="211" t="str">
        <f>IF(ISERROR(MATCH($AB23,一般男申込!$B$9:$B$147,0)),"",VLOOKUP(MATCH($AB23,一般男申込!$B$9:$B$147,0),一般男申込!$A$9:$F$147,3))</f>
        <v/>
      </c>
      <c r="AD23" s="211" t="str">
        <f>IF(ISERROR(MATCH($AB23,一般男申込!$B$9:$B$147,0)),"",VLOOKUP(MATCH($AB23,一般男申込!$B$9:$B$147,0),一般男申込!$A$9:$F$147,4))</f>
        <v/>
      </c>
      <c r="AE23" s="211" t="str">
        <f>IF(ISERROR(MATCH($AB23,一般男申込!$B$9:$B$147,0)),"",VLOOKUP(MATCH($AB23,一般男申込!$B$9:$B$147,0),一般男申込!$A$9:$F$147,5))</f>
        <v/>
      </c>
      <c r="AF23" s="211" t="str">
        <f>IF(ISERROR(MATCH($AB23,一般男申込!$B$9:$B$147,0)),"",VLOOKUP(MATCH($AB23,一般男申込!$B$9:$B$147,0),一般男申込!$A$9:$F$147,6))</f>
        <v/>
      </c>
      <c r="AG23" s="98" t="str">
        <f>IF(AC23="","",IF(AF23="","",AG$18))</f>
        <v/>
      </c>
    </row>
    <row r="24" spans="1:34">
      <c r="B24">
        <v>2</v>
      </c>
      <c r="C24" s="87"/>
      <c r="D24" s="95" t="str">
        <f>IF(ISERROR(MATCH(C24,一般男申込!$B$9:$B$147,0)),"",VLOOKUP(MATCH(C24,一般男申込!$B$9:$B$147,0),一般男申込!$A$9:$F$147,3))</f>
        <v/>
      </c>
      <c r="E24" s="95" t="str">
        <f>IF(ISERROR(MATCH(C24,一般男申込!$B$9:$B$147,0)),"",VLOOKUP(MATCH(C24,一般男申込!$B$9:$B$147,0),一般男申込!$A$9:$F$147,5))</f>
        <v/>
      </c>
      <c r="G24">
        <v>2</v>
      </c>
      <c r="H24" s="87"/>
      <c r="I24" s="95" t="str">
        <f>IF(ISERROR(MATCH(H24,一般男申込!$B$9:$B$147,0)),"",VLOOKUP(MATCH(H24,一般男申込!$B$9:$B$147,0),一般男申込!$A$9:$F$147,3))</f>
        <v/>
      </c>
      <c r="J24" s="95" t="str">
        <f>IF(ISERROR(MATCH(H24,一般男申込!$B$9:$B$147,0)),"",VLOOKUP(MATCH(H24,一般男申込!$B$9:$B$147,0),一般男申込!$A$9:$F$147,5))</f>
        <v/>
      </c>
      <c r="M24">
        <f t="shared" si="2"/>
        <v>13</v>
      </c>
      <c r="N24" t="s">
        <v>44</v>
      </c>
      <c r="O24">
        <v>1</v>
      </c>
      <c r="P24" t="str">
        <f t="shared" ref="P24:P29" si="6">IF(C34="","",C34)</f>
        <v/>
      </c>
      <c r="Q24" s="96" t="str">
        <f>IF(ISERROR(MATCH($P24,一般男申込!$B$9:$B$147,0)),"",VLOOKUP(MATCH($P24,一般男申込!$B$9:$B$147,0),一般男申込!$A$9:$F$147,3))</f>
        <v/>
      </c>
      <c r="R24" s="96" t="str">
        <f>IF(ISERROR(MATCH($P24,一般男申込!$B$9:$B$147,0)),"",VLOOKUP(MATCH($P24,一般男申込!$B$9:$B$147,0),一般男申込!$A$9:$F$147,4))</f>
        <v/>
      </c>
      <c r="S24" s="96" t="str">
        <f>IF(ISERROR(MATCH($P24,一般男申込!$B$9:$B$147,0)),"",VLOOKUP(MATCH($P24,一般男申込!$B$9:$B$147,0),一般男申込!$A$9:$F$147,5))</f>
        <v/>
      </c>
      <c r="T24" s="96" t="str">
        <f>IF(ISERROR(MATCH($P24,一般男申込!$B$9:$B$147,0)),"",VLOOKUP(MATCH($P24,一般男申込!$B$9:$B$147,0),一般男申込!$A$9:$F$147,6))</f>
        <v/>
      </c>
      <c r="U24" s="98" t="str">
        <f>IF(B30="","",B30)</f>
        <v/>
      </c>
      <c r="V24" t="str">
        <f>IF(B31="","",B31)</f>
        <v/>
      </c>
      <c r="Y24">
        <f t="shared" si="3"/>
        <v>13</v>
      </c>
      <c r="Z24" t="s">
        <v>44</v>
      </c>
      <c r="AA24">
        <v>1</v>
      </c>
      <c r="AB24" t="str">
        <f t="shared" ref="AB24:AB29" si="7">IF(H34="","",H34)</f>
        <v/>
      </c>
      <c r="AC24" s="211" t="str">
        <f>IF(ISERROR(MATCH($AB24,一般男申込!$B$9:$B$147,0)),"",VLOOKUP(MATCH($AB24,一般男申込!$B$9:$B$147,0),一般男申込!$A$9:$F$147,3))</f>
        <v/>
      </c>
      <c r="AD24" s="211" t="str">
        <f>IF(ISERROR(MATCH($AB24,一般男申込!$B$9:$B$147,0)),"",VLOOKUP(MATCH($AB24,一般男申込!$B$9:$B$147,0),一般男申込!$A$9:$F$147,4))</f>
        <v/>
      </c>
      <c r="AE24" s="211" t="str">
        <f>IF(ISERROR(MATCH($AB24,一般男申込!$B$9:$B$147,0)),"",VLOOKUP(MATCH($AB24,一般男申込!$B$9:$B$147,0),一般男申込!$A$9:$F$147,5))</f>
        <v/>
      </c>
      <c r="AF24" s="211" t="str">
        <f>IF(ISERROR(MATCH($AB24,一般男申込!$B$9:$B$147,0)),"",VLOOKUP(MATCH($AB24,一般男申込!$B$9:$B$147,0),一般男申込!$A$9:$F$147,6))</f>
        <v/>
      </c>
      <c r="AG24" s="98" t="str">
        <f>IF(G30="","",G30)</f>
        <v/>
      </c>
      <c r="AH24" t="str">
        <f>IF(G31="","",G31)</f>
        <v/>
      </c>
    </row>
    <row r="25" spans="1:34">
      <c r="B25">
        <v>3</v>
      </c>
      <c r="C25" s="87"/>
      <c r="D25" s="95" t="str">
        <f>IF(ISERROR(MATCH(C25,一般男申込!$B$9:$B$147,0)),"",VLOOKUP(MATCH(C25,一般男申込!$B$9:$B$147,0),一般男申込!$A$9:$F$147,3))</f>
        <v/>
      </c>
      <c r="E25" s="95" t="str">
        <f>IF(ISERROR(MATCH(C25,一般男申込!$B$9:$B$147,0)),"",VLOOKUP(MATCH(C25,一般男申込!$B$9:$B$147,0),一般男申込!$A$9:$F$147,5))</f>
        <v/>
      </c>
      <c r="G25">
        <v>3</v>
      </c>
      <c r="H25" s="87"/>
      <c r="I25" s="95" t="str">
        <f>IF(ISERROR(MATCH(H25,一般男申込!$B$9:$B$147,0)),"",VLOOKUP(MATCH(H25,一般男申込!$B$9:$B$147,0),一般男申込!$A$9:$F$147,3))</f>
        <v/>
      </c>
      <c r="J25" s="95" t="str">
        <f>IF(ISERROR(MATCH(H25,一般男申込!$B$9:$B$147,0)),"",VLOOKUP(MATCH(H25,一般男申込!$B$9:$B$147,0),一般男申込!$A$9:$F$147,5))</f>
        <v/>
      </c>
      <c r="M25">
        <f t="shared" si="2"/>
        <v>14</v>
      </c>
      <c r="O25">
        <v>2</v>
      </c>
      <c r="P25" t="str">
        <f t="shared" si="6"/>
        <v/>
      </c>
      <c r="Q25" s="96" t="str">
        <f>IF(ISERROR(MATCH($P25,一般男申込!$B$9:$B$147,0)),"",VLOOKUP(MATCH($P25,一般男申込!$B$9:$B$147,0),一般男申込!$A$9:$F$147,3))</f>
        <v/>
      </c>
      <c r="R25" s="96" t="str">
        <f>IF(ISERROR(MATCH($P25,一般男申込!$B$9:$B$147,0)),"",VLOOKUP(MATCH($P25,一般男申込!$B$9:$B$147,0),一般男申込!$A$9:$F$147,4))</f>
        <v/>
      </c>
      <c r="S25" s="96" t="str">
        <f>IF(ISERROR(MATCH($P25,一般男申込!$B$9:$B$147,0)),"",VLOOKUP(MATCH($P25,一般男申込!$B$9:$B$147,0),一般男申込!$A$9:$F$147,5))</f>
        <v/>
      </c>
      <c r="T25" s="96" t="str">
        <f>IF(ISERROR(MATCH($P25,一般男申込!$B$9:$B$147,0)),"",VLOOKUP(MATCH($P25,一般男申込!$B$9:$B$147,0),一般男申込!$A$9:$F$147,6))</f>
        <v/>
      </c>
      <c r="U25" s="98" t="str">
        <f>IF(Q25="","",U$24)</f>
        <v/>
      </c>
      <c r="Y25">
        <f t="shared" si="3"/>
        <v>14</v>
      </c>
      <c r="AA25">
        <v>2</v>
      </c>
      <c r="AB25" t="str">
        <f t="shared" si="7"/>
        <v/>
      </c>
      <c r="AC25" s="211" t="str">
        <f>IF(ISERROR(MATCH($AB25,一般男申込!$B$9:$B$147,0)),"",VLOOKUP(MATCH($AB25,一般男申込!$B$9:$B$147,0),一般男申込!$A$9:$F$147,3))</f>
        <v/>
      </c>
      <c r="AD25" s="211" t="str">
        <f>IF(ISERROR(MATCH($AB25,一般男申込!$B$9:$B$147,0)),"",VLOOKUP(MATCH($AB25,一般男申込!$B$9:$B$147,0),一般男申込!$A$9:$F$147,4))</f>
        <v/>
      </c>
      <c r="AE25" s="211" t="str">
        <f>IF(ISERROR(MATCH($AB25,一般男申込!$B$9:$B$147,0)),"",VLOOKUP(MATCH($AB25,一般男申込!$B$9:$B$147,0),一般男申込!$A$9:$F$147,5))</f>
        <v/>
      </c>
      <c r="AF25" s="211" t="str">
        <f>IF(ISERROR(MATCH($AB25,一般男申込!$B$9:$B$147,0)),"",VLOOKUP(MATCH($AB25,一般男申込!$B$9:$B$147,0),一般男申込!$A$9:$F$147,6))</f>
        <v/>
      </c>
      <c r="AG25" s="98" t="str">
        <f>IF(AC25="","",AG$24)</f>
        <v/>
      </c>
    </row>
    <row r="26" spans="1:34">
      <c r="B26">
        <v>4</v>
      </c>
      <c r="C26" s="87"/>
      <c r="D26" s="95" t="str">
        <f>IF(ISERROR(MATCH(C26,一般男申込!$B$9:$B$147,0)),"",VLOOKUP(MATCH(C26,一般男申込!$B$9:$B$147,0),一般男申込!$A$9:$F$147,3))</f>
        <v/>
      </c>
      <c r="E26" s="95" t="str">
        <f>IF(ISERROR(MATCH(C26,一般男申込!$B$9:$B$147,0)),"",VLOOKUP(MATCH(C26,一般男申込!$B$9:$B$147,0),一般男申込!$A$9:$F$147,5))</f>
        <v/>
      </c>
      <c r="G26">
        <v>4</v>
      </c>
      <c r="H26" s="99"/>
      <c r="I26" s="95" t="str">
        <f>IF(ISERROR(MATCH(H26,一般男申込!$B$9:$B$147,0)),"",VLOOKUP(MATCH(H26,一般男申込!$B$9:$B$147,0),一般男申込!$A$9:$F$147,3))</f>
        <v/>
      </c>
      <c r="J26" s="95" t="str">
        <f>IF(ISERROR(MATCH(H26,一般男申込!$B$9:$B$147,0)),"",VLOOKUP(MATCH(H26,一般男申込!$B$9:$B$147,0),一般男申込!$A$9:$F$147,5))</f>
        <v/>
      </c>
      <c r="M26">
        <f t="shared" si="2"/>
        <v>15</v>
      </c>
      <c r="O26">
        <v>3</v>
      </c>
      <c r="P26" t="str">
        <f t="shared" si="6"/>
        <v/>
      </c>
      <c r="Q26" s="96" t="str">
        <f>IF(ISERROR(MATCH($P26,一般男申込!$B$9:$B$147,0)),"",VLOOKUP(MATCH($P26,一般男申込!$B$9:$B$147,0),一般男申込!$A$9:$F$147,3))</f>
        <v/>
      </c>
      <c r="R26" s="96" t="str">
        <f>IF(ISERROR(MATCH($P26,一般男申込!$B$9:$B$147,0)),"",VLOOKUP(MATCH($P26,一般男申込!$B$9:$B$147,0),一般男申込!$A$9:$F$147,4))</f>
        <v/>
      </c>
      <c r="S26" s="96" t="str">
        <f>IF(ISERROR(MATCH($P26,一般男申込!$B$9:$B$147,0)),"",VLOOKUP(MATCH($P26,一般男申込!$B$9:$B$147,0),一般男申込!$A$9:$F$147,5))</f>
        <v/>
      </c>
      <c r="T26" s="96" t="str">
        <f>IF(ISERROR(MATCH($P26,一般男申込!$B$9:$B$147,0)),"",VLOOKUP(MATCH($P26,一般男申込!$B$9:$B$147,0),一般男申込!$A$9:$F$147,6))</f>
        <v/>
      </c>
      <c r="U26" s="98" t="str">
        <f>IF(Q26="","",U$24)</f>
        <v/>
      </c>
      <c r="Y26">
        <f t="shared" si="3"/>
        <v>15</v>
      </c>
      <c r="AA26">
        <v>3</v>
      </c>
      <c r="AB26" t="str">
        <f t="shared" si="7"/>
        <v/>
      </c>
      <c r="AC26" s="211" t="str">
        <f>IF(ISERROR(MATCH($AB26,一般男申込!$B$9:$B$147,0)),"",VLOOKUP(MATCH($AB26,一般男申込!$B$9:$B$147,0),一般男申込!$A$9:$F$147,3))</f>
        <v/>
      </c>
      <c r="AD26" s="211" t="str">
        <f>IF(ISERROR(MATCH($AB26,一般男申込!$B$9:$B$147,0)),"",VLOOKUP(MATCH($AB26,一般男申込!$B$9:$B$147,0),一般男申込!$A$9:$F$147,4))</f>
        <v/>
      </c>
      <c r="AE26" s="211" t="str">
        <f>IF(ISERROR(MATCH($AB26,一般男申込!$B$9:$B$147,0)),"",VLOOKUP(MATCH($AB26,一般男申込!$B$9:$B$147,0),一般男申込!$A$9:$F$147,5))</f>
        <v/>
      </c>
      <c r="AF26" s="211" t="str">
        <f>IF(ISERROR(MATCH($AB26,一般男申込!$B$9:$B$147,0)),"",VLOOKUP(MATCH($AB26,一般男申込!$B$9:$B$147,0),一般男申込!$A$9:$F$147,6))</f>
        <v/>
      </c>
      <c r="AG26" s="98" t="str">
        <f>IF(AC26="","",AG$24)</f>
        <v/>
      </c>
    </row>
    <row r="27" spans="1:34">
      <c r="B27">
        <v>5</v>
      </c>
      <c r="C27" s="99"/>
      <c r="D27" s="95" t="str">
        <f>IF(ISERROR(MATCH(C27,一般男申込!$B$9:$B$147,0)),"",VLOOKUP(MATCH(C27,一般男申込!$B$9:$B$147,0),一般男申込!$A$9:$F$147,3))</f>
        <v/>
      </c>
      <c r="E27" s="95" t="str">
        <f>IF(ISERROR(MATCH(C27,一般男申込!$B$9:$B$147,0)),"",VLOOKUP(MATCH(C27,一般男申込!$B$9:$B$147,0),一般男申込!$A$9:$F$147,5))</f>
        <v/>
      </c>
      <c r="G27">
        <v>5</v>
      </c>
      <c r="H27" s="99"/>
      <c r="I27" s="95" t="str">
        <f>IF(ISERROR(MATCH(H27,一般男申込!$B$9:$B$147,0)),"",VLOOKUP(MATCH(H27,一般男申込!$B$9:$B$147,0),一般男申込!$A$9:$F$147,3))</f>
        <v/>
      </c>
      <c r="J27" s="95" t="str">
        <f>IF(ISERROR(MATCH(H27,一般男申込!$B$9:$B$147,0)),"",VLOOKUP(MATCH(H27,一般男申込!$B$9:$B$147,0),一般男申込!$A$9:$F$147,5))</f>
        <v/>
      </c>
      <c r="M27">
        <f t="shared" si="2"/>
        <v>16</v>
      </c>
      <c r="O27">
        <v>4</v>
      </c>
      <c r="P27" t="str">
        <f t="shared" si="6"/>
        <v/>
      </c>
      <c r="Q27" s="96" t="str">
        <f>IF(ISERROR(MATCH($P27,一般男申込!$B$9:$B$147,0)),"",VLOOKUP(MATCH($P27,一般男申込!$B$9:$B$147,0),一般男申込!$A$9:$F$147,3))</f>
        <v/>
      </c>
      <c r="R27" s="96" t="str">
        <f>IF(ISERROR(MATCH($P27,一般男申込!$B$9:$B$147,0)),"",VLOOKUP(MATCH($P27,一般男申込!$B$9:$B$147,0),一般男申込!$A$9:$F$147,4))</f>
        <v/>
      </c>
      <c r="S27" s="96" t="str">
        <f>IF(ISERROR(MATCH($P27,一般男申込!$B$9:$B$147,0)),"",VLOOKUP(MATCH($P27,一般男申込!$B$9:$B$147,0),一般男申込!$A$9:$F$147,5))</f>
        <v/>
      </c>
      <c r="T27" s="96" t="str">
        <f>IF(ISERROR(MATCH($P27,一般男申込!$B$9:$B$147,0)),"",VLOOKUP(MATCH($P27,一般男申込!$B$9:$B$147,0),一般男申込!$A$9:$F$147,6))</f>
        <v/>
      </c>
      <c r="U27" s="98" t="str">
        <f>IF(Q27="","",U$24)</f>
        <v/>
      </c>
      <c r="Y27">
        <f t="shared" si="3"/>
        <v>16</v>
      </c>
      <c r="AA27">
        <v>4</v>
      </c>
      <c r="AB27" t="str">
        <f t="shared" si="7"/>
        <v/>
      </c>
      <c r="AC27" s="211" t="str">
        <f>IF(ISERROR(MATCH($AB27,一般男申込!$B$9:$B$147,0)),"",VLOOKUP(MATCH($AB27,一般男申込!$B$9:$B$147,0),一般男申込!$A$9:$F$147,3))</f>
        <v/>
      </c>
      <c r="AD27" s="211" t="str">
        <f>IF(ISERROR(MATCH($AB27,一般男申込!$B$9:$B$147,0)),"",VLOOKUP(MATCH($AB27,一般男申込!$B$9:$B$147,0),一般男申込!$A$9:$F$147,4))</f>
        <v/>
      </c>
      <c r="AE27" s="211" t="str">
        <f>IF(ISERROR(MATCH($AB27,一般男申込!$B$9:$B$147,0)),"",VLOOKUP(MATCH($AB27,一般男申込!$B$9:$B$147,0),一般男申込!$A$9:$F$147,5))</f>
        <v/>
      </c>
      <c r="AF27" s="211" t="str">
        <f>IF(ISERROR(MATCH($AB27,一般男申込!$B$9:$B$147,0)),"",VLOOKUP(MATCH($AB27,一般男申込!$B$9:$B$147,0),一般男申込!$A$9:$F$147,6))</f>
        <v/>
      </c>
      <c r="AG27" s="98" t="str">
        <f>IF(AC27="","",AG$24)</f>
        <v/>
      </c>
    </row>
    <row r="28" spans="1:34">
      <c r="B28">
        <v>6</v>
      </c>
      <c r="C28" s="99"/>
      <c r="D28" s="95" t="str">
        <f>IF(ISERROR(MATCH(C28,一般男申込!$B$9:$B$147,0)),"",VLOOKUP(MATCH(C28,一般男申込!$B$9:$B$147,0),一般男申込!$A$9:$F$147,3))</f>
        <v/>
      </c>
      <c r="E28" s="95" t="str">
        <f>IF(ISERROR(MATCH(C28,一般男申込!$B$9:$B$147,0)),"",VLOOKUP(MATCH(C28,一般男申込!$B$9:$B$147,0),一般男申込!$A$9:$F$147,5))</f>
        <v/>
      </c>
      <c r="G28">
        <v>6</v>
      </c>
      <c r="H28" s="99"/>
      <c r="I28" s="95" t="str">
        <f>IF(ISERROR(MATCH(H28,一般男申込!$B$9:$B$147,0)),"",VLOOKUP(MATCH(H28,一般男申込!$B$9:$B$147,0),一般男申込!$A$9:$F$147,3))</f>
        <v/>
      </c>
      <c r="J28" s="95" t="str">
        <f>IF(ISERROR(MATCH(H28,一般男申込!$B$9:$B$147,0)),"",VLOOKUP(MATCH(H28,一般男申込!$B$9:$B$147,0),一般男申込!$A$9:$F$147,5))</f>
        <v/>
      </c>
      <c r="M28">
        <f t="shared" si="2"/>
        <v>17</v>
      </c>
      <c r="O28">
        <v>5</v>
      </c>
      <c r="P28" t="str">
        <f t="shared" si="6"/>
        <v/>
      </c>
      <c r="Q28" s="96" t="str">
        <f>IF(ISERROR(MATCH($P28,一般男申込!$B$9:$B$147,0)),"",VLOOKUP(MATCH($P28,一般男申込!$B$9:$B$147,0),一般男申込!$A$9:$F$147,3))</f>
        <v/>
      </c>
      <c r="R28" s="96" t="str">
        <f>IF(ISERROR(MATCH($P28,一般男申込!$B$9:$B$147,0)),"",VLOOKUP(MATCH($P28,一般男申込!$B$9:$B$147,0),一般男申込!$A$9:$F$147,4))</f>
        <v/>
      </c>
      <c r="S28" s="96" t="str">
        <f>IF(ISERROR(MATCH($P28,一般男申込!$B$9:$B$147,0)),"",VLOOKUP(MATCH($P28,一般男申込!$B$9:$B$147,0),一般男申込!$A$9:$F$147,5))</f>
        <v/>
      </c>
      <c r="T28" s="96" t="str">
        <f>IF(ISERROR(MATCH($P28,一般男申込!$B$9:$B$147,0)),"",VLOOKUP(MATCH($P28,一般男申込!$B$9:$B$147,0),一般男申込!$A$9:$F$147,6))</f>
        <v/>
      </c>
      <c r="U28" s="98" t="str">
        <f>IF(Q28="","",IF(T28="","",U$24))</f>
        <v/>
      </c>
      <c r="Y28">
        <f t="shared" si="3"/>
        <v>17</v>
      </c>
      <c r="AA28">
        <v>5</v>
      </c>
      <c r="AB28" t="str">
        <f t="shared" si="7"/>
        <v/>
      </c>
      <c r="AC28" s="211" t="str">
        <f>IF(ISERROR(MATCH($AB28,一般男申込!$B$9:$B$147,0)),"",VLOOKUP(MATCH($AB28,一般男申込!$B$9:$B$147,0),一般男申込!$A$9:$F$147,3))</f>
        <v/>
      </c>
      <c r="AD28" s="211" t="str">
        <f>IF(ISERROR(MATCH($AB28,一般男申込!$B$9:$B$147,0)),"",VLOOKUP(MATCH($AB28,一般男申込!$B$9:$B$147,0),一般男申込!$A$9:$F$147,4))</f>
        <v/>
      </c>
      <c r="AE28" s="211" t="str">
        <f>IF(ISERROR(MATCH($AB28,一般男申込!$B$9:$B$147,0)),"",VLOOKUP(MATCH($AB28,一般男申込!$B$9:$B$147,0),一般男申込!$A$9:$F$147,5))</f>
        <v/>
      </c>
      <c r="AF28" s="211" t="str">
        <f>IF(ISERROR(MATCH($AB28,一般男申込!$B$9:$B$147,0)),"",VLOOKUP(MATCH($AB28,一般男申込!$B$9:$B$147,0),一般男申込!$A$9:$F$147,6))</f>
        <v/>
      </c>
      <c r="AG28" s="98" t="str">
        <f>IF(AC28="","",IF(AF28="","",AG$24))</f>
        <v/>
      </c>
    </row>
    <row r="29" spans="1:34" ht="21" customHeight="1">
      <c r="A29" s="187" t="s">
        <v>126</v>
      </c>
      <c r="F29" s="187" t="s">
        <v>125</v>
      </c>
      <c r="M29">
        <f t="shared" si="2"/>
        <v>18</v>
      </c>
      <c r="O29">
        <v>6</v>
      </c>
      <c r="P29" t="str">
        <f t="shared" si="6"/>
        <v/>
      </c>
      <c r="Q29" s="96" t="str">
        <f>IF(ISERROR(MATCH($P29,一般男申込!$B$9:$B$147,0)),"",VLOOKUP(MATCH($P29,一般男申込!$B$9:$B$147,0),一般男申込!$A$9:$F$147,3))</f>
        <v/>
      </c>
      <c r="R29" s="96" t="str">
        <f>IF(ISERROR(MATCH($P29,一般男申込!$B$9:$B$147,0)),"",VLOOKUP(MATCH($P29,一般男申込!$B$9:$B$147,0),一般男申込!$A$9:$F$147,4))</f>
        <v/>
      </c>
      <c r="S29" s="96" t="str">
        <f>IF(ISERROR(MATCH($P29,一般男申込!$B$9:$B$147,0)),"",VLOOKUP(MATCH($P29,一般男申込!$B$9:$B$147,0),一般男申込!$A$9:$F$147,5))</f>
        <v/>
      </c>
      <c r="T29" s="96" t="str">
        <f>IF(ISERROR(MATCH($P29,一般男申込!$B$9:$B$147,0)),"",VLOOKUP(MATCH($P29,一般男申込!$B$9:$B$147,0),一般男申込!$A$9:$F$147,6))</f>
        <v/>
      </c>
      <c r="U29" s="98" t="str">
        <f>IF(Q29="","",IF(T29="","",U$24))</f>
        <v/>
      </c>
      <c r="Y29">
        <f t="shared" si="3"/>
        <v>18</v>
      </c>
      <c r="AA29">
        <v>6</v>
      </c>
      <c r="AB29" t="str">
        <f t="shared" si="7"/>
        <v/>
      </c>
      <c r="AC29" s="211" t="str">
        <f>IF(ISERROR(MATCH($AB29,一般男申込!$B$9:$B$147,0)),"",VLOOKUP(MATCH($AB29,一般男申込!$B$9:$B$147,0),一般男申込!$A$9:$F$147,3))</f>
        <v/>
      </c>
      <c r="AD29" s="211" t="str">
        <f>IF(ISERROR(MATCH($AB29,一般男申込!$B$9:$B$147,0)),"",VLOOKUP(MATCH($AB29,一般男申込!$B$9:$B$147,0),一般男申込!$A$9:$F$147,4))</f>
        <v/>
      </c>
      <c r="AE29" s="211" t="str">
        <f>IF(ISERROR(MATCH($AB29,一般男申込!$B$9:$B$147,0)),"",VLOOKUP(MATCH($AB29,一般男申込!$B$9:$B$147,0),一般男申込!$A$9:$F$147,5))</f>
        <v/>
      </c>
      <c r="AF29" s="211" t="str">
        <f>IF(ISERROR(MATCH($AB29,一般男申込!$B$9:$B$147,0)),"",VLOOKUP(MATCH($AB29,一般男申込!$B$9:$B$147,0),一般男申込!$A$9:$F$147,6))</f>
        <v/>
      </c>
      <c r="AG29" s="98" t="str">
        <f>IF(AC29="","",IF(AF29="","",AG$24))</f>
        <v/>
      </c>
    </row>
    <row r="30" spans="1:34">
      <c r="B30" s="87"/>
      <c r="C30" s="88" t="s">
        <v>33</v>
      </c>
      <c r="D30" s="89"/>
      <c r="G30" s="87"/>
      <c r="H30" s="88" t="s">
        <v>33</v>
      </c>
      <c r="I30" s="89"/>
      <c r="M30">
        <f t="shared" si="2"/>
        <v>19</v>
      </c>
      <c r="N30" t="s">
        <v>45</v>
      </c>
      <c r="O30">
        <v>1</v>
      </c>
      <c r="P30" t="str">
        <f t="shared" ref="P30:P35" si="8">IF(C45="","",C45)</f>
        <v/>
      </c>
      <c r="Q30" s="96" t="str">
        <f>IF(ISERROR(MATCH($P30,一般男申込!$B$9:$B$147,0)),"",VLOOKUP(MATCH($P30,一般男申込!$B$9:$B$147,0),一般男申込!$A$9:$F$147,3))</f>
        <v/>
      </c>
      <c r="R30" s="96" t="str">
        <f>IF(ISERROR(MATCH($P30,一般男申込!$B$9:$B$147,0)),"",VLOOKUP(MATCH($P30,一般男申込!$B$9:$B$147,0),一般男申込!$A$9:$F$147,4))</f>
        <v/>
      </c>
      <c r="S30" s="96" t="str">
        <f>IF(ISERROR(MATCH($P30,一般男申込!$B$9:$B$147,0)),"",VLOOKUP(MATCH($P30,一般男申込!$B$9:$B$147,0),一般男申込!$A$9:$F$147,5))</f>
        <v/>
      </c>
      <c r="T30" s="96" t="str">
        <f>IF(ISERROR(MATCH($P30,一般男申込!$B$9:$B$147,0)),"",VLOOKUP(MATCH($P30,一般男申込!$B$9:$B$147,0),一般男申込!$A$9:$F$147,6))</f>
        <v/>
      </c>
      <c r="U30" s="98" t="str">
        <f>IF(B41="","",B41)</f>
        <v/>
      </c>
      <c r="V30" t="str">
        <f>IF(B42="","",B42)</f>
        <v/>
      </c>
      <c r="Y30">
        <f t="shared" si="3"/>
        <v>19</v>
      </c>
      <c r="Z30" t="s">
        <v>45</v>
      </c>
      <c r="AA30">
        <v>1</v>
      </c>
      <c r="AB30" t="str">
        <f t="shared" ref="AB30:AB35" si="9">IF(H45="","",H45)</f>
        <v/>
      </c>
      <c r="AC30" s="211" t="str">
        <f>IF(ISERROR(MATCH($AB30,一般男申込!$B$9:$B$147,0)),"",VLOOKUP(MATCH($AB30,一般男申込!$B$9:$B$147,0),一般男申込!$A$9:$F$147,3))</f>
        <v/>
      </c>
      <c r="AD30" s="211" t="str">
        <f>IF(ISERROR(MATCH($AB30,一般男申込!$B$9:$B$147,0)),"",VLOOKUP(MATCH($AB30,一般男申込!$B$9:$B$147,0),一般男申込!$A$9:$F$147,4))</f>
        <v/>
      </c>
      <c r="AE30" s="211" t="str">
        <f>IF(ISERROR(MATCH($AB30,一般男申込!$B$9:$B$147,0)),"",VLOOKUP(MATCH($AB30,一般男申込!$B$9:$B$147,0),一般男申込!$A$9:$F$147,5))</f>
        <v/>
      </c>
      <c r="AF30" s="211" t="str">
        <f>IF(ISERROR(MATCH($AB30,一般男申込!$B$9:$B$147,0)),"",VLOOKUP(MATCH($AB30,一般男申込!$B$9:$B$147,0),一般男申込!$A$9:$F$147,6))</f>
        <v/>
      </c>
      <c r="AG30" s="98" t="str">
        <f>IF(G41="","",G41)</f>
        <v/>
      </c>
      <c r="AH30" t="str">
        <f>IF(G42="","",G42)</f>
        <v/>
      </c>
    </row>
    <row r="31" spans="1:34">
      <c r="B31" s="104"/>
      <c r="C31" s="88" t="s">
        <v>34</v>
      </c>
      <c r="D31" s="89"/>
      <c r="G31" s="104"/>
      <c r="H31" s="88" t="s">
        <v>129</v>
      </c>
      <c r="I31" s="89"/>
      <c r="M31">
        <f t="shared" si="2"/>
        <v>20</v>
      </c>
      <c r="O31">
        <v>2</v>
      </c>
      <c r="P31" t="str">
        <f t="shared" si="8"/>
        <v/>
      </c>
      <c r="Q31" s="96" t="str">
        <f>IF(ISERROR(MATCH($P31,一般男申込!$B$9:$B$147,0)),"",VLOOKUP(MATCH($P31,一般男申込!$B$9:$B$147,0),一般男申込!$A$9:$F$147,3))</f>
        <v/>
      </c>
      <c r="R31" s="96" t="str">
        <f>IF(ISERROR(MATCH($P31,一般男申込!$B$9:$B$147,0)),"",VLOOKUP(MATCH($P31,一般男申込!$B$9:$B$147,0),一般男申込!$A$9:$F$147,4))</f>
        <v/>
      </c>
      <c r="S31" s="96" t="str">
        <f>IF(ISERROR(MATCH($P31,一般男申込!$B$9:$B$147,0)),"",VLOOKUP(MATCH($P31,一般男申込!$B$9:$B$147,0),一般男申込!$A$9:$F$147,5))</f>
        <v/>
      </c>
      <c r="T31" s="96" t="str">
        <f>IF(ISERROR(MATCH($P31,一般男申込!$B$9:$B$147,0)),"",VLOOKUP(MATCH($P31,一般男申込!$B$9:$B$147,0),一般男申込!$A$9:$F$147,6))</f>
        <v/>
      </c>
      <c r="U31" s="98" t="str">
        <f>IF(Q31="","",U$30)</f>
        <v/>
      </c>
      <c r="Y31">
        <f t="shared" si="3"/>
        <v>20</v>
      </c>
      <c r="AA31">
        <v>2</v>
      </c>
      <c r="AB31" t="str">
        <f t="shared" si="9"/>
        <v/>
      </c>
      <c r="AC31" s="211" t="str">
        <f>IF(ISERROR(MATCH($AB31,一般男申込!$B$9:$B$147,0)),"",VLOOKUP(MATCH($AB31,一般男申込!$B$9:$B$147,0),一般男申込!$A$9:$F$147,3))</f>
        <v/>
      </c>
      <c r="AD31" s="211" t="str">
        <f>IF(ISERROR(MATCH($AB31,一般男申込!$B$9:$B$147,0)),"",VLOOKUP(MATCH($AB31,一般男申込!$B$9:$B$147,0),一般男申込!$A$9:$F$147,4))</f>
        <v/>
      </c>
      <c r="AE31" s="211" t="str">
        <f>IF(ISERROR(MATCH($AB31,一般男申込!$B$9:$B$147,0)),"",VLOOKUP(MATCH($AB31,一般男申込!$B$9:$B$147,0),一般男申込!$A$9:$F$147,5))</f>
        <v/>
      </c>
      <c r="AF31" s="211" t="str">
        <f>IF(ISERROR(MATCH($AB31,一般男申込!$B$9:$B$147,0)),"",VLOOKUP(MATCH($AB31,一般男申込!$B$9:$B$147,0),一般男申込!$A$9:$F$147,6))</f>
        <v/>
      </c>
      <c r="AG31" s="98" t="str">
        <f>IF(AC31="","",AG$30)</f>
        <v/>
      </c>
    </row>
    <row r="32" spans="1:34">
      <c r="B32" s="316" t="str">
        <f>IF(C34="","",VLOOKUP(MATCH(C34,一般男申込!$B$9:$B$147,0),一般男申込!$A$9:$F$147,6)&amp;B30)</f>
        <v/>
      </c>
      <c r="C32" s="316"/>
      <c r="G32" s="171" t="str">
        <f>IF(H34="","",VLOOKUP(MATCH(H34,一般男申込!$B$9:$B$147,0),一般男申込!$A$9:$F$147,6)&amp;G30)</f>
        <v/>
      </c>
      <c r="H32" s="171"/>
      <c r="M32">
        <f t="shared" si="2"/>
        <v>21</v>
      </c>
      <c r="O32">
        <v>3</v>
      </c>
      <c r="P32" t="str">
        <f t="shared" si="8"/>
        <v/>
      </c>
      <c r="Q32" s="96" t="str">
        <f>IF(ISERROR(MATCH($P32,一般男申込!$B$9:$B$147,0)),"",VLOOKUP(MATCH($P32,一般男申込!$B$9:$B$147,0),一般男申込!$A$9:$F$147,3))</f>
        <v/>
      </c>
      <c r="R32" s="96" t="str">
        <f>IF(ISERROR(MATCH($P32,一般男申込!$B$9:$B$147,0)),"",VLOOKUP(MATCH($P32,一般男申込!$B$9:$B$147,0),一般男申込!$A$9:$F$147,4))</f>
        <v/>
      </c>
      <c r="S32" s="96" t="str">
        <f>IF(ISERROR(MATCH($P32,一般男申込!$B$9:$B$147,0)),"",VLOOKUP(MATCH($P32,一般男申込!$B$9:$B$147,0),一般男申込!$A$9:$F$147,5))</f>
        <v/>
      </c>
      <c r="T32" s="96" t="str">
        <f>IF(ISERROR(MATCH($P32,一般男申込!$B$9:$B$147,0)),"",VLOOKUP(MATCH($P32,一般男申込!$B$9:$B$147,0),一般男申込!$A$9:$F$147,6))</f>
        <v/>
      </c>
      <c r="U32" s="98" t="str">
        <f>IF(Q32="","",U$30)</f>
        <v/>
      </c>
      <c r="Y32">
        <f t="shared" si="3"/>
        <v>21</v>
      </c>
      <c r="AA32">
        <v>3</v>
      </c>
      <c r="AB32" t="str">
        <f t="shared" si="9"/>
        <v/>
      </c>
      <c r="AC32" s="211" t="str">
        <f>IF(ISERROR(MATCH($AB32,一般男申込!$B$9:$B$147,0)),"",VLOOKUP(MATCH($AB32,一般男申込!$B$9:$B$147,0),一般男申込!$A$9:$F$147,3))</f>
        <v/>
      </c>
      <c r="AD32" s="211" t="str">
        <f>IF(ISERROR(MATCH($AB32,一般男申込!$B$9:$B$147,0)),"",VLOOKUP(MATCH($AB32,一般男申込!$B$9:$B$147,0),一般男申込!$A$9:$F$147,4))</f>
        <v/>
      </c>
      <c r="AE32" s="211" t="str">
        <f>IF(ISERROR(MATCH($AB32,一般男申込!$B$9:$B$147,0)),"",VLOOKUP(MATCH($AB32,一般男申込!$B$9:$B$147,0),一般男申込!$A$9:$F$147,5))</f>
        <v/>
      </c>
      <c r="AF32" s="211" t="str">
        <f>IF(ISERROR(MATCH($AB32,一般男申込!$B$9:$B$147,0)),"",VLOOKUP(MATCH($AB32,一般男申込!$B$9:$B$147,0),一般男申込!$A$9:$F$147,6))</f>
        <v/>
      </c>
      <c r="AG32" s="98" t="str">
        <f>IF(AC32="","",AG$30)</f>
        <v/>
      </c>
    </row>
    <row r="33" spans="1:34">
      <c r="C33" s="235" t="s">
        <v>194</v>
      </c>
      <c r="D33" s="91" t="s">
        <v>36</v>
      </c>
      <c r="E33" s="91" t="s">
        <v>81</v>
      </c>
      <c r="H33" s="235" t="s">
        <v>194</v>
      </c>
      <c r="I33" s="91" t="s">
        <v>37</v>
      </c>
      <c r="J33" s="91" t="s">
        <v>81</v>
      </c>
      <c r="M33">
        <f t="shared" si="2"/>
        <v>22</v>
      </c>
      <c r="O33">
        <v>4</v>
      </c>
      <c r="P33" t="str">
        <f t="shared" si="8"/>
        <v/>
      </c>
      <c r="Q33" s="96" t="str">
        <f>IF(ISERROR(MATCH($P33,一般男申込!$B$9:$B$147,0)),"",VLOOKUP(MATCH($P33,一般男申込!$B$9:$B$147,0),一般男申込!$A$9:$F$147,3))</f>
        <v/>
      </c>
      <c r="R33" s="96" t="str">
        <f>IF(ISERROR(MATCH($P33,一般男申込!$B$9:$B$147,0)),"",VLOOKUP(MATCH($P33,一般男申込!$B$9:$B$147,0),一般男申込!$A$9:$F$147,4))</f>
        <v/>
      </c>
      <c r="S33" s="96" t="str">
        <f>IF(ISERROR(MATCH($P33,一般男申込!$B$9:$B$147,0)),"",VLOOKUP(MATCH($P33,一般男申込!$B$9:$B$147,0),一般男申込!$A$9:$F$147,5))</f>
        <v/>
      </c>
      <c r="T33" s="96" t="str">
        <f>IF(ISERROR(MATCH($P33,一般男申込!$B$9:$B$147,0)),"",VLOOKUP(MATCH($P33,一般男申込!$B$9:$B$147,0),一般男申込!$A$9:$F$147,6))</f>
        <v/>
      </c>
      <c r="U33" s="98" t="str">
        <f>IF(Q33="","",U$30)</f>
        <v/>
      </c>
      <c r="Y33">
        <f t="shared" si="3"/>
        <v>22</v>
      </c>
      <c r="AA33">
        <v>4</v>
      </c>
      <c r="AB33" t="str">
        <f t="shared" si="9"/>
        <v/>
      </c>
      <c r="AC33" s="211" t="str">
        <f>IF(ISERROR(MATCH($AB33,一般男申込!$B$9:$B$147,0)),"",VLOOKUP(MATCH($AB33,一般男申込!$B$9:$B$147,0),一般男申込!$A$9:$F$147,3))</f>
        <v/>
      </c>
      <c r="AD33" s="211" t="str">
        <f>IF(ISERROR(MATCH($AB33,一般男申込!$B$9:$B$147,0)),"",VLOOKUP(MATCH($AB33,一般男申込!$B$9:$B$147,0),一般男申込!$A$9:$F$147,4))</f>
        <v/>
      </c>
      <c r="AE33" s="211" t="str">
        <f>IF(ISERROR(MATCH($AB33,一般男申込!$B$9:$B$147,0)),"",VLOOKUP(MATCH($AB33,一般男申込!$B$9:$B$147,0),一般男申込!$A$9:$F$147,5))</f>
        <v/>
      </c>
      <c r="AF33" s="211" t="str">
        <f>IF(ISERROR(MATCH($AB33,一般男申込!$B$9:$B$147,0)),"",VLOOKUP(MATCH($AB33,一般男申込!$B$9:$B$147,0),一般男申込!$A$9:$F$147,6))</f>
        <v/>
      </c>
      <c r="AG33" s="98" t="str">
        <f>IF(AC33="","",AG$30)</f>
        <v/>
      </c>
    </row>
    <row r="34" spans="1:34">
      <c r="B34">
        <v>1</v>
      </c>
      <c r="C34" s="87"/>
      <c r="D34" s="95" t="str">
        <f>IF(ISERROR(MATCH(C34,一般男申込!$B$9:$B$147,0)),"",VLOOKUP(MATCH(C34,一般男申込!$B$9:$B$147,0),一般男申込!$A$9:$F$147,3))</f>
        <v/>
      </c>
      <c r="E34" s="95" t="str">
        <f>IF(ISERROR(MATCH(C34,一般男申込!$B$9:$B$147,0)),"",VLOOKUP(MATCH(C34,一般男申込!$B$9:$B$147,0),一般男申込!$A$9:$F$147,5))</f>
        <v/>
      </c>
      <c r="G34">
        <v>1</v>
      </c>
      <c r="H34" s="87"/>
      <c r="I34" s="95" t="str">
        <f>IF(ISERROR(MATCH(H34,一般男申込!$B$9:$B$147,0)),"",VLOOKUP(MATCH(H34,一般男申込!$B$9:$B$147,0),一般男申込!$A$9:$F$147,3))</f>
        <v/>
      </c>
      <c r="J34" s="95" t="str">
        <f>IF(ISERROR(MATCH(H34,一般男申込!$B$9:$B$147,0)),"",VLOOKUP(MATCH(H34,一般男申込!$B$9:$B$147,0),一般男申込!$A$9:$F$147,5))</f>
        <v/>
      </c>
      <c r="M34">
        <f t="shared" si="2"/>
        <v>23</v>
      </c>
      <c r="O34">
        <v>5</v>
      </c>
      <c r="P34" t="str">
        <f t="shared" si="8"/>
        <v/>
      </c>
      <c r="Q34" s="96" t="str">
        <f>IF(ISERROR(MATCH($P34,一般男申込!$B$9:$B$147,0)),"",VLOOKUP(MATCH($P34,一般男申込!$B$9:$B$147,0),一般男申込!$A$9:$F$147,3))</f>
        <v/>
      </c>
      <c r="R34" s="96" t="str">
        <f>IF(ISERROR(MATCH($P34,一般男申込!$B$9:$B$147,0)),"",VLOOKUP(MATCH($P34,一般男申込!$B$9:$B$147,0),一般男申込!$A$9:$F$147,4))</f>
        <v/>
      </c>
      <c r="S34" s="96" t="str">
        <f>IF(ISERROR(MATCH($P34,一般男申込!$B$9:$B$147,0)),"",VLOOKUP(MATCH($P34,一般男申込!$B$9:$B$147,0),一般男申込!$A$9:$F$147,5))</f>
        <v/>
      </c>
      <c r="T34" s="96" t="str">
        <f>IF(ISERROR(MATCH($P34,一般男申込!$B$9:$B$147,0)),"",VLOOKUP(MATCH($P34,一般男申込!$B$9:$B$147,0),一般男申込!$A$9:$F$147,6))</f>
        <v/>
      </c>
      <c r="U34" s="98" t="str">
        <f>IF(Q34="","",IF(T34="","",U$30))</f>
        <v/>
      </c>
      <c r="Y34">
        <f t="shared" si="3"/>
        <v>23</v>
      </c>
      <c r="AA34">
        <v>5</v>
      </c>
      <c r="AB34" t="str">
        <f t="shared" si="9"/>
        <v/>
      </c>
      <c r="AC34" s="211" t="str">
        <f>IF(ISERROR(MATCH($AB34,一般男申込!$B$9:$B$147,0)),"",VLOOKUP(MATCH($AB34,一般男申込!$B$9:$B$147,0),一般男申込!$A$9:$F$147,3))</f>
        <v/>
      </c>
      <c r="AD34" s="211" t="str">
        <f>IF(ISERROR(MATCH($AB34,一般男申込!$B$9:$B$147,0)),"",VLOOKUP(MATCH($AB34,一般男申込!$B$9:$B$147,0),一般男申込!$A$9:$F$147,4))</f>
        <v/>
      </c>
      <c r="AE34" s="211" t="str">
        <f>IF(ISERROR(MATCH($AB34,一般男申込!$B$9:$B$147,0)),"",VLOOKUP(MATCH($AB34,一般男申込!$B$9:$B$147,0),一般男申込!$A$9:$F$147,5))</f>
        <v/>
      </c>
      <c r="AF34" s="211" t="str">
        <f>IF(ISERROR(MATCH($AB34,一般男申込!$B$9:$B$147,0)),"",VLOOKUP(MATCH($AB34,一般男申込!$B$9:$B$147,0),一般男申込!$A$9:$F$147,6))</f>
        <v/>
      </c>
      <c r="AG34" s="98" t="str">
        <f>IF(AC34="","",IF(AF34="","",AG$30))</f>
        <v/>
      </c>
    </row>
    <row r="35" spans="1:34">
      <c r="B35">
        <v>2</v>
      </c>
      <c r="C35" s="87"/>
      <c r="D35" s="95" t="str">
        <f>IF(ISERROR(MATCH(C35,一般男申込!$B$9:$B$147,0)),"",VLOOKUP(MATCH(C35,一般男申込!$B$9:$B$147,0),一般男申込!$A$9:$F$147,3))</f>
        <v/>
      </c>
      <c r="E35" s="95" t="str">
        <f>IF(ISERROR(MATCH(C35,一般男申込!$B$9:$B$147,0)),"",VLOOKUP(MATCH(C35,一般男申込!$B$9:$B$147,0),一般男申込!$A$9:$F$147,5))</f>
        <v/>
      </c>
      <c r="G35">
        <v>2</v>
      </c>
      <c r="H35" s="87"/>
      <c r="I35" s="95" t="str">
        <f>IF(ISERROR(MATCH(H35,一般男申込!$B$9:$B$147,0)),"",VLOOKUP(MATCH(H35,一般男申込!$B$9:$B$147,0),一般男申込!$A$9:$F$147,3))</f>
        <v/>
      </c>
      <c r="J35" s="95" t="str">
        <f>IF(ISERROR(MATCH(H35,一般男申込!$B$9:$B$147,0)),"",VLOOKUP(MATCH(H35,一般男申込!$B$9:$B$147,0),一般男申込!$A$9:$F$147,5))</f>
        <v/>
      </c>
      <c r="M35">
        <f t="shared" si="2"/>
        <v>24</v>
      </c>
      <c r="O35">
        <v>6</v>
      </c>
      <c r="P35" t="str">
        <f t="shared" si="8"/>
        <v/>
      </c>
      <c r="Q35" s="96" t="str">
        <f>IF(ISERROR(MATCH($P35,一般男申込!$B$9:$B$147,0)),"",VLOOKUP(MATCH($P35,一般男申込!$B$9:$B$147,0),一般男申込!$A$9:$F$147,3))</f>
        <v/>
      </c>
      <c r="R35" s="96" t="str">
        <f>IF(ISERROR(MATCH($P35,一般男申込!$B$9:$B$147,0)),"",VLOOKUP(MATCH($P35,一般男申込!$B$9:$B$147,0),一般男申込!$A$9:$F$147,4))</f>
        <v/>
      </c>
      <c r="S35" s="96" t="str">
        <f>IF(ISERROR(MATCH($P35,一般男申込!$B$9:$B$147,0)),"",VLOOKUP(MATCH($P35,一般男申込!$B$9:$B$147,0),一般男申込!$A$9:$F$147,5))</f>
        <v/>
      </c>
      <c r="T35" s="96" t="str">
        <f>IF(ISERROR(MATCH($P35,一般男申込!$B$9:$B$147,0)),"",VLOOKUP(MATCH($P35,一般男申込!$B$9:$B$147,0),一般男申込!$A$9:$F$147,6))</f>
        <v/>
      </c>
      <c r="U35" s="98" t="str">
        <f>IF(Q35="","",IF(T35="","",U$30))</f>
        <v/>
      </c>
      <c r="Y35">
        <f t="shared" si="3"/>
        <v>24</v>
      </c>
      <c r="AA35">
        <v>6</v>
      </c>
      <c r="AB35" t="str">
        <f t="shared" si="9"/>
        <v/>
      </c>
      <c r="AC35" s="211" t="str">
        <f>IF(ISERROR(MATCH($AB35,一般男申込!$B$9:$B$147,0)),"",VLOOKUP(MATCH($AB35,一般男申込!$B$9:$B$147,0),一般男申込!$A$9:$F$147,3))</f>
        <v/>
      </c>
      <c r="AD35" s="211" t="str">
        <f>IF(ISERROR(MATCH($AB35,一般男申込!$B$9:$B$147,0)),"",VLOOKUP(MATCH($AB35,一般男申込!$B$9:$B$147,0),一般男申込!$A$9:$F$147,4))</f>
        <v/>
      </c>
      <c r="AE35" s="211" t="str">
        <f>IF(ISERROR(MATCH($AB35,一般男申込!$B$9:$B$147,0)),"",VLOOKUP(MATCH($AB35,一般男申込!$B$9:$B$147,0),一般男申込!$A$9:$F$147,5))</f>
        <v/>
      </c>
      <c r="AF35" s="211" t="str">
        <f>IF(ISERROR(MATCH($AB35,一般男申込!$B$9:$B$147,0)),"",VLOOKUP(MATCH($AB35,一般男申込!$B$9:$B$147,0),一般男申込!$A$9:$F$147,6))</f>
        <v/>
      </c>
      <c r="AG35" s="98" t="str">
        <f>IF(AC35="","",IF(AF35="","",AG$30))</f>
        <v/>
      </c>
    </row>
    <row r="36" spans="1:34">
      <c r="B36">
        <v>3</v>
      </c>
      <c r="C36" s="87"/>
      <c r="D36" s="95" t="str">
        <f>IF(ISERROR(MATCH(C36,一般男申込!$B$9:$B$147,0)),"",VLOOKUP(MATCH(C36,一般男申込!$B$9:$B$147,0),一般男申込!$A$9:$F$147,3))</f>
        <v/>
      </c>
      <c r="E36" s="95" t="str">
        <f>IF(ISERROR(MATCH(C36,一般男申込!$B$9:$B$147,0)),"",VLOOKUP(MATCH(C36,一般男申込!$B$9:$B$147,0),一般男申込!$A$9:$F$147,5))</f>
        <v/>
      </c>
      <c r="G36">
        <v>3</v>
      </c>
      <c r="H36" s="87"/>
      <c r="I36" s="95" t="str">
        <f>IF(ISERROR(MATCH(H36,一般男申込!$B$9:$B$147,0)),"",VLOOKUP(MATCH(H36,一般男申込!$B$9:$B$147,0),一般男申込!$A$9:$F$147,3))</f>
        <v/>
      </c>
      <c r="J36" s="95" t="str">
        <f>IF(ISERROR(MATCH(H36,一般男申込!$B$9:$B$147,0)),"",VLOOKUP(MATCH(H36,一般男申込!$B$9:$B$147,0),一般男申込!$A$9:$F$147,5))</f>
        <v/>
      </c>
      <c r="M36">
        <f t="shared" si="2"/>
        <v>25</v>
      </c>
      <c r="N36" t="s">
        <v>46</v>
      </c>
      <c r="O36">
        <v>1</v>
      </c>
      <c r="P36" t="str">
        <f t="shared" ref="P36:P41" si="10">IF(C56="","",C56)</f>
        <v/>
      </c>
      <c r="Q36" s="96" t="str">
        <f>IF(ISERROR(MATCH($P36,一般男申込!$B$9:$B$147,0)),"",VLOOKUP(MATCH($P36,一般男申込!$B$9:$B$147,0),一般男申込!$A$9:$F$147,3))</f>
        <v/>
      </c>
      <c r="R36" s="96" t="str">
        <f>IF(ISERROR(MATCH($P36,一般男申込!$B$9:$B$147,0)),"",VLOOKUP(MATCH($P36,一般男申込!$B$9:$B$147,0),一般男申込!$A$9:$F$147,4))</f>
        <v/>
      </c>
      <c r="S36" s="96" t="str">
        <f>IF(ISERROR(MATCH($P36,一般男申込!$B$9:$B$147,0)),"",VLOOKUP(MATCH($P36,一般男申込!$B$9:$B$147,0),一般男申込!$A$9:$F$147,5))</f>
        <v/>
      </c>
      <c r="T36" s="96" t="str">
        <f>IF(ISERROR(MATCH($P36,一般男申込!$B$9:$B$147,0)),"",VLOOKUP(MATCH($P36,一般男申込!$B$9:$B$147,0),一般男申込!$A$9:$F$147,6))</f>
        <v/>
      </c>
      <c r="U36" s="98" t="str">
        <f>IF(B52="","",B52)</f>
        <v/>
      </c>
      <c r="V36" t="str">
        <f>IF(B53="","",B53)</f>
        <v/>
      </c>
      <c r="Y36">
        <f t="shared" si="3"/>
        <v>25</v>
      </c>
      <c r="Z36" t="s">
        <v>46</v>
      </c>
      <c r="AA36">
        <v>1</v>
      </c>
      <c r="AB36" t="str">
        <f t="shared" ref="AB36:AB41" si="11">IF(H56="","",H56)</f>
        <v/>
      </c>
      <c r="AC36" s="211" t="str">
        <f>IF(ISERROR(MATCH($AB36,一般男申込!$B$9:$B$147,0)),"",VLOOKUP(MATCH($AB36,一般男申込!$B$9:$B$147,0),一般男申込!$A$9:$F$147,3))</f>
        <v/>
      </c>
      <c r="AD36" s="211" t="str">
        <f>IF(ISERROR(MATCH($AB36,一般男申込!$B$9:$B$147,0)),"",VLOOKUP(MATCH($AB36,一般男申込!$B$9:$B$147,0),一般男申込!$A$9:$F$147,4))</f>
        <v/>
      </c>
      <c r="AE36" s="211" t="str">
        <f>IF(ISERROR(MATCH($AB36,一般男申込!$B$9:$B$147,0)),"",VLOOKUP(MATCH($AB36,一般男申込!$B$9:$B$147,0),一般男申込!$A$9:$F$147,5))</f>
        <v/>
      </c>
      <c r="AF36" s="211" t="str">
        <f>IF(ISERROR(MATCH($AB36,一般男申込!$B$9:$B$147,0)),"",VLOOKUP(MATCH($AB36,一般男申込!$B$9:$B$147,0),一般男申込!$A$9:$F$147,6))</f>
        <v/>
      </c>
      <c r="AG36" s="98" t="str">
        <f>IF(G52="","",G52)</f>
        <v/>
      </c>
      <c r="AH36" t="str">
        <f>IF(G53="","",G53)</f>
        <v/>
      </c>
    </row>
    <row r="37" spans="1:34">
      <c r="B37">
        <v>4</v>
      </c>
      <c r="C37" s="99"/>
      <c r="D37" s="95" t="str">
        <f>IF(ISERROR(MATCH(C37,一般男申込!$B$9:$B$147,0)),"",VLOOKUP(MATCH(C37,一般男申込!$B$9:$B$147,0),一般男申込!$A$9:$F$147,3))</f>
        <v/>
      </c>
      <c r="E37" s="95" t="str">
        <f>IF(ISERROR(MATCH(C37,一般男申込!$B$9:$B$147,0)),"",VLOOKUP(MATCH(C37,一般男申込!$B$9:$B$147,0),一般男申込!$A$9:$F$147,5))</f>
        <v/>
      </c>
      <c r="G37">
        <v>4</v>
      </c>
      <c r="H37" s="99"/>
      <c r="I37" s="95" t="str">
        <f>IF(ISERROR(MATCH(H37,一般男申込!$B$9:$B$147,0)),"",VLOOKUP(MATCH(H37,一般男申込!$B$9:$B$147,0),一般男申込!$A$9:$F$147,3))</f>
        <v/>
      </c>
      <c r="J37" s="95" t="str">
        <f>IF(ISERROR(MATCH(H37,一般男申込!$B$9:$B$147,0)),"",VLOOKUP(MATCH(H37,一般男申込!$B$9:$B$147,0),一般男申込!$A$9:$F$147,5))</f>
        <v/>
      </c>
      <c r="M37">
        <f t="shared" si="2"/>
        <v>26</v>
      </c>
      <c r="O37">
        <v>2</v>
      </c>
      <c r="P37" t="str">
        <f t="shared" si="10"/>
        <v/>
      </c>
      <c r="Q37" s="96" t="str">
        <f>IF(ISERROR(MATCH($P37,一般男申込!$B$9:$B$147,0)),"",VLOOKUP(MATCH($P37,一般男申込!$B$9:$B$147,0),一般男申込!$A$9:$F$147,3))</f>
        <v/>
      </c>
      <c r="R37" s="96" t="str">
        <f>IF(ISERROR(MATCH($P37,一般男申込!$B$9:$B$147,0)),"",VLOOKUP(MATCH($P37,一般男申込!$B$9:$B$147,0),一般男申込!$A$9:$F$147,4))</f>
        <v/>
      </c>
      <c r="S37" s="96" t="str">
        <f>IF(ISERROR(MATCH($P37,一般男申込!$B$9:$B$147,0)),"",VLOOKUP(MATCH($P37,一般男申込!$B$9:$B$147,0),一般男申込!$A$9:$F$147,5))</f>
        <v/>
      </c>
      <c r="T37" s="96" t="str">
        <f>IF(ISERROR(MATCH($P37,一般男申込!$B$9:$B$147,0)),"",VLOOKUP(MATCH($P37,一般男申込!$B$9:$B$147,0),一般男申込!$A$9:$F$147,6))</f>
        <v/>
      </c>
      <c r="U37" s="98" t="str">
        <f>IF(Q37="","",U$36)</f>
        <v/>
      </c>
      <c r="Y37">
        <f t="shared" si="3"/>
        <v>26</v>
      </c>
      <c r="AA37">
        <v>2</v>
      </c>
      <c r="AB37" t="str">
        <f t="shared" si="11"/>
        <v/>
      </c>
      <c r="AC37" s="211" t="str">
        <f>IF(ISERROR(MATCH($AB37,一般男申込!$B$9:$B$147,0)),"",VLOOKUP(MATCH($AB37,一般男申込!$B$9:$B$147,0),一般男申込!$A$9:$F$147,3))</f>
        <v/>
      </c>
      <c r="AD37" s="211" t="str">
        <f>IF(ISERROR(MATCH($AB37,一般男申込!$B$9:$B$147,0)),"",VLOOKUP(MATCH($AB37,一般男申込!$B$9:$B$147,0),一般男申込!$A$9:$F$147,4))</f>
        <v/>
      </c>
      <c r="AE37" s="211" t="str">
        <f>IF(ISERROR(MATCH($AB37,一般男申込!$B$9:$B$147,0)),"",VLOOKUP(MATCH($AB37,一般男申込!$B$9:$B$147,0),一般男申込!$A$9:$F$147,5))</f>
        <v/>
      </c>
      <c r="AF37" s="211" t="str">
        <f>IF(ISERROR(MATCH($AB37,一般男申込!$B$9:$B$147,0)),"",VLOOKUP(MATCH($AB37,一般男申込!$B$9:$B$147,0),一般男申込!$A$9:$F$147,6))</f>
        <v/>
      </c>
      <c r="AG37" s="98" t="str">
        <f>IF(AC37="","",AG$36)</f>
        <v/>
      </c>
    </row>
    <row r="38" spans="1:34">
      <c r="B38">
        <v>5</v>
      </c>
      <c r="C38" s="99"/>
      <c r="D38" s="95" t="str">
        <f>IF(ISERROR(MATCH(C38,一般男申込!$B$9:$B$147,0)),"",VLOOKUP(MATCH(C38,一般男申込!$B$9:$B$147,0),一般男申込!$A$9:$F$147,3))</f>
        <v/>
      </c>
      <c r="E38" s="95" t="str">
        <f>IF(ISERROR(MATCH(C38,一般男申込!$B$9:$B$147,0)),"",VLOOKUP(MATCH(C38,一般男申込!$B$9:$B$147,0),一般男申込!$A$9:$F$147,5))</f>
        <v/>
      </c>
      <c r="G38">
        <v>5</v>
      </c>
      <c r="H38" s="99"/>
      <c r="I38" s="95" t="str">
        <f>IF(ISERROR(MATCH(H38,一般男申込!$B$9:$B$147,0)),"",VLOOKUP(MATCH(H38,一般男申込!$B$9:$B$147,0),一般男申込!$A$9:$F$147,3))</f>
        <v/>
      </c>
      <c r="J38" s="95" t="str">
        <f>IF(ISERROR(MATCH(H38,一般男申込!$B$9:$B$147,0)),"",VLOOKUP(MATCH(H38,一般男申込!$B$9:$B$147,0),一般男申込!$A$9:$F$147,5))</f>
        <v/>
      </c>
      <c r="M38">
        <f t="shared" si="2"/>
        <v>27</v>
      </c>
      <c r="O38">
        <v>3</v>
      </c>
      <c r="P38" t="str">
        <f t="shared" si="10"/>
        <v/>
      </c>
      <c r="Q38" s="96" t="str">
        <f>IF(ISERROR(MATCH($P38,一般男申込!$B$9:$B$147,0)),"",VLOOKUP(MATCH($P38,一般男申込!$B$9:$B$147,0),一般男申込!$A$9:$F$147,3))</f>
        <v/>
      </c>
      <c r="R38" s="96" t="str">
        <f>IF(ISERROR(MATCH($P38,一般男申込!$B$9:$B$147,0)),"",VLOOKUP(MATCH($P38,一般男申込!$B$9:$B$147,0),一般男申込!$A$9:$F$147,4))</f>
        <v/>
      </c>
      <c r="S38" s="96" t="str">
        <f>IF(ISERROR(MATCH($P38,一般男申込!$B$9:$B$147,0)),"",VLOOKUP(MATCH($P38,一般男申込!$B$9:$B$147,0),一般男申込!$A$9:$F$147,5))</f>
        <v/>
      </c>
      <c r="T38" s="96" t="str">
        <f>IF(ISERROR(MATCH($P38,一般男申込!$B$9:$B$147,0)),"",VLOOKUP(MATCH($P38,一般男申込!$B$9:$B$147,0),一般男申込!$A$9:$F$147,6))</f>
        <v/>
      </c>
      <c r="U38" s="98" t="str">
        <f>IF(Q38="","",U$36)</f>
        <v/>
      </c>
      <c r="Y38">
        <f t="shared" si="3"/>
        <v>27</v>
      </c>
      <c r="AA38">
        <v>3</v>
      </c>
      <c r="AB38" t="str">
        <f t="shared" si="11"/>
        <v/>
      </c>
      <c r="AC38" s="211" t="str">
        <f>IF(ISERROR(MATCH($AB38,一般男申込!$B$9:$B$147,0)),"",VLOOKUP(MATCH($AB38,一般男申込!$B$9:$B$147,0),一般男申込!$A$9:$F$147,3))</f>
        <v/>
      </c>
      <c r="AD38" s="211" t="str">
        <f>IF(ISERROR(MATCH($AB38,一般男申込!$B$9:$B$147,0)),"",VLOOKUP(MATCH($AB38,一般男申込!$B$9:$B$147,0),一般男申込!$A$9:$F$147,4))</f>
        <v/>
      </c>
      <c r="AE38" s="211" t="str">
        <f>IF(ISERROR(MATCH($AB38,一般男申込!$B$9:$B$147,0)),"",VLOOKUP(MATCH($AB38,一般男申込!$B$9:$B$147,0),一般男申込!$A$9:$F$147,5))</f>
        <v/>
      </c>
      <c r="AF38" s="211" t="str">
        <f>IF(ISERROR(MATCH($AB38,一般男申込!$B$9:$B$147,0)),"",VLOOKUP(MATCH($AB38,一般男申込!$B$9:$B$147,0),一般男申込!$A$9:$F$147,6))</f>
        <v/>
      </c>
      <c r="AG38" s="98" t="str">
        <f>IF(AC38="","",AG$36)</f>
        <v/>
      </c>
    </row>
    <row r="39" spans="1:34">
      <c r="B39">
        <v>6</v>
      </c>
      <c r="C39" s="99"/>
      <c r="D39" s="95" t="str">
        <f>IF(ISERROR(MATCH(C39,一般男申込!$B$9:$B$147,0)),"",VLOOKUP(MATCH(C39,一般男申込!$B$9:$B$147,0),一般男申込!$A$9:$F$147,3))</f>
        <v/>
      </c>
      <c r="E39" s="95" t="str">
        <f>IF(ISERROR(MATCH(C39,一般男申込!$B$9:$B$147,0)),"",VLOOKUP(MATCH(C39,一般男申込!$B$9:$B$147,0),一般男申込!$A$9:$F$147,5))</f>
        <v/>
      </c>
      <c r="G39">
        <v>6</v>
      </c>
      <c r="H39" s="99"/>
      <c r="I39" s="95" t="str">
        <f>IF(ISERROR(MATCH(H39,一般男申込!$B$9:$B$147,0)),"",VLOOKUP(MATCH(H39,一般男申込!$B$9:$B$147,0),一般男申込!$A$9:$F$147,3))</f>
        <v/>
      </c>
      <c r="J39" s="95" t="str">
        <f>IF(ISERROR(MATCH(H39,一般男申込!$B$9:$B$147,0)),"",VLOOKUP(MATCH(H39,一般男申込!$B$9:$B$147,0),一般男申込!$A$9:$F$147,5))</f>
        <v/>
      </c>
      <c r="M39">
        <f t="shared" si="2"/>
        <v>28</v>
      </c>
      <c r="O39">
        <v>4</v>
      </c>
      <c r="P39" t="str">
        <f t="shared" si="10"/>
        <v/>
      </c>
      <c r="Q39" s="96" t="str">
        <f>IF(ISERROR(MATCH($P39,一般男申込!$B$9:$B$147,0)),"",VLOOKUP(MATCH($P39,一般男申込!$B$9:$B$147,0),一般男申込!$A$9:$F$147,3))</f>
        <v/>
      </c>
      <c r="R39" s="96" t="str">
        <f>IF(ISERROR(MATCH($P39,一般男申込!$B$9:$B$147,0)),"",VLOOKUP(MATCH($P39,一般男申込!$B$9:$B$147,0),一般男申込!$A$9:$F$147,4))</f>
        <v/>
      </c>
      <c r="S39" s="96" t="str">
        <f>IF(ISERROR(MATCH($P39,一般男申込!$B$9:$B$147,0)),"",VLOOKUP(MATCH($P39,一般男申込!$B$9:$B$147,0),一般男申込!$A$9:$F$147,5))</f>
        <v/>
      </c>
      <c r="T39" s="96" t="str">
        <f>IF(ISERROR(MATCH($P39,一般男申込!$B$9:$B$147,0)),"",VLOOKUP(MATCH($P39,一般男申込!$B$9:$B$147,0),一般男申込!$A$9:$F$147,6))</f>
        <v/>
      </c>
      <c r="U39" s="98" t="str">
        <f>IF(Q39="","",U$36)</f>
        <v/>
      </c>
      <c r="Y39">
        <f t="shared" si="3"/>
        <v>28</v>
      </c>
      <c r="AA39">
        <v>4</v>
      </c>
      <c r="AB39" t="str">
        <f t="shared" si="11"/>
        <v/>
      </c>
      <c r="AC39" s="211" t="str">
        <f>IF(ISERROR(MATCH($AB39,一般男申込!$B$9:$B$147,0)),"",VLOOKUP(MATCH($AB39,一般男申込!$B$9:$B$147,0),一般男申込!$A$9:$F$147,3))</f>
        <v/>
      </c>
      <c r="AD39" s="211" t="str">
        <f>IF(ISERROR(MATCH($AB39,一般男申込!$B$9:$B$147,0)),"",VLOOKUP(MATCH($AB39,一般男申込!$B$9:$B$147,0),一般男申込!$A$9:$F$147,4))</f>
        <v/>
      </c>
      <c r="AE39" s="211" t="str">
        <f>IF(ISERROR(MATCH($AB39,一般男申込!$B$9:$B$147,0)),"",VLOOKUP(MATCH($AB39,一般男申込!$B$9:$B$147,0),一般男申込!$A$9:$F$147,5))</f>
        <v/>
      </c>
      <c r="AF39" s="211" t="str">
        <f>IF(ISERROR(MATCH($AB39,一般男申込!$B$9:$B$147,0)),"",VLOOKUP(MATCH($AB39,一般男申込!$B$9:$B$147,0),一般男申込!$A$9:$F$147,6))</f>
        <v/>
      </c>
      <c r="AG39" s="98" t="str">
        <f>IF(AC39="","",AG$36)</f>
        <v/>
      </c>
    </row>
    <row r="40" spans="1:34" ht="20.25" customHeight="1">
      <c r="A40" s="187" t="s">
        <v>123</v>
      </c>
      <c r="F40" s="187" t="s">
        <v>124</v>
      </c>
      <c r="M40">
        <f t="shared" si="2"/>
        <v>29</v>
      </c>
      <c r="O40">
        <v>5</v>
      </c>
      <c r="P40" t="str">
        <f t="shared" si="10"/>
        <v/>
      </c>
      <c r="Q40" s="96" t="str">
        <f>IF(ISERROR(MATCH($P40,一般男申込!$B$9:$B$147,0)),"",VLOOKUP(MATCH($P40,一般男申込!$B$9:$B$147,0),一般男申込!$A$9:$F$147,3))</f>
        <v/>
      </c>
      <c r="R40" s="96" t="str">
        <f>IF(ISERROR(MATCH($P40,一般男申込!$B$9:$B$147,0)),"",VLOOKUP(MATCH($P40,一般男申込!$B$9:$B$147,0),一般男申込!$A$9:$F$147,4))</f>
        <v/>
      </c>
      <c r="S40" s="96" t="str">
        <f>IF(ISERROR(MATCH($P40,一般男申込!$B$9:$B$147,0)),"",VLOOKUP(MATCH($P40,一般男申込!$B$9:$B$147,0),一般男申込!$A$9:$F$147,5))</f>
        <v/>
      </c>
      <c r="T40" s="96" t="str">
        <f>IF(ISERROR(MATCH($P40,一般男申込!$B$9:$B$147,0)),"",VLOOKUP(MATCH($P40,一般男申込!$B$9:$B$147,0),一般男申込!$A$9:$F$147,6))</f>
        <v/>
      </c>
      <c r="U40" s="98" t="str">
        <f>IF(Q40="","",IF(T40="","",U$36))</f>
        <v/>
      </c>
      <c r="Y40">
        <f t="shared" si="3"/>
        <v>29</v>
      </c>
      <c r="AA40">
        <v>5</v>
      </c>
      <c r="AB40" t="str">
        <f t="shared" si="11"/>
        <v/>
      </c>
      <c r="AC40" s="211" t="str">
        <f>IF(ISERROR(MATCH($AB40,一般男申込!$B$9:$B$147,0)),"",VLOOKUP(MATCH($AB40,一般男申込!$B$9:$B$147,0),一般男申込!$A$9:$F$147,3))</f>
        <v/>
      </c>
      <c r="AD40" s="211" t="str">
        <f>IF(ISERROR(MATCH($AB40,一般男申込!$B$9:$B$147,0)),"",VLOOKUP(MATCH($AB40,一般男申込!$B$9:$B$147,0),一般男申込!$A$9:$F$147,4))</f>
        <v/>
      </c>
      <c r="AE40" s="211" t="str">
        <f>IF(ISERROR(MATCH($AB40,一般男申込!$B$9:$B$147,0)),"",VLOOKUP(MATCH($AB40,一般男申込!$B$9:$B$147,0),一般男申込!$A$9:$F$147,5))</f>
        <v/>
      </c>
      <c r="AF40" s="211" t="str">
        <f>IF(ISERROR(MATCH($AB40,一般男申込!$B$9:$B$147,0)),"",VLOOKUP(MATCH($AB40,一般男申込!$B$9:$B$147,0),一般男申込!$A$9:$F$147,6))</f>
        <v/>
      </c>
      <c r="AG40" s="98" t="str">
        <f>IF(AC40="","",IF(AF40="","",AG$36))</f>
        <v/>
      </c>
    </row>
    <row r="41" spans="1:34">
      <c r="B41" s="87"/>
      <c r="C41" s="88" t="s">
        <v>33</v>
      </c>
      <c r="D41" s="89"/>
      <c r="G41" s="87"/>
      <c r="H41" s="88" t="s">
        <v>33</v>
      </c>
      <c r="I41" s="89"/>
      <c r="M41">
        <f t="shared" si="2"/>
        <v>30</v>
      </c>
      <c r="O41">
        <v>6</v>
      </c>
      <c r="P41" t="str">
        <f t="shared" si="10"/>
        <v/>
      </c>
      <c r="Q41" s="96" t="str">
        <f>IF(ISERROR(MATCH($P41,一般男申込!$B$9:$B$147,0)),"",VLOOKUP(MATCH($P41,一般男申込!$B$9:$B$147,0),一般男申込!$A$9:$F$147,3))</f>
        <v/>
      </c>
      <c r="R41" s="96" t="str">
        <f>IF(ISERROR(MATCH($P41,一般男申込!$B$9:$B$147,0)),"",VLOOKUP(MATCH($P41,一般男申込!$B$9:$B$147,0),一般男申込!$A$9:$F$147,4))</f>
        <v/>
      </c>
      <c r="S41" s="96" t="str">
        <f>IF(ISERROR(MATCH($P41,一般男申込!$B$9:$B$147,0)),"",VLOOKUP(MATCH($P41,一般男申込!$B$9:$B$147,0),一般男申込!$A$9:$F$147,5))</f>
        <v/>
      </c>
      <c r="T41" s="96" t="str">
        <f>IF(ISERROR(MATCH($P41,一般男申込!$B$9:$B$147,0)),"",VLOOKUP(MATCH($P41,一般男申込!$B$9:$B$147,0),一般男申込!$A$9:$F$147,6))</f>
        <v/>
      </c>
      <c r="U41" s="98" t="str">
        <f>IF(Q41="","",IF(T41="","",U$36))</f>
        <v/>
      </c>
      <c r="Y41">
        <f t="shared" si="3"/>
        <v>30</v>
      </c>
      <c r="AA41">
        <v>6</v>
      </c>
      <c r="AB41" t="str">
        <f t="shared" si="11"/>
        <v/>
      </c>
      <c r="AC41" s="211" t="str">
        <f>IF(ISERROR(MATCH($AB41,一般男申込!$B$9:$B$147,0)),"",VLOOKUP(MATCH($AB41,一般男申込!$B$9:$B$147,0),一般男申込!$A$9:$F$147,3))</f>
        <v/>
      </c>
      <c r="AD41" s="211" t="str">
        <f>IF(ISERROR(MATCH($AB41,一般男申込!$B$9:$B$147,0)),"",VLOOKUP(MATCH($AB41,一般男申込!$B$9:$B$147,0),一般男申込!$A$9:$F$147,4))</f>
        <v/>
      </c>
      <c r="AE41" s="211" t="str">
        <f>IF(ISERROR(MATCH($AB41,一般男申込!$B$9:$B$147,0)),"",VLOOKUP(MATCH($AB41,一般男申込!$B$9:$B$147,0),一般男申込!$A$9:$F$147,5))</f>
        <v/>
      </c>
      <c r="AF41" s="211" t="str">
        <f>IF(ISERROR(MATCH($AB41,一般男申込!$B$9:$B$147,0)),"",VLOOKUP(MATCH($AB41,一般男申込!$B$9:$B$147,0),一般男申込!$A$9:$F$147,6))</f>
        <v/>
      </c>
      <c r="AG41" s="98" t="str">
        <f>IF(AC41="","",IF(AF41="","",AG$36))</f>
        <v/>
      </c>
    </row>
    <row r="42" spans="1:34">
      <c r="B42" s="87"/>
      <c r="C42" s="88" t="s">
        <v>34</v>
      </c>
      <c r="D42" s="89"/>
      <c r="G42" s="104"/>
      <c r="H42" s="88" t="s">
        <v>129</v>
      </c>
      <c r="I42" s="89"/>
      <c r="M42">
        <f t="shared" si="2"/>
        <v>31</v>
      </c>
      <c r="N42" t="s">
        <v>47</v>
      </c>
      <c r="O42">
        <v>1</v>
      </c>
      <c r="P42" t="str">
        <f t="shared" ref="P42:P47" si="12">IF(C67="","",C67)</f>
        <v/>
      </c>
      <c r="Q42" s="96" t="str">
        <f>IF(ISERROR(MATCH($P42,一般男申込!$B$9:$B$147,0)),"",VLOOKUP(MATCH($P42,一般男申込!$B$9:$B$147,0),一般男申込!$A$9:$F$147,3))</f>
        <v/>
      </c>
      <c r="R42" s="96" t="str">
        <f>IF(ISERROR(MATCH($P42,一般男申込!$B$9:$B$147,0)),"",VLOOKUP(MATCH($P42,一般男申込!$B$9:$B$147,0),一般男申込!$A$9:$F$147,4))</f>
        <v/>
      </c>
      <c r="S42" s="96" t="str">
        <f>IF(ISERROR(MATCH($P42,一般男申込!$B$9:$B$147,0)),"",VLOOKUP(MATCH($P42,一般男申込!$B$9:$B$147,0),一般男申込!$A$9:$F$147,5))</f>
        <v/>
      </c>
      <c r="T42" s="96" t="str">
        <f>IF(ISERROR(MATCH($P42,一般男申込!$B$9:$B$147,0)),"",VLOOKUP(MATCH($P42,一般男申込!$B$9:$B$147,0),一般男申込!$A$9:$F$147,6))</f>
        <v/>
      </c>
      <c r="U42" s="98" t="str">
        <f>IF(B63="","",B63)</f>
        <v/>
      </c>
      <c r="V42" t="str">
        <f>IF(B64="","",B64)</f>
        <v/>
      </c>
      <c r="Y42">
        <f t="shared" si="3"/>
        <v>31</v>
      </c>
      <c r="Z42" t="s">
        <v>47</v>
      </c>
      <c r="AA42">
        <v>1</v>
      </c>
      <c r="AB42" t="str">
        <f t="shared" ref="AB42:AB47" si="13">IF(H67="","",H67)</f>
        <v/>
      </c>
      <c r="AC42" s="211" t="str">
        <f>IF(ISERROR(MATCH($AB42,一般男申込!$B$9:$B$147,0)),"",VLOOKUP(MATCH($AB42,一般男申込!$B$9:$B$147,0),一般男申込!$A$9:$F$147,3))</f>
        <v/>
      </c>
      <c r="AD42" s="211" t="str">
        <f>IF(ISERROR(MATCH($AB42,一般男申込!$B$9:$B$147,0)),"",VLOOKUP(MATCH($AB42,一般男申込!$B$9:$B$147,0),一般男申込!$A$9:$F$147,4))</f>
        <v/>
      </c>
      <c r="AE42" s="211" t="str">
        <f>IF(ISERROR(MATCH($AB42,一般男申込!$B$9:$B$147,0)),"",VLOOKUP(MATCH($AB42,一般男申込!$B$9:$B$147,0),一般男申込!$A$9:$F$147,5))</f>
        <v/>
      </c>
      <c r="AF42" s="211" t="str">
        <f>IF(ISERROR(MATCH($AB42,一般男申込!$B$9:$B$147,0)),"",VLOOKUP(MATCH($AB42,一般男申込!$B$9:$B$147,0),一般男申込!$A$9:$F$147,6))</f>
        <v/>
      </c>
      <c r="AG42" s="98" t="str">
        <f>IF(G63="","",G63)</f>
        <v/>
      </c>
      <c r="AH42" t="str">
        <f>IF(G64="","",G64)</f>
        <v/>
      </c>
    </row>
    <row r="43" spans="1:34">
      <c r="B43" s="316" t="str">
        <f>IF(C45="","",VLOOKUP(MATCH(C45,一般男申込!$B$9:$B$147,0),一般男申込!$A$9:$F$147,6)&amp;B41)</f>
        <v/>
      </c>
      <c r="C43" s="316"/>
      <c r="G43" s="171" t="str">
        <f>IF(H45="","",VLOOKUP(MATCH(H45,一般男申込!$B$9:$B$147,0),一般男申込!$A$9:$F$147,6)&amp;G41)</f>
        <v/>
      </c>
      <c r="H43" s="171"/>
      <c r="M43">
        <f t="shared" si="2"/>
        <v>32</v>
      </c>
      <c r="O43">
        <v>2</v>
      </c>
      <c r="P43" t="str">
        <f t="shared" si="12"/>
        <v/>
      </c>
      <c r="Q43" s="96" t="str">
        <f>IF(ISERROR(MATCH($P43,一般男申込!$B$9:$B$147,0)),"",VLOOKUP(MATCH($P43,一般男申込!$B$9:$B$147,0),一般男申込!$A$9:$F$147,3))</f>
        <v/>
      </c>
      <c r="R43" s="96" t="str">
        <f>IF(ISERROR(MATCH($P43,一般男申込!$B$9:$B$147,0)),"",VLOOKUP(MATCH($P43,一般男申込!$B$9:$B$147,0),一般男申込!$A$9:$F$147,4))</f>
        <v/>
      </c>
      <c r="S43" s="96" t="str">
        <f>IF(ISERROR(MATCH($P43,一般男申込!$B$9:$B$147,0)),"",VLOOKUP(MATCH($P43,一般男申込!$B$9:$B$147,0),一般男申込!$A$9:$F$147,5))</f>
        <v/>
      </c>
      <c r="T43" s="96" t="str">
        <f>IF(ISERROR(MATCH($P43,一般男申込!$B$9:$B$147,0)),"",VLOOKUP(MATCH($P43,一般男申込!$B$9:$B$147,0),一般男申込!$A$9:$F$147,6))</f>
        <v/>
      </c>
      <c r="U43" s="98" t="str">
        <f>IF(Q43="","",U$42)</f>
        <v/>
      </c>
      <c r="Y43">
        <f t="shared" si="3"/>
        <v>32</v>
      </c>
      <c r="AA43">
        <v>2</v>
      </c>
      <c r="AB43" t="str">
        <f t="shared" si="13"/>
        <v/>
      </c>
      <c r="AC43" s="211" t="str">
        <f>IF(ISERROR(MATCH($AB43,一般男申込!$B$9:$B$147,0)),"",VLOOKUP(MATCH($AB43,一般男申込!$B$9:$B$147,0),一般男申込!$A$9:$F$147,3))</f>
        <v/>
      </c>
      <c r="AD43" s="211" t="str">
        <f>IF(ISERROR(MATCH($AB43,一般男申込!$B$9:$B$147,0)),"",VLOOKUP(MATCH($AB43,一般男申込!$B$9:$B$147,0),一般男申込!$A$9:$F$147,4))</f>
        <v/>
      </c>
      <c r="AE43" s="211" t="str">
        <f>IF(ISERROR(MATCH($AB43,一般男申込!$B$9:$B$147,0)),"",VLOOKUP(MATCH($AB43,一般男申込!$B$9:$B$147,0),一般男申込!$A$9:$F$147,5))</f>
        <v/>
      </c>
      <c r="AF43" s="211" t="str">
        <f>IF(ISERROR(MATCH($AB43,一般男申込!$B$9:$B$147,0)),"",VLOOKUP(MATCH($AB43,一般男申込!$B$9:$B$147,0),一般男申込!$A$9:$F$147,6))</f>
        <v/>
      </c>
      <c r="AG43" s="98" t="str">
        <f>IF(AC43="","",AG$42)</f>
        <v/>
      </c>
    </row>
    <row r="44" spans="1:34">
      <c r="C44" s="235" t="s">
        <v>194</v>
      </c>
      <c r="D44" s="91" t="s">
        <v>36</v>
      </c>
      <c r="E44" s="91" t="s">
        <v>81</v>
      </c>
      <c r="H44" s="235" t="s">
        <v>194</v>
      </c>
      <c r="I44" s="91" t="s">
        <v>37</v>
      </c>
      <c r="J44" s="91" t="s">
        <v>81</v>
      </c>
      <c r="M44">
        <f t="shared" si="2"/>
        <v>33</v>
      </c>
      <c r="O44">
        <v>3</v>
      </c>
      <c r="P44" t="str">
        <f t="shared" si="12"/>
        <v/>
      </c>
      <c r="Q44" s="96" t="str">
        <f>IF(ISERROR(MATCH($P44,一般男申込!$B$9:$B$147,0)),"",VLOOKUP(MATCH($P44,一般男申込!$B$9:$B$147,0),一般男申込!$A$9:$F$147,3))</f>
        <v/>
      </c>
      <c r="R44" s="96" t="str">
        <f>IF(ISERROR(MATCH($P44,一般男申込!$B$9:$B$147,0)),"",VLOOKUP(MATCH($P44,一般男申込!$B$9:$B$147,0),一般男申込!$A$9:$F$147,4))</f>
        <v/>
      </c>
      <c r="S44" s="96" t="str">
        <f>IF(ISERROR(MATCH($P44,一般男申込!$B$9:$B$147,0)),"",VLOOKUP(MATCH($P44,一般男申込!$B$9:$B$147,0),一般男申込!$A$9:$F$147,5))</f>
        <v/>
      </c>
      <c r="T44" s="96" t="str">
        <f>IF(ISERROR(MATCH($P44,一般男申込!$B$9:$B$147,0)),"",VLOOKUP(MATCH($P44,一般男申込!$B$9:$B$147,0),一般男申込!$A$9:$F$147,6))</f>
        <v/>
      </c>
      <c r="U44" s="98" t="str">
        <f>IF(Q44="","",U$42)</f>
        <v/>
      </c>
      <c r="Y44">
        <f t="shared" si="3"/>
        <v>33</v>
      </c>
      <c r="AA44">
        <v>3</v>
      </c>
      <c r="AB44" t="str">
        <f t="shared" si="13"/>
        <v/>
      </c>
      <c r="AC44" s="211" t="str">
        <f>IF(ISERROR(MATCH($AB44,一般男申込!$B$9:$B$147,0)),"",VLOOKUP(MATCH($AB44,一般男申込!$B$9:$B$147,0),一般男申込!$A$9:$F$147,3))</f>
        <v/>
      </c>
      <c r="AD44" s="211" t="str">
        <f>IF(ISERROR(MATCH($AB44,一般男申込!$B$9:$B$147,0)),"",VLOOKUP(MATCH($AB44,一般男申込!$B$9:$B$147,0),一般男申込!$A$9:$F$147,4))</f>
        <v/>
      </c>
      <c r="AE44" s="211" t="str">
        <f>IF(ISERROR(MATCH($AB44,一般男申込!$B$9:$B$147,0)),"",VLOOKUP(MATCH($AB44,一般男申込!$B$9:$B$147,0),一般男申込!$A$9:$F$147,5))</f>
        <v/>
      </c>
      <c r="AF44" s="211" t="str">
        <f>IF(ISERROR(MATCH($AB44,一般男申込!$B$9:$B$147,0)),"",VLOOKUP(MATCH($AB44,一般男申込!$B$9:$B$147,0),一般男申込!$A$9:$F$147,6))</f>
        <v/>
      </c>
      <c r="AG44" s="98" t="str">
        <f>IF(AC44="","",AG$42)</f>
        <v/>
      </c>
    </row>
    <row r="45" spans="1:34">
      <c r="B45">
        <v>1</v>
      </c>
      <c r="C45" s="99"/>
      <c r="D45" s="95" t="str">
        <f>IF(ISERROR(MATCH(C45,一般男申込!$B$9:$B$147,0)),"",VLOOKUP(MATCH(C45,一般男申込!$B$9:$B$147,0),一般男申込!$A$9:$F$147,3))</f>
        <v/>
      </c>
      <c r="E45" s="95" t="str">
        <f>IF(ISERROR(MATCH(C45,一般男申込!$B$9:$B$147,0)),"",VLOOKUP(MATCH(C45,一般男申込!$B$9:$B$147,0),一般男申込!$A$9:$F$147,5))</f>
        <v/>
      </c>
      <c r="G45">
        <v>1</v>
      </c>
      <c r="H45" s="99"/>
      <c r="I45" s="95" t="str">
        <f>IF(ISERROR(MATCH(H45,一般男申込!$B$9:$B$147,0)),"",VLOOKUP(MATCH(H45,一般男申込!$B$9:$B$147,0),一般男申込!$A$9:$F$147,3))</f>
        <v/>
      </c>
      <c r="J45" s="95" t="str">
        <f>IF(ISERROR(MATCH(H45,一般男申込!$B$9:$B$147,0)),"",VLOOKUP(MATCH(H45,一般男申込!$B$9:$B$147,0),一般男申込!$A$9:$F$147,5))</f>
        <v/>
      </c>
      <c r="M45">
        <f t="shared" ref="M45:M71" si="14">M44+1</f>
        <v>34</v>
      </c>
      <c r="O45">
        <v>4</v>
      </c>
      <c r="P45" t="str">
        <f t="shared" si="12"/>
        <v/>
      </c>
      <c r="Q45" s="96" t="str">
        <f>IF(ISERROR(MATCH($P45,一般男申込!$B$9:$B$147,0)),"",VLOOKUP(MATCH($P45,一般男申込!$B$9:$B$147,0),一般男申込!$A$9:$F$147,3))</f>
        <v/>
      </c>
      <c r="R45" s="96" t="str">
        <f>IF(ISERROR(MATCH($P45,一般男申込!$B$9:$B$147,0)),"",VLOOKUP(MATCH($P45,一般男申込!$B$9:$B$147,0),一般男申込!$A$9:$F$147,4))</f>
        <v/>
      </c>
      <c r="S45" s="96" t="str">
        <f>IF(ISERROR(MATCH($P45,一般男申込!$B$9:$B$147,0)),"",VLOOKUP(MATCH($P45,一般男申込!$B$9:$B$147,0),一般男申込!$A$9:$F$147,5))</f>
        <v/>
      </c>
      <c r="T45" s="96" t="str">
        <f>IF(ISERROR(MATCH($P45,一般男申込!$B$9:$B$147,0)),"",VLOOKUP(MATCH($P45,一般男申込!$B$9:$B$147,0),一般男申込!$A$9:$F$147,6))</f>
        <v/>
      </c>
      <c r="U45" s="98" t="str">
        <f>IF(Q45="","",U$42)</f>
        <v/>
      </c>
      <c r="Y45">
        <f t="shared" si="3"/>
        <v>34</v>
      </c>
      <c r="AA45">
        <v>4</v>
      </c>
      <c r="AB45" t="str">
        <f t="shared" si="13"/>
        <v/>
      </c>
      <c r="AC45" s="211" t="str">
        <f>IF(ISERROR(MATCH($AB45,一般男申込!$B$9:$B$147,0)),"",VLOOKUP(MATCH($AB45,一般男申込!$B$9:$B$147,0),一般男申込!$A$9:$F$147,3))</f>
        <v/>
      </c>
      <c r="AD45" s="211" t="str">
        <f>IF(ISERROR(MATCH($AB45,一般男申込!$B$9:$B$147,0)),"",VLOOKUP(MATCH($AB45,一般男申込!$B$9:$B$147,0),一般男申込!$A$9:$F$147,4))</f>
        <v/>
      </c>
      <c r="AE45" s="211" t="str">
        <f>IF(ISERROR(MATCH($AB45,一般男申込!$B$9:$B$147,0)),"",VLOOKUP(MATCH($AB45,一般男申込!$B$9:$B$147,0),一般男申込!$A$9:$F$147,5))</f>
        <v/>
      </c>
      <c r="AF45" s="211" t="str">
        <f>IF(ISERROR(MATCH($AB45,一般男申込!$B$9:$B$147,0)),"",VLOOKUP(MATCH($AB45,一般男申込!$B$9:$B$147,0),一般男申込!$A$9:$F$147,6))</f>
        <v/>
      </c>
      <c r="AG45" s="98" t="str">
        <f>IF(AC45="","",AG$42)</f>
        <v/>
      </c>
    </row>
    <row r="46" spans="1:34">
      <c r="B46">
        <v>2</v>
      </c>
      <c r="C46" s="99"/>
      <c r="D46" s="95" t="str">
        <f>IF(ISERROR(MATCH(C46,一般男申込!$B$9:$B$147,0)),"",VLOOKUP(MATCH(C46,一般男申込!$B$9:$B$147,0),一般男申込!$A$9:$F$147,3))</f>
        <v/>
      </c>
      <c r="E46" s="95" t="str">
        <f>IF(ISERROR(MATCH(C46,一般男申込!$B$9:$B$147,0)),"",VLOOKUP(MATCH(C46,一般男申込!$B$9:$B$147,0),一般男申込!$A$9:$F$147,5))</f>
        <v/>
      </c>
      <c r="G46">
        <v>2</v>
      </c>
      <c r="H46" s="99"/>
      <c r="I46" s="95" t="str">
        <f>IF(ISERROR(MATCH(H46,一般男申込!$B$9:$B$147,0)),"",VLOOKUP(MATCH(H46,一般男申込!$B$9:$B$147,0),一般男申込!$A$9:$F$147,3))</f>
        <v/>
      </c>
      <c r="J46" s="95" t="str">
        <f>IF(ISERROR(MATCH(H46,一般男申込!$B$9:$B$147,0)),"",VLOOKUP(MATCH(H46,一般男申込!$B$9:$B$147,0),一般男申込!$A$9:$F$147,5))</f>
        <v/>
      </c>
      <c r="M46">
        <f t="shared" si="14"/>
        <v>35</v>
      </c>
      <c r="O46">
        <v>5</v>
      </c>
      <c r="P46" t="str">
        <f t="shared" si="12"/>
        <v/>
      </c>
      <c r="Q46" s="96" t="str">
        <f>IF(ISERROR(MATCH($P46,一般男申込!$B$9:$B$147,0)),"",VLOOKUP(MATCH($P46,一般男申込!$B$9:$B$147,0),一般男申込!$A$9:$F$147,3))</f>
        <v/>
      </c>
      <c r="R46" s="96" t="str">
        <f>IF(ISERROR(MATCH($P46,一般男申込!$B$9:$B$147,0)),"",VLOOKUP(MATCH($P46,一般男申込!$B$9:$B$147,0),一般男申込!$A$9:$F$147,4))</f>
        <v/>
      </c>
      <c r="S46" s="96" t="str">
        <f>IF(ISERROR(MATCH($P46,一般男申込!$B$9:$B$147,0)),"",VLOOKUP(MATCH($P46,一般男申込!$B$9:$B$147,0),一般男申込!$A$9:$F$147,5))</f>
        <v/>
      </c>
      <c r="T46" s="96" t="str">
        <f>IF(ISERROR(MATCH($P46,一般男申込!$B$9:$B$147,0)),"",VLOOKUP(MATCH($P46,一般男申込!$B$9:$B$147,0),一般男申込!$A$9:$F$147,6))</f>
        <v/>
      </c>
      <c r="U46" s="98" t="str">
        <f>IF(Q46="","",IF(T46="","",U$42))</f>
        <v/>
      </c>
      <c r="Y46">
        <f t="shared" si="3"/>
        <v>35</v>
      </c>
      <c r="AA46">
        <v>5</v>
      </c>
      <c r="AB46" t="str">
        <f t="shared" si="13"/>
        <v/>
      </c>
      <c r="AC46" s="211" t="str">
        <f>IF(ISERROR(MATCH($AB46,一般男申込!$B$9:$B$147,0)),"",VLOOKUP(MATCH($AB46,一般男申込!$B$9:$B$147,0),一般男申込!$A$9:$F$147,3))</f>
        <v/>
      </c>
      <c r="AD46" s="211" t="str">
        <f>IF(ISERROR(MATCH($AB46,一般男申込!$B$9:$B$147,0)),"",VLOOKUP(MATCH($AB46,一般男申込!$B$9:$B$147,0),一般男申込!$A$9:$F$147,4))</f>
        <v/>
      </c>
      <c r="AE46" s="211" t="str">
        <f>IF(ISERROR(MATCH($AB46,一般男申込!$B$9:$B$147,0)),"",VLOOKUP(MATCH($AB46,一般男申込!$B$9:$B$147,0),一般男申込!$A$9:$F$147,5))</f>
        <v/>
      </c>
      <c r="AF46" s="211" t="str">
        <f>IF(ISERROR(MATCH($AB46,一般男申込!$B$9:$B$147,0)),"",VLOOKUP(MATCH($AB46,一般男申込!$B$9:$B$147,0),一般男申込!$A$9:$F$147,6))</f>
        <v/>
      </c>
      <c r="AG46" s="98" t="str">
        <f>IF(AC46="","",IF(AF46="","",AG$42))</f>
        <v/>
      </c>
    </row>
    <row r="47" spans="1:34">
      <c r="B47">
        <v>3</v>
      </c>
      <c r="C47" s="99"/>
      <c r="D47" s="95" t="str">
        <f>IF(ISERROR(MATCH(C47,一般男申込!$B$9:$B$147,0)),"",VLOOKUP(MATCH(C47,一般男申込!$B$9:$B$147,0),一般男申込!$A$9:$F$147,3))</f>
        <v/>
      </c>
      <c r="E47" s="95" t="str">
        <f>IF(ISERROR(MATCH(C47,一般男申込!$B$9:$B$147,0)),"",VLOOKUP(MATCH(C47,一般男申込!$B$9:$B$147,0),一般男申込!$A$9:$F$147,5))</f>
        <v/>
      </c>
      <c r="G47">
        <v>3</v>
      </c>
      <c r="H47" s="99"/>
      <c r="I47" s="95" t="str">
        <f>IF(ISERROR(MATCH(H47,一般男申込!$B$9:$B$147,0)),"",VLOOKUP(MATCH(H47,一般男申込!$B$9:$B$147,0),一般男申込!$A$9:$F$147,3))</f>
        <v/>
      </c>
      <c r="J47" s="95" t="str">
        <f>IF(ISERROR(MATCH(H47,一般男申込!$B$9:$B$147,0)),"",VLOOKUP(MATCH(H47,一般男申込!$B$9:$B$147,0),一般男申込!$A$9:$F$147,5))</f>
        <v/>
      </c>
      <c r="M47">
        <f t="shared" si="14"/>
        <v>36</v>
      </c>
      <c r="O47">
        <v>6</v>
      </c>
      <c r="P47" t="str">
        <f t="shared" si="12"/>
        <v/>
      </c>
      <c r="Q47" s="96" t="str">
        <f>IF(ISERROR(MATCH($P47,一般男申込!$B$9:$B$147,0)),"",VLOOKUP(MATCH($P47,一般男申込!$B$9:$B$147,0),一般男申込!$A$9:$F$147,3))</f>
        <v/>
      </c>
      <c r="R47" s="96" t="str">
        <f>IF(ISERROR(MATCH($P47,一般男申込!$B$9:$B$147,0)),"",VLOOKUP(MATCH($P47,一般男申込!$B$9:$B$147,0),一般男申込!$A$9:$F$147,4))</f>
        <v/>
      </c>
      <c r="S47" s="96" t="str">
        <f>IF(ISERROR(MATCH($P47,一般男申込!$B$9:$B$147,0)),"",VLOOKUP(MATCH($P47,一般男申込!$B$9:$B$147,0),一般男申込!$A$9:$F$147,5))</f>
        <v/>
      </c>
      <c r="T47" s="96" t="str">
        <f>IF(ISERROR(MATCH($P47,一般男申込!$B$9:$B$147,0)),"",VLOOKUP(MATCH($P47,一般男申込!$B$9:$B$147,0),一般男申込!$A$9:$F$147,6))</f>
        <v/>
      </c>
      <c r="U47" s="98" t="str">
        <f>IF(Q47="","",IF(T47="","",U$42))</f>
        <v/>
      </c>
      <c r="Y47">
        <f t="shared" si="3"/>
        <v>36</v>
      </c>
      <c r="AA47">
        <v>6</v>
      </c>
      <c r="AB47" t="str">
        <f t="shared" si="13"/>
        <v/>
      </c>
      <c r="AC47" s="211" t="str">
        <f>IF(ISERROR(MATCH($AB47,一般男申込!$B$9:$B$147,0)),"",VLOOKUP(MATCH($AB47,一般男申込!$B$9:$B$147,0),一般男申込!$A$9:$F$147,3))</f>
        <v/>
      </c>
      <c r="AD47" s="211" t="str">
        <f>IF(ISERROR(MATCH($AB47,一般男申込!$B$9:$B$147,0)),"",VLOOKUP(MATCH($AB47,一般男申込!$B$9:$B$147,0),一般男申込!$A$9:$F$147,4))</f>
        <v/>
      </c>
      <c r="AE47" s="211" t="str">
        <f>IF(ISERROR(MATCH($AB47,一般男申込!$B$9:$B$147,0)),"",VLOOKUP(MATCH($AB47,一般男申込!$B$9:$B$147,0),一般男申込!$A$9:$F$147,5))</f>
        <v/>
      </c>
      <c r="AF47" s="211" t="str">
        <f>IF(ISERROR(MATCH($AB47,一般男申込!$B$9:$B$147,0)),"",VLOOKUP(MATCH($AB47,一般男申込!$B$9:$B$147,0),一般男申込!$A$9:$F$147,6))</f>
        <v/>
      </c>
      <c r="AG47" s="98" t="str">
        <f>IF(AC47="","",IF(AF47="","",AG$42))</f>
        <v/>
      </c>
    </row>
    <row r="48" spans="1:34">
      <c r="B48">
        <v>4</v>
      </c>
      <c r="C48" s="99"/>
      <c r="D48" s="95" t="str">
        <f>IF(ISERROR(MATCH(C48,一般男申込!$B$9:$B$147,0)),"",VLOOKUP(MATCH(C48,一般男申込!$B$9:$B$147,0),一般男申込!$A$9:$F$147,3))</f>
        <v/>
      </c>
      <c r="E48" s="95" t="str">
        <f>IF(ISERROR(MATCH(C48,一般男申込!$B$9:$B$147,0)),"",VLOOKUP(MATCH(C48,一般男申込!$B$9:$B$147,0),一般男申込!$A$9:$F$147,5))</f>
        <v/>
      </c>
      <c r="G48">
        <v>4</v>
      </c>
      <c r="H48" s="99"/>
      <c r="I48" s="95" t="str">
        <f>IF(ISERROR(MATCH(H48,一般男申込!$B$9:$B$147,0)),"",VLOOKUP(MATCH(H48,一般男申込!$B$9:$B$147,0),一般男申込!$A$9:$F$147,3))</f>
        <v/>
      </c>
      <c r="J48" s="95" t="str">
        <f>IF(ISERROR(MATCH(H48,一般男申込!$B$9:$B$147,0)),"",VLOOKUP(MATCH(H48,一般男申込!$B$9:$B$147,0),一般男申込!$A$9:$F$147,5))</f>
        <v/>
      </c>
      <c r="M48">
        <f t="shared" si="14"/>
        <v>37</v>
      </c>
      <c r="N48" t="s">
        <v>48</v>
      </c>
      <c r="O48">
        <v>1</v>
      </c>
      <c r="P48" t="str">
        <f t="shared" ref="P48:P53" si="15">IF(C78="","",C78)</f>
        <v/>
      </c>
      <c r="Q48" s="96" t="str">
        <f>IF(ISERROR(MATCH($P48,一般男申込!$B$9:$B$147,0)),"",VLOOKUP(MATCH($P48,一般男申込!$B$9:$B$147,0),一般男申込!$A$9:$F$147,3))</f>
        <v/>
      </c>
      <c r="R48" s="96" t="str">
        <f>IF(ISERROR(MATCH($P48,一般男申込!$B$9:$B$147,0)),"",VLOOKUP(MATCH($P48,一般男申込!$B$9:$B$147,0),一般男申込!$A$9:$F$147,4))</f>
        <v/>
      </c>
      <c r="S48" s="96" t="str">
        <f>IF(ISERROR(MATCH($P48,一般男申込!$B$9:$B$147,0)),"",VLOOKUP(MATCH($P48,一般男申込!$B$9:$B$147,0),一般男申込!$A$9:$F$147,5))</f>
        <v/>
      </c>
      <c r="T48" s="96" t="str">
        <f>IF(ISERROR(MATCH($P48,一般男申込!$B$9:$B$147,0)),"",VLOOKUP(MATCH($P48,一般男申込!$B$9:$B$147,0),一般男申込!$A$9:$F$147,6))</f>
        <v/>
      </c>
      <c r="U48" s="98" t="str">
        <f>IF(B74="","",B74)</f>
        <v/>
      </c>
      <c r="V48" t="str">
        <f>IF(B75="","",B75)</f>
        <v/>
      </c>
      <c r="Y48">
        <f t="shared" si="3"/>
        <v>37</v>
      </c>
      <c r="Z48" t="s">
        <v>48</v>
      </c>
      <c r="AA48">
        <v>1</v>
      </c>
      <c r="AB48" t="str">
        <f t="shared" ref="AB48:AB53" si="16">IF(H78="","",H78)</f>
        <v/>
      </c>
      <c r="AC48" s="211" t="str">
        <f>IF(ISERROR(MATCH($AB48,一般男申込!$B$9:$B$147,0)),"",VLOOKUP(MATCH($AB48,一般男申込!$B$9:$B$147,0),一般男申込!$A$9:$F$147,3))</f>
        <v/>
      </c>
      <c r="AD48" s="211" t="str">
        <f>IF(ISERROR(MATCH($AB48,一般男申込!$B$9:$B$147,0)),"",VLOOKUP(MATCH($AB48,一般男申込!$B$9:$B$147,0),一般男申込!$A$9:$F$147,4))</f>
        <v/>
      </c>
      <c r="AE48" s="211" t="str">
        <f>IF(ISERROR(MATCH($AB48,一般男申込!$B$9:$B$147,0)),"",VLOOKUP(MATCH($AB48,一般男申込!$B$9:$B$147,0),一般男申込!$A$9:$F$147,5))</f>
        <v/>
      </c>
      <c r="AF48" s="211" t="str">
        <f>IF(ISERROR(MATCH($AB48,一般男申込!$B$9:$B$147,0)),"",VLOOKUP(MATCH($AB48,一般男申込!$B$9:$B$147,0),一般男申込!$A$9:$F$147,6))</f>
        <v/>
      </c>
      <c r="AG48" s="98" t="str">
        <f>IF(G74="","",G74)</f>
        <v/>
      </c>
      <c r="AH48" t="str">
        <f>IF(G75="","",G75)</f>
        <v/>
      </c>
    </row>
    <row r="49" spans="1:34">
      <c r="B49">
        <v>5</v>
      </c>
      <c r="C49" s="99"/>
      <c r="D49" s="95" t="str">
        <f>IF(ISERROR(MATCH(C49,一般男申込!$B$9:$B$147,0)),"",VLOOKUP(MATCH(C49,一般男申込!$B$9:$B$147,0),一般男申込!$A$9:$F$147,3))</f>
        <v/>
      </c>
      <c r="E49" s="95" t="str">
        <f>IF(ISERROR(MATCH(C49,一般男申込!$B$9:$B$147,0)),"",VLOOKUP(MATCH(C49,一般男申込!$B$9:$B$147,0),一般男申込!$A$9:$F$147,5))</f>
        <v/>
      </c>
      <c r="G49">
        <v>5</v>
      </c>
      <c r="H49" s="99"/>
      <c r="I49" s="95" t="str">
        <f>IF(ISERROR(MATCH(H49,一般男申込!$B$9:$B$147,0)),"",VLOOKUP(MATCH(H49,一般男申込!$B$9:$B$147,0),一般男申込!$A$9:$F$147,3))</f>
        <v/>
      </c>
      <c r="J49" s="95" t="str">
        <f>IF(ISERROR(MATCH(H49,一般男申込!$B$9:$B$147,0)),"",VLOOKUP(MATCH(H49,一般男申込!$B$9:$B$147,0),一般男申込!$A$9:$F$147,5))</f>
        <v/>
      </c>
      <c r="M49">
        <f t="shared" si="14"/>
        <v>38</v>
      </c>
      <c r="O49">
        <v>2</v>
      </c>
      <c r="P49" t="str">
        <f t="shared" si="15"/>
        <v/>
      </c>
      <c r="Q49" s="96" t="str">
        <f>IF(ISERROR(MATCH($P49,一般男申込!$B$9:$B$147,0)),"",VLOOKUP(MATCH($P49,一般男申込!$B$9:$B$147,0),一般男申込!$A$9:$F$147,3))</f>
        <v/>
      </c>
      <c r="R49" s="96" t="str">
        <f>IF(ISERROR(MATCH($P49,一般男申込!$B$9:$B$147,0)),"",VLOOKUP(MATCH($P49,一般男申込!$B$9:$B$147,0),一般男申込!$A$9:$F$147,4))</f>
        <v/>
      </c>
      <c r="S49" s="96" t="str">
        <f>IF(ISERROR(MATCH($P49,一般男申込!$B$9:$B$147,0)),"",VLOOKUP(MATCH($P49,一般男申込!$B$9:$B$147,0),一般男申込!$A$9:$F$147,5))</f>
        <v/>
      </c>
      <c r="T49" s="96" t="str">
        <f>IF(ISERROR(MATCH($P49,一般男申込!$B$9:$B$147,0)),"",VLOOKUP(MATCH($P49,一般男申込!$B$9:$B$147,0),一般男申込!$A$9:$F$147,6))</f>
        <v/>
      </c>
      <c r="U49" s="98" t="str">
        <f>IF(Q49="","",U$48)</f>
        <v/>
      </c>
      <c r="Y49">
        <f t="shared" si="3"/>
        <v>38</v>
      </c>
      <c r="AA49">
        <v>2</v>
      </c>
      <c r="AB49" t="str">
        <f t="shared" si="16"/>
        <v/>
      </c>
      <c r="AC49" s="211" t="str">
        <f>IF(ISERROR(MATCH($AB49,一般男申込!$B$9:$B$147,0)),"",VLOOKUP(MATCH($AB49,一般男申込!$B$9:$B$147,0),一般男申込!$A$9:$F$147,3))</f>
        <v/>
      </c>
      <c r="AD49" s="211" t="str">
        <f>IF(ISERROR(MATCH($AB49,一般男申込!$B$9:$B$147,0)),"",VLOOKUP(MATCH($AB49,一般男申込!$B$9:$B$147,0),一般男申込!$A$9:$F$147,4))</f>
        <v/>
      </c>
      <c r="AE49" s="211" t="str">
        <f>IF(ISERROR(MATCH($AB49,一般男申込!$B$9:$B$147,0)),"",VLOOKUP(MATCH($AB49,一般男申込!$B$9:$B$147,0),一般男申込!$A$9:$F$147,5))</f>
        <v/>
      </c>
      <c r="AF49" s="211" t="str">
        <f>IF(ISERROR(MATCH($AB49,一般男申込!$B$9:$B$147,0)),"",VLOOKUP(MATCH($AB49,一般男申込!$B$9:$B$147,0),一般男申込!$A$9:$F$147,6))</f>
        <v/>
      </c>
      <c r="AG49" s="98" t="str">
        <f>IF(AC49="","",AG$48)</f>
        <v/>
      </c>
    </row>
    <row r="50" spans="1:34">
      <c r="B50">
        <v>6</v>
      </c>
      <c r="C50" s="99"/>
      <c r="D50" s="95" t="str">
        <f>IF(ISERROR(MATCH(C50,一般男申込!$B$9:$B$147,0)),"",VLOOKUP(MATCH(C50,一般男申込!$B$9:$B$147,0),一般男申込!$A$9:$F$147,3))</f>
        <v/>
      </c>
      <c r="E50" s="95" t="str">
        <f>IF(ISERROR(MATCH(C50,一般男申込!$B$9:$B$147,0)),"",VLOOKUP(MATCH(C50,一般男申込!$B$9:$B$147,0),一般男申込!$A$9:$F$147,5))</f>
        <v/>
      </c>
      <c r="G50">
        <v>6</v>
      </c>
      <c r="H50" s="99"/>
      <c r="I50" s="95" t="str">
        <f>IF(ISERROR(MATCH(H50,一般男申込!$B$9:$B$147,0)),"",VLOOKUP(MATCH(H50,一般男申込!$B$9:$B$147,0),一般男申込!$A$9:$F$147,3))</f>
        <v/>
      </c>
      <c r="J50" s="95" t="str">
        <f>IF(ISERROR(MATCH(H50,一般男申込!$B$9:$B$147,0)),"",VLOOKUP(MATCH(H50,一般男申込!$B$9:$B$147,0),一般男申込!$A$9:$F$147,5))</f>
        <v/>
      </c>
      <c r="M50">
        <f t="shared" si="14"/>
        <v>39</v>
      </c>
      <c r="O50">
        <v>3</v>
      </c>
      <c r="P50" t="str">
        <f t="shared" si="15"/>
        <v/>
      </c>
      <c r="Q50" s="96" t="str">
        <f>IF(ISERROR(MATCH($P50,一般男申込!$B$9:$B$147,0)),"",VLOOKUP(MATCH($P50,一般男申込!$B$9:$B$147,0),一般男申込!$A$9:$F$147,3))</f>
        <v/>
      </c>
      <c r="R50" s="96" t="str">
        <f>IF(ISERROR(MATCH($P50,一般男申込!$B$9:$B$147,0)),"",VLOOKUP(MATCH($P50,一般男申込!$B$9:$B$147,0),一般男申込!$A$9:$F$147,4))</f>
        <v/>
      </c>
      <c r="S50" s="96" t="str">
        <f>IF(ISERROR(MATCH($P50,一般男申込!$B$9:$B$147,0)),"",VLOOKUP(MATCH($P50,一般男申込!$B$9:$B$147,0),一般男申込!$A$9:$F$147,5))</f>
        <v/>
      </c>
      <c r="T50" s="96" t="str">
        <f>IF(ISERROR(MATCH($P50,一般男申込!$B$9:$B$147,0)),"",VLOOKUP(MATCH($P50,一般男申込!$B$9:$B$147,0),一般男申込!$A$9:$F$147,6))</f>
        <v/>
      </c>
      <c r="U50" s="98" t="str">
        <f>IF(Q50="","",U$48)</f>
        <v/>
      </c>
      <c r="Y50">
        <f t="shared" si="3"/>
        <v>39</v>
      </c>
      <c r="AA50">
        <v>3</v>
      </c>
      <c r="AB50" t="str">
        <f t="shared" si="16"/>
        <v/>
      </c>
      <c r="AC50" s="211" t="str">
        <f>IF(ISERROR(MATCH($AB50,一般男申込!$B$9:$B$147,0)),"",VLOOKUP(MATCH($AB50,一般男申込!$B$9:$B$147,0),一般男申込!$A$9:$F$147,3))</f>
        <v/>
      </c>
      <c r="AD50" s="211" t="str">
        <f>IF(ISERROR(MATCH($AB50,一般男申込!$B$9:$B$147,0)),"",VLOOKUP(MATCH($AB50,一般男申込!$B$9:$B$147,0),一般男申込!$A$9:$F$147,4))</f>
        <v/>
      </c>
      <c r="AE50" s="211" t="str">
        <f>IF(ISERROR(MATCH($AB50,一般男申込!$B$9:$B$147,0)),"",VLOOKUP(MATCH($AB50,一般男申込!$B$9:$B$147,0),一般男申込!$A$9:$F$147,5))</f>
        <v/>
      </c>
      <c r="AF50" s="211" t="str">
        <f>IF(ISERROR(MATCH($AB50,一般男申込!$B$9:$B$147,0)),"",VLOOKUP(MATCH($AB50,一般男申込!$B$9:$B$147,0),一般男申込!$A$9:$F$147,6))</f>
        <v/>
      </c>
      <c r="AG50" s="98" t="str">
        <f>IF(AC50="","",AG$48)</f>
        <v/>
      </c>
    </row>
    <row r="51" spans="1:34" ht="22.5" customHeight="1">
      <c r="A51" s="187" t="s">
        <v>121</v>
      </c>
      <c r="F51" s="187" t="s">
        <v>122</v>
      </c>
      <c r="M51">
        <f t="shared" si="14"/>
        <v>40</v>
      </c>
      <c r="O51">
        <v>4</v>
      </c>
      <c r="P51" t="str">
        <f t="shared" si="15"/>
        <v/>
      </c>
      <c r="Q51" s="96" t="str">
        <f>IF(ISERROR(MATCH($P51,一般男申込!$B$9:$B$147,0)),"",VLOOKUP(MATCH($P51,一般男申込!$B$9:$B$147,0),一般男申込!$A$9:$F$147,3))</f>
        <v/>
      </c>
      <c r="R51" s="96" t="str">
        <f>IF(ISERROR(MATCH($P51,一般男申込!$B$9:$B$147,0)),"",VLOOKUP(MATCH($P51,一般男申込!$B$9:$B$147,0),一般男申込!$A$9:$F$147,4))</f>
        <v/>
      </c>
      <c r="S51" s="96" t="str">
        <f>IF(ISERROR(MATCH($P51,一般男申込!$B$9:$B$147,0)),"",VLOOKUP(MATCH($P51,一般男申込!$B$9:$B$147,0),一般男申込!$A$9:$F$147,5))</f>
        <v/>
      </c>
      <c r="T51" s="96" t="str">
        <f>IF(ISERROR(MATCH($P51,一般男申込!$B$9:$B$147,0)),"",VLOOKUP(MATCH($P51,一般男申込!$B$9:$B$147,0),一般男申込!$A$9:$F$147,6))</f>
        <v/>
      </c>
      <c r="U51" s="98" t="str">
        <f>IF(Q51="","",U$48)</f>
        <v/>
      </c>
      <c r="Y51">
        <f t="shared" si="3"/>
        <v>40</v>
      </c>
      <c r="AA51">
        <v>4</v>
      </c>
      <c r="AB51" t="str">
        <f t="shared" si="16"/>
        <v/>
      </c>
      <c r="AC51" s="211" t="str">
        <f>IF(ISERROR(MATCH($AB51,一般男申込!$B$9:$B$147,0)),"",VLOOKUP(MATCH($AB51,一般男申込!$B$9:$B$147,0),一般男申込!$A$9:$F$147,3))</f>
        <v/>
      </c>
      <c r="AD51" s="211" t="str">
        <f>IF(ISERROR(MATCH($AB51,一般男申込!$B$9:$B$147,0)),"",VLOOKUP(MATCH($AB51,一般男申込!$B$9:$B$147,0),一般男申込!$A$9:$F$147,4))</f>
        <v/>
      </c>
      <c r="AE51" s="211" t="str">
        <f>IF(ISERROR(MATCH($AB51,一般男申込!$B$9:$B$147,0)),"",VLOOKUP(MATCH($AB51,一般男申込!$B$9:$B$147,0),一般男申込!$A$9:$F$147,5))</f>
        <v/>
      </c>
      <c r="AF51" s="211" t="str">
        <f>IF(ISERROR(MATCH($AB51,一般男申込!$B$9:$B$147,0)),"",VLOOKUP(MATCH($AB51,一般男申込!$B$9:$B$147,0),一般男申込!$A$9:$F$147,6))</f>
        <v/>
      </c>
      <c r="AG51" s="98" t="str">
        <f>IF(AC51="","",AG$48)</f>
        <v/>
      </c>
    </row>
    <row r="52" spans="1:34">
      <c r="B52" s="87"/>
      <c r="C52" s="88" t="s">
        <v>33</v>
      </c>
      <c r="D52" s="89"/>
      <c r="G52" s="87"/>
      <c r="H52" s="88" t="s">
        <v>33</v>
      </c>
      <c r="I52" s="89"/>
      <c r="M52">
        <f t="shared" si="14"/>
        <v>41</v>
      </c>
      <c r="O52">
        <v>5</v>
      </c>
      <c r="P52" t="str">
        <f t="shared" si="15"/>
        <v/>
      </c>
      <c r="Q52" s="96" t="str">
        <f>IF(ISERROR(MATCH($P52,一般男申込!$B$9:$B$147,0)),"",VLOOKUP(MATCH($P52,一般男申込!$B$9:$B$147,0),一般男申込!$A$9:$F$147,3))</f>
        <v/>
      </c>
      <c r="R52" s="96" t="str">
        <f>IF(ISERROR(MATCH($P52,一般男申込!$B$9:$B$147,0)),"",VLOOKUP(MATCH($P52,一般男申込!$B$9:$B$147,0),一般男申込!$A$9:$F$147,4))</f>
        <v/>
      </c>
      <c r="S52" s="96" t="str">
        <f>IF(ISERROR(MATCH($P52,一般男申込!$B$9:$B$147,0)),"",VLOOKUP(MATCH($P52,一般男申込!$B$9:$B$147,0),一般男申込!$A$9:$F$147,5))</f>
        <v/>
      </c>
      <c r="T52" s="96" t="str">
        <f>IF(ISERROR(MATCH($P52,一般男申込!$B$9:$B$147,0)),"",VLOOKUP(MATCH($P52,一般男申込!$B$9:$B$147,0),一般男申込!$A$9:$F$147,6))</f>
        <v/>
      </c>
      <c r="U52" s="98" t="str">
        <f>IF(Q52="","",IF(T52="","",U$48))</f>
        <v/>
      </c>
      <c r="Y52">
        <f t="shared" si="3"/>
        <v>41</v>
      </c>
      <c r="AA52">
        <v>5</v>
      </c>
      <c r="AB52" t="str">
        <f t="shared" si="16"/>
        <v/>
      </c>
      <c r="AC52" s="211" t="str">
        <f>IF(ISERROR(MATCH($AB52,一般男申込!$B$9:$B$147,0)),"",VLOOKUP(MATCH($AB52,一般男申込!$B$9:$B$147,0),一般男申込!$A$9:$F$147,3))</f>
        <v/>
      </c>
      <c r="AD52" s="211" t="str">
        <f>IF(ISERROR(MATCH($AB52,一般男申込!$B$9:$B$147,0)),"",VLOOKUP(MATCH($AB52,一般男申込!$B$9:$B$147,0),一般男申込!$A$9:$F$147,4))</f>
        <v/>
      </c>
      <c r="AE52" s="211" t="str">
        <f>IF(ISERROR(MATCH($AB52,一般男申込!$B$9:$B$147,0)),"",VLOOKUP(MATCH($AB52,一般男申込!$B$9:$B$147,0),一般男申込!$A$9:$F$147,5))</f>
        <v/>
      </c>
      <c r="AF52" s="211" t="str">
        <f>IF(ISERROR(MATCH($AB52,一般男申込!$B$9:$B$147,0)),"",VLOOKUP(MATCH($AB52,一般男申込!$B$9:$B$147,0),一般男申込!$A$9:$F$147,6))</f>
        <v/>
      </c>
      <c r="AG52" s="98" t="str">
        <f>IF(AC52="","",IF(AF52="","",AG$48))</f>
        <v/>
      </c>
    </row>
    <row r="53" spans="1:34">
      <c r="B53" s="87"/>
      <c r="C53" s="88" t="s">
        <v>34</v>
      </c>
      <c r="D53" s="89"/>
      <c r="G53" s="87"/>
      <c r="H53" s="88" t="s">
        <v>129</v>
      </c>
      <c r="I53" s="89"/>
      <c r="M53">
        <f t="shared" si="14"/>
        <v>42</v>
      </c>
      <c r="O53">
        <v>6</v>
      </c>
      <c r="P53" t="str">
        <f t="shared" si="15"/>
        <v/>
      </c>
      <c r="Q53" s="96" t="str">
        <f>IF(ISERROR(MATCH($P53,一般男申込!$B$9:$B$147,0)),"",VLOOKUP(MATCH($P53,一般男申込!$B$9:$B$147,0),一般男申込!$A$9:$F$147,3))</f>
        <v/>
      </c>
      <c r="R53" s="96" t="str">
        <f>IF(ISERROR(MATCH($P53,一般男申込!$B$9:$B$147,0)),"",VLOOKUP(MATCH($P53,一般男申込!$B$9:$B$147,0),一般男申込!$A$9:$F$147,4))</f>
        <v/>
      </c>
      <c r="S53" s="96" t="str">
        <f>IF(ISERROR(MATCH($P53,一般男申込!$B$9:$B$147,0)),"",VLOOKUP(MATCH($P53,一般男申込!$B$9:$B$147,0),一般男申込!$A$9:$F$147,5))</f>
        <v/>
      </c>
      <c r="T53" s="96" t="str">
        <f>IF(ISERROR(MATCH($P53,一般男申込!$B$9:$B$147,0)),"",VLOOKUP(MATCH($P53,一般男申込!$B$9:$B$147,0),一般男申込!$A$9:$F$147,6))</f>
        <v/>
      </c>
      <c r="U53" s="98" t="str">
        <f>IF(Q53="","",IF(T53="","",U$48))</f>
        <v/>
      </c>
      <c r="Y53">
        <f t="shared" si="3"/>
        <v>42</v>
      </c>
      <c r="AA53">
        <v>6</v>
      </c>
      <c r="AB53" t="str">
        <f t="shared" si="16"/>
        <v/>
      </c>
      <c r="AC53" s="211" t="str">
        <f>IF(ISERROR(MATCH($AB53,一般男申込!$B$9:$B$147,0)),"",VLOOKUP(MATCH($AB53,一般男申込!$B$9:$B$147,0),一般男申込!$A$9:$F$147,3))</f>
        <v/>
      </c>
      <c r="AD53" s="211" t="str">
        <f>IF(ISERROR(MATCH($AB53,一般男申込!$B$9:$B$147,0)),"",VLOOKUP(MATCH($AB53,一般男申込!$B$9:$B$147,0),一般男申込!$A$9:$F$147,4))</f>
        <v/>
      </c>
      <c r="AE53" s="211" t="str">
        <f>IF(ISERROR(MATCH($AB53,一般男申込!$B$9:$B$147,0)),"",VLOOKUP(MATCH($AB53,一般男申込!$B$9:$B$147,0),一般男申込!$A$9:$F$147,5))</f>
        <v/>
      </c>
      <c r="AF53" s="211" t="str">
        <f>IF(ISERROR(MATCH($AB53,一般男申込!$B$9:$B$147,0)),"",VLOOKUP(MATCH($AB53,一般男申込!$B$9:$B$147,0),一般男申込!$A$9:$F$147,6))</f>
        <v/>
      </c>
      <c r="AG53" s="98" t="str">
        <f>IF(AC53="","",IF(AF53="","",AG$48))</f>
        <v/>
      </c>
    </row>
    <row r="54" spans="1:34">
      <c r="B54" s="316" t="str">
        <f>IF(C56="","",VLOOKUP(MATCH(C56,一般男申込!$B$9:$B$147,0),一般男申込!$A$9:$F$147,6)&amp;B52)</f>
        <v/>
      </c>
      <c r="C54" s="316"/>
      <c r="G54" s="171" t="str">
        <f>IF(H56="","",VLOOKUP(MATCH(H56,一般男申込!$B$9:$B$147,0),一般男申込!$A$9:$F$147,6)&amp;G52)</f>
        <v/>
      </c>
      <c r="H54" s="171"/>
      <c r="M54">
        <f t="shared" si="14"/>
        <v>43</v>
      </c>
      <c r="N54" t="s">
        <v>49</v>
      </c>
      <c r="O54">
        <v>1</v>
      </c>
      <c r="P54" t="str">
        <f t="shared" ref="P54:P59" si="17">IF(C89="","",C89)</f>
        <v/>
      </c>
      <c r="Q54" s="96" t="str">
        <f>IF(ISERROR(MATCH($P54,一般男申込!$B$9:$B$147,0)),"",VLOOKUP(MATCH($P54,一般男申込!$B$9:$B$147,0),一般男申込!$A$9:$F$147,3))</f>
        <v/>
      </c>
      <c r="R54" s="96" t="str">
        <f>IF(ISERROR(MATCH($P54,一般男申込!$B$9:$B$147,0)),"",VLOOKUP(MATCH($P54,一般男申込!$B$9:$B$147,0),一般男申込!$A$9:$F$147,4))</f>
        <v/>
      </c>
      <c r="S54" s="96" t="str">
        <f>IF(ISERROR(MATCH($P54,一般男申込!$B$9:$B$147,0)),"",VLOOKUP(MATCH($P54,一般男申込!$B$9:$B$147,0),一般男申込!$A$9:$F$147,5))</f>
        <v/>
      </c>
      <c r="T54" s="96" t="str">
        <f>IF(ISERROR(MATCH($P54,一般男申込!$B$9:$B$147,0)),"",VLOOKUP(MATCH($P54,一般男申込!$B$9:$B$147,0),一般男申込!$A$9:$F$147,6))</f>
        <v/>
      </c>
      <c r="U54" s="98" t="str">
        <f>IF(G85="","",B85)</f>
        <v/>
      </c>
      <c r="V54" t="str">
        <f>IF(B86="","",B86)</f>
        <v/>
      </c>
      <c r="Y54">
        <f t="shared" si="3"/>
        <v>43</v>
      </c>
      <c r="Z54" t="s">
        <v>49</v>
      </c>
      <c r="AA54">
        <v>1</v>
      </c>
      <c r="AB54" t="str">
        <f t="shared" ref="AB54:AB59" si="18">IF(H89="","",H89)</f>
        <v/>
      </c>
      <c r="AC54" s="211" t="str">
        <f>IF(ISERROR(MATCH($AB54,一般男申込!$B$9:$B$147,0)),"",VLOOKUP(MATCH($AB54,一般男申込!$B$9:$B$147,0),一般男申込!$A$9:$F$147,3))</f>
        <v/>
      </c>
      <c r="AD54" s="211" t="str">
        <f>IF(ISERROR(MATCH($AB54,一般男申込!$B$9:$B$147,0)),"",VLOOKUP(MATCH($AB54,一般男申込!$B$9:$B$147,0),一般男申込!$A$9:$F$147,4))</f>
        <v/>
      </c>
      <c r="AE54" s="211" t="str">
        <f>IF(ISERROR(MATCH($AB54,一般男申込!$B$9:$B$147,0)),"",VLOOKUP(MATCH($AB54,一般男申込!$B$9:$B$147,0),一般男申込!$A$9:$F$147,5))</f>
        <v/>
      </c>
      <c r="AF54" s="211" t="str">
        <f>IF(ISERROR(MATCH($AB54,一般男申込!$B$9:$B$147,0)),"",VLOOKUP(MATCH($AB54,一般男申込!$B$9:$B$147,0),一般男申込!$A$9:$F$147,6))</f>
        <v/>
      </c>
      <c r="AG54" s="98" t="str">
        <f>IF(G85="","",G85)</f>
        <v/>
      </c>
      <c r="AH54" t="str">
        <f>IF(G86="","",G86)</f>
        <v/>
      </c>
    </row>
    <row r="55" spans="1:34">
      <c r="C55" s="235" t="s">
        <v>194</v>
      </c>
      <c r="D55" s="91" t="s">
        <v>36</v>
      </c>
      <c r="E55" s="91" t="s">
        <v>81</v>
      </c>
      <c r="H55" s="235" t="s">
        <v>194</v>
      </c>
      <c r="I55" s="91" t="s">
        <v>37</v>
      </c>
      <c r="J55" s="91" t="s">
        <v>81</v>
      </c>
      <c r="M55">
        <f t="shared" si="14"/>
        <v>44</v>
      </c>
      <c r="O55">
        <v>2</v>
      </c>
      <c r="P55" t="str">
        <f t="shared" si="17"/>
        <v/>
      </c>
      <c r="Q55" s="96" t="str">
        <f>IF(ISERROR(MATCH($P55,一般男申込!$B$9:$B$147,0)),"",VLOOKUP(MATCH($P55,一般男申込!$B$9:$B$147,0),一般男申込!$A$9:$F$147,3))</f>
        <v/>
      </c>
      <c r="R55" s="96" t="str">
        <f>IF(ISERROR(MATCH($P55,一般男申込!$B$9:$B$147,0)),"",VLOOKUP(MATCH($P55,一般男申込!$B$9:$B$147,0),一般男申込!$A$9:$F$147,4))</f>
        <v/>
      </c>
      <c r="S55" s="96" t="str">
        <f>IF(ISERROR(MATCH($P55,一般男申込!$B$9:$B$147,0)),"",VLOOKUP(MATCH($P55,一般男申込!$B$9:$B$147,0),一般男申込!$A$9:$F$147,5))</f>
        <v/>
      </c>
      <c r="T55" s="96" t="str">
        <f>IF(ISERROR(MATCH($P55,一般男申込!$B$9:$B$147,0)),"",VLOOKUP(MATCH($P55,一般男申込!$B$9:$B$147,0),一般男申込!$A$9:$F$147,6))</f>
        <v/>
      </c>
      <c r="U55" s="98" t="str">
        <f>IF(Q55="","",U$54)</f>
        <v/>
      </c>
      <c r="Y55">
        <f t="shared" si="3"/>
        <v>44</v>
      </c>
      <c r="AA55">
        <v>2</v>
      </c>
      <c r="AB55" t="str">
        <f t="shared" si="18"/>
        <v/>
      </c>
      <c r="AC55" s="211" t="str">
        <f>IF(ISERROR(MATCH($AB55,一般男申込!$B$9:$B$147,0)),"",VLOOKUP(MATCH($AB55,一般男申込!$B$9:$B$147,0),一般男申込!$A$9:$F$147,3))</f>
        <v/>
      </c>
      <c r="AD55" s="211" t="str">
        <f>IF(ISERROR(MATCH($AB55,一般男申込!$B$9:$B$147,0)),"",VLOOKUP(MATCH($AB55,一般男申込!$B$9:$B$147,0),一般男申込!$A$9:$F$147,4))</f>
        <v/>
      </c>
      <c r="AE55" s="211" t="str">
        <f>IF(ISERROR(MATCH($AB55,一般男申込!$B$9:$B$147,0)),"",VLOOKUP(MATCH($AB55,一般男申込!$B$9:$B$147,0),一般男申込!$A$9:$F$147,5))</f>
        <v/>
      </c>
      <c r="AF55" s="211" t="str">
        <f>IF(ISERROR(MATCH($AB55,一般男申込!$B$9:$B$147,0)),"",VLOOKUP(MATCH($AB55,一般男申込!$B$9:$B$147,0),一般男申込!$A$9:$F$147,6))</f>
        <v/>
      </c>
      <c r="AG55" s="98" t="str">
        <f>IF(AC55="","",AG$54)</f>
        <v/>
      </c>
    </row>
    <row r="56" spans="1:34">
      <c r="B56">
        <v>1</v>
      </c>
      <c r="C56" s="99"/>
      <c r="D56" s="95" t="str">
        <f>IF(ISERROR(MATCH(C56,一般男申込!$B$9:$B$147,0)),"",VLOOKUP(MATCH(C56,一般男申込!$B$9:$B$147,0),一般男申込!$A$9:$F$147,3))</f>
        <v/>
      </c>
      <c r="E56" s="95" t="str">
        <f>IF(ISERROR(MATCH(C56,一般男申込!$B$9:$B$147,0)),"",VLOOKUP(MATCH(C56,一般男申込!$B$9:$B$147,0),一般男申込!$A$9:$F$147,5))</f>
        <v/>
      </c>
      <c r="G56">
        <v>1</v>
      </c>
      <c r="H56" s="99"/>
      <c r="I56" s="95" t="str">
        <f>IF(ISERROR(MATCH(H56,一般男申込!$B$9:$B$147,0)),"",VLOOKUP(MATCH(H56,一般男申込!$B$9:$B$147,0),一般男申込!$A$9:$F$147,3))</f>
        <v/>
      </c>
      <c r="J56" s="95" t="str">
        <f>IF(ISERROR(MATCH(H56,一般男申込!$B$9:$B$147,0)),"",VLOOKUP(MATCH(H56,一般男申込!$B$9:$B$147,0),一般男申込!$A$9:$F$147,5))</f>
        <v/>
      </c>
      <c r="M56">
        <f t="shared" si="14"/>
        <v>45</v>
      </c>
      <c r="O56">
        <v>3</v>
      </c>
      <c r="P56" t="str">
        <f t="shared" si="17"/>
        <v/>
      </c>
      <c r="Q56" s="96" t="str">
        <f>IF(ISERROR(MATCH($P56,一般男申込!$B$9:$B$147,0)),"",VLOOKUP(MATCH($P56,一般男申込!$B$9:$B$147,0),一般男申込!$A$9:$F$147,3))</f>
        <v/>
      </c>
      <c r="R56" s="96" t="str">
        <f>IF(ISERROR(MATCH($P56,一般男申込!$B$9:$B$147,0)),"",VLOOKUP(MATCH($P56,一般男申込!$B$9:$B$147,0),一般男申込!$A$9:$F$147,4))</f>
        <v/>
      </c>
      <c r="S56" s="96" t="str">
        <f>IF(ISERROR(MATCH($P56,一般男申込!$B$9:$B$147,0)),"",VLOOKUP(MATCH($P56,一般男申込!$B$9:$B$147,0),一般男申込!$A$9:$F$147,5))</f>
        <v/>
      </c>
      <c r="T56" s="96" t="str">
        <f>IF(ISERROR(MATCH($P56,一般男申込!$B$9:$B$147,0)),"",VLOOKUP(MATCH($P56,一般男申込!$B$9:$B$147,0),一般男申込!$A$9:$F$147,6))</f>
        <v/>
      </c>
      <c r="U56" s="98" t="str">
        <f>IF(Q56="","",U$54)</f>
        <v/>
      </c>
      <c r="Y56">
        <f t="shared" si="3"/>
        <v>45</v>
      </c>
      <c r="AA56">
        <v>3</v>
      </c>
      <c r="AB56" t="str">
        <f t="shared" si="18"/>
        <v/>
      </c>
      <c r="AC56" s="211" t="str">
        <f>IF(ISERROR(MATCH($AB56,一般男申込!$B$9:$B$147,0)),"",VLOOKUP(MATCH($AB56,一般男申込!$B$9:$B$147,0),一般男申込!$A$9:$F$147,3))</f>
        <v/>
      </c>
      <c r="AD56" s="211" t="str">
        <f>IF(ISERROR(MATCH($AB56,一般男申込!$B$9:$B$147,0)),"",VLOOKUP(MATCH($AB56,一般男申込!$B$9:$B$147,0),一般男申込!$A$9:$F$147,4))</f>
        <v/>
      </c>
      <c r="AE56" s="211" t="str">
        <f>IF(ISERROR(MATCH($AB56,一般男申込!$B$9:$B$147,0)),"",VLOOKUP(MATCH($AB56,一般男申込!$B$9:$B$147,0),一般男申込!$A$9:$F$147,5))</f>
        <v/>
      </c>
      <c r="AF56" s="211" t="str">
        <f>IF(ISERROR(MATCH($AB56,一般男申込!$B$9:$B$147,0)),"",VLOOKUP(MATCH($AB56,一般男申込!$B$9:$B$147,0),一般男申込!$A$9:$F$147,6))</f>
        <v/>
      </c>
      <c r="AG56" s="98" t="str">
        <f>IF(AC56="","",AG$54)</f>
        <v/>
      </c>
    </row>
    <row r="57" spans="1:34">
      <c r="B57">
        <v>2</v>
      </c>
      <c r="C57" s="99"/>
      <c r="D57" s="95" t="str">
        <f>IF(ISERROR(MATCH(C57,一般男申込!$B$9:$B$147,0)),"",VLOOKUP(MATCH(C57,一般男申込!$B$9:$B$147,0),一般男申込!$A$9:$F$147,3))</f>
        <v/>
      </c>
      <c r="E57" s="95" t="str">
        <f>IF(ISERROR(MATCH(C57,一般男申込!$B$9:$B$147,0)),"",VLOOKUP(MATCH(C57,一般男申込!$B$9:$B$147,0),一般男申込!$A$9:$F$147,5))</f>
        <v/>
      </c>
      <c r="G57">
        <v>2</v>
      </c>
      <c r="H57" s="99"/>
      <c r="I57" s="95" t="str">
        <f>IF(ISERROR(MATCH(H57,一般男申込!$B$9:$B$147,0)),"",VLOOKUP(MATCH(H57,一般男申込!$B$9:$B$147,0),一般男申込!$A$9:$F$147,3))</f>
        <v/>
      </c>
      <c r="J57" s="95" t="str">
        <f>IF(ISERROR(MATCH(H57,一般男申込!$B$9:$B$147,0)),"",VLOOKUP(MATCH(H57,一般男申込!$B$9:$B$147,0),一般男申込!$A$9:$F$147,5))</f>
        <v/>
      </c>
      <c r="M57">
        <f t="shared" si="14"/>
        <v>46</v>
      </c>
      <c r="O57">
        <v>4</v>
      </c>
      <c r="P57" t="str">
        <f t="shared" si="17"/>
        <v/>
      </c>
      <c r="Q57" s="96" t="str">
        <f>IF(ISERROR(MATCH($P57,一般男申込!$B$9:$B$147,0)),"",VLOOKUP(MATCH($P57,一般男申込!$B$9:$B$147,0),一般男申込!$A$9:$F$147,3))</f>
        <v/>
      </c>
      <c r="R57" s="96" t="str">
        <f>IF(ISERROR(MATCH($P57,一般男申込!$B$9:$B$147,0)),"",VLOOKUP(MATCH($P57,一般男申込!$B$9:$B$147,0),一般男申込!$A$9:$F$147,4))</f>
        <v/>
      </c>
      <c r="S57" s="96" t="str">
        <f>IF(ISERROR(MATCH($P57,一般男申込!$B$9:$B$147,0)),"",VLOOKUP(MATCH($P57,一般男申込!$B$9:$B$147,0),一般男申込!$A$9:$F$147,5))</f>
        <v/>
      </c>
      <c r="T57" s="96" t="str">
        <f>IF(ISERROR(MATCH($P57,一般男申込!$B$9:$B$147,0)),"",VLOOKUP(MATCH($P57,一般男申込!$B$9:$B$147,0),一般男申込!$A$9:$F$147,6))</f>
        <v/>
      </c>
      <c r="U57" s="98" t="str">
        <f>IF(Q57="","",U$54)</f>
        <v/>
      </c>
      <c r="Y57">
        <f t="shared" si="3"/>
        <v>46</v>
      </c>
      <c r="AA57">
        <v>4</v>
      </c>
      <c r="AB57" t="str">
        <f t="shared" si="18"/>
        <v/>
      </c>
      <c r="AC57" s="211" t="str">
        <f>IF(ISERROR(MATCH($AB57,一般男申込!$B$9:$B$147,0)),"",VLOOKUP(MATCH($AB57,一般男申込!$B$9:$B$147,0),一般男申込!$A$9:$F$147,3))</f>
        <v/>
      </c>
      <c r="AD57" s="211" t="str">
        <f>IF(ISERROR(MATCH($AB57,一般男申込!$B$9:$B$147,0)),"",VLOOKUP(MATCH($AB57,一般男申込!$B$9:$B$147,0),一般男申込!$A$9:$F$147,4))</f>
        <v/>
      </c>
      <c r="AE57" s="211" t="str">
        <f>IF(ISERROR(MATCH($AB57,一般男申込!$B$9:$B$147,0)),"",VLOOKUP(MATCH($AB57,一般男申込!$B$9:$B$147,0),一般男申込!$A$9:$F$147,5))</f>
        <v/>
      </c>
      <c r="AF57" s="211" t="str">
        <f>IF(ISERROR(MATCH($AB57,一般男申込!$B$9:$B$147,0)),"",VLOOKUP(MATCH($AB57,一般男申込!$B$9:$B$147,0),一般男申込!$A$9:$F$147,6))</f>
        <v/>
      </c>
      <c r="AG57" s="98" t="str">
        <f>IF(AC57="","",AG$54)</f>
        <v/>
      </c>
    </row>
    <row r="58" spans="1:34">
      <c r="B58">
        <v>3</v>
      </c>
      <c r="C58" s="99"/>
      <c r="D58" s="95" t="str">
        <f>IF(ISERROR(MATCH(C58,一般男申込!$B$9:$B$147,0)),"",VLOOKUP(MATCH(C58,一般男申込!$B$9:$B$147,0),一般男申込!$A$9:$F$147,3))</f>
        <v/>
      </c>
      <c r="E58" s="95" t="str">
        <f>IF(ISERROR(MATCH(C58,一般男申込!$B$9:$B$147,0)),"",VLOOKUP(MATCH(C58,一般男申込!$B$9:$B$147,0),一般男申込!$A$9:$F$147,5))</f>
        <v/>
      </c>
      <c r="G58">
        <v>3</v>
      </c>
      <c r="H58" s="99"/>
      <c r="I58" s="95" t="str">
        <f>IF(ISERROR(MATCH(H58,一般男申込!$B$9:$B$147,0)),"",VLOOKUP(MATCH(H58,一般男申込!$B$9:$B$147,0),一般男申込!$A$9:$F$147,3))</f>
        <v/>
      </c>
      <c r="J58" s="95" t="str">
        <f>IF(ISERROR(MATCH(H58,一般男申込!$B$9:$B$147,0)),"",VLOOKUP(MATCH(H58,一般男申込!$B$9:$B$147,0),一般男申込!$A$9:$F$147,5))</f>
        <v/>
      </c>
      <c r="M58">
        <f t="shared" si="14"/>
        <v>47</v>
      </c>
      <c r="O58">
        <v>5</v>
      </c>
      <c r="P58" t="str">
        <f t="shared" si="17"/>
        <v/>
      </c>
      <c r="Q58" s="96" t="str">
        <f>IF(ISERROR(MATCH($P58,一般男申込!$B$9:$B$147,0)),"",VLOOKUP(MATCH($P58,一般男申込!$B$9:$B$147,0),一般男申込!$A$9:$F$147,3))</f>
        <v/>
      </c>
      <c r="R58" s="96" t="str">
        <f>IF(ISERROR(MATCH($P58,一般男申込!$B$9:$B$147,0)),"",VLOOKUP(MATCH($P58,一般男申込!$B$9:$B$147,0),一般男申込!$A$9:$F$147,4))</f>
        <v/>
      </c>
      <c r="S58" s="96" t="str">
        <f>IF(ISERROR(MATCH($P58,一般男申込!$B$9:$B$147,0)),"",VLOOKUP(MATCH($P58,一般男申込!$B$9:$B$147,0),一般男申込!$A$9:$F$147,5))</f>
        <v/>
      </c>
      <c r="T58" s="96" t="str">
        <f>IF(ISERROR(MATCH($P58,一般男申込!$B$9:$B$147,0)),"",VLOOKUP(MATCH($P58,一般男申込!$B$9:$B$147,0),一般男申込!$A$9:$F$147,6))</f>
        <v/>
      </c>
      <c r="U58" s="98" t="str">
        <f>IF(Q58="","",IF(T58="","",U$54))</f>
        <v/>
      </c>
      <c r="Y58">
        <f t="shared" si="3"/>
        <v>47</v>
      </c>
      <c r="AA58">
        <v>5</v>
      </c>
      <c r="AB58" t="str">
        <f t="shared" si="18"/>
        <v/>
      </c>
      <c r="AC58" s="211" t="str">
        <f>IF(ISERROR(MATCH($AB58,一般男申込!$B$9:$B$147,0)),"",VLOOKUP(MATCH($AB58,一般男申込!$B$9:$B$147,0),一般男申込!$A$9:$F$147,3))</f>
        <v/>
      </c>
      <c r="AD58" s="211" t="str">
        <f>IF(ISERROR(MATCH($AB58,一般男申込!$B$9:$B$147,0)),"",VLOOKUP(MATCH($AB58,一般男申込!$B$9:$B$147,0),一般男申込!$A$9:$F$147,4))</f>
        <v/>
      </c>
      <c r="AE58" s="211" t="str">
        <f>IF(ISERROR(MATCH($AB58,一般男申込!$B$9:$B$147,0)),"",VLOOKUP(MATCH($AB58,一般男申込!$B$9:$B$147,0),一般男申込!$A$9:$F$147,5))</f>
        <v/>
      </c>
      <c r="AF58" s="211" t="str">
        <f>IF(ISERROR(MATCH($AB58,一般男申込!$B$9:$B$147,0)),"",VLOOKUP(MATCH($AB58,一般男申込!$B$9:$B$147,0),一般男申込!$A$9:$F$147,6))</f>
        <v/>
      </c>
      <c r="AG58" s="98" t="str">
        <f>IF(AC58="","",IF(AF58="","",AG$54))</f>
        <v/>
      </c>
    </row>
    <row r="59" spans="1:34">
      <c r="B59">
        <v>4</v>
      </c>
      <c r="C59" s="99"/>
      <c r="D59" s="95" t="str">
        <f>IF(ISERROR(MATCH(C59,一般男申込!$B$9:$B$147,0)),"",VLOOKUP(MATCH(C59,一般男申込!$B$9:$B$147,0),一般男申込!$A$9:$F$147,3))</f>
        <v/>
      </c>
      <c r="E59" s="95" t="str">
        <f>IF(ISERROR(MATCH(C59,一般男申込!$B$9:$B$147,0)),"",VLOOKUP(MATCH(C59,一般男申込!$B$9:$B$147,0),一般男申込!$A$9:$F$147,5))</f>
        <v/>
      </c>
      <c r="G59">
        <v>4</v>
      </c>
      <c r="H59" s="99"/>
      <c r="I59" s="95" t="str">
        <f>IF(ISERROR(MATCH(H59,一般男申込!$B$9:$B$147,0)),"",VLOOKUP(MATCH(H59,一般男申込!$B$9:$B$147,0),一般男申込!$A$9:$F$147,3))</f>
        <v/>
      </c>
      <c r="J59" s="95" t="str">
        <f>IF(ISERROR(MATCH(H59,一般男申込!$B$9:$B$147,0)),"",VLOOKUP(MATCH(H59,一般男申込!$B$9:$B$147,0),一般男申込!$A$9:$F$147,5))</f>
        <v/>
      </c>
      <c r="M59">
        <f t="shared" si="14"/>
        <v>48</v>
      </c>
      <c r="O59">
        <v>6</v>
      </c>
      <c r="P59" t="str">
        <f t="shared" si="17"/>
        <v/>
      </c>
      <c r="Q59" s="96" t="str">
        <f>IF(ISERROR(MATCH($P59,一般男申込!$B$9:$B$147,0)),"",VLOOKUP(MATCH($P59,一般男申込!$B$9:$B$147,0),一般男申込!$A$9:$F$147,3))</f>
        <v/>
      </c>
      <c r="R59" s="96" t="str">
        <f>IF(ISERROR(MATCH($P59,一般男申込!$B$9:$B$147,0)),"",VLOOKUP(MATCH($P59,一般男申込!$B$9:$B$147,0),一般男申込!$A$9:$F$147,4))</f>
        <v/>
      </c>
      <c r="S59" s="96" t="str">
        <f>IF(ISERROR(MATCH($P59,一般男申込!$B$9:$B$147,0)),"",VLOOKUP(MATCH($P59,一般男申込!$B$9:$B$147,0),一般男申込!$A$9:$F$147,5))</f>
        <v/>
      </c>
      <c r="T59" s="96" t="str">
        <f>IF(ISERROR(MATCH($P59,一般男申込!$B$9:$B$147,0)),"",VLOOKUP(MATCH($P59,一般男申込!$B$9:$B$147,0),一般男申込!$A$9:$F$147,6))</f>
        <v/>
      </c>
      <c r="U59" s="98" t="str">
        <f>IF(Q59="","",IF(T59="","",U$54))</f>
        <v/>
      </c>
      <c r="Y59">
        <f t="shared" si="3"/>
        <v>48</v>
      </c>
      <c r="AA59">
        <v>6</v>
      </c>
      <c r="AB59" t="str">
        <f t="shared" si="18"/>
        <v/>
      </c>
      <c r="AC59" s="211" t="str">
        <f>IF(ISERROR(MATCH($AB59,一般男申込!$B$9:$B$147,0)),"",VLOOKUP(MATCH($AB59,一般男申込!$B$9:$B$147,0),一般男申込!$A$9:$F$147,3))</f>
        <v/>
      </c>
      <c r="AD59" s="211" t="str">
        <f>IF(ISERROR(MATCH($AB59,一般男申込!$B$9:$B$147,0)),"",VLOOKUP(MATCH($AB59,一般男申込!$B$9:$B$147,0),一般男申込!$A$9:$F$147,4))</f>
        <v/>
      </c>
      <c r="AE59" s="211" t="str">
        <f>IF(ISERROR(MATCH($AB59,一般男申込!$B$9:$B$147,0)),"",VLOOKUP(MATCH($AB59,一般男申込!$B$9:$B$147,0),一般男申込!$A$9:$F$147,5))</f>
        <v/>
      </c>
      <c r="AF59" s="211" t="str">
        <f>IF(ISERROR(MATCH($AB59,一般男申込!$B$9:$B$147,0)),"",VLOOKUP(MATCH($AB59,一般男申込!$B$9:$B$147,0),一般男申込!$A$9:$F$147,6))</f>
        <v/>
      </c>
      <c r="AG59" s="98" t="str">
        <f>IF(AC59="","",IF(AF59="","",AG$54))</f>
        <v/>
      </c>
    </row>
    <row r="60" spans="1:34">
      <c r="B60">
        <v>5</v>
      </c>
      <c r="C60" s="99"/>
      <c r="D60" s="95" t="str">
        <f>IF(ISERROR(MATCH(C60,一般男申込!$B$9:$B$147,0)),"",VLOOKUP(MATCH(C60,一般男申込!$B$9:$B$147,0),一般男申込!$A$9:$F$147,3))</f>
        <v/>
      </c>
      <c r="E60" s="95" t="str">
        <f>IF(ISERROR(MATCH(C60,一般男申込!$B$9:$B$147,0)),"",VLOOKUP(MATCH(C60,一般男申込!$B$9:$B$147,0),一般男申込!$A$9:$F$147,5))</f>
        <v/>
      </c>
      <c r="G60">
        <v>5</v>
      </c>
      <c r="H60" s="99"/>
      <c r="I60" s="95" t="str">
        <f>IF(ISERROR(MATCH(H60,一般男申込!$B$9:$B$147,0)),"",VLOOKUP(MATCH(H60,一般男申込!$B$9:$B$147,0),一般男申込!$A$9:$F$147,3))</f>
        <v/>
      </c>
      <c r="J60" s="95" t="str">
        <f>IF(ISERROR(MATCH(H60,一般男申込!$B$9:$B$147,0)),"",VLOOKUP(MATCH(H60,一般男申込!$B$9:$B$147,0),一般男申込!$A$9:$F$147,5))</f>
        <v/>
      </c>
      <c r="M60">
        <f t="shared" si="14"/>
        <v>49</v>
      </c>
      <c r="N60" t="s">
        <v>50</v>
      </c>
      <c r="O60">
        <v>1</v>
      </c>
      <c r="P60" t="str">
        <f t="shared" ref="P60:P65" si="19">IF(C100="","",C100)</f>
        <v/>
      </c>
      <c r="Q60" s="96" t="str">
        <f>IF(ISERROR(MATCH($P60,一般男申込!$B$9:$B$147,0)),"",VLOOKUP(MATCH($P60,一般男申込!$B$9:$B$147,0),一般男申込!$A$9:$F$147,3))</f>
        <v/>
      </c>
      <c r="R60" s="96" t="str">
        <f>IF(ISERROR(MATCH($P60,一般男申込!$B$9:$B$147,0)),"",VLOOKUP(MATCH($P60,一般男申込!$B$9:$B$147,0),一般男申込!$A$9:$F$147,4))</f>
        <v/>
      </c>
      <c r="S60" s="96" t="str">
        <f>IF(ISERROR(MATCH($P60,一般男申込!$B$9:$B$147,0)),"",VLOOKUP(MATCH($P60,一般男申込!$B$9:$B$147,0),一般男申込!$A$9:$F$147,5))</f>
        <v/>
      </c>
      <c r="T60" s="96" t="str">
        <f>IF(ISERROR(MATCH($P60,一般男申込!$B$9:$B$147,0)),"",VLOOKUP(MATCH($P60,一般男申込!$B$9:$B$147,0),一般男申込!$A$9:$F$147,6))</f>
        <v/>
      </c>
      <c r="U60" s="98" t="str">
        <f>IF(B96="","",B96)</f>
        <v/>
      </c>
      <c r="V60" t="str">
        <f>IF(B97="","",B97)</f>
        <v/>
      </c>
      <c r="Y60">
        <f t="shared" si="3"/>
        <v>49</v>
      </c>
      <c r="Z60" t="s">
        <v>50</v>
      </c>
      <c r="AA60">
        <v>1</v>
      </c>
      <c r="AB60" t="str">
        <f t="shared" ref="AB60:AB65" si="20">IF(H100="","",H100)</f>
        <v/>
      </c>
      <c r="AC60" s="211" t="str">
        <f>IF(ISERROR(MATCH($AB60,一般男申込!$B$9:$B$147,0)),"",VLOOKUP(MATCH($AB60,一般男申込!$B$9:$B$147,0),一般男申込!$A$9:$F$147,3))</f>
        <v/>
      </c>
      <c r="AD60" s="211" t="str">
        <f>IF(ISERROR(MATCH($AB60,一般男申込!$B$9:$B$147,0)),"",VLOOKUP(MATCH($AB60,一般男申込!$B$9:$B$147,0),一般男申込!$A$9:$F$147,4))</f>
        <v/>
      </c>
      <c r="AE60" s="211" t="str">
        <f>IF(ISERROR(MATCH($AB60,一般男申込!$B$9:$B$147,0)),"",VLOOKUP(MATCH($AB60,一般男申込!$B$9:$B$147,0),一般男申込!$A$9:$F$147,5))</f>
        <v/>
      </c>
      <c r="AF60" s="211" t="str">
        <f>IF(ISERROR(MATCH($AB60,一般男申込!$B$9:$B$147,0)),"",VLOOKUP(MATCH($AB60,一般男申込!$B$9:$B$147,0),一般男申込!$A$9:$F$147,6))</f>
        <v/>
      </c>
      <c r="AG60" s="98" t="str">
        <f>IF(G96="","",G96)</f>
        <v/>
      </c>
      <c r="AH60" t="str">
        <f>IF(G97="","",G97)</f>
        <v/>
      </c>
    </row>
    <row r="61" spans="1:34">
      <c r="B61">
        <v>6</v>
      </c>
      <c r="C61" s="99"/>
      <c r="D61" s="95" t="str">
        <f>IF(ISERROR(MATCH(C61,一般男申込!$B$9:$B$147,0)),"",VLOOKUP(MATCH(C61,一般男申込!$B$9:$B$147,0),一般男申込!$A$9:$F$147,3))</f>
        <v/>
      </c>
      <c r="E61" s="95" t="str">
        <f>IF(ISERROR(MATCH(C61,一般男申込!$B$9:$B$147,0)),"",VLOOKUP(MATCH(C61,一般男申込!$B$9:$B$147,0),一般男申込!$A$9:$F$147,5))</f>
        <v/>
      </c>
      <c r="G61">
        <v>6</v>
      </c>
      <c r="H61" s="99"/>
      <c r="I61" s="95" t="str">
        <f>IF(ISERROR(MATCH(H61,一般男申込!$B$9:$B$147,0)),"",VLOOKUP(MATCH(H61,一般男申込!$B$9:$B$147,0),一般男申込!$A$9:$F$147,3))</f>
        <v/>
      </c>
      <c r="J61" s="95" t="str">
        <f>IF(ISERROR(MATCH(H61,一般男申込!$B$9:$B$147,0)),"",VLOOKUP(MATCH(H61,一般男申込!$B$9:$B$147,0),一般男申込!$A$9:$F$147,5))</f>
        <v/>
      </c>
      <c r="M61">
        <f t="shared" si="14"/>
        <v>50</v>
      </c>
      <c r="O61">
        <v>2</v>
      </c>
      <c r="P61" t="str">
        <f t="shared" si="19"/>
        <v/>
      </c>
      <c r="Q61" s="96" t="str">
        <f>IF(ISERROR(MATCH($P61,一般男申込!$B$9:$B$147,0)),"",VLOOKUP(MATCH($P61,一般男申込!$B$9:$B$147,0),一般男申込!$A$9:$F$147,3))</f>
        <v/>
      </c>
      <c r="R61" s="96" t="str">
        <f>IF(ISERROR(MATCH($P61,一般男申込!$B$9:$B$147,0)),"",VLOOKUP(MATCH($P61,一般男申込!$B$9:$B$147,0),一般男申込!$A$9:$F$147,4))</f>
        <v/>
      </c>
      <c r="S61" s="96" t="str">
        <f>IF(ISERROR(MATCH($P61,一般男申込!$B$9:$B$147,0)),"",VLOOKUP(MATCH($P61,一般男申込!$B$9:$B$147,0),一般男申込!$A$9:$F$147,5))</f>
        <v/>
      </c>
      <c r="T61" s="96" t="str">
        <f>IF(ISERROR(MATCH($P61,一般男申込!$B$9:$B$147,0)),"",VLOOKUP(MATCH($P61,一般男申込!$B$9:$B$147,0),一般男申込!$A$9:$F$147,6))</f>
        <v/>
      </c>
      <c r="U61" s="98" t="str">
        <f>IF(Q61="","",U$60)</f>
        <v/>
      </c>
      <c r="Y61">
        <f t="shared" si="3"/>
        <v>50</v>
      </c>
      <c r="AA61">
        <v>2</v>
      </c>
      <c r="AB61" t="str">
        <f t="shared" si="20"/>
        <v/>
      </c>
      <c r="AC61" s="211" t="str">
        <f>IF(ISERROR(MATCH($AB61,一般男申込!$B$9:$B$147,0)),"",VLOOKUP(MATCH($AB61,一般男申込!$B$9:$B$147,0),一般男申込!$A$9:$F$147,3))</f>
        <v/>
      </c>
      <c r="AD61" s="211" t="str">
        <f>IF(ISERROR(MATCH($AB61,一般男申込!$B$9:$B$147,0)),"",VLOOKUP(MATCH($AB61,一般男申込!$B$9:$B$147,0),一般男申込!$A$9:$F$147,4))</f>
        <v/>
      </c>
      <c r="AE61" s="211" t="str">
        <f>IF(ISERROR(MATCH($AB61,一般男申込!$B$9:$B$147,0)),"",VLOOKUP(MATCH($AB61,一般男申込!$B$9:$B$147,0),一般男申込!$A$9:$F$147,5))</f>
        <v/>
      </c>
      <c r="AF61" s="211" t="str">
        <f>IF(ISERROR(MATCH($AB61,一般男申込!$B$9:$B$147,0)),"",VLOOKUP(MATCH($AB61,一般男申込!$B$9:$B$147,0),一般男申込!$A$9:$F$147,6))</f>
        <v/>
      </c>
      <c r="AG61" s="98" t="str">
        <f>IF(AC61="","",AG$60)</f>
        <v/>
      </c>
    </row>
    <row r="62" spans="1:34">
      <c r="M62">
        <f t="shared" si="14"/>
        <v>51</v>
      </c>
      <c r="O62">
        <v>3</v>
      </c>
      <c r="P62" t="str">
        <f t="shared" si="19"/>
        <v/>
      </c>
      <c r="Q62" s="96" t="str">
        <f>IF(ISERROR(MATCH($P62,一般男申込!$B$9:$B$147,0)),"",VLOOKUP(MATCH($P62,一般男申込!$B$9:$B$147,0),一般男申込!$A$9:$F$147,3))</f>
        <v/>
      </c>
      <c r="R62" s="96" t="str">
        <f>IF(ISERROR(MATCH($P62,一般男申込!$B$9:$B$147,0)),"",VLOOKUP(MATCH($P62,一般男申込!$B$9:$B$147,0),一般男申込!$A$9:$F$147,4))</f>
        <v/>
      </c>
      <c r="S62" s="96" t="str">
        <f>IF(ISERROR(MATCH($P62,一般男申込!$B$9:$B$147,0)),"",VLOOKUP(MATCH($P62,一般男申込!$B$9:$B$147,0),一般男申込!$A$9:$F$147,5))</f>
        <v/>
      </c>
      <c r="T62" s="96" t="str">
        <f>IF(ISERROR(MATCH($P62,一般男申込!$B$9:$B$147,0)),"",VLOOKUP(MATCH($P62,一般男申込!$B$9:$B$147,0),一般男申込!$A$9:$F$147,6))</f>
        <v/>
      </c>
      <c r="U62" s="98" t="str">
        <f>IF(Q62="","",U$60)</f>
        <v/>
      </c>
      <c r="Y62">
        <f t="shared" si="3"/>
        <v>51</v>
      </c>
      <c r="AA62">
        <v>3</v>
      </c>
      <c r="AB62" t="str">
        <f t="shared" si="20"/>
        <v/>
      </c>
      <c r="AC62" s="211" t="str">
        <f>IF(ISERROR(MATCH($AB62,一般男申込!$B$9:$B$147,0)),"",VLOOKUP(MATCH($AB62,一般男申込!$B$9:$B$147,0),一般男申込!$A$9:$F$147,3))</f>
        <v/>
      </c>
      <c r="AD62" s="211" t="str">
        <f>IF(ISERROR(MATCH($AB62,一般男申込!$B$9:$B$147,0)),"",VLOOKUP(MATCH($AB62,一般男申込!$B$9:$B$147,0),一般男申込!$A$9:$F$147,4))</f>
        <v/>
      </c>
      <c r="AE62" s="211" t="str">
        <f>IF(ISERROR(MATCH($AB62,一般男申込!$B$9:$B$147,0)),"",VLOOKUP(MATCH($AB62,一般男申込!$B$9:$B$147,0),一般男申込!$A$9:$F$147,5))</f>
        <v/>
      </c>
      <c r="AF62" s="211" t="str">
        <f>IF(ISERROR(MATCH($AB62,一般男申込!$B$9:$B$147,0)),"",VLOOKUP(MATCH($AB62,一般男申込!$B$9:$B$147,0),一般男申込!$A$9:$F$147,6))</f>
        <v/>
      </c>
      <c r="AG62" s="98" t="str">
        <f>IF(AC62="","",AG$60)</f>
        <v/>
      </c>
    </row>
    <row r="63" spans="1:34">
      <c r="M63">
        <f t="shared" si="14"/>
        <v>52</v>
      </c>
      <c r="O63">
        <v>4</v>
      </c>
      <c r="P63" t="str">
        <f t="shared" si="19"/>
        <v/>
      </c>
      <c r="Q63" s="96" t="str">
        <f>IF(ISERROR(MATCH($P63,一般男申込!$B$9:$B$147,0)),"",VLOOKUP(MATCH($P63,一般男申込!$B$9:$B$147,0),一般男申込!$A$9:$F$147,3))</f>
        <v/>
      </c>
      <c r="R63" s="96" t="str">
        <f>IF(ISERROR(MATCH($P63,一般男申込!$B$9:$B$147,0)),"",VLOOKUP(MATCH($P63,一般男申込!$B$9:$B$147,0),一般男申込!$A$9:$F$147,4))</f>
        <v/>
      </c>
      <c r="S63" s="96" t="str">
        <f>IF(ISERROR(MATCH($P63,一般男申込!$B$9:$B$147,0)),"",VLOOKUP(MATCH($P63,一般男申込!$B$9:$B$147,0),一般男申込!$A$9:$F$147,5))</f>
        <v/>
      </c>
      <c r="T63" s="96" t="str">
        <f>IF(ISERROR(MATCH($P63,一般男申込!$B$9:$B$147,0)),"",VLOOKUP(MATCH($P63,一般男申込!$B$9:$B$147,0),一般男申込!$A$9:$F$147,6))</f>
        <v/>
      </c>
      <c r="U63" s="98" t="str">
        <f>IF(Q63="","",U$60)</f>
        <v/>
      </c>
      <c r="Y63">
        <f t="shared" si="3"/>
        <v>52</v>
      </c>
      <c r="AA63">
        <v>4</v>
      </c>
      <c r="AB63" t="str">
        <f t="shared" si="20"/>
        <v/>
      </c>
      <c r="AC63" s="211" t="str">
        <f>IF(ISERROR(MATCH($AB63,一般男申込!$B$9:$B$147,0)),"",VLOOKUP(MATCH($AB63,一般男申込!$B$9:$B$147,0),一般男申込!$A$9:$F$147,3))</f>
        <v/>
      </c>
      <c r="AD63" s="211" t="str">
        <f>IF(ISERROR(MATCH($AB63,一般男申込!$B$9:$B$147,0)),"",VLOOKUP(MATCH($AB63,一般男申込!$B$9:$B$147,0),一般男申込!$A$9:$F$147,4))</f>
        <v/>
      </c>
      <c r="AE63" s="211" t="str">
        <f>IF(ISERROR(MATCH($AB63,一般男申込!$B$9:$B$147,0)),"",VLOOKUP(MATCH($AB63,一般男申込!$B$9:$B$147,0),一般男申込!$A$9:$F$147,5))</f>
        <v/>
      </c>
      <c r="AF63" s="211" t="str">
        <f>IF(ISERROR(MATCH($AB63,一般男申込!$B$9:$B$147,0)),"",VLOOKUP(MATCH($AB63,一般男申込!$B$9:$B$147,0),一般男申込!$A$9:$F$147,6))</f>
        <v/>
      </c>
      <c r="AG63" s="98" t="str">
        <f>IF(AC63="","",AG$60)</f>
        <v/>
      </c>
    </row>
    <row r="64" spans="1:34">
      <c r="M64">
        <f t="shared" si="14"/>
        <v>53</v>
      </c>
      <c r="O64">
        <v>5</v>
      </c>
      <c r="P64" t="str">
        <f t="shared" si="19"/>
        <v/>
      </c>
      <c r="Q64" s="96" t="str">
        <f>IF(ISERROR(MATCH($P64,一般男申込!$B$9:$B$147,0)),"",VLOOKUP(MATCH($P64,一般男申込!$B$9:$B$147,0),一般男申込!$A$9:$F$147,3))</f>
        <v/>
      </c>
      <c r="R64" s="96" t="str">
        <f>IF(ISERROR(MATCH($P64,一般男申込!$B$9:$B$147,0)),"",VLOOKUP(MATCH($P64,一般男申込!$B$9:$B$147,0),一般男申込!$A$9:$F$147,4))</f>
        <v/>
      </c>
      <c r="S64" s="96" t="str">
        <f>IF(ISERROR(MATCH($P64,一般男申込!$B$9:$B$147,0)),"",VLOOKUP(MATCH($P64,一般男申込!$B$9:$B$147,0),一般男申込!$A$9:$F$147,5))</f>
        <v/>
      </c>
      <c r="T64" s="96" t="str">
        <f>IF(ISERROR(MATCH($P64,一般男申込!$B$9:$B$147,0)),"",VLOOKUP(MATCH($P64,一般男申込!$B$9:$B$147,0),一般男申込!$A$9:$F$147,6))</f>
        <v/>
      </c>
      <c r="U64" s="98" t="str">
        <f>IF(Q64="","",IF(T64="","",U$60))</f>
        <v/>
      </c>
      <c r="Y64">
        <f t="shared" si="3"/>
        <v>53</v>
      </c>
      <c r="AA64">
        <v>5</v>
      </c>
      <c r="AB64" t="str">
        <f t="shared" si="20"/>
        <v/>
      </c>
      <c r="AC64" s="211" t="str">
        <f>IF(ISERROR(MATCH($AB64,一般男申込!$B$9:$B$147,0)),"",VLOOKUP(MATCH($AB64,一般男申込!$B$9:$B$147,0),一般男申込!$A$9:$F$147,3))</f>
        <v/>
      </c>
      <c r="AD64" s="211" t="str">
        <f>IF(ISERROR(MATCH($AB64,一般男申込!$B$9:$B$147,0)),"",VLOOKUP(MATCH($AB64,一般男申込!$B$9:$B$147,0),一般男申込!$A$9:$F$147,4))</f>
        <v/>
      </c>
      <c r="AE64" s="211" t="str">
        <f>IF(ISERROR(MATCH($AB64,一般男申込!$B$9:$B$147,0)),"",VLOOKUP(MATCH($AB64,一般男申込!$B$9:$B$147,0),一般男申込!$A$9:$F$147,5))</f>
        <v/>
      </c>
      <c r="AF64" s="211" t="str">
        <f>IF(ISERROR(MATCH($AB64,一般男申込!$B$9:$B$147,0)),"",VLOOKUP(MATCH($AB64,一般男申込!$B$9:$B$147,0),一般男申込!$A$9:$F$147,6))</f>
        <v/>
      </c>
      <c r="AG64" s="98" t="str">
        <f>IF(AC64="","",IF(AF64="","",AG$60))</f>
        <v/>
      </c>
    </row>
    <row r="65" spans="13:34">
      <c r="M65">
        <f t="shared" si="14"/>
        <v>54</v>
      </c>
      <c r="O65">
        <v>6</v>
      </c>
      <c r="P65" t="str">
        <f t="shared" si="19"/>
        <v/>
      </c>
      <c r="Q65" s="96" t="str">
        <f>IF(ISERROR(MATCH($P65,一般男申込!$B$9:$B$147,0)),"",VLOOKUP(MATCH($P65,一般男申込!$B$9:$B$147,0),一般男申込!$A$9:$F$147,3))</f>
        <v/>
      </c>
      <c r="R65" s="96" t="str">
        <f>IF(ISERROR(MATCH($P65,一般男申込!$B$9:$B$147,0)),"",VLOOKUP(MATCH($P65,一般男申込!$B$9:$B$147,0),一般男申込!$A$9:$F$147,4))</f>
        <v/>
      </c>
      <c r="S65" s="96" t="str">
        <f>IF(ISERROR(MATCH($P65,一般男申込!$B$9:$B$147,0)),"",VLOOKUP(MATCH($P65,一般男申込!$B$9:$B$147,0),一般男申込!$A$9:$F$147,5))</f>
        <v/>
      </c>
      <c r="T65" s="96" t="str">
        <f>IF(ISERROR(MATCH($P65,一般男申込!$B$9:$B$147,0)),"",VLOOKUP(MATCH($P65,一般男申込!$B$9:$B$147,0),一般男申込!$A$9:$F$147,6))</f>
        <v/>
      </c>
      <c r="U65" s="98" t="str">
        <f>IF(Q65="","",IF(T65="","",U$60))</f>
        <v/>
      </c>
      <c r="Y65">
        <f t="shared" si="3"/>
        <v>54</v>
      </c>
      <c r="AA65">
        <v>6</v>
      </c>
      <c r="AB65" t="str">
        <f t="shared" si="20"/>
        <v/>
      </c>
      <c r="AC65" s="211" t="str">
        <f>IF(ISERROR(MATCH($AB65,一般男申込!$B$9:$B$147,0)),"",VLOOKUP(MATCH($AB65,一般男申込!$B$9:$B$147,0),一般男申込!$A$9:$F$147,3))</f>
        <v/>
      </c>
      <c r="AD65" s="211" t="str">
        <f>IF(ISERROR(MATCH($AB65,一般男申込!$B$9:$B$147,0)),"",VLOOKUP(MATCH($AB65,一般男申込!$B$9:$B$147,0),一般男申込!$A$9:$F$147,4))</f>
        <v/>
      </c>
      <c r="AE65" s="211" t="str">
        <f>IF(ISERROR(MATCH($AB65,一般男申込!$B$9:$B$147,0)),"",VLOOKUP(MATCH($AB65,一般男申込!$B$9:$B$147,0),一般男申込!$A$9:$F$147,5))</f>
        <v/>
      </c>
      <c r="AF65" s="211" t="str">
        <f>IF(ISERROR(MATCH($AB65,一般男申込!$B$9:$B$147,0)),"",VLOOKUP(MATCH($AB65,一般男申込!$B$9:$B$147,0),一般男申込!$A$9:$F$147,6))</f>
        <v/>
      </c>
      <c r="AG65" s="98" t="str">
        <f>IF(AC65="","",IF(AF65="","",AG$60))</f>
        <v/>
      </c>
    </row>
    <row r="66" spans="13:34">
      <c r="M66">
        <f t="shared" si="14"/>
        <v>55</v>
      </c>
      <c r="N66" t="s">
        <v>51</v>
      </c>
      <c r="O66">
        <v>1</v>
      </c>
      <c r="P66" t="str">
        <f t="shared" ref="P66:P71" si="21">IF(C111="","",C111)</f>
        <v/>
      </c>
      <c r="Q66" s="96" t="str">
        <f>IF(ISERROR(MATCH($P66,一般男申込!$B$9:$B$147,0)),"",VLOOKUP(MATCH($P66,一般男申込!$B$9:$B$147,0),一般男申込!$A$9:$F$147,3))</f>
        <v/>
      </c>
      <c r="R66" s="96" t="str">
        <f>IF(ISERROR(MATCH($P66,一般男申込!$B$9:$B$147,0)),"",VLOOKUP(MATCH($P66,一般男申込!$B$9:$B$147,0),一般男申込!$A$9:$F$147,4))</f>
        <v/>
      </c>
      <c r="S66" s="96" t="str">
        <f>IF(ISERROR(MATCH($P66,一般男申込!$B$9:$B$147,0)),"",VLOOKUP(MATCH($P66,一般男申込!$B$9:$B$147,0),一般男申込!$A$9:$F$147,5))</f>
        <v/>
      </c>
      <c r="T66" s="96" t="str">
        <f>IF(ISERROR(MATCH($P66,一般男申込!$B$9:$B$147,0)),"",VLOOKUP(MATCH($P66,一般男申込!$B$9:$B$147,0),一般男申込!$A$9:$F$147,6))</f>
        <v/>
      </c>
      <c r="U66" s="98" t="str">
        <f>IF(B107="","",B107)</f>
        <v/>
      </c>
      <c r="V66" t="str">
        <f>IF(B108="","",B108)</f>
        <v/>
      </c>
      <c r="Y66">
        <f t="shared" si="3"/>
        <v>55</v>
      </c>
      <c r="Z66" t="s">
        <v>51</v>
      </c>
      <c r="AA66">
        <v>1</v>
      </c>
      <c r="AB66" t="str">
        <f t="shared" ref="AB66:AB71" si="22">IF(H111="","",H111)</f>
        <v/>
      </c>
      <c r="AC66" s="211" t="str">
        <f>IF(ISERROR(MATCH($AB66,一般男申込!$B$9:$B$147,0)),"",VLOOKUP(MATCH($AB66,一般男申込!$B$9:$B$147,0),一般男申込!$A$9:$F$147,3))</f>
        <v/>
      </c>
      <c r="AD66" s="211" t="str">
        <f>IF(ISERROR(MATCH($AB66,一般男申込!$B$9:$B$147,0)),"",VLOOKUP(MATCH($AB66,一般男申込!$B$9:$B$147,0),一般男申込!$A$9:$F$147,4))</f>
        <v/>
      </c>
      <c r="AE66" s="211" t="str">
        <f>IF(ISERROR(MATCH($AB66,一般男申込!$B$9:$B$147,0)),"",VLOOKUP(MATCH($AB66,一般男申込!$B$9:$B$147,0),一般男申込!$A$9:$F$147,5))</f>
        <v/>
      </c>
      <c r="AF66" s="211" t="str">
        <f>IF(ISERROR(MATCH($AB66,一般男申込!$B$9:$B$147,0)),"",VLOOKUP(MATCH($AB66,一般男申込!$B$9:$B$147,0),一般男申込!$A$9:$F$147,6))</f>
        <v/>
      </c>
      <c r="AG66" s="98" t="str">
        <f>IF(G107="","",G107)</f>
        <v/>
      </c>
      <c r="AH66" t="str">
        <f>IF(G108="","",G108)</f>
        <v/>
      </c>
    </row>
    <row r="67" spans="13:34">
      <c r="M67">
        <f t="shared" si="14"/>
        <v>56</v>
      </c>
      <c r="O67">
        <v>2</v>
      </c>
      <c r="P67" t="str">
        <f t="shared" si="21"/>
        <v/>
      </c>
      <c r="Q67" s="96" t="str">
        <f>IF(ISERROR(MATCH($P67,一般男申込!$B$9:$B$147,0)),"",VLOOKUP(MATCH($P67,一般男申込!$B$9:$B$147,0),一般男申込!$A$9:$F$147,3))</f>
        <v/>
      </c>
      <c r="R67" s="96" t="str">
        <f>IF(ISERROR(MATCH($P67,一般男申込!$B$9:$B$147,0)),"",VLOOKUP(MATCH($P67,一般男申込!$B$9:$B$147,0),一般男申込!$A$9:$F$147,4))</f>
        <v/>
      </c>
      <c r="S67" s="96" t="str">
        <f>IF(ISERROR(MATCH($P67,一般男申込!$B$9:$B$147,0)),"",VLOOKUP(MATCH($P67,一般男申込!$B$9:$B$147,0),一般男申込!$A$9:$F$147,5))</f>
        <v/>
      </c>
      <c r="T67" s="96" t="str">
        <f>IF(ISERROR(MATCH($P67,一般男申込!$B$9:$B$147,0)),"",VLOOKUP(MATCH($P67,一般男申込!$B$9:$B$147,0),一般男申込!$A$9:$F$147,6))</f>
        <v/>
      </c>
      <c r="U67" s="98" t="str">
        <f>IF(Q67="","",U$66)</f>
        <v/>
      </c>
      <c r="Y67">
        <f t="shared" si="3"/>
        <v>56</v>
      </c>
      <c r="AA67">
        <v>2</v>
      </c>
      <c r="AB67" t="str">
        <f t="shared" si="22"/>
        <v/>
      </c>
      <c r="AC67" s="211" t="str">
        <f>IF(ISERROR(MATCH($AB67,一般男申込!$B$9:$B$147,0)),"",VLOOKUP(MATCH($AB67,一般男申込!$B$9:$B$147,0),一般男申込!$A$9:$F$147,3))</f>
        <v/>
      </c>
      <c r="AD67" s="211" t="str">
        <f>IF(ISERROR(MATCH($AB67,一般男申込!$B$9:$B$147,0)),"",VLOOKUP(MATCH($AB67,一般男申込!$B$9:$B$147,0),一般男申込!$A$9:$F$147,4))</f>
        <v/>
      </c>
      <c r="AE67" s="211" t="str">
        <f>IF(ISERROR(MATCH($AB67,一般男申込!$B$9:$B$147,0)),"",VLOOKUP(MATCH($AB67,一般男申込!$B$9:$B$147,0),一般男申込!$A$9:$F$147,5))</f>
        <v/>
      </c>
      <c r="AF67" s="211" t="str">
        <f>IF(ISERROR(MATCH($AB67,一般男申込!$B$9:$B$147,0)),"",VLOOKUP(MATCH($AB67,一般男申込!$B$9:$B$147,0),一般男申込!$A$9:$F$147,6))</f>
        <v/>
      </c>
      <c r="AG67" s="98" t="str">
        <f>IF(AC67="","",AG$66)</f>
        <v/>
      </c>
    </row>
    <row r="68" spans="13:34">
      <c r="M68">
        <f t="shared" si="14"/>
        <v>57</v>
      </c>
      <c r="O68">
        <v>3</v>
      </c>
      <c r="P68" t="str">
        <f t="shared" si="21"/>
        <v/>
      </c>
      <c r="Q68" s="96" t="str">
        <f>IF(ISERROR(MATCH($P68,一般男申込!$B$9:$B$147,0)),"",VLOOKUP(MATCH($P68,一般男申込!$B$9:$B$147,0),一般男申込!$A$9:$F$147,3))</f>
        <v/>
      </c>
      <c r="R68" s="96" t="str">
        <f>IF(ISERROR(MATCH($P68,一般男申込!$B$9:$B$147,0)),"",VLOOKUP(MATCH($P68,一般男申込!$B$9:$B$147,0),一般男申込!$A$9:$F$147,4))</f>
        <v/>
      </c>
      <c r="S68" s="96" t="str">
        <f>IF(ISERROR(MATCH($P68,一般男申込!$B$9:$B$147,0)),"",VLOOKUP(MATCH($P68,一般男申込!$B$9:$B$147,0),一般男申込!$A$9:$F$147,5))</f>
        <v/>
      </c>
      <c r="T68" s="96" t="str">
        <f>IF(ISERROR(MATCH($P68,一般男申込!$B$9:$B$147,0)),"",VLOOKUP(MATCH($P68,一般男申込!$B$9:$B$147,0),一般男申込!$A$9:$F$147,6))</f>
        <v/>
      </c>
      <c r="U68" s="98" t="str">
        <f>IF(Q68="","",U$66)</f>
        <v/>
      </c>
      <c r="Y68">
        <f t="shared" si="3"/>
        <v>57</v>
      </c>
      <c r="AA68">
        <v>3</v>
      </c>
      <c r="AB68" t="str">
        <f t="shared" si="22"/>
        <v/>
      </c>
      <c r="AC68" s="211" t="str">
        <f>IF(ISERROR(MATCH($AB68,一般男申込!$B$9:$B$147,0)),"",VLOOKUP(MATCH($AB68,一般男申込!$B$9:$B$147,0),一般男申込!$A$9:$F$147,3))</f>
        <v/>
      </c>
      <c r="AD68" s="211" t="str">
        <f>IF(ISERROR(MATCH($AB68,一般男申込!$B$9:$B$147,0)),"",VLOOKUP(MATCH($AB68,一般男申込!$B$9:$B$147,0),一般男申込!$A$9:$F$147,4))</f>
        <v/>
      </c>
      <c r="AE68" s="211" t="str">
        <f>IF(ISERROR(MATCH($AB68,一般男申込!$B$9:$B$147,0)),"",VLOOKUP(MATCH($AB68,一般男申込!$B$9:$B$147,0),一般男申込!$A$9:$F$147,5))</f>
        <v/>
      </c>
      <c r="AF68" s="211" t="str">
        <f>IF(ISERROR(MATCH($AB68,一般男申込!$B$9:$B$147,0)),"",VLOOKUP(MATCH($AB68,一般男申込!$B$9:$B$147,0),一般男申込!$A$9:$F$147,6))</f>
        <v/>
      </c>
      <c r="AG68" s="98" t="str">
        <f>IF(AC68="","",AG$66)</f>
        <v/>
      </c>
    </row>
    <row r="69" spans="13:34">
      <c r="M69">
        <f t="shared" si="14"/>
        <v>58</v>
      </c>
      <c r="O69">
        <v>4</v>
      </c>
      <c r="P69" t="str">
        <f t="shared" si="21"/>
        <v/>
      </c>
      <c r="Q69" s="96" t="str">
        <f>IF(ISERROR(MATCH($P69,一般男申込!$B$9:$B$147,0)),"",VLOOKUP(MATCH($P69,一般男申込!$B$9:$B$147,0),一般男申込!$A$9:$F$147,3))</f>
        <v/>
      </c>
      <c r="R69" s="96" t="str">
        <f>IF(ISERROR(MATCH($P69,一般男申込!$B$9:$B$147,0)),"",VLOOKUP(MATCH($P69,一般男申込!$B$9:$B$147,0),一般男申込!$A$9:$F$147,4))</f>
        <v/>
      </c>
      <c r="S69" s="96" t="str">
        <f>IF(ISERROR(MATCH($P69,一般男申込!$B$9:$B$147,0)),"",VLOOKUP(MATCH($P69,一般男申込!$B$9:$B$147,0),一般男申込!$A$9:$F$147,5))</f>
        <v/>
      </c>
      <c r="T69" s="96" t="str">
        <f>IF(ISERROR(MATCH($P69,一般男申込!$B$9:$B$147,0)),"",VLOOKUP(MATCH($P69,一般男申込!$B$9:$B$147,0),一般男申込!$A$9:$F$147,6))</f>
        <v/>
      </c>
      <c r="U69" s="98" t="str">
        <f>IF(Q69="","",U$66)</f>
        <v/>
      </c>
      <c r="Y69">
        <f t="shared" si="3"/>
        <v>58</v>
      </c>
      <c r="AA69">
        <v>4</v>
      </c>
      <c r="AB69" t="str">
        <f t="shared" si="22"/>
        <v/>
      </c>
      <c r="AC69" s="211" t="str">
        <f>IF(ISERROR(MATCH($AB69,一般男申込!$B$9:$B$147,0)),"",VLOOKUP(MATCH($AB69,一般男申込!$B$9:$B$147,0),一般男申込!$A$9:$F$147,3))</f>
        <v/>
      </c>
      <c r="AD69" s="211" t="str">
        <f>IF(ISERROR(MATCH($AB69,一般男申込!$B$9:$B$147,0)),"",VLOOKUP(MATCH($AB69,一般男申込!$B$9:$B$147,0),一般男申込!$A$9:$F$147,4))</f>
        <v/>
      </c>
      <c r="AE69" s="211" t="str">
        <f>IF(ISERROR(MATCH($AB69,一般男申込!$B$9:$B$147,0)),"",VLOOKUP(MATCH($AB69,一般男申込!$B$9:$B$147,0),一般男申込!$A$9:$F$147,5))</f>
        <v/>
      </c>
      <c r="AF69" s="211" t="str">
        <f>IF(ISERROR(MATCH($AB69,一般男申込!$B$9:$B$147,0)),"",VLOOKUP(MATCH($AB69,一般男申込!$B$9:$B$147,0),一般男申込!$A$9:$F$147,6))</f>
        <v/>
      </c>
      <c r="AG69" s="98" t="str">
        <f>IF(AC69="","",AG$66)</f>
        <v/>
      </c>
    </row>
    <row r="70" spans="13:34">
      <c r="M70">
        <f t="shared" si="14"/>
        <v>59</v>
      </c>
      <c r="O70">
        <v>5</v>
      </c>
      <c r="P70" t="str">
        <f t="shared" si="21"/>
        <v/>
      </c>
      <c r="Q70" s="96" t="str">
        <f>IF(ISERROR(MATCH($P70,一般男申込!$B$9:$B$147,0)),"",VLOOKUP(MATCH($P70,一般男申込!$B$9:$B$147,0),一般男申込!$A$9:$F$147,3))</f>
        <v/>
      </c>
      <c r="R70" s="96" t="str">
        <f>IF(ISERROR(MATCH($P70,一般男申込!$B$9:$B$147,0)),"",VLOOKUP(MATCH($P70,一般男申込!$B$9:$B$147,0),一般男申込!$A$9:$F$147,4))</f>
        <v/>
      </c>
      <c r="S70" s="96" t="str">
        <f>IF(ISERROR(MATCH($P70,一般男申込!$B$9:$B$147,0)),"",VLOOKUP(MATCH($P70,一般男申込!$B$9:$B$147,0),一般男申込!$A$9:$F$147,5))</f>
        <v/>
      </c>
      <c r="T70" s="96" t="str">
        <f>IF(ISERROR(MATCH($P70,一般男申込!$B$9:$B$147,0)),"",VLOOKUP(MATCH($P70,一般男申込!$B$9:$B$147,0),一般男申込!$A$9:$F$147,6))</f>
        <v/>
      </c>
      <c r="U70" s="98" t="str">
        <f>IF(Q70="","",IF(T70="","",U$66))</f>
        <v/>
      </c>
      <c r="Y70">
        <f t="shared" si="3"/>
        <v>59</v>
      </c>
      <c r="AA70">
        <v>5</v>
      </c>
      <c r="AB70" t="str">
        <f t="shared" si="22"/>
        <v/>
      </c>
      <c r="AC70" s="211" t="str">
        <f>IF(ISERROR(MATCH($AB70,一般男申込!$B$9:$B$147,0)),"",VLOOKUP(MATCH($AB70,一般男申込!$B$9:$B$147,0),一般男申込!$A$9:$F$147,3))</f>
        <v/>
      </c>
      <c r="AD70" s="211" t="str">
        <f>IF(ISERROR(MATCH($AB70,一般男申込!$B$9:$B$147,0)),"",VLOOKUP(MATCH($AB70,一般男申込!$B$9:$B$147,0),一般男申込!$A$9:$F$147,4))</f>
        <v/>
      </c>
      <c r="AE70" s="211" t="str">
        <f>IF(ISERROR(MATCH($AB70,一般男申込!$B$9:$B$147,0)),"",VLOOKUP(MATCH($AB70,一般男申込!$B$9:$B$147,0),一般男申込!$A$9:$F$147,5))</f>
        <v/>
      </c>
      <c r="AF70" s="211" t="str">
        <f>IF(ISERROR(MATCH($AB70,一般男申込!$B$9:$B$147,0)),"",VLOOKUP(MATCH($AB70,一般男申込!$B$9:$B$147,0),一般男申込!$A$9:$F$147,6))</f>
        <v/>
      </c>
      <c r="AG70" s="98" t="str">
        <f>IF(AC70="","",IF(AF70="","",AG$66))</f>
        <v/>
      </c>
    </row>
    <row r="71" spans="13:34">
      <c r="M71">
        <f t="shared" si="14"/>
        <v>60</v>
      </c>
      <c r="O71">
        <v>6</v>
      </c>
      <c r="P71" t="str">
        <f t="shared" si="21"/>
        <v/>
      </c>
      <c r="Q71" s="96" t="str">
        <f>IF(ISERROR(MATCH($P71,一般男申込!$B$9:$B$147,0)),"",VLOOKUP(MATCH($P71,一般男申込!$B$9:$B$147,0),一般男申込!$A$9:$F$147,3))</f>
        <v/>
      </c>
      <c r="R71" s="96" t="str">
        <f>IF(ISERROR(MATCH($P71,一般男申込!$B$9:$B$147,0)),"",VLOOKUP(MATCH($P71,一般男申込!$B$9:$B$147,0),一般男申込!$A$9:$F$147,4))</f>
        <v/>
      </c>
      <c r="S71" s="96" t="str">
        <f>IF(ISERROR(MATCH($P71,一般男申込!$B$9:$B$147,0)),"",VLOOKUP(MATCH($P71,一般男申込!$B$9:$B$147,0),一般男申込!$A$9:$F$147,5))</f>
        <v/>
      </c>
      <c r="T71" s="96" t="str">
        <f>IF(ISERROR(MATCH($P71,一般男申込!$B$9:$B$147,0)),"",VLOOKUP(MATCH($P71,一般男申込!$B$9:$B$147,0),一般男申込!$A$9:$F$147,6))</f>
        <v/>
      </c>
      <c r="U71" s="98" t="str">
        <f>IF(Q71="","",IF(T71="","",U$66))</f>
        <v/>
      </c>
      <c r="Y71">
        <f t="shared" si="3"/>
        <v>60</v>
      </c>
      <c r="AA71">
        <v>6</v>
      </c>
      <c r="AB71" t="str">
        <f t="shared" si="22"/>
        <v/>
      </c>
      <c r="AC71" s="211" t="str">
        <f>IF(ISERROR(MATCH($AB71,一般男申込!$B$9:$B$147,0)),"",VLOOKUP(MATCH($AB71,一般男申込!$B$9:$B$147,0),一般男申込!$A$9:$F$147,3))</f>
        <v/>
      </c>
      <c r="AD71" s="211" t="str">
        <f>IF(ISERROR(MATCH($AB71,一般男申込!$B$9:$B$147,0)),"",VLOOKUP(MATCH($AB71,一般男申込!$B$9:$B$147,0),一般男申込!$A$9:$F$147,4))</f>
        <v/>
      </c>
      <c r="AE71" s="211" t="str">
        <f>IF(ISERROR(MATCH($AB71,一般男申込!$B$9:$B$147,0)),"",VLOOKUP(MATCH($AB71,一般男申込!$B$9:$B$147,0),一般男申込!$A$9:$F$147,5))</f>
        <v/>
      </c>
      <c r="AF71" s="211" t="str">
        <f>IF(ISERROR(MATCH($AB71,一般男申込!$B$9:$B$147,0)),"",VLOOKUP(MATCH($AB71,一般男申込!$B$9:$B$147,0),一般男申込!$A$9:$F$147,6))</f>
        <v/>
      </c>
      <c r="AG71" s="98" t="str">
        <f>IF(AC71="","",IF(AF71="","",AG$66))</f>
        <v/>
      </c>
    </row>
  </sheetData>
  <protectedRanges>
    <protectedRange sqref="G41:G42" name="範囲14"/>
    <protectedRange sqref="B8:B9" name="範囲1"/>
    <protectedRange sqref="G8:G9" name="範囲3"/>
    <protectedRange sqref="B19:B20" name="範囲5"/>
    <protectedRange sqref="G19:G20" name="範囲7"/>
    <protectedRange sqref="B30:B31" name="範囲9"/>
    <protectedRange sqref="G30:G31" name="範囲11"/>
    <protectedRange sqref="B41:B42" name="範囲13"/>
    <protectedRange sqref="B52:B53" name="範囲17"/>
    <protectedRange sqref="G52:G53" name="範囲19"/>
    <protectedRange sqref="H26:H28" name="範囲12"/>
    <protectedRange sqref="H12:H15 C23:C26 C34:C36 H34:H36 H23:H25 C12:C16" name="範囲1_1"/>
  </protectedRanges>
  <mergeCells count="7">
    <mergeCell ref="B43:C43"/>
    <mergeCell ref="B54:C54"/>
    <mergeCell ref="B32:C32"/>
    <mergeCell ref="B1:G1"/>
    <mergeCell ref="B10:C10"/>
    <mergeCell ref="B21:C21"/>
    <mergeCell ref="G10:H10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AH71"/>
  <sheetViews>
    <sheetView zoomScaleNormal="100" workbookViewId="0">
      <selection activeCell="G7" sqref="G7"/>
    </sheetView>
  </sheetViews>
  <sheetFormatPr defaultRowHeight="13.5"/>
  <cols>
    <col min="3" max="3" width="11.875" customWidth="1"/>
    <col min="4" max="4" width="14.875" customWidth="1"/>
    <col min="5" max="5" width="5.625" customWidth="1"/>
    <col min="8" max="8" width="11.875" customWidth="1"/>
    <col min="9" max="9" width="14.875" customWidth="1"/>
    <col min="10" max="10" width="5.75" customWidth="1"/>
    <col min="15" max="15" width="4" customWidth="1"/>
    <col min="16" max="16" width="12.125" customWidth="1"/>
    <col min="17" max="17" width="12.5" customWidth="1"/>
    <col min="18" max="18" width="15.375" customWidth="1"/>
    <col min="19" max="19" width="4.375" customWidth="1"/>
    <col min="20" max="20" width="11.625" customWidth="1"/>
    <col min="27" max="27" width="4.625" customWidth="1"/>
    <col min="28" max="28" width="12.875" customWidth="1"/>
    <col min="29" max="29" width="12.375" customWidth="1"/>
    <col min="30" max="30" width="15.5" customWidth="1"/>
    <col min="31" max="31" width="4.5" customWidth="1"/>
    <col min="32" max="32" width="12.5" customWidth="1"/>
  </cols>
  <sheetData>
    <row r="1" spans="1:34">
      <c r="B1" s="296" t="str">
        <f>"第"&amp;DBCS('必ず入力してください!!'!L2)&amp;"回　"&amp;"石見陸上競技大会 参加申込シート (一般女子リレー)"</f>
        <v>第１００回　石見陸上競技大会 参加申込シート (一般女子リレー)</v>
      </c>
      <c r="C1" s="296"/>
      <c r="D1" s="296"/>
      <c r="E1" s="296"/>
      <c r="F1" s="296"/>
      <c r="G1" s="296"/>
    </row>
    <row r="3" spans="1:34">
      <c r="B3" t="s">
        <v>31</v>
      </c>
      <c r="C3" s="24" t="s">
        <v>197</v>
      </c>
      <c r="D3" s="84"/>
    </row>
    <row r="4" spans="1:34">
      <c r="A4" s="85"/>
      <c r="B4" s="85" t="s">
        <v>38</v>
      </c>
      <c r="C4" s="86" t="s">
        <v>56</v>
      </c>
      <c r="D4" s="24" t="s">
        <v>196</v>
      </c>
    </row>
    <row r="5" spans="1:34">
      <c r="A5" s="85"/>
      <c r="B5" s="85" t="s">
        <v>58</v>
      </c>
      <c r="C5" s="86" t="s">
        <v>57</v>
      </c>
      <c r="D5" s="24" t="s">
        <v>52</v>
      </c>
      <c r="G5" s="84"/>
      <c r="H5" s="84"/>
    </row>
    <row r="6" spans="1:34">
      <c r="A6" s="85"/>
      <c r="B6" s="85"/>
      <c r="C6" s="24"/>
      <c r="D6" s="24"/>
      <c r="G6" s="84"/>
      <c r="H6" s="84"/>
    </row>
    <row r="7" spans="1:34" ht="21" customHeight="1">
      <c r="A7" s="187" t="s">
        <v>130</v>
      </c>
      <c r="C7" s="25"/>
      <c r="D7" s="84"/>
      <c r="F7" s="187" t="s">
        <v>173</v>
      </c>
      <c r="H7" s="25"/>
      <c r="I7" s="84"/>
      <c r="N7" s="187" t="s">
        <v>142</v>
      </c>
      <c r="Z7" s="187" t="s">
        <v>179</v>
      </c>
      <c r="AA7" s="187"/>
    </row>
    <row r="8" spans="1:34">
      <c r="B8" s="87"/>
      <c r="C8" s="101" t="s">
        <v>33</v>
      </c>
      <c r="D8" s="102"/>
      <c r="G8" s="87"/>
      <c r="H8" s="101" t="s">
        <v>33</v>
      </c>
      <c r="I8" s="102"/>
    </row>
    <row r="9" spans="1:34">
      <c r="B9" s="104"/>
      <c r="C9" s="101" t="s">
        <v>34</v>
      </c>
      <c r="D9" s="102"/>
      <c r="G9" s="104"/>
      <c r="H9" s="101" t="s">
        <v>34</v>
      </c>
      <c r="I9" s="102"/>
      <c r="N9" s="90" t="s">
        <v>35</v>
      </c>
      <c r="O9" s="90"/>
      <c r="P9" s="90"/>
      <c r="Z9" s="90" t="s">
        <v>35</v>
      </c>
      <c r="AA9" s="90"/>
      <c r="AB9" s="90"/>
    </row>
    <row r="10" spans="1:34">
      <c r="B10" s="171" t="str">
        <f>IF(C12="","",VLOOKUP(MATCH(C12,一般女申込!$B$9:$B$147,0),一般女申込!$A$9:$F$147,6)&amp;B8)</f>
        <v/>
      </c>
      <c r="C10" s="171"/>
      <c r="G10" s="171" t="str">
        <f>IF(H12="","",VLOOKUP(MATCH(H12,一般女申込!$B$9:$B$147,0),一般女申込!$A$9:$F$147,6)&amp;G8)</f>
        <v/>
      </c>
      <c r="H10" s="171"/>
    </row>
    <row r="11" spans="1:34">
      <c r="C11" s="236" t="s">
        <v>194</v>
      </c>
      <c r="D11" s="103" t="s">
        <v>36</v>
      </c>
      <c r="E11" s="103" t="s">
        <v>81</v>
      </c>
      <c r="H11" s="236" t="s">
        <v>194</v>
      </c>
      <c r="I11" s="103" t="s">
        <v>36</v>
      </c>
      <c r="J11" s="103" t="s">
        <v>81</v>
      </c>
      <c r="O11" s="188" t="s">
        <v>131</v>
      </c>
      <c r="P11" s="236" t="s">
        <v>194</v>
      </c>
      <c r="Q11" s="189" t="s">
        <v>2</v>
      </c>
      <c r="R11" s="189" t="s">
        <v>29</v>
      </c>
      <c r="S11" s="189" t="s">
        <v>81</v>
      </c>
      <c r="T11" s="190" t="s">
        <v>1</v>
      </c>
      <c r="U11" s="103" t="s">
        <v>132</v>
      </c>
      <c r="V11" s="103" t="s">
        <v>3</v>
      </c>
      <c r="AA11" s="188" t="s">
        <v>40</v>
      </c>
      <c r="AB11" s="103" t="s">
        <v>28</v>
      </c>
      <c r="AC11" s="189" t="s">
        <v>2</v>
      </c>
      <c r="AD11" s="189" t="s">
        <v>29</v>
      </c>
      <c r="AE11" s="189" t="s">
        <v>81</v>
      </c>
      <c r="AF11" s="190" t="s">
        <v>1</v>
      </c>
      <c r="AG11" s="103" t="s">
        <v>41</v>
      </c>
      <c r="AH11" s="103" t="s">
        <v>3</v>
      </c>
    </row>
    <row r="12" spans="1:34">
      <c r="B12">
        <v>1</v>
      </c>
      <c r="C12" s="158"/>
      <c r="D12" s="95" t="str">
        <f>IF(ISERROR(MATCH(C12,一般女申込!$B$9:$B$147,0)),"",VLOOKUP(MATCH(C12,一般女申込!$B$9:$B$147,0),一般女申込!$A$9:$F$147,3))</f>
        <v/>
      </c>
      <c r="E12" s="95" t="str">
        <f>IF(ISERROR(MATCH(C12,一般女申込!$B$9:$B$147,0)),"",VLOOKUP(MATCH(C12,一般女申込!$B$9:$B$147,0),一般女申込!$A$9:$F$147,5))</f>
        <v/>
      </c>
      <c r="G12">
        <v>1</v>
      </c>
      <c r="H12" s="158"/>
      <c r="I12" s="95" t="str">
        <f>IF(ISERROR(MATCH(H12,一般女申込!$B$9:$B$147,0)),"",VLOOKUP(MATCH(H12,一般女申込!$B$9:$B$147,0),一般女申込!$A$9:$F$147,3))</f>
        <v/>
      </c>
      <c r="J12" s="95" t="str">
        <f>IF(ISERROR(MATCH(H12,一般女申込!$B$9:$B$147,0)),"",VLOOKUP(MATCH(H12,一般女申込!$B$9:$B$147,0),一般女申込!$A$9:$F$147,5))</f>
        <v/>
      </c>
      <c r="M12">
        <v>1</v>
      </c>
      <c r="N12" t="s">
        <v>42</v>
      </c>
      <c r="O12">
        <v>1</v>
      </c>
      <c r="P12" t="str">
        <f t="shared" ref="P12:P17" si="0">IF(C12="","",C12)</f>
        <v/>
      </c>
      <c r="Q12" s="191" t="str">
        <f>IF(ISERROR(MATCH($P12,一般女申込!$B$9:$B$147,0)),"",VLOOKUP(MATCH($P12,一般女申込!$B$9:$B$147,0),一般女申込!$A$9:$F$147,3))</f>
        <v/>
      </c>
      <c r="R12" s="191" t="str">
        <f>IF(ISERROR(MATCH($P12,一般女申込!$B$9:$B$147,0)),"",VLOOKUP(MATCH($P12,一般女申込!$B$9:$B$147,0),一般女申込!$A$9:$F$147,4))</f>
        <v/>
      </c>
      <c r="S12" s="191" t="str">
        <f>IF(ISERROR(MATCH($P12,一般女申込!$B$9:$B$147,0)),"",VLOOKUP(MATCH($P12,一般女申込!$B$9:$B$147,0),一般女申込!$A$9:$F$147,5))</f>
        <v/>
      </c>
      <c r="T12" s="191" t="str">
        <f>IF(ISERROR(MATCH($P12,一般女申込!$B$9:$B$147,0)),"",VLOOKUP(MATCH($P12,一般女申込!$B$9:$B$147,0),一般女申込!$A$9:$F$147,6))</f>
        <v/>
      </c>
      <c r="U12" s="97" t="str">
        <f>IF(B8="","",B8)</f>
        <v/>
      </c>
      <c r="V12" t="str">
        <f>IF(B9="","",B9)</f>
        <v/>
      </c>
      <c r="Y12">
        <v>1</v>
      </c>
      <c r="Z12" t="s">
        <v>42</v>
      </c>
      <c r="AA12">
        <v>1</v>
      </c>
      <c r="AB12" t="str">
        <f t="shared" ref="AB12:AB17" si="1">IF(H12="","",H12)</f>
        <v/>
      </c>
      <c r="AC12" s="203" t="str">
        <f>IF(ISERROR(MATCH($AB12,一般女申込!$B$9:$B$147,0)),"",VLOOKUP(MATCH($AB12,一般女申込!$B$9:$B$147,0),一般女申込!$A$9:$F$147,3))</f>
        <v/>
      </c>
      <c r="AD12" s="203" t="str">
        <f>IF(ISERROR(MATCH($AB12,一般女申込!$B$9:$B$147,0)),"",VLOOKUP(MATCH($AB12,一般女申込!$B$9:$B$147,0),一般女申込!$A$9:$F$147,4))</f>
        <v/>
      </c>
      <c r="AE12" s="203" t="str">
        <f>IF(ISERROR(MATCH($AB12,一般女申込!$B$9:$B$147,0)),"",VLOOKUP(MATCH($AB12,一般女申込!$B$9:$B$147,0),一般女申込!$A$9:$F$147,5))</f>
        <v/>
      </c>
      <c r="AF12" s="203" t="str">
        <f>IF(ISERROR(MATCH($AB12,一般女申込!$B$9:$B$147,0)),"",VLOOKUP(MATCH($AB12,一般女申込!$B$9:$B$147,0),一般女申込!$A$9:$F$147,6))</f>
        <v/>
      </c>
      <c r="AG12" s="97" t="str">
        <f>IF(G8="","",G8)</f>
        <v/>
      </c>
      <c r="AH12" t="str">
        <f>IF(G9="","",G9)</f>
        <v/>
      </c>
    </row>
    <row r="13" spans="1:34">
      <c r="B13">
        <v>2</v>
      </c>
      <c r="C13" s="87"/>
      <c r="D13" s="95" t="str">
        <f>IF(ISERROR(MATCH(C13,一般女申込!$B$9:$B$147,0)),"",VLOOKUP(MATCH(C13,一般女申込!$B$9:$B$147,0),一般女申込!$A$9:$F$147,3))</f>
        <v/>
      </c>
      <c r="E13" s="95" t="str">
        <f>IF(ISERROR(MATCH(C13,一般女申込!$B$9:$B$147,0)),"",VLOOKUP(MATCH(C13,一般女申込!$B$9:$B$147,0),一般女申込!$A$9:$F$147,5))</f>
        <v/>
      </c>
      <c r="G13">
        <v>2</v>
      </c>
      <c r="H13" s="87"/>
      <c r="I13" s="95" t="str">
        <f>IF(ISERROR(MATCH(H13,一般女申込!$B$9:$B$147,0)),"",VLOOKUP(MATCH(H13,一般女申込!$B$9:$B$147,0),一般女申込!$A$9:$F$147,3))</f>
        <v/>
      </c>
      <c r="J13" s="95" t="str">
        <f>IF(ISERROR(MATCH(H13,一般女申込!$B$9:$B$147,0)),"",VLOOKUP(MATCH(H13,一般女申込!$B$9:$B$147,0),一般女申込!$A$9:$F$147,5))</f>
        <v/>
      </c>
      <c r="M13">
        <f t="shared" ref="M13:M44" si="2">M12+1</f>
        <v>2</v>
      </c>
      <c r="O13">
        <v>2</v>
      </c>
      <c r="P13" t="str">
        <f t="shared" si="0"/>
        <v/>
      </c>
      <c r="Q13" s="191" t="str">
        <f>IF(ISERROR(MATCH($P13,一般女申込!$B$9:$B$147,0)),"",VLOOKUP(MATCH($P13,一般女申込!$B$9:$B$147,0),一般女申込!$A$9:$F$147,3))</f>
        <v/>
      </c>
      <c r="R13" s="191" t="str">
        <f>IF(ISERROR(MATCH($P13,一般女申込!$B$9:$B$147,0)),"",VLOOKUP(MATCH($P13,一般女申込!$B$9:$B$147,0),一般女申込!$A$9:$F$147,4))</f>
        <v/>
      </c>
      <c r="S13" s="191" t="str">
        <f>IF(ISERROR(MATCH($P13,一般女申込!$B$9:$B$147,0)),"",VLOOKUP(MATCH($P13,一般女申込!$B$9:$B$147,0),一般女申込!$A$9:$F$147,5))</f>
        <v/>
      </c>
      <c r="T13" s="191" t="str">
        <f>IF(ISERROR(MATCH($P13,一般女申込!$B$9:$B$147,0)),"",VLOOKUP(MATCH($P13,一般女申込!$B$9:$B$147,0),一般女申込!$A$9:$F$147,6))</f>
        <v/>
      </c>
      <c r="U13" s="98" t="str">
        <f>IF(Q13="","",U$12)</f>
        <v/>
      </c>
      <c r="Y13">
        <f t="shared" ref="Y13:Y71" si="3">Y12+1</f>
        <v>2</v>
      </c>
      <c r="AA13">
        <v>2</v>
      </c>
      <c r="AB13" t="str">
        <f t="shared" si="1"/>
        <v/>
      </c>
      <c r="AC13" s="203" t="str">
        <f>IF(ISERROR(MATCH($AB13,一般女申込!$B$9:$B$147,0)),"",VLOOKUP(MATCH($AB13,一般女申込!$B$9:$B$147,0),一般女申込!$A$9:$F$147,3))</f>
        <v/>
      </c>
      <c r="AD13" s="203" t="str">
        <f>IF(ISERROR(MATCH($AB13,一般女申込!$B$9:$B$147,0)),"",VLOOKUP(MATCH($AB13,一般女申込!$B$9:$B$147,0),一般女申込!$A$9:$F$147,4))</f>
        <v/>
      </c>
      <c r="AE13" s="203" t="str">
        <f>IF(ISERROR(MATCH($AB13,一般女申込!$B$9:$B$147,0)),"",VLOOKUP(MATCH($AB13,一般女申込!$B$9:$B$147,0),一般女申込!$A$9:$F$147,5))</f>
        <v/>
      </c>
      <c r="AF13" s="203" t="str">
        <f>IF(ISERROR(MATCH($AB13,一般女申込!$B$9:$B$147,0)),"",VLOOKUP(MATCH($AB13,一般女申込!$B$9:$B$147,0),一般女申込!$A$9:$F$147,6))</f>
        <v/>
      </c>
      <c r="AG13" s="98" t="str">
        <f>IF(AC13="","",AG$12)</f>
        <v/>
      </c>
    </row>
    <row r="14" spans="1:34">
      <c r="B14">
        <v>3</v>
      </c>
      <c r="C14" s="87"/>
      <c r="D14" s="95" t="str">
        <f>IF(ISERROR(MATCH(C14,一般女申込!$B$9:$B$147,0)),"",VLOOKUP(MATCH(C14,一般女申込!$B$9:$B$147,0),一般女申込!$A$9:$F$147,3))</f>
        <v/>
      </c>
      <c r="E14" s="95" t="str">
        <f>IF(ISERROR(MATCH(C14,一般女申込!$B$9:$B$147,0)),"",VLOOKUP(MATCH(C14,一般女申込!$B$9:$B$147,0),一般女申込!$A$9:$F$147,5))</f>
        <v/>
      </c>
      <c r="G14">
        <v>3</v>
      </c>
      <c r="H14" s="87"/>
      <c r="I14" s="95" t="str">
        <f>IF(ISERROR(MATCH(H14,一般女申込!$B$9:$B$147,0)),"",VLOOKUP(MATCH(H14,一般女申込!$B$9:$B$147,0),一般女申込!$A$9:$F$147,3))</f>
        <v/>
      </c>
      <c r="J14" s="95" t="str">
        <f>IF(ISERROR(MATCH(H14,一般女申込!$B$9:$B$147,0)),"",VLOOKUP(MATCH(H14,一般女申込!$B$9:$B$147,0),一般女申込!$A$9:$F$147,5))</f>
        <v/>
      </c>
      <c r="M14">
        <f t="shared" si="2"/>
        <v>3</v>
      </c>
      <c r="O14">
        <v>3</v>
      </c>
      <c r="P14" t="str">
        <f t="shared" si="0"/>
        <v/>
      </c>
      <c r="Q14" s="191" t="str">
        <f>IF(ISERROR(MATCH($P14,一般女申込!$B$9:$B$147,0)),"",VLOOKUP(MATCH($P14,一般女申込!$B$9:$B$147,0),一般女申込!$A$9:$F$147,3))</f>
        <v/>
      </c>
      <c r="R14" s="191" t="str">
        <f>IF(ISERROR(MATCH($P14,一般女申込!$B$9:$B$147,0)),"",VLOOKUP(MATCH($P14,一般女申込!$B$9:$B$147,0),一般女申込!$A$9:$F$147,4))</f>
        <v/>
      </c>
      <c r="S14" s="191" t="str">
        <f>IF(ISERROR(MATCH($P14,一般女申込!$B$9:$B$147,0)),"",VLOOKUP(MATCH($P14,一般女申込!$B$9:$B$147,0),一般女申込!$A$9:$F$147,5))</f>
        <v/>
      </c>
      <c r="T14" s="191" t="str">
        <f>IF(ISERROR(MATCH($P14,一般女申込!$B$9:$B$147,0)),"",VLOOKUP(MATCH($P14,一般女申込!$B$9:$B$147,0),一般女申込!$A$9:$F$147,6))</f>
        <v/>
      </c>
      <c r="U14" s="98" t="str">
        <f>IF(Q14="","",U$12)</f>
        <v/>
      </c>
      <c r="Y14">
        <f t="shared" si="3"/>
        <v>3</v>
      </c>
      <c r="AA14">
        <v>3</v>
      </c>
      <c r="AB14" t="str">
        <f t="shared" si="1"/>
        <v/>
      </c>
      <c r="AC14" s="203" t="str">
        <f>IF(ISERROR(MATCH($AB14,一般女申込!$B$9:$B$147,0)),"",VLOOKUP(MATCH($AB14,一般女申込!$B$9:$B$147,0),一般女申込!$A$9:$F$147,3))</f>
        <v/>
      </c>
      <c r="AD14" s="203" t="str">
        <f>IF(ISERROR(MATCH($AB14,一般女申込!$B$9:$B$147,0)),"",VLOOKUP(MATCH($AB14,一般女申込!$B$9:$B$147,0),一般女申込!$A$9:$F$147,4))</f>
        <v/>
      </c>
      <c r="AE14" s="203" t="str">
        <f>IF(ISERROR(MATCH($AB14,一般女申込!$B$9:$B$147,0)),"",VLOOKUP(MATCH($AB14,一般女申込!$B$9:$B$147,0),一般女申込!$A$9:$F$147,5))</f>
        <v/>
      </c>
      <c r="AF14" s="203" t="str">
        <f>IF(ISERROR(MATCH($AB14,一般女申込!$B$9:$B$147,0)),"",VLOOKUP(MATCH($AB14,一般女申込!$B$9:$B$147,0),一般女申込!$A$9:$F$147,6))</f>
        <v/>
      </c>
      <c r="AG14" s="98" t="str">
        <f>IF(AC14="","",AG$12)</f>
        <v/>
      </c>
    </row>
    <row r="15" spans="1:34">
      <c r="B15">
        <v>4</v>
      </c>
      <c r="C15" s="87"/>
      <c r="D15" s="95" t="str">
        <f>IF(ISERROR(MATCH(C15,一般女申込!$B$9:$B$147,0)),"",VLOOKUP(MATCH(C15,一般女申込!$B$9:$B$147,0),一般女申込!$A$9:$F$147,3))</f>
        <v/>
      </c>
      <c r="E15" s="95" t="str">
        <f>IF(ISERROR(MATCH(C15,一般女申込!$B$9:$B$147,0)),"",VLOOKUP(MATCH(C15,一般女申込!$B$9:$B$147,0),一般女申込!$A$9:$F$147,5))</f>
        <v/>
      </c>
      <c r="G15">
        <v>4</v>
      </c>
      <c r="H15" s="87"/>
      <c r="I15" s="95" t="str">
        <f>IF(ISERROR(MATCH(H15,一般女申込!$B$9:$B$147,0)),"",VLOOKUP(MATCH(H15,一般女申込!$B$9:$B$147,0),一般女申込!$A$9:$F$147,3))</f>
        <v/>
      </c>
      <c r="J15" s="95" t="str">
        <f>IF(ISERROR(MATCH(H15,一般女申込!$B$9:$B$147,0)),"",VLOOKUP(MATCH(H15,一般女申込!$B$9:$B$147,0),一般女申込!$A$9:$F$147,5))</f>
        <v/>
      </c>
      <c r="M15">
        <f t="shared" si="2"/>
        <v>4</v>
      </c>
      <c r="O15">
        <v>4</v>
      </c>
      <c r="P15" t="str">
        <f t="shared" si="0"/>
        <v/>
      </c>
      <c r="Q15" s="191" t="str">
        <f>IF(ISERROR(MATCH($P15,一般女申込!$B$9:$B$147,0)),"",VLOOKUP(MATCH($P15,一般女申込!$B$9:$B$147,0),一般女申込!$A$9:$F$147,3))</f>
        <v/>
      </c>
      <c r="R15" s="191" t="str">
        <f>IF(ISERROR(MATCH($P15,一般女申込!$B$9:$B$147,0)),"",VLOOKUP(MATCH($P15,一般女申込!$B$9:$B$147,0),一般女申込!$A$9:$F$147,4))</f>
        <v/>
      </c>
      <c r="S15" s="191" t="str">
        <f>IF(ISERROR(MATCH($P15,一般女申込!$B$9:$B$147,0)),"",VLOOKUP(MATCH($P15,一般女申込!$B$9:$B$147,0),一般女申込!$A$9:$F$147,5))</f>
        <v/>
      </c>
      <c r="T15" s="191" t="str">
        <f>IF(ISERROR(MATCH($P15,一般女申込!$B$9:$B$147,0)),"",VLOOKUP(MATCH($P15,一般女申込!$B$9:$B$147,0),一般女申込!$A$9:$F$147,6))</f>
        <v/>
      </c>
      <c r="U15" s="98" t="str">
        <f>IF(Q15="","",U$12)</f>
        <v/>
      </c>
      <c r="Y15">
        <f t="shared" si="3"/>
        <v>4</v>
      </c>
      <c r="AA15">
        <v>4</v>
      </c>
      <c r="AB15" t="str">
        <f t="shared" si="1"/>
        <v/>
      </c>
      <c r="AC15" s="203" t="str">
        <f>IF(ISERROR(MATCH($AB15,一般女申込!$B$9:$B$147,0)),"",VLOOKUP(MATCH($AB15,一般女申込!$B$9:$B$147,0),一般女申込!$A$9:$F$147,3))</f>
        <v/>
      </c>
      <c r="AD15" s="203" t="str">
        <f>IF(ISERROR(MATCH($AB15,一般女申込!$B$9:$B$147,0)),"",VLOOKUP(MATCH($AB15,一般女申込!$B$9:$B$147,0),一般女申込!$A$9:$F$147,4))</f>
        <v/>
      </c>
      <c r="AE15" s="203" t="str">
        <f>IF(ISERROR(MATCH($AB15,一般女申込!$B$9:$B$147,0)),"",VLOOKUP(MATCH($AB15,一般女申込!$B$9:$B$147,0),一般女申込!$A$9:$F$147,5))</f>
        <v/>
      </c>
      <c r="AF15" s="203" t="str">
        <f>IF(ISERROR(MATCH($AB15,一般女申込!$B$9:$B$147,0)),"",VLOOKUP(MATCH($AB15,一般女申込!$B$9:$B$147,0),一般女申込!$A$9:$F$147,6))</f>
        <v/>
      </c>
      <c r="AG15" s="98" t="str">
        <f>IF(AC15="","",AG$12)</f>
        <v/>
      </c>
    </row>
    <row r="16" spans="1:34">
      <c r="B16">
        <v>5</v>
      </c>
      <c r="C16" s="87"/>
      <c r="D16" s="95" t="str">
        <f>IF(ISERROR(MATCH(C16,一般女申込!$B$9:$B$147,0)),"",VLOOKUP(MATCH(C16,一般女申込!$B$9:$B$147,0),一般女申込!$A$9:$F$147,3))</f>
        <v/>
      </c>
      <c r="E16" s="95" t="str">
        <f>IF(ISERROR(MATCH(C16,一般女申込!$B$9:$B$147,0)),"",VLOOKUP(MATCH(C16,一般女申込!$B$9:$B$147,0),一般女申込!$A$9:$F$147,5))</f>
        <v/>
      </c>
      <c r="G16">
        <v>5</v>
      </c>
      <c r="H16" s="87"/>
      <c r="I16" s="95" t="str">
        <f>IF(ISERROR(MATCH(H16,一般女申込!$B$9:$B$147,0)),"",VLOOKUP(MATCH(H16,一般女申込!$B$9:$B$147,0),一般女申込!$A$9:$F$147,3))</f>
        <v/>
      </c>
      <c r="J16" s="95" t="str">
        <f>IF(ISERROR(MATCH(H16,一般女申込!$B$9:$B$147,0)),"",VLOOKUP(MATCH(H16,一般女申込!$B$9:$B$147,0),一般女申込!$A$9:$F$147,5))</f>
        <v/>
      </c>
      <c r="M16">
        <f t="shared" si="2"/>
        <v>5</v>
      </c>
      <c r="O16">
        <v>5</v>
      </c>
      <c r="P16" t="str">
        <f t="shared" si="0"/>
        <v/>
      </c>
      <c r="Q16" s="191" t="str">
        <f>IF(ISERROR(MATCH($P16,一般女申込!$B$9:$B$147,0)),"",VLOOKUP(MATCH($P16,一般女申込!$B$9:$B$147,0),一般女申込!$A$9:$F$147,3))</f>
        <v/>
      </c>
      <c r="R16" s="191" t="str">
        <f>IF(ISERROR(MATCH($P16,一般女申込!$B$9:$B$147,0)),"",VLOOKUP(MATCH($P16,一般女申込!$B$9:$B$147,0),一般女申込!$A$9:$F$147,4))</f>
        <v/>
      </c>
      <c r="S16" s="191" t="str">
        <f>IF(ISERROR(MATCH($P16,一般女申込!$B$9:$B$147,0)),"",VLOOKUP(MATCH($P16,一般女申込!$B$9:$B$147,0),一般女申込!$A$9:$F$147,5))</f>
        <v/>
      </c>
      <c r="T16" s="191" t="str">
        <f>IF(ISERROR(MATCH($P16,一般女申込!$B$9:$B$147,0)),"",VLOOKUP(MATCH($P16,一般女申込!$B$9:$B$147,0),一般女申込!$A$9:$F$147,6))</f>
        <v/>
      </c>
      <c r="U16" s="98" t="str">
        <f>IF(Q16="","",IF(T16="","",U$12))</f>
        <v/>
      </c>
      <c r="Y16">
        <f t="shared" si="3"/>
        <v>5</v>
      </c>
      <c r="AA16">
        <v>5</v>
      </c>
      <c r="AB16" t="str">
        <f t="shared" si="1"/>
        <v/>
      </c>
      <c r="AC16" s="203" t="str">
        <f>IF(ISERROR(MATCH($AB16,一般女申込!$B$9:$B$147,0)),"",VLOOKUP(MATCH($AB16,一般女申込!$B$9:$B$147,0),一般女申込!$A$9:$F$147,3))</f>
        <v/>
      </c>
      <c r="AD16" s="203" t="str">
        <f>IF(ISERROR(MATCH($AB16,一般女申込!$B$9:$B$147,0)),"",VLOOKUP(MATCH($AB16,一般女申込!$B$9:$B$147,0),一般女申込!$A$9:$F$147,4))</f>
        <v/>
      </c>
      <c r="AE16" s="203" t="str">
        <f>IF(ISERROR(MATCH($AB16,一般女申込!$B$9:$B$147,0)),"",VLOOKUP(MATCH($AB16,一般女申込!$B$9:$B$147,0),一般女申込!$A$9:$F$147,5))</f>
        <v/>
      </c>
      <c r="AF16" s="203" t="str">
        <f>IF(ISERROR(MATCH($AB16,一般女申込!$B$9:$B$147,0)),"",VLOOKUP(MATCH($AB16,一般女申込!$B$9:$B$147,0),一般女申込!$A$9:$F$147,6))</f>
        <v/>
      </c>
      <c r="AG16" s="98" t="str">
        <f>IF(AC16="","",IF(AF16="","",AG$12))</f>
        <v/>
      </c>
    </row>
    <row r="17" spans="1:34">
      <c r="B17">
        <v>6</v>
      </c>
      <c r="C17" s="99"/>
      <c r="D17" s="95" t="str">
        <f>IF(ISERROR(MATCH(C17,一般女申込!$B$9:$B$147,0)),"",VLOOKUP(MATCH(C17,一般女申込!$B$9:$B$147,0),一般女申込!$A$9:$F$147,3))</f>
        <v/>
      </c>
      <c r="E17" s="95" t="str">
        <f>IF(ISERROR(MATCH(C17,一般女申込!$B$9:$B$147,0)),"",VLOOKUP(MATCH(C17,一般女申込!$B$9:$B$147,0),一般女申込!$A$9:$F$147,5))</f>
        <v/>
      </c>
      <c r="G17">
        <v>6</v>
      </c>
      <c r="H17" s="99"/>
      <c r="I17" s="95" t="str">
        <f>IF(ISERROR(MATCH(H17,一般女申込!$B$9:$B$147,0)),"",VLOOKUP(MATCH(H17,一般女申込!$B$9:$B$147,0),一般女申込!$A$9:$F$147,3))</f>
        <v/>
      </c>
      <c r="J17" s="95" t="str">
        <f>IF(ISERROR(MATCH(H17,一般女申込!$B$9:$B$147,0)),"",VLOOKUP(MATCH(H17,一般女申込!$B$9:$B$147,0),一般女申込!$A$9:$F$147,5))</f>
        <v/>
      </c>
      <c r="M17">
        <f t="shared" si="2"/>
        <v>6</v>
      </c>
      <c r="O17">
        <v>6</v>
      </c>
      <c r="P17" t="str">
        <f t="shared" si="0"/>
        <v/>
      </c>
      <c r="Q17" s="191" t="str">
        <f>IF(ISERROR(MATCH($P17,一般女申込!$B$9:$B$147,0)),"",VLOOKUP(MATCH($P17,一般女申込!$B$9:$B$147,0),一般女申込!$A$9:$F$147,3))</f>
        <v/>
      </c>
      <c r="R17" s="191" t="str">
        <f>IF(ISERROR(MATCH($P17,一般女申込!$B$9:$B$147,0)),"",VLOOKUP(MATCH($P17,一般女申込!$B$9:$B$147,0),一般女申込!$A$9:$F$147,4))</f>
        <v/>
      </c>
      <c r="S17" s="191" t="str">
        <f>IF(ISERROR(MATCH($P17,一般女申込!$B$9:$B$147,0)),"",VLOOKUP(MATCH($P17,一般女申込!$B$9:$B$147,0),一般女申込!$A$9:$F$147,5))</f>
        <v/>
      </c>
      <c r="T17" s="191" t="str">
        <f>IF(ISERROR(MATCH($P17,一般女申込!$B$9:$B$147,0)),"",VLOOKUP(MATCH($P17,一般女申込!$B$9:$B$147,0),一般女申込!$A$9:$F$147,6))</f>
        <v/>
      </c>
      <c r="U17" s="98" t="str">
        <f>IF(Q17="","",IF(T17="","",U$12))</f>
        <v/>
      </c>
      <c r="Y17">
        <f t="shared" si="3"/>
        <v>6</v>
      </c>
      <c r="AA17">
        <v>6</v>
      </c>
      <c r="AB17" t="str">
        <f t="shared" si="1"/>
        <v/>
      </c>
      <c r="AC17" s="203" t="str">
        <f>IF(ISERROR(MATCH($AB17,一般女申込!$B$9:$B$147,0)),"",VLOOKUP(MATCH($AB17,一般女申込!$B$9:$B$147,0),一般女申込!$A$9:$F$147,3))</f>
        <v/>
      </c>
      <c r="AD17" s="203" t="str">
        <f>IF(ISERROR(MATCH($AB17,一般女申込!$B$9:$B$147,0)),"",VLOOKUP(MATCH($AB17,一般女申込!$B$9:$B$147,0),一般女申込!$A$9:$F$147,4))</f>
        <v/>
      </c>
      <c r="AE17" s="203" t="str">
        <f>IF(ISERROR(MATCH($AB17,一般女申込!$B$9:$B$147,0)),"",VLOOKUP(MATCH($AB17,一般女申込!$B$9:$B$147,0),一般女申込!$A$9:$F$147,5))</f>
        <v/>
      </c>
      <c r="AF17" s="203" t="str">
        <f>IF(ISERROR(MATCH($AB17,一般女申込!$B$9:$B$147,0)),"",VLOOKUP(MATCH($AB17,一般女申込!$B$9:$B$147,0),一般女申込!$A$9:$F$147,6))</f>
        <v/>
      </c>
      <c r="AG17" s="98" t="str">
        <f>IF(AB17="","",IF(AF17="","",AG$12))</f>
        <v/>
      </c>
    </row>
    <row r="18" spans="1:34" ht="22.5" customHeight="1">
      <c r="A18" s="187" t="s">
        <v>133</v>
      </c>
      <c r="F18" s="187" t="s">
        <v>174</v>
      </c>
      <c r="M18">
        <f t="shared" si="2"/>
        <v>7</v>
      </c>
      <c r="N18" t="s">
        <v>43</v>
      </c>
      <c r="O18">
        <v>1</v>
      </c>
      <c r="P18" t="str">
        <f t="shared" ref="P18:P23" si="4">IF(C23="","",C23)</f>
        <v/>
      </c>
      <c r="Q18" s="191" t="str">
        <f>IF(ISERROR(MATCH($P18,一般女申込!$B$9:$B$147,0)),"",VLOOKUP(MATCH($P18,一般女申込!$B$9:$B$147,0),一般女申込!$A$9:$F$147,3))</f>
        <v/>
      </c>
      <c r="R18" s="191" t="str">
        <f>IF(ISERROR(MATCH($P18,一般女申込!$B$9:$B$147,0)),"",VLOOKUP(MATCH($P18,一般女申込!$B$9:$B$147,0),一般女申込!$A$9:$F$147,4))</f>
        <v/>
      </c>
      <c r="S18" s="191" t="str">
        <f>IF(ISERROR(MATCH($P18,一般女申込!$B$9:$B$147,0)),"",VLOOKUP(MATCH($P18,一般女申込!$B$9:$B$147,0),一般女申込!$A$9:$F$147,5))</f>
        <v/>
      </c>
      <c r="T18" s="191" t="str">
        <f>IF(ISERROR(MATCH($P18,一般女申込!$B$9:$B$147,0)),"",VLOOKUP(MATCH($P18,一般女申込!$B$9:$B$147,0),一般女申込!$A$9:$F$147,6))</f>
        <v/>
      </c>
      <c r="U18" s="98" t="str">
        <f>IF(B19="","",B19)</f>
        <v/>
      </c>
      <c r="V18" t="str">
        <f>IF(B20="","",B20)</f>
        <v/>
      </c>
      <c r="Y18">
        <f t="shared" si="3"/>
        <v>7</v>
      </c>
      <c r="Z18" t="s">
        <v>43</v>
      </c>
      <c r="AA18">
        <v>1</v>
      </c>
      <c r="AB18" t="str">
        <f t="shared" ref="AB18:AB23" si="5">IF(H23="","",H23)</f>
        <v/>
      </c>
      <c r="AC18" s="203" t="str">
        <f>IF(ISERROR(MATCH($AB18,一般女申込!$B$9:$B$147,0)),"",VLOOKUP(MATCH($AB18,一般女申込!$B$9:$B$147,0),一般女申込!$A$9:$F$147,3))</f>
        <v/>
      </c>
      <c r="AD18" s="203" t="str">
        <f>IF(ISERROR(MATCH($AB18,一般女申込!$B$9:$B$147,0)),"",VLOOKUP(MATCH($AB18,一般女申込!$B$9:$B$147,0),一般女申込!$A$9:$F$147,4))</f>
        <v/>
      </c>
      <c r="AE18" s="203" t="str">
        <f>IF(ISERROR(MATCH($AB18,一般女申込!$B$9:$B$147,0)),"",VLOOKUP(MATCH($AB18,一般女申込!$B$9:$B$147,0),一般女申込!$A$9:$F$147,5))</f>
        <v/>
      </c>
      <c r="AF18" s="203" t="str">
        <f>IF(ISERROR(MATCH($AB18,一般女申込!$B$9:$B$147,0)),"",VLOOKUP(MATCH($AB18,一般女申込!$B$9:$B$147,0),一般女申込!$A$9:$F$147,6))</f>
        <v/>
      </c>
      <c r="AG18" s="98" t="str">
        <f>IF(G19="","",G19)</f>
        <v/>
      </c>
      <c r="AH18" t="str">
        <f>IF(G20="","",G20)</f>
        <v/>
      </c>
    </row>
    <row r="19" spans="1:34">
      <c r="B19" s="87"/>
      <c r="C19" s="101" t="s">
        <v>33</v>
      </c>
      <c r="D19" s="102"/>
      <c r="G19" s="87"/>
      <c r="H19" s="101" t="s">
        <v>33</v>
      </c>
      <c r="I19" s="102"/>
      <c r="M19">
        <f t="shared" si="2"/>
        <v>8</v>
      </c>
      <c r="O19">
        <v>2</v>
      </c>
      <c r="P19" t="str">
        <f t="shared" si="4"/>
        <v/>
      </c>
      <c r="Q19" s="191" t="str">
        <f>IF(ISERROR(MATCH($P19,一般女申込!$B$9:$B$147,0)),"",VLOOKUP(MATCH($P19,一般女申込!$B$9:$B$147,0),一般女申込!$A$9:$F$147,3))</f>
        <v/>
      </c>
      <c r="R19" s="191" t="str">
        <f>IF(ISERROR(MATCH($P19,一般女申込!$B$9:$B$147,0)),"",VLOOKUP(MATCH($P19,一般女申込!$B$9:$B$147,0),一般女申込!$A$9:$F$147,4))</f>
        <v/>
      </c>
      <c r="S19" s="191" t="str">
        <f>IF(ISERROR(MATCH($P19,一般女申込!$B$9:$B$147,0)),"",VLOOKUP(MATCH($P19,一般女申込!$B$9:$B$147,0),一般女申込!$A$9:$F$147,5))</f>
        <v/>
      </c>
      <c r="T19" s="191" t="str">
        <f>IF(ISERROR(MATCH($P19,一般女申込!$B$9:$B$147,0)),"",VLOOKUP(MATCH($P19,一般女申込!$B$9:$B$147,0),一般女申込!$A$9:$F$147,6))</f>
        <v/>
      </c>
      <c r="U19" s="98" t="str">
        <f>IF(Q19="","",U$18)</f>
        <v/>
      </c>
      <c r="Y19">
        <f t="shared" si="3"/>
        <v>8</v>
      </c>
      <c r="AA19">
        <v>2</v>
      </c>
      <c r="AB19" t="str">
        <f t="shared" si="5"/>
        <v/>
      </c>
      <c r="AC19" s="203" t="str">
        <f>IF(ISERROR(MATCH($AB19,一般女申込!$B$9:$B$147,0)),"",VLOOKUP(MATCH($AB19,一般女申込!$B$9:$B$147,0),一般女申込!$A$9:$F$147,3))</f>
        <v/>
      </c>
      <c r="AD19" s="203" t="str">
        <f>IF(ISERROR(MATCH($AB19,一般女申込!$B$9:$B$147,0)),"",VLOOKUP(MATCH($AB19,一般女申込!$B$9:$B$147,0),一般女申込!$A$9:$F$147,4))</f>
        <v/>
      </c>
      <c r="AE19" s="203" t="str">
        <f>IF(ISERROR(MATCH($AB19,一般女申込!$B$9:$B$147,0)),"",VLOOKUP(MATCH($AB19,一般女申込!$B$9:$B$147,0),一般女申込!$A$9:$F$147,5))</f>
        <v/>
      </c>
      <c r="AF19" s="203" t="str">
        <f>IF(ISERROR(MATCH($AB19,一般女申込!$B$9:$B$147,0)),"",VLOOKUP(MATCH($AB19,一般女申込!$B$9:$B$147,0),一般女申込!$A$9:$F$147,6))</f>
        <v/>
      </c>
      <c r="AG19" s="98" t="str">
        <f>IF(AC19="","",AG$18)</f>
        <v/>
      </c>
    </row>
    <row r="20" spans="1:34">
      <c r="B20" s="87"/>
      <c r="C20" s="101" t="s">
        <v>34</v>
      </c>
      <c r="D20" s="102"/>
      <c r="G20" s="87"/>
      <c r="H20" s="101" t="s">
        <v>34</v>
      </c>
      <c r="I20" s="102"/>
      <c r="M20">
        <f t="shared" si="2"/>
        <v>9</v>
      </c>
      <c r="O20">
        <v>3</v>
      </c>
      <c r="P20" t="str">
        <f t="shared" si="4"/>
        <v/>
      </c>
      <c r="Q20" s="191" t="str">
        <f>IF(ISERROR(MATCH($P20,一般女申込!$B$9:$B$147,0)),"",VLOOKUP(MATCH($P20,一般女申込!$B$9:$B$147,0),一般女申込!$A$9:$F$147,3))</f>
        <v/>
      </c>
      <c r="R20" s="191" t="str">
        <f>IF(ISERROR(MATCH($P20,一般女申込!$B$9:$B$147,0)),"",VLOOKUP(MATCH($P20,一般女申込!$B$9:$B$147,0),一般女申込!$A$9:$F$147,4))</f>
        <v/>
      </c>
      <c r="S20" s="191" t="str">
        <f>IF(ISERROR(MATCH($P20,一般女申込!$B$9:$B$147,0)),"",VLOOKUP(MATCH($P20,一般女申込!$B$9:$B$147,0),一般女申込!$A$9:$F$147,5))</f>
        <v/>
      </c>
      <c r="T20" s="191" t="str">
        <f>IF(ISERROR(MATCH($P20,一般女申込!$B$9:$B$147,0)),"",VLOOKUP(MATCH($P20,一般女申込!$B$9:$B$147,0),一般女申込!$A$9:$F$147,6))</f>
        <v/>
      </c>
      <c r="U20" s="98" t="str">
        <f>IF(Q20="","",U$18)</f>
        <v/>
      </c>
      <c r="Y20">
        <f t="shared" si="3"/>
        <v>9</v>
      </c>
      <c r="AA20">
        <v>3</v>
      </c>
      <c r="AB20" t="str">
        <f t="shared" si="5"/>
        <v/>
      </c>
      <c r="AC20" s="203" t="str">
        <f>IF(ISERROR(MATCH($AB20,一般女申込!$B$9:$B$147,0)),"",VLOOKUP(MATCH($AB20,一般女申込!$B$9:$B$147,0),一般女申込!$A$9:$F$147,3))</f>
        <v/>
      </c>
      <c r="AD20" s="203" t="str">
        <f>IF(ISERROR(MATCH($AB20,一般女申込!$B$9:$B$147,0)),"",VLOOKUP(MATCH($AB20,一般女申込!$B$9:$B$147,0),一般女申込!$A$9:$F$147,4))</f>
        <v/>
      </c>
      <c r="AE20" s="203" t="str">
        <f>IF(ISERROR(MATCH($AB20,一般女申込!$B$9:$B$147,0)),"",VLOOKUP(MATCH($AB20,一般女申込!$B$9:$B$147,0),一般女申込!$A$9:$F$147,5))</f>
        <v/>
      </c>
      <c r="AF20" s="203" t="str">
        <f>IF(ISERROR(MATCH($AB20,一般女申込!$B$9:$B$147,0)),"",VLOOKUP(MATCH($AB20,一般女申込!$B$9:$B$147,0),一般女申込!$A$9:$F$147,6))</f>
        <v/>
      </c>
      <c r="AG20" s="98" t="str">
        <f>IF(AC20="","",AG$18)</f>
        <v/>
      </c>
    </row>
    <row r="21" spans="1:34">
      <c r="B21" s="171" t="str">
        <f>IF(C23="","",VLOOKUP(MATCH(C23,一般女申込!$B$9:$B$147,0),一般女申込!$A$9:$F$147,6)&amp;B19)</f>
        <v/>
      </c>
      <c r="C21" s="171"/>
      <c r="G21" s="171" t="str">
        <f>IF(H23="","",VLOOKUP(MATCH(H23,一般女申込!$B$9:$B$147,0),一般女申込!$A$9:$F$147,6)&amp;G19)</f>
        <v/>
      </c>
      <c r="H21" s="171"/>
      <c r="M21">
        <f t="shared" si="2"/>
        <v>10</v>
      </c>
      <c r="O21">
        <v>4</v>
      </c>
      <c r="P21" t="str">
        <f t="shared" si="4"/>
        <v/>
      </c>
      <c r="Q21" s="191" t="str">
        <f>IF(ISERROR(MATCH($P21,一般女申込!$B$9:$B$147,0)),"",VLOOKUP(MATCH($P21,一般女申込!$B$9:$B$147,0),一般女申込!$A$9:$F$147,3))</f>
        <v/>
      </c>
      <c r="R21" s="191" t="str">
        <f>IF(ISERROR(MATCH($P21,一般女申込!$B$9:$B$147,0)),"",VLOOKUP(MATCH($P21,一般女申込!$B$9:$B$147,0),一般女申込!$A$9:$F$147,4))</f>
        <v/>
      </c>
      <c r="S21" s="191" t="str">
        <f>IF(ISERROR(MATCH($P21,一般女申込!$B$9:$B$147,0)),"",VLOOKUP(MATCH($P21,一般女申込!$B$9:$B$147,0),一般女申込!$A$9:$F$147,5))</f>
        <v/>
      </c>
      <c r="T21" s="191" t="str">
        <f>IF(ISERROR(MATCH($P21,一般女申込!$B$9:$B$147,0)),"",VLOOKUP(MATCH($P21,一般女申込!$B$9:$B$147,0),一般女申込!$A$9:$F$147,6))</f>
        <v/>
      </c>
      <c r="U21" s="98" t="str">
        <f>IF(Q21="","",U$18)</f>
        <v/>
      </c>
      <c r="Y21">
        <f t="shared" si="3"/>
        <v>10</v>
      </c>
      <c r="AA21">
        <v>4</v>
      </c>
      <c r="AB21" t="str">
        <f t="shared" si="5"/>
        <v/>
      </c>
      <c r="AC21" s="203" t="str">
        <f>IF(ISERROR(MATCH($AB21,一般女申込!$B$9:$B$147,0)),"",VLOOKUP(MATCH($AB21,一般女申込!$B$9:$B$147,0),一般女申込!$A$9:$F$147,3))</f>
        <v/>
      </c>
      <c r="AD21" s="203" t="str">
        <f>IF(ISERROR(MATCH($AB21,一般女申込!$B$9:$B$147,0)),"",VLOOKUP(MATCH($AB21,一般女申込!$B$9:$B$147,0),一般女申込!$A$9:$F$147,4))</f>
        <v/>
      </c>
      <c r="AE21" s="203" t="str">
        <f>IF(ISERROR(MATCH($AB21,一般女申込!$B$9:$B$147,0)),"",VLOOKUP(MATCH($AB21,一般女申込!$B$9:$B$147,0),一般女申込!$A$9:$F$147,5))</f>
        <v/>
      </c>
      <c r="AF21" s="203" t="str">
        <f>IF(ISERROR(MATCH($AB21,一般女申込!$B$9:$B$147,0)),"",VLOOKUP(MATCH($AB21,一般女申込!$B$9:$B$147,0),一般女申込!$A$9:$F$147,6))</f>
        <v/>
      </c>
      <c r="AG21" s="98" t="str">
        <f>IF(AC21="","",AG$18)</f>
        <v/>
      </c>
    </row>
    <row r="22" spans="1:34">
      <c r="C22" s="236" t="s">
        <v>194</v>
      </c>
      <c r="D22" s="103" t="s">
        <v>36</v>
      </c>
      <c r="E22" s="103" t="s">
        <v>81</v>
      </c>
      <c r="H22" s="236" t="s">
        <v>194</v>
      </c>
      <c r="I22" s="103" t="s">
        <v>36</v>
      </c>
      <c r="J22" s="103" t="s">
        <v>81</v>
      </c>
      <c r="M22">
        <f t="shared" si="2"/>
        <v>11</v>
      </c>
      <c r="O22">
        <v>5</v>
      </c>
      <c r="P22" t="str">
        <f t="shared" si="4"/>
        <v/>
      </c>
      <c r="Q22" s="191" t="str">
        <f>IF(ISERROR(MATCH($P22,一般女申込!$B$9:$B$147,0)),"",VLOOKUP(MATCH($P22,一般女申込!$B$9:$B$147,0),一般女申込!$A$9:$F$147,3))</f>
        <v/>
      </c>
      <c r="R22" s="191" t="str">
        <f>IF(ISERROR(MATCH($P22,一般女申込!$B$9:$B$147,0)),"",VLOOKUP(MATCH($P22,一般女申込!$B$9:$B$147,0),一般女申込!$A$9:$F$147,4))</f>
        <v/>
      </c>
      <c r="S22" s="191" t="str">
        <f>IF(ISERROR(MATCH($P22,一般女申込!$B$9:$B$147,0)),"",VLOOKUP(MATCH($P22,一般女申込!$B$9:$B$147,0),一般女申込!$A$9:$F$147,5))</f>
        <v/>
      </c>
      <c r="T22" s="191" t="str">
        <f>IF(ISERROR(MATCH($P22,一般女申込!$B$9:$B$147,0)),"",VLOOKUP(MATCH($P22,一般女申込!$B$9:$B$147,0),一般女申込!$A$9:$F$147,6))</f>
        <v/>
      </c>
      <c r="U22" s="98" t="str">
        <f>IF(Q22="","",IF(T22="","",U$18))</f>
        <v/>
      </c>
      <c r="Y22">
        <f t="shared" si="3"/>
        <v>11</v>
      </c>
      <c r="AA22">
        <v>5</v>
      </c>
      <c r="AB22" t="str">
        <f t="shared" si="5"/>
        <v/>
      </c>
      <c r="AC22" s="203" t="str">
        <f>IF(ISERROR(MATCH($AB22,一般女申込!$B$9:$B$147,0)),"",VLOOKUP(MATCH($AB22,一般女申込!$B$9:$B$147,0),一般女申込!$A$9:$F$147,3))</f>
        <v/>
      </c>
      <c r="AD22" s="203" t="str">
        <f>IF(ISERROR(MATCH($AB22,一般女申込!$B$9:$B$147,0)),"",VLOOKUP(MATCH($AB22,一般女申込!$B$9:$B$147,0),一般女申込!$A$9:$F$147,4))</f>
        <v/>
      </c>
      <c r="AE22" s="203" t="str">
        <f>IF(ISERROR(MATCH($AB22,一般女申込!$B$9:$B$147,0)),"",VLOOKUP(MATCH($AB22,一般女申込!$B$9:$B$147,0),一般女申込!$A$9:$F$147,5))</f>
        <v/>
      </c>
      <c r="AF22" s="203" t="str">
        <f>IF(ISERROR(MATCH($AB22,一般女申込!$B$9:$B$147,0)),"",VLOOKUP(MATCH($AB22,一般女申込!$B$9:$B$147,0),一般女申込!$A$9:$F$147,6))</f>
        <v/>
      </c>
      <c r="AG22" s="98" t="str">
        <f>IF(AC22="","",IF(AF22="","",AG$18))</f>
        <v/>
      </c>
    </row>
    <row r="23" spans="1:34">
      <c r="B23">
        <v>1</v>
      </c>
      <c r="C23" s="158"/>
      <c r="D23" s="95" t="str">
        <f>IF(ISERROR(MATCH(C23,一般女申込!$B$9:$B$147,0)),"",VLOOKUP(MATCH(C23,一般女申込!$B$9:$B$147,0),一般女申込!$A$9:$F$147,3))</f>
        <v/>
      </c>
      <c r="E23" s="95" t="str">
        <f>IF(ISERROR(MATCH(C23,一般女申込!$B$9:$B$147,0)),"",VLOOKUP(MATCH(C23,一般女申込!$B$9:$B$147,0),一般女申込!$A$9:$F$147,5))</f>
        <v/>
      </c>
      <c r="G23">
        <v>1</v>
      </c>
      <c r="H23" s="158"/>
      <c r="I23" s="95" t="str">
        <f>IF(ISERROR(MATCH(H23,一般女申込!$B$9:$B$147,0)),"",VLOOKUP(MATCH(H23,一般女申込!$B$9:$B$147,0),一般女申込!$A$9:$F$147,3))</f>
        <v/>
      </c>
      <c r="J23" s="95" t="str">
        <f>IF(ISERROR(MATCH(H23,一般女申込!$B$9:$B$147,0)),"",VLOOKUP(MATCH(H23,一般女申込!$B$9:$B$147,0),一般女申込!$A$9:$F$147,5))</f>
        <v/>
      </c>
      <c r="M23">
        <f t="shared" si="2"/>
        <v>12</v>
      </c>
      <c r="O23">
        <v>6</v>
      </c>
      <c r="P23" t="str">
        <f t="shared" si="4"/>
        <v/>
      </c>
      <c r="Q23" s="191" t="str">
        <f>IF(ISERROR(MATCH($P23,一般女申込!$B$9:$B$147,0)),"",VLOOKUP(MATCH($P23,一般女申込!$B$9:$B$147,0),一般女申込!$A$9:$F$147,3))</f>
        <v/>
      </c>
      <c r="R23" s="191" t="str">
        <f>IF(ISERROR(MATCH($P23,一般女申込!$B$9:$B$147,0)),"",VLOOKUP(MATCH($P23,一般女申込!$B$9:$B$147,0),一般女申込!$A$9:$F$147,4))</f>
        <v/>
      </c>
      <c r="S23" s="191" t="str">
        <f>IF(ISERROR(MATCH($P23,一般女申込!$B$9:$B$147,0)),"",VLOOKUP(MATCH($P23,一般女申込!$B$9:$B$147,0),一般女申込!$A$9:$F$147,5))</f>
        <v/>
      </c>
      <c r="T23" s="191" t="str">
        <f>IF(ISERROR(MATCH($P23,一般女申込!$B$9:$B$147,0)),"",VLOOKUP(MATCH($P23,一般女申込!$B$9:$B$147,0),一般女申込!$A$9:$F$147,6))</f>
        <v/>
      </c>
      <c r="U23" s="98" t="str">
        <f>IF(Q23="","",IF(T23="","",U$18))</f>
        <v/>
      </c>
      <c r="Y23">
        <f t="shared" si="3"/>
        <v>12</v>
      </c>
      <c r="AA23">
        <v>6</v>
      </c>
      <c r="AB23" t="str">
        <f t="shared" si="5"/>
        <v/>
      </c>
      <c r="AC23" s="203" t="str">
        <f>IF(ISERROR(MATCH($AB23,一般女申込!$B$9:$B$147,0)),"",VLOOKUP(MATCH($AB23,一般女申込!$B$9:$B$147,0),一般女申込!$A$9:$F$147,3))</f>
        <v/>
      </c>
      <c r="AD23" s="203" t="str">
        <f>IF(ISERROR(MATCH($AB23,一般女申込!$B$9:$B$147,0)),"",VLOOKUP(MATCH($AB23,一般女申込!$B$9:$B$147,0),一般女申込!$A$9:$F$147,4))</f>
        <v/>
      </c>
      <c r="AE23" s="203" t="str">
        <f>IF(ISERROR(MATCH($AB23,一般女申込!$B$9:$B$147,0)),"",VLOOKUP(MATCH($AB23,一般女申込!$B$9:$B$147,0),一般女申込!$A$9:$F$147,5))</f>
        <v/>
      </c>
      <c r="AF23" s="203" t="str">
        <f>IF(ISERROR(MATCH($AB23,一般女申込!$B$9:$B$147,0)),"",VLOOKUP(MATCH($AB23,一般女申込!$B$9:$B$147,0),一般女申込!$A$9:$F$147,6))</f>
        <v/>
      </c>
      <c r="AG23" s="98" t="str">
        <f>IF(AC23="","",IF(AF23="","",AG$18))</f>
        <v/>
      </c>
    </row>
    <row r="24" spans="1:34">
      <c r="B24">
        <v>2</v>
      </c>
      <c r="C24" s="87"/>
      <c r="D24" s="95" t="str">
        <f>IF(ISERROR(MATCH(C24,一般女申込!$B$9:$B$147,0)),"",VLOOKUP(MATCH(C24,一般女申込!$B$9:$B$147,0),一般女申込!$A$9:$F$147,3))</f>
        <v/>
      </c>
      <c r="E24" s="95" t="str">
        <f>IF(ISERROR(MATCH(C24,一般女申込!$B$9:$B$147,0)),"",VLOOKUP(MATCH(C24,一般女申込!$B$9:$B$147,0),一般女申込!$A$9:$F$147,5))</f>
        <v/>
      </c>
      <c r="G24">
        <v>2</v>
      </c>
      <c r="H24" s="87"/>
      <c r="I24" s="95" t="str">
        <f>IF(ISERROR(MATCH(H24,一般女申込!$B$9:$B$147,0)),"",VLOOKUP(MATCH(H24,一般女申込!$B$9:$B$147,0),一般女申込!$A$9:$F$147,3))</f>
        <v/>
      </c>
      <c r="J24" s="95" t="str">
        <f>IF(ISERROR(MATCH(H24,一般女申込!$B$9:$B$147,0)),"",VLOOKUP(MATCH(H24,一般女申込!$B$9:$B$147,0),一般女申込!$A$9:$F$147,5))</f>
        <v/>
      </c>
      <c r="M24">
        <f t="shared" si="2"/>
        <v>13</v>
      </c>
      <c r="N24" t="s">
        <v>134</v>
      </c>
      <c r="O24">
        <v>1</v>
      </c>
      <c r="P24" t="str">
        <f t="shared" ref="P24:P29" si="6">IF(C34="","",C34)</f>
        <v/>
      </c>
      <c r="Q24" s="191" t="str">
        <f>IF(ISERROR(MATCH($P24,一般女申込!$B$9:$B$147,0)),"",VLOOKUP(MATCH($P24,一般女申込!$B$9:$B$147,0),一般女申込!$A$9:$F$147,3))</f>
        <v/>
      </c>
      <c r="R24" s="191" t="str">
        <f>IF(ISERROR(MATCH($P24,一般女申込!$B$9:$B$147,0)),"",VLOOKUP(MATCH($P24,一般女申込!$B$9:$B$147,0),一般女申込!$A$9:$F$147,4))</f>
        <v/>
      </c>
      <c r="S24" s="191" t="str">
        <f>IF(ISERROR(MATCH($P24,一般女申込!$B$9:$B$147,0)),"",VLOOKUP(MATCH($P24,一般女申込!$B$9:$B$147,0),一般女申込!$A$9:$F$147,5))</f>
        <v/>
      </c>
      <c r="T24" s="191" t="str">
        <f>IF(ISERROR(MATCH($P24,一般女申込!$B$9:$B$147,0)),"",VLOOKUP(MATCH($P24,一般女申込!$B$9:$B$147,0),一般女申込!$A$9:$F$147,6))</f>
        <v/>
      </c>
      <c r="U24" s="98" t="str">
        <f>IF(B30="","",B30)</f>
        <v/>
      </c>
      <c r="V24" t="str">
        <f>IF(B31="","",B31)</f>
        <v/>
      </c>
      <c r="Y24">
        <f t="shared" si="3"/>
        <v>13</v>
      </c>
      <c r="Z24" t="s">
        <v>44</v>
      </c>
      <c r="AA24">
        <v>1</v>
      </c>
      <c r="AB24" t="str">
        <f t="shared" ref="AB24:AB29" si="7">IF(H34="","",H34)</f>
        <v/>
      </c>
      <c r="AC24" s="203" t="str">
        <f>IF(ISERROR(MATCH($AB24,一般女申込!$B$9:$B$147,0)),"",VLOOKUP(MATCH($AB24,一般女申込!$B$9:$B$147,0),一般女申込!$A$9:$F$147,3))</f>
        <v/>
      </c>
      <c r="AD24" s="203" t="str">
        <f>IF(ISERROR(MATCH($AB24,一般女申込!$B$9:$B$147,0)),"",VLOOKUP(MATCH($AB24,一般女申込!$B$9:$B$147,0),一般女申込!$A$9:$F$147,4))</f>
        <v/>
      </c>
      <c r="AE24" s="203" t="str">
        <f>IF(ISERROR(MATCH($AB24,一般女申込!$B$9:$B$147,0)),"",VLOOKUP(MATCH($AB24,一般女申込!$B$9:$B$147,0),一般女申込!$A$9:$F$147,5))</f>
        <v/>
      </c>
      <c r="AF24" s="203" t="str">
        <f>IF(ISERROR(MATCH($AB24,一般女申込!$B$9:$B$147,0)),"",VLOOKUP(MATCH($AB24,一般女申込!$B$9:$B$147,0),一般女申込!$A$9:$F$147,6))</f>
        <v/>
      </c>
      <c r="AG24" s="98" t="str">
        <f>IF(G30="","",G30)</f>
        <v/>
      </c>
      <c r="AH24" t="str">
        <f>IF(G31="","",G31)</f>
        <v/>
      </c>
    </row>
    <row r="25" spans="1:34">
      <c r="B25">
        <v>3</v>
      </c>
      <c r="C25" s="87"/>
      <c r="D25" s="95" t="str">
        <f>IF(ISERROR(MATCH(C25,一般女申込!$B$9:$B$147,0)),"",VLOOKUP(MATCH(C25,一般女申込!$B$9:$B$147,0),一般女申込!$A$9:$F$147,3))</f>
        <v/>
      </c>
      <c r="E25" s="95" t="str">
        <f>IF(ISERROR(MATCH(C25,一般女申込!$B$9:$B$147,0)),"",VLOOKUP(MATCH(C25,一般女申込!$B$9:$B$147,0),一般女申込!$A$9:$F$147,5))</f>
        <v/>
      </c>
      <c r="G25">
        <v>3</v>
      </c>
      <c r="H25" s="87"/>
      <c r="I25" s="95" t="str">
        <f>IF(ISERROR(MATCH(H25,一般女申込!$B$9:$B$147,0)),"",VLOOKUP(MATCH(H25,一般女申込!$B$9:$B$147,0),一般女申込!$A$9:$F$147,3))</f>
        <v/>
      </c>
      <c r="J25" s="95" t="str">
        <f>IF(ISERROR(MATCH(H25,一般女申込!$B$9:$B$147,0)),"",VLOOKUP(MATCH(H25,一般女申込!$B$9:$B$147,0),一般女申込!$A$9:$F$147,5))</f>
        <v/>
      </c>
      <c r="M25">
        <f t="shared" si="2"/>
        <v>14</v>
      </c>
      <c r="O25">
        <v>2</v>
      </c>
      <c r="P25" t="str">
        <f t="shared" si="6"/>
        <v/>
      </c>
      <c r="Q25" s="191" t="str">
        <f>IF(ISERROR(MATCH($P25,一般女申込!$B$9:$B$147,0)),"",VLOOKUP(MATCH($P25,一般女申込!$B$9:$B$147,0),一般女申込!$A$9:$F$147,3))</f>
        <v/>
      </c>
      <c r="R25" s="191" t="str">
        <f>IF(ISERROR(MATCH($P25,一般女申込!$B$9:$B$147,0)),"",VLOOKUP(MATCH($P25,一般女申込!$B$9:$B$147,0),一般女申込!$A$9:$F$147,4))</f>
        <v/>
      </c>
      <c r="S25" s="191" t="str">
        <f>IF(ISERROR(MATCH($P25,一般女申込!$B$9:$B$147,0)),"",VLOOKUP(MATCH($P25,一般女申込!$B$9:$B$147,0),一般女申込!$A$9:$F$147,5))</f>
        <v/>
      </c>
      <c r="T25" s="191" t="str">
        <f>IF(ISERROR(MATCH($P25,一般女申込!$B$9:$B$147,0)),"",VLOOKUP(MATCH($P25,一般女申込!$B$9:$B$147,0),一般女申込!$A$9:$F$147,6))</f>
        <v/>
      </c>
      <c r="U25" s="98" t="str">
        <f>IF(Q25="","",U$24)</f>
        <v/>
      </c>
      <c r="Y25">
        <f t="shared" si="3"/>
        <v>14</v>
      </c>
      <c r="AA25">
        <v>2</v>
      </c>
      <c r="AB25" t="str">
        <f t="shared" si="7"/>
        <v/>
      </c>
      <c r="AC25" s="203" t="str">
        <f>IF(ISERROR(MATCH($AB25,一般女申込!$B$9:$B$147,0)),"",VLOOKUP(MATCH($AB25,一般女申込!$B$9:$B$147,0),一般女申込!$A$9:$F$147,3))</f>
        <v/>
      </c>
      <c r="AD25" s="203" t="str">
        <f>IF(ISERROR(MATCH($AB25,一般女申込!$B$9:$B$147,0)),"",VLOOKUP(MATCH($AB25,一般女申込!$B$9:$B$147,0),一般女申込!$A$9:$F$147,4))</f>
        <v/>
      </c>
      <c r="AE25" s="203" t="str">
        <f>IF(ISERROR(MATCH($AB25,一般女申込!$B$9:$B$147,0)),"",VLOOKUP(MATCH($AB25,一般女申込!$B$9:$B$147,0),一般女申込!$A$9:$F$147,5))</f>
        <v/>
      </c>
      <c r="AF25" s="203" t="str">
        <f>IF(ISERROR(MATCH($AB25,一般女申込!$B$9:$B$147,0)),"",VLOOKUP(MATCH($AB25,一般女申込!$B$9:$B$147,0),一般女申込!$A$9:$F$147,6))</f>
        <v/>
      </c>
      <c r="AG25" s="98" t="str">
        <f>IF(AC25="","",AG$24)</f>
        <v/>
      </c>
    </row>
    <row r="26" spans="1:34">
      <c r="B26">
        <v>4</v>
      </c>
      <c r="C26" s="87"/>
      <c r="D26" s="95" t="str">
        <f>IF(ISERROR(MATCH(C26,一般女申込!$B$9:$B$147,0)),"",VLOOKUP(MATCH(C26,一般女申込!$B$9:$B$147,0),一般女申込!$A$9:$F$147,3))</f>
        <v/>
      </c>
      <c r="E26" s="95" t="str">
        <f>IF(ISERROR(MATCH(C26,一般女申込!$B$9:$B$147,0)),"",VLOOKUP(MATCH(C26,一般女申込!$B$9:$B$147,0),一般女申込!$A$9:$F$147,5))</f>
        <v/>
      </c>
      <c r="G26">
        <v>4</v>
      </c>
      <c r="H26" s="87"/>
      <c r="I26" s="95" t="str">
        <f>IF(ISERROR(MATCH(H26,一般女申込!$B$9:$B$147,0)),"",VLOOKUP(MATCH(H26,一般女申込!$B$9:$B$147,0),一般女申込!$A$9:$F$147,3))</f>
        <v/>
      </c>
      <c r="J26" s="95" t="str">
        <f>IF(ISERROR(MATCH(H26,一般女申込!$B$9:$B$147,0)),"",VLOOKUP(MATCH(H26,一般女申込!$B$9:$B$147,0),一般女申込!$A$9:$F$147,5))</f>
        <v/>
      </c>
      <c r="M26">
        <f t="shared" si="2"/>
        <v>15</v>
      </c>
      <c r="O26">
        <v>3</v>
      </c>
      <c r="P26" t="str">
        <f t="shared" si="6"/>
        <v/>
      </c>
      <c r="Q26" s="191" t="str">
        <f>IF(ISERROR(MATCH($P26,一般女申込!$B$9:$B$147,0)),"",VLOOKUP(MATCH($P26,一般女申込!$B$9:$B$147,0),一般女申込!$A$9:$F$147,3))</f>
        <v/>
      </c>
      <c r="R26" s="191" t="str">
        <f>IF(ISERROR(MATCH($P26,一般女申込!$B$9:$B$147,0)),"",VLOOKUP(MATCH($P26,一般女申込!$B$9:$B$147,0),一般女申込!$A$9:$F$147,4))</f>
        <v/>
      </c>
      <c r="S26" s="191" t="str">
        <f>IF(ISERROR(MATCH($P26,一般女申込!$B$9:$B$147,0)),"",VLOOKUP(MATCH($P26,一般女申込!$B$9:$B$147,0),一般女申込!$A$9:$F$147,5))</f>
        <v/>
      </c>
      <c r="T26" s="191" t="str">
        <f>IF(ISERROR(MATCH($P26,一般女申込!$B$9:$B$147,0)),"",VLOOKUP(MATCH($P26,一般女申込!$B$9:$B$147,0),一般女申込!$A$9:$F$147,6))</f>
        <v/>
      </c>
      <c r="U26" s="98" t="str">
        <f>IF(Q26="","",U$24)</f>
        <v/>
      </c>
      <c r="Y26">
        <f t="shared" si="3"/>
        <v>15</v>
      </c>
      <c r="AA26">
        <v>3</v>
      </c>
      <c r="AB26" t="str">
        <f t="shared" si="7"/>
        <v/>
      </c>
      <c r="AC26" s="203" t="str">
        <f>IF(ISERROR(MATCH($AB26,一般女申込!$B$9:$B$147,0)),"",VLOOKUP(MATCH($AB26,一般女申込!$B$9:$B$147,0),一般女申込!$A$9:$F$147,3))</f>
        <v/>
      </c>
      <c r="AD26" s="203" t="str">
        <f>IF(ISERROR(MATCH($AB26,一般女申込!$B$9:$B$147,0)),"",VLOOKUP(MATCH($AB26,一般女申込!$B$9:$B$147,0),一般女申込!$A$9:$F$147,4))</f>
        <v/>
      </c>
      <c r="AE26" s="203" t="str">
        <f>IF(ISERROR(MATCH($AB26,一般女申込!$B$9:$B$147,0)),"",VLOOKUP(MATCH($AB26,一般女申込!$B$9:$B$147,0),一般女申込!$A$9:$F$147,5))</f>
        <v/>
      </c>
      <c r="AF26" s="203" t="str">
        <f>IF(ISERROR(MATCH($AB26,一般女申込!$B$9:$B$147,0)),"",VLOOKUP(MATCH($AB26,一般女申込!$B$9:$B$147,0),一般女申込!$A$9:$F$147,6))</f>
        <v/>
      </c>
      <c r="AG26" s="98" t="str">
        <f>IF(AC26="","",AG$24)</f>
        <v/>
      </c>
    </row>
    <row r="27" spans="1:34">
      <c r="B27">
        <v>5</v>
      </c>
      <c r="C27" s="99"/>
      <c r="D27" s="95" t="str">
        <f>IF(ISERROR(MATCH(C27,一般女申込!$B$9:$B$147,0)),"",VLOOKUP(MATCH(C27,一般女申込!$B$9:$B$147,0),一般女申込!$A$9:$F$147,3))</f>
        <v/>
      </c>
      <c r="E27" s="95" t="str">
        <f>IF(ISERROR(MATCH(C27,一般女申込!$B$9:$B$147,0)),"",VLOOKUP(MATCH(C27,一般女申込!$B$9:$B$147,0),一般女申込!$A$9:$F$147,5))</f>
        <v/>
      </c>
      <c r="G27">
        <v>5</v>
      </c>
      <c r="H27" s="99"/>
      <c r="I27" s="95" t="str">
        <f>IF(ISERROR(MATCH(H27,一般女申込!$B$9:$B$147,0)),"",VLOOKUP(MATCH(H27,一般女申込!$B$9:$B$147,0),一般女申込!$A$9:$F$147,3))</f>
        <v/>
      </c>
      <c r="J27" s="95" t="str">
        <f>IF(ISERROR(MATCH(H27,一般女申込!$B$9:$B$147,0)),"",VLOOKUP(MATCH(H27,一般女申込!$B$9:$B$147,0),一般女申込!$A$9:$F$147,5))</f>
        <v/>
      </c>
      <c r="M27">
        <f t="shared" si="2"/>
        <v>16</v>
      </c>
      <c r="O27">
        <v>4</v>
      </c>
      <c r="P27" t="str">
        <f t="shared" si="6"/>
        <v/>
      </c>
      <c r="Q27" s="191" t="str">
        <f>IF(ISERROR(MATCH($P27,一般女申込!$B$9:$B$147,0)),"",VLOOKUP(MATCH($P27,一般女申込!$B$9:$B$147,0),一般女申込!$A$9:$F$147,3))</f>
        <v/>
      </c>
      <c r="R27" s="191" t="str">
        <f>IF(ISERROR(MATCH($P27,一般女申込!$B$9:$B$147,0)),"",VLOOKUP(MATCH($P27,一般女申込!$B$9:$B$147,0),一般女申込!$A$9:$F$147,4))</f>
        <v/>
      </c>
      <c r="S27" s="191" t="str">
        <f>IF(ISERROR(MATCH($P27,一般女申込!$B$9:$B$147,0)),"",VLOOKUP(MATCH($P27,一般女申込!$B$9:$B$147,0),一般女申込!$A$9:$F$147,5))</f>
        <v/>
      </c>
      <c r="T27" s="191" t="str">
        <f>IF(ISERROR(MATCH($P27,一般女申込!$B$9:$B$147,0)),"",VLOOKUP(MATCH($P27,一般女申込!$B$9:$B$147,0),一般女申込!$A$9:$F$147,6))</f>
        <v/>
      </c>
      <c r="U27" s="98" t="str">
        <f>IF(Q27="","",U$24)</f>
        <v/>
      </c>
      <c r="Y27">
        <f t="shared" si="3"/>
        <v>16</v>
      </c>
      <c r="AA27">
        <v>4</v>
      </c>
      <c r="AB27" t="str">
        <f t="shared" si="7"/>
        <v/>
      </c>
      <c r="AC27" s="203" t="str">
        <f>IF(ISERROR(MATCH($AB27,一般女申込!$B$9:$B$147,0)),"",VLOOKUP(MATCH($AB27,一般女申込!$B$9:$B$147,0),一般女申込!$A$9:$F$147,3))</f>
        <v/>
      </c>
      <c r="AD27" s="203" t="str">
        <f>IF(ISERROR(MATCH($AB27,一般女申込!$B$9:$B$147,0)),"",VLOOKUP(MATCH($AB27,一般女申込!$B$9:$B$147,0),一般女申込!$A$9:$F$147,4))</f>
        <v/>
      </c>
      <c r="AE27" s="203" t="str">
        <f>IF(ISERROR(MATCH($AB27,一般女申込!$B$9:$B$147,0)),"",VLOOKUP(MATCH($AB27,一般女申込!$B$9:$B$147,0),一般女申込!$A$9:$F$147,5))</f>
        <v/>
      </c>
      <c r="AF27" s="203" t="str">
        <f>IF(ISERROR(MATCH($AB27,一般女申込!$B$9:$B$147,0)),"",VLOOKUP(MATCH($AB27,一般女申込!$B$9:$B$147,0),一般女申込!$A$9:$F$147,6))</f>
        <v/>
      </c>
      <c r="AG27" s="98" t="str">
        <f>IF(AC27="","",AG$24)</f>
        <v/>
      </c>
    </row>
    <row r="28" spans="1:34">
      <c r="B28">
        <v>6</v>
      </c>
      <c r="C28" s="99"/>
      <c r="D28" s="95" t="str">
        <f>IF(ISERROR(MATCH(C28,一般女申込!$B$9:$B$147,0)),"",VLOOKUP(MATCH(C28,一般女申込!$B$9:$B$147,0),一般女申込!$A$9:$F$147,3))</f>
        <v/>
      </c>
      <c r="E28" s="95" t="str">
        <f>IF(ISERROR(MATCH(C28,一般女申込!$B$9:$B$147,0)),"",VLOOKUP(MATCH(C28,一般女申込!$B$9:$B$147,0),一般女申込!$A$9:$F$147,5))</f>
        <v/>
      </c>
      <c r="G28">
        <v>6</v>
      </c>
      <c r="H28" s="99"/>
      <c r="I28" s="95" t="str">
        <f>IF(ISERROR(MATCH(H28,一般女申込!$B$9:$B$147,0)),"",VLOOKUP(MATCH(H28,一般女申込!$B$9:$B$147,0),一般女申込!$A$9:$F$147,3))</f>
        <v/>
      </c>
      <c r="J28" s="95" t="str">
        <f>IF(ISERROR(MATCH(H28,一般女申込!$B$9:$B$147,0)),"",VLOOKUP(MATCH(H28,一般女申込!$B$9:$B$147,0),一般女申込!$A$9:$F$147,5))</f>
        <v/>
      </c>
      <c r="M28">
        <f t="shared" si="2"/>
        <v>17</v>
      </c>
      <c r="O28">
        <v>5</v>
      </c>
      <c r="P28" t="str">
        <f t="shared" si="6"/>
        <v/>
      </c>
      <c r="Q28" s="191" t="str">
        <f>IF(ISERROR(MATCH($P28,一般女申込!$B$9:$B$147,0)),"",VLOOKUP(MATCH($P28,一般女申込!$B$9:$B$147,0),一般女申込!$A$9:$F$147,3))</f>
        <v/>
      </c>
      <c r="R28" s="191" t="str">
        <f>IF(ISERROR(MATCH($P28,一般女申込!$B$9:$B$147,0)),"",VLOOKUP(MATCH($P28,一般女申込!$B$9:$B$147,0),一般女申込!$A$9:$F$147,4))</f>
        <v/>
      </c>
      <c r="S28" s="191" t="str">
        <f>IF(ISERROR(MATCH($P28,一般女申込!$B$9:$B$147,0)),"",VLOOKUP(MATCH($P28,一般女申込!$B$9:$B$147,0),一般女申込!$A$9:$F$147,5))</f>
        <v/>
      </c>
      <c r="T28" s="191" t="str">
        <f>IF(ISERROR(MATCH($P28,一般女申込!$B$9:$B$147,0)),"",VLOOKUP(MATCH($P28,一般女申込!$B$9:$B$147,0),一般女申込!$A$9:$F$147,6))</f>
        <v/>
      </c>
      <c r="U28" s="98" t="str">
        <f>IF(Q28="","",IF(T28="","",U$24))</f>
        <v/>
      </c>
      <c r="Y28">
        <f t="shared" si="3"/>
        <v>17</v>
      </c>
      <c r="AA28">
        <v>5</v>
      </c>
      <c r="AB28" t="str">
        <f t="shared" si="7"/>
        <v/>
      </c>
      <c r="AC28" s="203" t="str">
        <f>IF(ISERROR(MATCH($AB28,一般女申込!$B$9:$B$147,0)),"",VLOOKUP(MATCH($AB28,一般女申込!$B$9:$B$147,0),一般女申込!$A$9:$F$147,3))</f>
        <v/>
      </c>
      <c r="AD28" s="203" t="str">
        <f>IF(ISERROR(MATCH($AB28,一般女申込!$B$9:$B$147,0)),"",VLOOKUP(MATCH($AB28,一般女申込!$B$9:$B$147,0),一般女申込!$A$9:$F$147,4))</f>
        <v/>
      </c>
      <c r="AE28" s="203" t="str">
        <f>IF(ISERROR(MATCH($AB28,一般女申込!$B$9:$B$147,0)),"",VLOOKUP(MATCH($AB28,一般女申込!$B$9:$B$147,0),一般女申込!$A$9:$F$147,5))</f>
        <v/>
      </c>
      <c r="AF28" s="203" t="str">
        <f>IF(ISERROR(MATCH($AB28,一般女申込!$B$9:$B$147,0)),"",VLOOKUP(MATCH($AB28,一般女申込!$B$9:$B$147,0),一般女申込!$A$9:$F$147,6))</f>
        <v/>
      </c>
      <c r="AG28" s="98" t="str">
        <f>IF(AC28="","",IF(AF28="","",AG$24))</f>
        <v/>
      </c>
    </row>
    <row r="29" spans="1:34" ht="21" customHeight="1">
      <c r="A29" s="187" t="s">
        <v>135</v>
      </c>
      <c r="F29" s="187" t="s">
        <v>125</v>
      </c>
      <c r="M29">
        <f t="shared" si="2"/>
        <v>18</v>
      </c>
      <c r="O29">
        <v>6</v>
      </c>
      <c r="P29" t="str">
        <f t="shared" si="6"/>
        <v/>
      </c>
      <c r="Q29" s="191" t="str">
        <f>IF(ISERROR(MATCH($P29,一般女申込!$B$9:$B$147,0)),"",VLOOKUP(MATCH($P29,一般女申込!$B$9:$B$147,0),一般女申込!$A$9:$F$147,3))</f>
        <v/>
      </c>
      <c r="R29" s="191" t="str">
        <f>IF(ISERROR(MATCH($P29,一般女申込!$B$9:$B$147,0)),"",VLOOKUP(MATCH($P29,一般女申込!$B$9:$B$147,0),一般女申込!$A$9:$F$147,4))</f>
        <v/>
      </c>
      <c r="S29" s="191" t="str">
        <f>IF(ISERROR(MATCH($P29,一般女申込!$B$9:$B$147,0)),"",VLOOKUP(MATCH($P29,一般女申込!$B$9:$B$147,0),一般女申込!$A$9:$F$147,5))</f>
        <v/>
      </c>
      <c r="T29" s="191" t="str">
        <f>IF(ISERROR(MATCH($P29,一般女申込!$B$9:$B$147,0)),"",VLOOKUP(MATCH($P29,一般女申込!$B$9:$B$147,0),一般女申込!$A$9:$F$147,6))</f>
        <v/>
      </c>
      <c r="U29" s="98" t="str">
        <f>IF(Q29="","",IF(T29="","",U$24))</f>
        <v/>
      </c>
      <c r="Y29">
        <f t="shared" si="3"/>
        <v>18</v>
      </c>
      <c r="AA29">
        <v>6</v>
      </c>
      <c r="AB29" t="str">
        <f t="shared" si="7"/>
        <v/>
      </c>
      <c r="AC29" s="203" t="str">
        <f>IF(ISERROR(MATCH($AB29,一般女申込!$B$9:$B$147,0)),"",VLOOKUP(MATCH($AB29,一般女申込!$B$9:$B$147,0),一般女申込!$A$9:$F$147,3))</f>
        <v/>
      </c>
      <c r="AD29" s="203" t="str">
        <f>IF(ISERROR(MATCH($AB29,一般女申込!$B$9:$B$147,0)),"",VLOOKUP(MATCH($AB29,一般女申込!$B$9:$B$147,0),一般女申込!$A$9:$F$147,4))</f>
        <v/>
      </c>
      <c r="AE29" s="203" t="str">
        <f>IF(ISERROR(MATCH($AB29,一般女申込!$B$9:$B$147,0)),"",VLOOKUP(MATCH($AB29,一般女申込!$B$9:$B$147,0),一般女申込!$A$9:$F$147,5))</f>
        <v/>
      </c>
      <c r="AF29" s="203" t="str">
        <f>IF(ISERROR(MATCH($AB29,一般女申込!$B$9:$B$147,0)),"",VLOOKUP(MATCH($AB29,一般女申込!$B$9:$B$147,0),一般女申込!$A$9:$F$147,6))</f>
        <v/>
      </c>
      <c r="AG29" s="98" t="str">
        <f>IF(AC29="","",IF(AF29="","",AG$24))</f>
        <v/>
      </c>
    </row>
    <row r="30" spans="1:34">
      <c r="B30" s="87"/>
      <c r="C30" s="101" t="s">
        <v>33</v>
      </c>
      <c r="D30" s="102"/>
      <c r="G30" s="87"/>
      <c r="H30" s="101" t="s">
        <v>33</v>
      </c>
      <c r="I30" s="102"/>
      <c r="M30">
        <f t="shared" si="2"/>
        <v>19</v>
      </c>
      <c r="N30" t="s">
        <v>45</v>
      </c>
      <c r="O30">
        <v>1</v>
      </c>
      <c r="P30" t="str">
        <f t="shared" ref="P30:P35" si="8">IF(C45="","",C45)</f>
        <v/>
      </c>
      <c r="Q30" s="191" t="str">
        <f>IF(ISERROR(MATCH($P30,一般女申込!$B$9:$B$147,0)),"",VLOOKUP(MATCH($P30,一般女申込!$B$9:$B$147,0),一般女申込!$A$9:$F$147,3))</f>
        <v/>
      </c>
      <c r="R30" s="191" t="str">
        <f>IF(ISERROR(MATCH($P30,一般女申込!$B$9:$B$147,0)),"",VLOOKUP(MATCH($P30,一般女申込!$B$9:$B$147,0),一般女申込!$A$9:$F$147,4))</f>
        <v/>
      </c>
      <c r="S30" s="191" t="str">
        <f>IF(ISERROR(MATCH($P30,一般女申込!$B$9:$B$147,0)),"",VLOOKUP(MATCH($P30,一般女申込!$B$9:$B$147,0),一般女申込!$A$9:$F$147,5))</f>
        <v/>
      </c>
      <c r="T30" s="191" t="str">
        <f>IF(ISERROR(MATCH($P30,一般女申込!$B$9:$B$147,0)),"",VLOOKUP(MATCH($P30,一般女申込!$B$9:$B$147,0),一般女申込!$A$9:$F$147,6))</f>
        <v/>
      </c>
      <c r="U30" s="98" t="str">
        <f>IF(B41="","",B41)</f>
        <v/>
      </c>
      <c r="V30" t="str">
        <f>IF(B42="","",B42)</f>
        <v/>
      </c>
      <c r="Y30">
        <f t="shared" si="3"/>
        <v>19</v>
      </c>
      <c r="Z30" t="s">
        <v>45</v>
      </c>
      <c r="AA30">
        <v>1</v>
      </c>
      <c r="AB30" t="str">
        <f t="shared" ref="AB30:AB35" si="9">IF(H45="","",H45)</f>
        <v/>
      </c>
      <c r="AC30" s="203" t="str">
        <f>IF(ISERROR(MATCH($AB30,一般女申込!$B$9:$B$147,0)),"",VLOOKUP(MATCH($AB30,一般女申込!$B$9:$B$147,0),一般女申込!$A$9:$F$147,3))</f>
        <v/>
      </c>
      <c r="AD30" s="203" t="str">
        <f>IF(ISERROR(MATCH($AB30,一般女申込!$B$9:$B$147,0)),"",VLOOKUP(MATCH($AB30,一般女申込!$B$9:$B$147,0),一般女申込!$A$9:$F$147,4))</f>
        <v/>
      </c>
      <c r="AE30" s="203" t="str">
        <f>IF(ISERROR(MATCH($AB30,一般女申込!$B$9:$B$147,0)),"",VLOOKUP(MATCH($AB30,一般女申込!$B$9:$B$147,0),一般女申込!$A$9:$F$147,5))</f>
        <v/>
      </c>
      <c r="AF30" s="203" t="str">
        <f>IF(ISERROR(MATCH($AB30,一般女申込!$B$9:$B$147,0)),"",VLOOKUP(MATCH($AB30,一般女申込!$B$9:$B$147,0),一般女申込!$A$9:$F$147,6))</f>
        <v/>
      </c>
      <c r="AG30" s="98" t="str">
        <f>IF(G41="","",G41)</f>
        <v/>
      </c>
      <c r="AH30" t="str">
        <f>IF(G42="","",G42)</f>
        <v/>
      </c>
    </row>
    <row r="31" spans="1:34">
      <c r="B31" s="104"/>
      <c r="C31" s="101" t="s">
        <v>34</v>
      </c>
      <c r="D31" s="102"/>
      <c r="G31" s="104"/>
      <c r="H31" s="101" t="s">
        <v>34</v>
      </c>
      <c r="I31" s="102"/>
      <c r="M31">
        <f t="shared" si="2"/>
        <v>20</v>
      </c>
      <c r="O31">
        <v>2</v>
      </c>
      <c r="P31" t="str">
        <f t="shared" si="8"/>
        <v/>
      </c>
      <c r="Q31" s="191" t="str">
        <f>IF(ISERROR(MATCH($P31,一般女申込!$B$9:$B$147,0)),"",VLOOKUP(MATCH($P31,一般女申込!$B$9:$B$147,0),一般女申込!$A$9:$F$147,3))</f>
        <v/>
      </c>
      <c r="R31" s="191" t="str">
        <f>IF(ISERROR(MATCH($P31,一般女申込!$B$9:$B$147,0)),"",VLOOKUP(MATCH($P31,一般女申込!$B$9:$B$147,0),一般女申込!$A$9:$F$147,4))</f>
        <v/>
      </c>
      <c r="S31" s="191" t="str">
        <f>IF(ISERROR(MATCH($P31,一般女申込!$B$9:$B$147,0)),"",VLOOKUP(MATCH($P31,一般女申込!$B$9:$B$147,0),一般女申込!$A$9:$F$147,5))</f>
        <v/>
      </c>
      <c r="T31" s="191" t="str">
        <f>IF(ISERROR(MATCH($P31,一般女申込!$B$9:$B$147,0)),"",VLOOKUP(MATCH($P31,一般女申込!$B$9:$B$147,0),一般女申込!$A$9:$F$147,6))</f>
        <v/>
      </c>
      <c r="U31" s="98" t="str">
        <f>IF(Q31="","",U$30)</f>
        <v/>
      </c>
      <c r="Y31">
        <f t="shared" si="3"/>
        <v>20</v>
      </c>
      <c r="AA31">
        <v>2</v>
      </c>
      <c r="AB31" t="str">
        <f t="shared" si="9"/>
        <v/>
      </c>
      <c r="AC31" s="203" t="str">
        <f>IF(ISERROR(MATCH($AB31,一般女申込!$B$9:$B$147,0)),"",VLOOKUP(MATCH($AB31,一般女申込!$B$9:$B$147,0),一般女申込!$A$9:$F$147,3))</f>
        <v/>
      </c>
      <c r="AD31" s="203" t="str">
        <f>IF(ISERROR(MATCH($AB31,一般女申込!$B$9:$B$147,0)),"",VLOOKUP(MATCH($AB31,一般女申込!$B$9:$B$147,0),一般女申込!$A$9:$F$147,4))</f>
        <v/>
      </c>
      <c r="AE31" s="203" t="str">
        <f>IF(ISERROR(MATCH($AB31,一般女申込!$B$9:$B$147,0)),"",VLOOKUP(MATCH($AB31,一般女申込!$B$9:$B$147,0),一般女申込!$A$9:$F$147,5))</f>
        <v/>
      </c>
      <c r="AF31" s="203" t="str">
        <f>IF(ISERROR(MATCH($AB31,一般女申込!$B$9:$B$147,0)),"",VLOOKUP(MATCH($AB31,一般女申込!$B$9:$B$147,0),一般女申込!$A$9:$F$147,6))</f>
        <v/>
      </c>
      <c r="AG31" s="98" t="str">
        <f>IF(AC31="","",AG$30)</f>
        <v/>
      </c>
    </row>
    <row r="32" spans="1:34">
      <c r="B32" s="171" t="str">
        <f>IF(C34="","",VLOOKUP(MATCH(C34,一般女申込!$B$9:$B$147,0),一般女申込!$A$9:$F$147,6)&amp;B30)</f>
        <v/>
      </c>
      <c r="C32" s="171"/>
      <c r="G32" s="171" t="str">
        <f>IF(H34="","",VLOOKUP(MATCH(H34,一般女申込!$B$9:$B$147,0),一般女申込!$A$9:$F$147,6)&amp;G30)</f>
        <v/>
      </c>
      <c r="H32" s="171"/>
      <c r="M32">
        <f t="shared" si="2"/>
        <v>21</v>
      </c>
      <c r="O32">
        <v>3</v>
      </c>
      <c r="P32" t="str">
        <f t="shared" si="8"/>
        <v/>
      </c>
      <c r="Q32" s="191" t="str">
        <f>IF(ISERROR(MATCH($P32,一般女申込!$B$9:$B$147,0)),"",VLOOKUP(MATCH($P32,一般女申込!$B$9:$B$147,0),一般女申込!$A$9:$F$147,3))</f>
        <v/>
      </c>
      <c r="R32" s="191" t="str">
        <f>IF(ISERROR(MATCH($P32,一般女申込!$B$9:$B$147,0)),"",VLOOKUP(MATCH($P32,一般女申込!$B$9:$B$147,0),一般女申込!$A$9:$F$147,4))</f>
        <v/>
      </c>
      <c r="S32" s="191" t="str">
        <f>IF(ISERROR(MATCH($P32,一般女申込!$B$9:$B$147,0)),"",VLOOKUP(MATCH($P32,一般女申込!$B$9:$B$147,0),一般女申込!$A$9:$F$147,5))</f>
        <v/>
      </c>
      <c r="T32" s="191" t="str">
        <f>IF(ISERROR(MATCH($P32,一般女申込!$B$9:$B$147,0)),"",VLOOKUP(MATCH($P32,一般女申込!$B$9:$B$147,0),一般女申込!$A$9:$F$147,6))</f>
        <v/>
      </c>
      <c r="U32" s="98" t="str">
        <f>IF(Q32="","",U$30)</f>
        <v/>
      </c>
      <c r="Y32">
        <f t="shared" si="3"/>
        <v>21</v>
      </c>
      <c r="AA32">
        <v>3</v>
      </c>
      <c r="AB32" t="str">
        <f t="shared" si="9"/>
        <v/>
      </c>
      <c r="AC32" s="203" t="str">
        <f>IF(ISERROR(MATCH($AB32,一般女申込!$B$9:$B$147,0)),"",VLOOKUP(MATCH($AB32,一般女申込!$B$9:$B$147,0),一般女申込!$A$9:$F$147,3))</f>
        <v/>
      </c>
      <c r="AD32" s="203" t="str">
        <f>IF(ISERROR(MATCH($AB32,一般女申込!$B$9:$B$147,0)),"",VLOOKUP(MATCH($AB32,一般女申込!$B$9:$B$147,0),一般女申込!$A$9:$F$147,4))</f>
        <v/>
      </c>
      <c r="AE32" s="203" t="str">
        <f>IF(ISERROR(MATCH($AB32,一般女申込!$B$9:$B$147,0)),"",VLOOKUP(MATCH($AB32,一般女申込!$B$9:$B$147,0),一般女申込!$A$9:$F$147,5))</f>
        <v/>
      </c>
      <c r="AF32" s="203" t="str">
        <f>IF(ISERROR(MATCH($AB32,一般女申込!$B$9:$B$147,0)),"",VLOOKUP(MATCH($AB32,一般女申込!$B$9:$B$147,0),一般女申込!$A$9:$F$147,6))</f>
        <v/>
      </c>
      <c r="AG32" s="98" t="str">
        <f>IF(AC32="","",AG$30)</f>
        <v/>
      </c>
    </row>
    <row r="33" spans="1:34">
      <c r="C33" s="236" t="s">
        <v>194</v>
      </c>
      <c r="D33" s="103" t="s">
        <v>36</v>
      </c>
      <c r="E33" s="103" t="s">
        <v>81</v>
      </c>
      <c r="H33" s="236" t="s">
        <v>194</v>
      </c>
      <c r="I33" s="103" t="s">
        <v>36</v>
      </c>
      <c r="J33" s="103" t="s">
        <v>81</v>
      </c>
      <c r="M33">
        <f t="shared" si="2"/>
        <v>22</v>
      </c>
      <c r="O33">
        <v>4</v>
      </c>
      <c r="P33" t="str">
        <f t="shared" si="8"/>
        <v/>
      </c>
      <c r="Q33" s="191" t="str">
        <f>IF(ISERROR(MATCH($P33,一般女申込!$B$9:$B$147,0)),"",VLOOKUP(MATCH($P33,一般女申込!$B$9:$B$147,0),一般女申込!$A$9:$F$147,3))</f>
        <v/>
      </c>
      <c r="R33" s="191" t="str">
        <f>IF(ISERROR(MATCH($P33,一般女申込!$B$9:$B$147,0)),"",VLOOKUP(MATCH($P33,一般女申込!$B$9:$B$147,0),一般女申込!$A$9:$F$147,4))</f>
        <v/>
      </c>
      <c r="S33" s="191" t="str">
        <f>IF(ISERROR(MATCH($P33,一般女申込!$B$9:$B$147,0)),"",VLOOKUP(MATCH($P33,一般女申込!$B$9:$B$147,0),一般女申込!$A$9:$F$147,5))</f>
        <v/>
      </c>
      <c r="T33" s="191" t="str">
        <f>IF(ISERROR(MATCH($P33,一般女申込!$B$9:$B$147,0)),"",VLOOKUP(MATCH($P33,一般女申込!$B$9:$B$147,0),一般女申込!$A$9:$F$147,6))</f>
        <v/>
      </c>
      <c r="U33" s="98" t="str">
        <f>IF(Q33="","",U$30)</f>
        <v/>
      </c>
      <c r="Y33">
        <f t="shared" si="3"/>
        <v>22</v>
      </c>
      <c r="AA33">
        <v>4</v>
      </c>
      <c r="AB33" t="str">
        <f t="shared" si="9"/>
        <v/>
      </c>
      <c r="AC33" s="203" t="str">
        <f>IF(ISERROR(MATCH($AB33,一般女申込!$B$9:$B$147,0)),"",VLOOKUP(MATCH($AB33,一般女申込!$B$9:$B$147,0),一般女申込!$A$9:$F$147,3))</f>
        <v/>
      </c>
      <c r="AD33" s="203" t="str">
        <f>IF(ISERROR(MATCH($AB33,一般女申込!$B$9:$B$147,0)),"",VLOOKUP(MATCH($AB33,一般女申込!$B$9:$B$147,0),一般女申込!$A$9:$F$147,4))</f>
        <v/>
      </c>
      <c r="AE33" s="203" t="str">
        <f>IF(ISERROR(MATCH($AB33,一般女申込!$B$9:$B$147,0)),"",VLOOKUP(MATCH($AB33,一般女申込!$B$9:$B$147,0),一般女申込!$A$9:$F$147,5))</f>
        <v/>
      </c>
      <c r="AF33" s="203" t="str">
        <f>IF(ISERROR(MATCH($AB33,一般女申込!$B$9:$B$147,0)),"",VLOOKUP(MATCH($AB33,一般女申込!$B$9:$B$147,0),一般女申込!$A$9:$F$147,6))</f>
        <v/>
      </c>
      <c r="AG33" s="98" t="str">
        <f>IF(AC33="","",AG$30)</f>
        <v/>
      </c>
    </row>
    <row r="34" spans="1:34">
      <c r="B34">
        <v>1</v>
      </c>
      <c r="C34" s="87"/>
      <c r="D34" s="95" t="str">
        <f>IF(ISERROR(MATCH(C34,一般女申込!$B$9:$B$147,0)),"",VLOOKUP(MATCH(C34,一般女申込!$B$9:$B$147,0),一般女申込!$A$9:$F$147,3))</f>
        <v/>
      </c>
      <c r="E34" s="95" t="str">
        <f>IF(ISERROR(MATCH(C34,一般女申込!$B$9:$B$147,0)),"",VLOOKUP(MATCH(C34,一般女申込!$B$9:$B$147,0),一般女申込!$A$9:$F$147,5))</f>
        <v/>
      </c>
      <c r="G34">
        <v>1</v>
      </c>
      <c r="H34" s="87"/>
      <c r="I34" s="95" t="str">
        <f>IF(ISERROR(MATCH(H34,一般女申込!$B$9:$B$147,0)),"",VLOOKUP(MATCH(H34,一般女申込!$B$9:$B$147,0),一般女申込!$A$9:$F$147,3))</f>
        <v/>
      </c>
      <c r="J34" s="95" t="str">
        <f>IF(ISERROR(MATCH(H34,一般女申込!$B$9:$B$147,0)),"",VLOOKUP(MATCH(H34,一般女申込!$B$9:$B$147,0),一般女申込!$A$9:$F$147,5))</f>
        <v/>
      </c>
      <c r="M34">
        <f t="shared" si="2"/>
        <v>23</v>
      </c>
      <c r="O34">
        <v>5</v>
      </c>
      <c r="P34" t="str">
        <f t="shared" si="8"/>
        <v/>
      </c>
      <c r="Q34" s="191" t="str">
        <f>IF(ISERROR(MATCH($P34,一般女申込!$B$9:$B$147,0)),"",VLOOKUP(MATCH($P34,一般女申込!$B$9:$B$147,0),一般女申込!$A$9:$F$147,3))</f>
        <v/>
      </c>
      <c r="R34" s="191" t="str">
        <f>IF(ISERROR(MATCH($P34,一般女申込!$B$9:$B$147,0)),"",VLOOKUP(MATCH($P34,一般女申込!$B$9:$B$147,0),一般女申込!$A$9:$F$147,4))</f>
        <v/>
      </c>
      <c r="S34" s="191" t="str">
        <f>IF(ISERROR(MATCH($P34,一般女申込!$B$9:$B$147,0)),"",VLOOKUP(MATCH($P34,一般女申込!$B$9:$B$147,0),一般女申込!$A$9:$F$147,5))</f>
        <v/>
      </c>
      <c r="T34" s="191" t="str">
        <f>IF(ISERROR(MATCH($P34,一般女申込!$B$9:$B$147,0)),"",VLOOKUP(MATCH($P34,一般女申込!$B$9:$B$147,0),一般女申込!$A$9:$F$147,6))</f>
        <v/>
      </c>
      <c r="U34" s="98" t="str">
        <f>IF(Q34="","",IF(T34="","",U$30))</f>
        <v/>
      </c>
      <c r="Y34">
        <f t="shared" si="3"/>
        <v>23</v>
      </c>
      <c r="AA34">
        <v>5</v>
      </c>
      <c r="AB34" t="str">
        <f t="shared" si="9"/>
        <v/>
      </c>
      <c r="AC34" s="203" t="str">
        <f>IF(ISERROR(MATCH($AB34,一般女申込!$B$9:$B$147,0)),"",VLOOKUP(MATCH($AB34,一般女申込!$B$9:$B$147,0),一般女申込!$A$9:$F$147,3))</f>
        <v/>
      </c>
      <c r="AD34" s="203" t="str">
        <f>IF(ISERROR(MATCH($AB34,一般女申込!$B$9:$B$147,0)),"",VLOOKUP(MATCH($AB34,一般女申込!$B$9:$B$147,0),一般女申込!$A$9:$F$147,4))</f>
        <v/>
      </c>
      <c r="AE34" s="203" t="str">
        <f>IF(ISERROR(MATCH($AB34,一般女申込!$B$9:$B$147,0)),"",VLOOKUP(MATCH($AB34,一般女申込!$B$9:$B$147,0),一般女申込!$A$9:$F$147,5))</f>
        <v/>
      </c>
      <c r="AF34" s="203" t="str">
        <f>IF(ISERROR(MATCH($AB34,一般女申込!$B$9:$B$147,0)),"",VLOOKUP(MATCH($AB34,一般女申込!$B$9:$B$147,0),一般女申込!$A$9:$F$147,6))</f>
        <v/>
      </c>
      <c r="AG34" s="98" t="str">
        <f>IF(AC34="","",IF(AF34="","",AG$30))</f>
        <v/>
      </c>
    </row>
    <row r="35" spans="1:34">
      <c r="B35">
        <v>2</v>
      </c>
      <c r="C35" s="87"/>
      <c r="D35" s="95" t="str">
        <f>IF(ISERROR(MATCH(C35,一般女申込!$B$9:$B$147,0)),"",VLOOKUP(MATCH(C35,一般女申込!$B$9:$B$147,0),一般女申込!$A$9:$F$147,3))</f>
        <v/>
      </c>
      <c r="E35" s="95" t="str">
        <f>IF(ISERROR(MATCH(C35,一般女申込!$B$9:$B$147,0)),"",VLOOKUP(MATCH(C35,一般女申込!$B$9:$B$147,0),一般女申込!$A$9:$F$147,5))</f>
        <v/>
      </c>
      <c r="G35">
        <v>2</v>
      </c>
      <c r="H35" s="87"/>
      <c r="I35" s="95" t="str">
        <f>IF(ISERROR(MATCH(H35,一般女申込!$B$9:$B$147,0)),"",VLOOKUP(MATCH(H35,一般女申込!$B$9:$B$147,0),一般女申込!$A$9:$F$147,3))</f>
        <v/>
      </c>
      <c r="J35" s="95" t="str">
        <f>IF(ISERROR(MATCH(H35,一般女申込!$B$9:$B$147,0)),"",VLOOKUP(MATCH(H35,一般女申込!$B$9:$B$147,0),一般女申込!$A$9:$F$147,5))</f>
        <v/>
      </c>
      <c r="M35">
        <f t="shared" si="2"/>
        <v>24</v>
      </c>
      <c r="O35">
        <v>6</v>
      </c>
      <c r="P35" t="str">
        <f t="shared" si="8"/>
        <v/>
      </c>
      <c r="Q35" s="191" t="str">
        <f>IF(ISERROR(MATCH($P35,一般女申込!$B$9:$B$147,0)),"",VLOOKUP(MATCH($P35,一般女申込!$B$9:$B$147,0),一般女申込!$A$9:$F$147,3))</f>
        <v/>
      </c>
      <c r="R35" s="191" t="str">
        <f>IF(ISERROR(MATCH($P35,一般女申込!$B$9:$B$147,0)),"",VLOOKUP(MATCH($P35,一般女申込!$B$9:$B$147,0),一般女申込!$A$9:$F$147,4))</f>
        <v/>
      </c>
      <c r="S35" s="191" t="str">
        <f>IF(ISERROR(MATCH($P35,一般女申込!$B$9:$B$147,0)),"",VLOOKUP(MATCH($P35,一般女申込!$B$9:$B$147,0),一般女申込!$A$9:$F$147,5))</f>
        <v/>
      </c>
      <c r="T35" s="191" t="str">
        <f>IF(ISERROR(MATCH($P35,一般女申込!$B$9:$B$147,0)),"",VLOOKUP(MATCH($P35,一般女申込!$B$9:$B$147,0),一般女申込!$A$9:$F$147,6))</f>
        <v/>
      </c>
      <c r="U35" s="98" t="str">
        <f>IF(Q35="","",IF(T35="","",U$30))</f>
        <v/>
      </c>
      <c r="Y35">
        <f t="shared" si="3"/>
        <v>24</v>
      </c>
      <c r="AA35">
        <v>6</v>
      </c>
      <c r="AB35" t="str">
        <f t="shared" si="9"/>
        <v/>
      </c>
      <c r="AC35" s="203" t="str">
        <f>IF(ISERROR(MATCH($AB35,一般女申込!$B$9:$B$147,0)),"",VLOOKUP(MATCH($AB35,一般女申込!$B$9:$B$147,0),一般女申込!$A$9:$F$147,3))</f>
        <v/>
      </c>
      <c r="AD35" s="203" t="str">
        <f>IF(ISERROR(MATCH($AB35,一般女申込!$B$9:$B$147,0)),"",VLOOKUP(MATCH($AB35,一般女申込!$B$9:$B$147,0),一般女申込!$A$9:$F$147,4))</f>
        <v/>
      </c>
      <c r="AE35" s="203" t="str">
        <f>IF(ISERROR(MATCH($AB35,一般女申込!$B$9:$B$147,0)),"",VLOOKUP(MATCH($AB35,一般女申込!$B$9:$B$147,0),一般女申込!$A$9:$F$147,5))</f>
        <v/>
      </c>
      <c r="AF35" s="203" t="str">
        <f>IF(ISERROR(MATCH($AB35,一般女申込!$B$9:$B$147,0)),"",VLOOKUP(MATCH($AB35,一般女申込!$B$9:$B$147,0),一般女申込!$A$9:$F$147,6))</f>
        <v/>
      </c>
      <c r="AG35" s="98" t="str">
        <f>IF(AC35="","",IF(AF35="","",AG$30))</f>
        <v/>
      </c>
    </row>
    <row r="36" spans="1:34">
      <c r="B36">
        <v>3</v>
      </c>
      <c r="C36" s="87"/>
      <c r="D36" s="95" t="str">
        <f>IF(ISERROR(MATCH(C36,一般女申込!$B$9:$B$147,0)),"",VLOOKUP(MATCH(C36,一般女申込!$B$9:$B$147,0),一般女申込!$A$9:$F$147,3))</f>
        <v/>
      </c>
      <c r="E36" s="95" t="str">
        <f>IF(ISERROR(MATCH(C36,一般女申込!$B$9:$B$147,0)),"",VLOOKUP(MATCH(C36,一般女申込!$B$9:$B$147,0),一般女申込!$A$9:$F$147,5))</f>
        <v/>
      </c>
      <c r="G36">
        <v>3</v>
      </c>
      <c r="H36" s="87"/>
      <c r="I36" s="95" t="str">
        <f>IF(ISERROR(MATCH(H36,一般女申込!$B$9:$B$147,0)),"",VLOOKUP(MATCH(H36,一般女申込!$B$9:$B$147,0),一般女申込!$A$9:$F$147,3))</f>
        <v/>
      </c>
      <c r="J36" s="95" t="str">
        <f>IF(ISERROR(MATCH(H36,一般女申込!$B$9:$B$147,0)),"",VLOOKUP(MATCH(H36,一般女申込!$B$9:$B$147,0),一般女申込!$A$9:$F$147,5))</f>
        <v/>
      </c>
      <c r="M36">
        <f t="shared" si="2"/>
        <v>25</v>
      </c>
      <c r="N36" t="s">
        <v>136</v>
      </c>
      <c r="O36">
        <v>1</v>
      </c>
      <c r="P36" t="str">
        <f t="shared" ref="P36:P41" si="10">IF(C56="","",C56)</f>
        <v/>
      </c>
      <c r="Q36" s="191" t="str">
        <f>IF(ISERROR(MATCH($P36,一般女申込!$B$9:$B$147,0)),"",VLOOKUP(MATCH($P36,一般女申込!$B$9:$B$147,0),一般女申込!$A$9:$F$147,3))</f>
        <v/>
      </c>
      <c r="R36" s="191" t="str">
        <f>IF(ISERROR(MATCH($P36,一般女申込!$B$9:$B$147,0)),"",VLOOKUP(MATCH($P36,一般女申込!$B$9:$B$147,0),一般女申込!$A$9:$F$147,4))</f>
        <v/>
      </c>
      <c r="S36" s="191" t="str">
        <f>IF(ISERROR(MATCH($P36,一般女申込!$B$9:$B$147,0)),"",VLOOKUP(MATCH($P36,一般女申込!$B$9:$B$147,0),一般女申込!$A$9:$F$147,5))</f>
        <v/>
      </c>
      <c r="T36" s="191" t="str">
        <f>IF(ISERROR(MATCH($P36,一般女申込!$B$9:$B$147,0)),"",VLOOKUP(MATCH($P36,一般女申込!$B$9:$B$147,0),一般女申込!$A$9:$F$147,6))</f>
        <v/>
      </c>
      <c r="U36" s="98" t="str">
        <f>IF(B52="","",B52)</f>
        <v/>
      </c>
      <c r="V36" t="str">
        <f>IF(B53="","",B53)</f>
        <v/>
      </c>
      <c r="Y36">
        <f t="shared" si="3"/>
        <v>25</v>
      </c>
      <c r="Z36" t="s">
        <v>46</v>
      </c>
      <c r="AA36">
        <v>1</v>
      </c>
      <c r="AB36" t="str">
        <f t="shared" ref="AB36:AB41" si="11">IF(H56="","",H56)</f>
        <v/>
      </c>
      <c r="AC36" s="203" t="str">
        <f>IF(ISERROR(MATCH($AB36,一般女申込!$B$9:$B$147,0)),"",VLOOKUP(MATCH($AB36,一般女申込!$B$9:$B$147,0),一般女申込!$A$9:$F$147,3))</f>
        <v/>
      </c>
      <c r="AD36" s="203" t="str">
        <f>IF(ISERROR(MATCH($AB36,一般女申込!$B$9:$B$147,0)),"",VLOOKUP(MATCH($AB36,一般女申込!$B$9:$B$147,0),一般女申込!$A$9:$F$147,4))</f>
        <v/>
      </c>
      <c r="AE36" s="203" t="str">
        <f>IF(ISERROR(MATCH($AB36,一般女申込!$B$9:$B$147,0)),"",VLOOKUP(MATCH($AB36,一般女申込!$B$9:$B$147,0),一般女申込!$A$9:$F$147,5))</f>
        <v/>
      </c>
      <c r="AF36" s="203" t="str">
        <f>IF(ISERROR(MATCH($AB36,一般女申込!$B$9:$B$147,0)),"",VLOOKUP(MATCH($AB36,一般女申込!$B$9:$B$147,0),一般女申込!$A$9:$F$147,6))</f>
        <v/>
      </c>
      <c r="AG36" s="98" t="str">
        <f>IF(G52="","",G52)</f>
        <v/>
      </c>
      <c r="AH36" t="str">
        <f>IF(G53="","",G53)</f>
        <v/>
      </c>
    </row>
    <row r="37" spans="1:34">
      <c r="B37">
        <v>4</v>
      </c>
      <c r="C37" s="99"/>
      <c r="D37" s="95" t="str">
        <f>IF(ISERROR(MATCH(C37,一般女申込!$B$9:$B$147,0)),"",VLOOKUP(MATCH(C37,一般女申込!$B$9:$B$147,0),一般女申込!$A$9:$F$147,3))</f>
        <v/>
      </c>
      <c r="E37" s="95" t="str">
        <f>IF(ISERROR(MATCH(C37,一般女申込!$B$9:$B$147,0)),"",VLOOKUP(MATCH(C37,一般女申込!$B$9:$B$147,0),一般女申込!$A$9:$F$147,5))</f>
        <v/>
      </c>
      <c r="G37">
        <v>4</v>
      </c>
      <c r="H37" s="99"/>
      <c r="I37" s="95" t="str">
        <f>IF(ISERROR(MATCH(H37,一般女申込!$B$9:$B$147,0)),"",VLOOKUP(MATCH(H37,一般女申込!$B$9:$B$147,0),一般女申込!$A$9:$F$147,3))</f>
        <v/>
      </c>
      <c r="J37" s="95" t="str">
        <f>IF(ISERROR(MATCH(H37,一般女申込!$B$9:$B$147,0)),"",VLOOKUP(MATCH(H37,一般女申込!$B$9:$B$147,0),一般女申込!$A$9:$F$147,5))</f>
        <v/>
      </c>
      <c r="M37">
        <f t="shared" si="2"/>
        <v>26</v>
      </c>
      <c r="O37">
        <v>2</v>
      </c>
      <c r="P37" t="str">
        <f t="shared" si="10"/>
        <v/>
      </c>
      <c r="Q37" s="191" t="str">
        <f>IF(ISERROR(MATCH($P37,一般女申込!$B$9:$B$147,0)),"",VLOOKUP(MATCH($P37,一般女申込!$B$9:$B$147,0),一般女申込!$A$9:$F$147,3))</f>
        <v/>
      </c>
      <c r="R37" s="191" t="str">
        <f>IF(ISERROR(MATCH($P37,一般女申込!$B$9:$B$147,0)),"",VLOOKUP(MATCH($P37,一般女申込!$B$9:$B$147,0),一般女申込!$A$9:$F$147,4))</f>
        <v/>
      </c>
      <c r="S37" s="191" t="str">
        <f>IF(ISERROR(MATCH($P37,一般女申込!$B$9:$B$147,0)),"",VLOOKUP(MATCH($P37,一般女申込!$B$9:$B$147,0),一般女申込!$A$9:$F$147,5))</f>
        <v/>
      </c>
      <c r="T37" s="191" t="str">
        <f>IF(ISERROR(MATCH($P37,一般女申込!$B$9:$B$147,0)),"",VLOOKUP(MATCH($P37,一般女申込!$B$9:$B$147,0),一般女申込!$A$9:$F$147,6))</f>
        <v/>
      </c>
      <c r="U37" s="98" t="str">
        <f>IF(Q37="","",U$36)</f>
        <v/>
      </c>
      <c r="Y37">
        <f t="shared" si="3"/>
        <v>26</v>
      </c>
      <c r="AA37">
        <v>2</v>
      </c>
      <c r="AB37" t="str">
        <f t="shared" si="11"/>
        <v/>
      </c>
      <c r="AC37" s="203" t="str">
        <f>IF(ISERROR(MATCH($AB37,一般女申込!$B$9:$B$147,0)),"",VLOOKUP(MATCH($AB37,一般女申込!$B$9:$B$147,0),一般女申込!$A$9:$F$147,3))</f>
        <v/>
      </c>
      <c r="AD37" s="203" t="str">
        <f>IF(ISERROR(MATCH($AB37,一般女申込!$B$9:$B$147,0)),"",VLOOKUP(MATCH($AB37,一般女申込!$B$9:$B$147,0),一般女申込!$A$9:$F$147,4))</f>
        <v/>
      </c>
      <c r="AE37" s="203" t="str">
        <f>IF(ISERROR(MATCH($AB37,一般女申込!$B$9:$B$147,0)),"",VLOOKUP(MATCH($AB37,一般女申込!$B$9:$B$147,0),一般女申込!$A$9:$F$147,5))</f>
        <v/>
      </c>
      <c r="AF37" s="203" t="str">
        <f>IF(ISERROR(MATCH($AB37,一般女申込!$B$9:$B$147,0)),"",VLOOKUP(MATCH($AB37,一般女申込!$B$9:$B$147,0),一般女申込!$A$9:$F$147,6))</f>
        <v/>
      </c>
      <c r="AG37" s="98" t="str">
        <f>IF(AC37="","",AG$36)</f>
        <v/>
      </c>
    </row>
    <row r="38" spans="1:34">
      <c r="B38">
        <v>5</v>
      </c>
      <c r="C38" s="99"/>
      <c r="D38" s="95" t="str">
        <f>IF(ISERROR(MATCH(C38,一般女申込!$B$9:$B$147,0)),"",VLOOKUP(MATCH(C38,一般女申込!$B$9:$B$147,0),一般女申込!$A$9:$F$147,3))</f>
        <v/>
      </c>
      <c r="E38" s="95" t="str">
        <f>IF(ISERROR(MATCH(C38,一般女申込!$B$9:$B$147,0)),"",VLOOKUP(MATCH(C38,一般女申込!$B$9:$B$147,0),一般女申込!$A$9:$F$147,5))</f>
        <v/>
      </c>
      <c r="G38">
        <v>5</v>
      </c>
      <c r="H38" s="99"/>
      <c r="I38" s="95" t="str">
        <f>IF(ISERROR(MATCH(H38,一般女申込!$B$9:$B$147,0)),"",VLOOKUP(MATCH(H38,一般女申込!$B$9:$B$147,0),一般女申込!$A$9:$F$147,3))</f>
        <v/>
      </c>
      <c r="J38" s="95" t="str">
        <f>IF(ISERROR(MATCH(H38,一般女申込!$B$9:$B$147,0)),"",VLOOKUP(MATCH(H38,一般女申込!$B$9:$B$147,0),一般女申込!$A$9:$F$147,5))</f>
        <v/>
      </c>
      <c r="M38">
        <f t="shared" si="2"/>
        <v>27</v>
      </c>
      <c r="O38">
        <v>3</v>
      </c>
      <c r="P38" t="str">
        <f t="shared" si="10"/>
        <v/>
      </c>
      <c r="Q38" s="191" t="str">
        <f>IF(ISERROR(MATCH($P38,一般女申込!$B$9:$B$147,0)),"",VLOOKUP(MATCH($P38,一般女申込!$B$9:$B$147,0),一般女申込!$A$9:$F$147,3))</f>
        <v/>
      </c>
      <c r="R38" s="191" t="str">
        <f>IF(ISERROR(MATCH($P38,一般女申込!$B$9:$B$147,0)),"",VLOOKUP(MATCH($P38,一般女申込!$B$9:$B$147,0),一般女申込!$A$9:$F$147,4))</f>
        <v/>
      </c>
      <c r="S38" s="191" t="str">
        <f>IF(ISERROR(MATCH($P38,一般女申込!$B$9:$B$147,0)),"",VLOOKUP(MATCH($P38,一般女申込!$B$9:$B$147,0),一般女申込!$A$9:$F$147,5))</f>
        <v/>
      </c>
      <c r="T38" s="191" t="str">
        <f>IF(ISERROR(MATCH($P38,一般女申込!$B$9:$B$147,0)),"",VLOOKUP(MATCH($P38,一般女申込!$B$9:$B$147,0),一般女申込!$A$9:$F$147,6))</f>
        <v/>
      </c>
      <c r="U38" s="98" t="str">
        <f>IF(Q38="","",U$36)</f>
        <v/>
      </c>
      <c r="Y38">
        <f t="shared" si="3"/>
        <v>27</v>
      </c>
      <c r="AA38">
        <v>3</v>
      </c>
      <c r="AB38" t="str">
        <f t="shared" si="11"/>
        <v/>
      </c>
      <c r="AC38" s="203" t="str">
        <f>IF(ISERROR(MATCH($AB38,一般女申込!$B$9:$B$147,0)),"",VLOOKUP(MATCH($AB38,一般女申込!$B$9:$B$147,0),一般女申込!$A$9:$F$147,3))</f>
        <v/>
      </c>
      <c r="AD38" s="203" t="str">
        <f>IF(ISERROR(MATCH($AB38,一般女申込!$B$9:$B$147,0)),"",VLOOKUP(MATCH($AB38,一般女申込!$B$9:$B$147,0),一般女申込!$A$9:$F$147,4))</f>
        <v/>
      </c>
      <c r="AE38" s="203" t="str">
        <f>IF(ISERROR(MATCH($AB38,一般女申込!$B$9:$B$147,0)),"",VLOOKUP(MATCH($AB38,一般女申込!$B$9:$B$147,0),一般女申込!$A$9:$F$147,5))</f>
        <v/>
      </c>
      <c r="AF38" s="203" t="str">
        <f>IF(ISERROR(MATCH($AB38,一般女申込!$B$9:$B$147,0)),"",VLOOKUP(MATCH($AB38,一般女申込!$B$9:$B$147,0),一般女申込!$A$9:$F$147,6))</f>
        <v/>
      </c>
      <c r="AG38" s="98" t="str">
        <f>IF(AC38="","",AG$36)</f>
        <v/>
      </c>
    </row>
    <row r="39" spans="1:34">
      <c r="B39">
        <v>6</v>
      </c>
      <c r="C39" s="99"/>
      <c r="D39" s="95" t="str">
        <f>IF(ISERROR(MATCH(C39,一般女申込!$B$9:$B$147,0)),"",VLOOKUP(MATCH(C39,一般女申込!$B$9:$B$147,0),一般女申込!$A$9:$F$147,3))</f>
        <v/>
      </c>
      <c r="E39" s="95" t="str">
        <f>IF(ISERROR(MATCH(C39,一般女申込!$B$9:$B$147,0)),"",VLOOKUP(MATCH(C39,一般女申込!$B$9:$B$147,0),一般女申込!$A$9:$F$147,5))</f>
        <v/>
      </c>
      <c r="G39">
        <v>6</v>
      </c>
      <c r="H39" s="99"/>
      <c r="I39" s="95" t="str">
        <f>IF(ISERROR(MATCH(H39,一般女申込!$B$9:$B$147,0)),"",VLOOKUP(MATCH(H39,一般女申込!$B$9:$B$147,0),一般女申込!$A$9:$F$147,3))</f>
        <v/>
      </c>
      <c r="J39" s="95" t="str">
        <f>IF(ISERROR(MATCH(H39,一般女申込!$B$9:$B$147,0)),"",VLOOKUP(MATCH(H39,一般女申込!$B$9:$B$147,0),一般女申込!$A$9:$F$147,5))</f>
        <v/>
      </c>
      <c r="M39">
        <f t="shared" si="2"/>
        <v>28</v>
      </c>
      <c r="O39">
        <v>4</v>
      </c>
      <c r="P39" t="str">
        <f t="shared" si="10"/>
        <v/>
      </c>
      <c r="Q39" s="191" t="str">
        <f>IF(ISERROR(MATCH($P39,一般女申込!$B$9:$B$147,0)),"",VLOOKUP(MATCH($P39,一般女申込!$B$9:$B$147,0),一般女申込!$A$9:$F$147,3))</f>
        <v/>
      </c>
      <c r="R39" s="191" t="str">
        <f>IF(ISERROR(MATCH($P39,一般女申込!$B$9:$B$147,0)),"",VLOOKUP(MATCH($P39,一般女申込!$B$9:$B$147,0),一般女申込!$A$9:$F$147,4))</f>
        <v/>
      </c>
      <c r="S39" s="191" t="str">
        <f>IF(ISERROR(MATCH($P39,一般女申込!$B$9:$B$147,0)),"",VLOOKUP(MATCH($P39,一般女申込!$B$9:$B$147,0),一般女申込!$A$9:$F$147,5))</f>
        <v/>
      </c>
      <c r="T39" s="191" t="str">
        <f>IF(ISERROR(MATCH($P39,一般女申込!$B$9:$B$147,0)),"",VLOOKUP(MATCH($P39,一般女申込!$B$9:$B$147,0),一般女申込!$A$9:$F$147,6))</f>
        <v/>
      </c>
      <c r="U39" s="98" t="str">
        <f>IF(Q39="","",U$36)</f>
        <v/>
      </c>
      <c r="Y39">
        <f t="shared" si="3"/>
        <v>28</v>
      </c>
      <c r="AA39">
        <v>4</v>
      </c>
      <c r="AB39" t="str">
        <f t="shared" si="11"/>
        <v/>
      </c>
      <c r="AC39" s="203" t="str">
        <f>IF(ISERROR(MATCH($AB39,一般女申込!$B$9:$B$147,0)),"",VLOOKUP(MATCH($AB39,一般女申込!$B$9:$B$147,0),一般女申込!$A$9:$F$147,3))</f>
        <v/>
      </c>
      <c r="AD39" s="203" t="str">
        <f>IF(ISERROR(MATCH($AB39,一般女申込!$B$9:$B$147,0)),"",VLOOKUP(MATCH($AB39,一般女申込!$B$9:$B$147,0),一般女申込!$A$9:$F$147,4))</f>
        <v/>
      </c>
      <c r="AE39" s="203" t="str">
        <f>IF(ISERROR(MATCH($AB39,一般女申込!$B$9:$B$147,0)),"",VLOOKUP(MATCH($AB39,一般女申込!$B$9:$B$147,0),一般女申込!$A$9:$F$147,5))</f>
        <v/>
      </c>
      <c r="AF39" s="203" t="str">
        <f>IF(ISERROR(MATCH($AB39,一般女申込!$B$9:$B$147,0)),"",VLOOKUP(MATCH($AB39,一般女申込!$B$9:$B$147,0),一般女申込!$A$9:$F$147,6))</f>
        <v/>
      </c>
      <c r="AG39" s="98" t="str">
        <f>IF(AC39="","",AG$36)</f>
        <v/>
      </c>
    </row>
    <row r="40" spans="1:34" ht="20.25" customHeight="1">
      <c r="A40" s="187" t="s">
        <v>137</v>
      </c>
      <c r="F40" s="187" t="s">
        <v>175</v>
      </c>
      <c r="M40">
        <f t="shared" si="2"/>
        <v>29</v>
      </c>
      <c r="O40">
        <v>5</v>
      </c>
      <c r="P40" t="str">
        <f t="shared" si="10"/>
        <v/>
      </c>
      <c r="Q40" s="191" t="str">
        <f>IF(ISERROR(MATCH($P40,一般女申込!$B$9:$B$147,0)),"",VLOOKUP(MATCH($P40,一般女申込!$B$9:$B$147,0),一般女申込!$A$9:$F$147,3))</f>
        <v/>
      </c>
      <c r="R40" s="191" t="str">
        <f>IF(ISERROR(MATCH($P40,一般女申込!$B$9:$B$147,0)),"",VLOOKUP(MATCH($P40,一般女申込!$B$9:$B$147,0),一般女申込!$A$9:$F$147,4))</f>
        <v/>
      </c>
      <c r="S40" s="191" t="str">
        <f>IF(ISERROR(MATCH($P40,一般女申込!$B$9:$B$147,0)),"",VLOOKUP(MATCH($P40,一般女申込!$B$9:$B$147,0),一般女申込!$A$9:$F$147,5))</f>
        <v/>
      </c>
      <c r="T40" s="191" t="str">
        <f>IF(ISERROR(MATCH($P40,一般女申込!$B$9:$B$147,0)),"",VLOOKUP(MATCH($P40,一般女申込!$B$9:$B$147,0),一般女申込!$A$9:$F$147,6))</f>
        <v/>
      </c>
      <c r="U40" s="98" t="str">
        <f>IF(Q40="","",IF(T40="","",U$36))</f>
        <v/>
      </c>
      <c r="Y40">
        <f t="shared" si="3"/>
        <v>29</v>
      </c>
      <c r="AA40">
        <v>5</v>
      </c>
      <c r="AB40" t="str">
        <f t="shared" si="11"/>
        <v/>
      </c>
      <c r="AC40" s="203" t="str">
        <f>IF(ISERROR(MATCH($AB40,一般女申込!$B$9:$B$147,0)),"",VLOOKUP(MATCH($AB40,一般女申込!$B$9:$B$147,0),一般女申込!$A$9:$F$147,3))</f>
        <v/>
      </c>
      <c r="AD40" s="203" t="str">
        <f>IF(ISERROR(MATCH($AB40,一般女申込!$B$9:$B$147,0)),"",VLOOKUP(MATCH($AB40,一般女申込!$B$9:$B$147,0),一般女申込!$A$9:$F$147,4))</f>
        <v/>
      </c>
      <c r="AE40" s="203" t="str">
        <f>IF(ISERROR(MATCH($AB40,一般女申込!$B$9:$B$147,0)),"",VLOOKUP(MATCH($AB40,一般女申込!$B$9:$B$147,0),一般女申込!$A$9:$F$147,5))</f>
        <v/>
      </c>
      <c r="AF40" s="203" t="str">
        <f>IF(ISERROR(MATCH($AB40,一般女申込!$B$9:$B$147,0)),"",VLOOKUP(MATCH($AB40,一般女申込!$B$9:$B$147,0),一般女申込!$A$9:$F$147,6))</f>
        <v/>
      </c>
      <c r="AG40" s="98" t="str">
        <f>IF(AC40="","",IF(AF40="","",AG$36))</f>
        <v/>
      </c>
    </row>
    <row r="41" spans="1:34">
      <c r="B41" s="87"/>
      <c r="C41" s="101" t="s">
        <v>33</v>
      </c>
      <c r="D41" s="102"/>
      <c r="G41" s="87"/>
      <c r="H41" s="101" t="s">
        <v>33</v>
      </c>
      <c r="I41" s="102"/>
      <c r="M41">
        <f t="shared" si="2"/>
        <v>30</v>
      </c>
      <c r="O41">
        <v>6</v>
      </c>
      <c r="P41" t="str">
        <f t="shared" si="10"/>
        <v/>
      </c>
      <c r="Q41" s="191" t="str">
        <f>IF(ISERROR(MATCH($P41,一般女申込!$B$9:$B$147,0)),"",VLOOKUP(MATCH($P41,一般女申込!$B$9:$B$147,0),一般女申込!$A$9:$F$147,3))</f>
        <v/>
      </c>
      <c r="R41" s="191" t="str">
        <f>IF(ISERROR(MATCH($P41,一般女申込!$B$9:$B$147,0)),"",VLOOKUP(MATCH($P41,一般女申込!$B$9:$B$147,0),一般女申込!$A$9:$F$147,4))</f>
        <v/>
      </c>
      <c r="S41" s="191" t="str">
        <f>IF(ISERROR(MATCH($P41,一般女申込!$B$9:$B$147,0)),"",VLOOKUP(MATCH($P41,一般女申込!$B$9:$B$147,0),一般女申込!$A$9:$F$147,5))</f>
        <v/>
      </c>
      <c r="T41" s="191" t="str">
        <f>IF(ISERROR(MATCH($P41,一般女申込!$B$9:$B$147,0)),"",VLOOKUP(MATCH($P41,一般女申込!$B$9:$B$147,0),一般女申込!$A$9:$F$147,6))</f>
        <v/>
      </c>
      <c r="U41" s="98" t="str">
        <f>IF(Q41="","",IF(T41="","",U$36))</f>
        <v/>
      </c>
      <c r="Y41">
        <f t="shared" si="3"/>
        <v>30</v>
      </c>
      <c r="AA41">
        <v>6</v>
      </c>
      <c r="AB41" t="str">
        <f t="shared" si="11"/>
        <v/>
      </c>
      <c r="AC41" s="203" t="str">
        <f>IF(ISERROR(MATCH($AB41,一般女申込!$B$9:$B$147,0)),"",VLOOKUP(MATCH($AB41,一般女申込!$B$9:$B$147,0),一般女申込!$A$9:$F$147,3))</f>
        <v/>
      </c>
      <c r="AD41" s="203" t="str">
        <f>IF(ISERROR(MATCH($AB41,一般女申込!$B$9:$B$147,0)),"",VLOOKUP(MATCH($AB41,一般女申込!$B$9:$B$147,0),一般女申込!$A$9:$F$147,4))</f>
        <v/>
      </c>
      <c r="AE41" s="203" t="str">
        <f>IF(ISERROR(MATCH($AB41,一般女申込!$B$9:$B$147,0)),"",VLOOKUP(MATCH($AB41,一般女申込!$B$9:$B$147,0),一般女申込!$A$9:$F$147,5))</f>
        <v/>
      </c>
      <c r="AF41" s="203" t="str">
        <f>IF(ISERROR(MATCH($AB41,一般女申込!$B$9:$B$147,0)),"",VLOOKUP(MATCH($AB41,一般女申込!$B$9:$B$147,0),一般女申込!$A$9:$F$147,6))</f>
        <v/>
      </c>
      <c r="AG41" s="98" t="str">
        <f>IF(AC41="","",IF(AF41="","",AG$36))</f>
        <v/>
      </c>
    </row>
    <row r="42" spans="1:34">
      <c r="B42" s="104"/>
      <c r="C42" s="101" t="s">
        <v>34</v>
      </c>
      <c r="D42" s="102"/>
      <c r="G42" s="104"/>
      <c r="H42" s="101" t="s">
        <v>34</v>
      </c>
      <c r="I42" s="102"/>
      <c r="M42">
        <f t="shared" si="2"/>
        <v>31</v>
      </c>
      <c r="N42" t="s">
        <v>47</v>
      </c>
      <c r="O42">
        <v>1</v>
      </c>
      <c r="P42" t="str">
        <f t="shared" ref="P42:P47" si="12">IF(C67="","",C67)</f>
        <v/>
      </c>
      <c r="Q42" s="191" t="str">
        <f>IF(ISERROR(MATCH($P42,一般女申込!$B$9:$B$147,0)),"",VLOOKUP(MATCH($P42,一般女申込!$B$9:$B$147,0),一般女申込!$A$9:$F$147,3))</f>
        <v/>
      </c>
      <c r="R42" s="191" t="str">
        <f>IF(ISERROR(MATCH($P42,一般女申込!$B$9:$B$147,0)),"",VLOOKUP(MATCH($P42,一般女申込!$B$9:$B$147,0),一般女申込!$A$9:$F$147,4))</f>
        <v/>
      </c>
      <c r="S42" s="191" t="str">
        <f>IF(ISERROR(MATCH($P42,一般女申込!$B$9:$B$147,0)),"",VLOOKUP(MATCH($P42,一般女申込!$B$9:$B$147,0),一般女申込!$A$9:$F$147,5))</f>
        <v/>
      </c>
      <c r="T42" s="191" t="str">
        <f>IF(ISERROR(MATCH($P42,一般女申込!$B$9:$B$147,0)),"",VLOOKUP(MATCH($P42,一般女申込!$B$9:$B$147,0),一般女申込!$A$9:$F$147,6))</f>
        <v/>
      </c>
      <c r="U42" s="98" t="str">
        <f>IF(B63="","",B63)</f>
        <v/>
      </c>
      <c r="V42" t="str">
        <f>IF(B64="","",B64)</f>
        <v/>
      </c>
      <c r="Y42">
        <f t="shared" si="3"/>
        <v>31</v>
      </c>
      <c r="Z42" t="s">
        <v>47</v>
      </c>
      <c r="AA42">
        <v>1</v>
      </c>
      <c r="AB42" t="str">
        <f t="shared" ref="AB42:AB47" si="13">IF(H67="","",H67)</f>
        <v/>
      </c>
      <c r="AC42" s="203" t="str">
        <f>IF(ISERROR(MATCH($AB42,一般女申込!$B$9:$B$147,0)),"",VLOOKUP(MATCH($AB42,一般女申込!$B$9:$B$147,0),一般女申込!$A$9:$F$147,3))</f>
        <v/>
      </c>
      <c r="AD42" s="203" t="str">
        <f>IF(ISERROR(MATCH($AB42,一般女申込!$B$9:$B$147,0)),"",VLOOKUP(MATCH($AB42,一般女申込!$B$9:$B$147,0),一般女申込!$A$9:$F$147,4))</f>
        <v/>
      </c>
      <c r="AE42" s="203" t="str">
        <f>IF(ISERROR(MATCH($AB42,一般女申込!$B$9:$B$147,0)),"",VLOOKUP(MATCH($AB42,一般女申込!$B$9:$B$147,0),一般女申込!$A$9:$F$147,5))</f>
        <v/>
      </c>
      <c r="AF42" s="203" t="str">
        <f>IF(ISERROR(MATCH($AB42,一般女申込!$B$9:$B$147,0)),"",VLOOKUP(MATCH($AB42,一般女申込!$B$9:$B$147,0),一般女申込!$A$9:$F$147,6))</f>
        <v/>
      </c>
      <c r="AG42" s="98" t="str">
        <f>IF(G63="","",G63)</f>
        <v/>
      </c>
      <c r="AH42" t="str">
        <f>IF(G64="","",G64)</f>
        <v/>
      </c>
    </row>
    <row r="43" spans="1:34">
      <c r="B43" s="171" t="str">
        <f>IF(C45="","",VLOOKUP(MATCH(C45,一般女申込!$B$9:$B$147,0),一般女申込!$A$9:$F$147,6)&amp;B41)</f>
        <v/>
      </c>
      <c r="C43" s="171"/>
      <c r="G43" s="171" t="str">
        <f>IF(H45="","",VLOOKUP(MATCH(H45,一般女申込!$B$9:$B$147,0),一般女申込!$A$9:$F$147,6)&amp;G41)</f>
        <v/>
      </c>
      <c r="H43" s="171"/>
      <c r="M43">
        <f t="shared" si="2"/>
        <v>32</v>
      </c>
      <c r="O43">
        <v>2</v>
      </c>
      <c r="P43" t="str">
        <f t="shared" si="12"/>
        <v/>
      </c>
      <c r="Q43" s="191" t="str">
        <f>IF(ISERROR(MATCH($P43,一般女申込!$B$9:$B$147,0)),"",VLOOKUP(MATCH($P43,一般女申込!$B$9:$B$147,0),一般女申込!$A$9:$F$147,3))</f>
        <v/>
      </c>
      <c r="R43" s="191" t="str">
        <f>IF(ISERROR(MATCH($P43,一般女申込!$B$9:$B$147,0)),"",VLOOKUP(MATCH($P43,一般女申込!$B$9:$B$147,0),一般女申込!$A$9:$F$147,4))</f>
        <v/>
      </c>
      <c r="S43" s="191" t="str">
        <f>IF(ISERROR(MATCH($P43,一般女申込!$B$9:$B$147,0)),"",VLOOKUP(MATCH($P43,一般女申込!$B$9:$B$147,0),一般女申込!$A$9:$F$147,5))</f>
        <v/>
      </c>
      <c r="T43" s="191" t="str">
        <f>IF(ISERROR(MATCH($P43,一般女申込!$B$9:$B$147,0)),"",VLOOKUP(MATCH($P43,一般女申込!$B$9:$B$147,0),一般女申込!$A$9:$F$147,6))</f>
        <v/>
      </c>
      <c r="U43" s="98" t="str">
        <f>IF(Q43="","",U$42)</f>
        <v/>
      </c>
      <c r="Y43">
        <f t="shared" si="3"/>
        <v>32</v>
      </c>
      <c r="AA43">
        <v>2</v>
      </c>
      <c r="AB43" t="str">
        <f t="shared" si="13"/>
        <v/>
      </c>
      <c r="AC43" s="203" t="str">
        <f>IF(ISERROR(MATCH($AB43,一般女申込!$B$9:$B$147,0)),"",VLOOKUP(MATCH($AB43,一般女申込!$B$9:$B$147,0),一般女申込!$A$9:$F$147,3))</f>
        <v/>
      </c>
      <c r="AD43" s="203" t="str">
        <f>IF(ISERROR(MATCH($AB43,一般女申込!$B$9:$B$147,0)),"",VLOOKUP(MATCH($AB43,一般女申込!$B$9:$B$147,0),一般女申込!$A$9:$F$147,4))</f>
        <v/>
      </c>
      <c r="AE43" s="203" t="str">
        <f>IF(ISERROR(MATCH($AB43,一般女申込!$B$9:$B$147,0)),"",VLOOKUP(MATCH($AB43,一般女申込!$B$9:$B$147,0),一般女申込!$A$9:$F$147,5))</f>
        <v/>
      </c>
      <c r="AF43" s="203" t="str">
        <f>IF(ISERROR(MATCH($AB43,一般女申込!$B$9:$B$147,0)),"",VLOOKUP(MATCH($AB43,一般女申込!$B$9:$B$147,0),一般女申込!$A$9:$F$147,6))</f>
        <v/>
      </c>
      <c r="AG43" s="98" t="str">
        <f>IF(AC43="","",AG$42)</f>
        <v/>
      </c>
    </row>
    <row r="44" spans="1:34">
      <c r="C44" s="236" t="s">
        <v>194</v>
      </c>
      <c r="D44" s="103" t="s">
        <v>36</v>
      </c>
      <c r="E44" s="103" t="s">
        <v>81</v>
      </c>
      <c r="H44" s="236" t="s">
        <v>194</v>
      </c>
      <c r="I44" s="103" t="s">
        <v>36</v>
      </c>
      <c r="J44" s="103" t="s">
        <v>81</v>
      </c>
      <c r="M44">
        <f t="shared" si="2"/>
        <v>33</v>
      </c>
      <c r="O44">
        <v>3</v>
      </c>
      <c r="P44" t="str">
        <f t="shared" si="12"/>
        <v/>
      </c>
      <c r="Q44" s="191" t="str">
        <f>IF(ISERROR(MATCH($P44,一般女申込!$B$9:$B$147,0)),"",VLOOKUP(MATCH($P44,一般女申込!$B$9:$B$147,0),一般女申込!$A$9:$F$147,3))</f>
        <v/>
      </c>
      <c r="R44" s="191" t="str">
        <f>IF(ISERROR(MATCH($P44,一般女申込!$B$9:$B$147,0)),"",VLOOKUP(MATCH($P44,一般女申込!$B$9:$B$147,0),一般女申込!$A$9:$F$147,4))</f>
        <v/>
      </c>
      <c r="S44" s="191" t="str">
        <f>IF(ISERROR(MATCH($P44,一般女申込!$B$9:$B$147,0)),"",VLOOKUP(MATCH($P44,一般女申込!$B$9:$B$147,0),一般女申込!$A$9:$F$147,5))</f>
        <v/>
      </c>
      <c r="T44" s="191" t="str">
        <f>IF(ISERROR(MATCH($P44,一般女申込!$B$9:$B$147,0)),"",VLOOKUP(MATCH($P44,一般女申込!$B$9:$B$147,0),一般女申込!$A$9:$F$147,6))</f>
        <v/>
      </c>
      <c r="U44" s="98" t="str">
        <f>IF(Q44="","",U$42)</f>
        <v/>
      </c>
      <c r="Y44">
        <f t="shared" si="3"/>
        <v>33</v>
      </c>
      <c r="AA44">
        <v>3</v>
      </c>
      <c r="AB44" t="str">
        <f t="shared" si="13"/>
        <v/>
      </c>
      <c r="AC44" s="203" t="str">
        <f>IF(ISERROR(MATCH($AB44,一般女申込!$B$9:$B$147,0)),"",VLOOKUP(MATCH($AB44,一般女申込!$B$9:$B$147,0),一般女申込!$A$9:$F$147,3))</f>
        <v/>
      </c>
      <c r="AD44" s="203" t="str">
        <f>IF(ISERROR(MATCH($AB44,一般女申込!$B$9:$B$147,0)),"",VLOOKUP(MATCH($AB44,一般女申込!$B$9:$B$147,0),一般女申込!$A$9:$F$147,4))</f>
        <v/>
      </c>
      <c r="AE44" s="203" t="str">
        <f>IF(ISERROR(MATCH($AB44,一般女申込!$B$9:$B$147,0)),"",VLOOKUP(MATCH($AB44,一般女申込!$B$9:$B$147,0),一般女申込!$A$9:$F$147,5))</f>
        <v/>
      </c>
      <c r="AF44" s="203" t="str">
        <f>IF(ISERROR(MATCH($AB44,一般女申込!$B$9:$B$147,0)),"",VLOOKUP(MATCH($AB44,一般女申込!$B$9:$B$147,0),一般女申込!$A$9:$F$147,6))</f>
        <v/>
      </c>
      <c r="AG44" s="98" t="str">
        <f>IF(AC44="","",AG$42)</f>
        <v/>
      </c>
    </row>
    <row r="45" spans="1:34">
      <c r="B45">
        <v>1</v>
      </c>
      <c r="C45" s="99"/>
      <c r="D45" s="95" t="str">
        <f>IF(ISERROR(MATCH(C45,一般女申込!$B$9:$B$147,0)),"",VLOOKUP(MATCH(C45,一般女申込!$B$9:$B$147,0),一般女申込!$A$9:$F$147,3))</f>
        <v/>
      </c>
      <c r="E45" s="95" t="str">
        <f>IF(ISERROR(MATCH(C45,一般女申込!$B$9:$B$147,0)),"",VLOOKUP(MATCH(C45,一般女申込!$B$9:$B$147,0),一般女申込!$A$9:$F$147,5))</f>
        <v/>
      </c>
      <c r="G45">
        <v>1</v>
      </c>
      <c r="H45" s="99"/>
      <c r="I45" s="95" t="str">
        <f>IF(ISERROR(MATCH(H45,一般女申込!$B$9:$B$147,0)),"",VLOOKUP(MATCH(H45,一般女申込!$B$9:$B$147,0),一般女申込!$A$9:$F$147,3))</f>
        <v/>
      </c>
      <c r="J45" s="95" t="str">
        <f>IF(ISERROR(MATCH(H45,一般女申込!$B$9:$B$147,0)),"",VLOOKUP(MATCH(H45,一般女申込!$B$9:$B$147,0),一般女申込!$A$9:$F$147,5))</f>
        <v/>
      </c>
      <c r="M45">
        <f t="shared" ref="M45:M71" si="14">M44+1</f>
        <v>34</v>
      </c>
      <c r="O45">
        <v>4</v>
      </c>
      <c r="P45" t="str">
        <f t="shared" si="12"/>
        <v/>
      </c>
      <c r="Q45" s="191" t="str">
        <f>IF(ISERROR(MATCH($P45,一般女申込!$B$9:$B$147,0)),"",VLOOKUP(MATCH($P45,一般女申込!$B$9:$B$147,0),一般女申込!$A$9:$F$147,3))</f>
        <v/>
      </c>
      <c r="R45" s="191" t="str">
        <f>IF(ISERROR(MATCH($P45,一般女申込!$B$9:$B$147,0)),"",VLOOKUP(MATCH($P45,一般女申込!$B$9:$B$147,0),一般女申込!$A$9:$F$147,4))</f>
        <v/>
      </c>
      <c r="S45" s="191" t="str">
        <f>IF(ISERROR(MATCH($P45,一般女申込!$B$9:$B$147,0)),"",VLOOKUP(MATCH($P45,一般女申込!$B$9:$B$147,0),一般女申込!$A$9:$F$147,5))</f>
        <v/>
      </c>
      <c r="T45" s="191" t="str">
        <f>IF(ISERROR(MATCH($P45,一般女申込!$B$9:$B$147,0)),"",VLOOKUP(MATCH($P45,一般女申込!$B$9:$B$147,0),一般女申込!$A$9:$F$147,6))</f>
        <v/>
      </c>
      <c r="U45" s="98" t="str">
        <f>IF(Q45="","",U$42)</f>
        <v/>
      </c>
      <c r="Y45">
        <f t="shared" si="3"/>
        <v>34</v>
      </c>
      <c r="AA45">
        <v>4</v>
      </c>
      <c r="AB45" t="str">
        <f t="shared" si="13"/>
        <v/>
      </c>
      <c r="AC45" s="203" t="str">
        <f>IF(ISERROR(MATCH($AB45,一般女申込!$B$9:$B$147,0)),"",VLOOKUP(MATCH($AB45,一般女申込!$B$9:$B$147,0),一般女申込!$A$9:$F$147,3))</f>
        <v/>
      </c>
      <c r="AD45" s="203" t="str">
        <f>IF(ISERROR(MATCH($AB45,一般女申込!$B$9:$B$147,0)),"",VLOOKUP(MATCH($AB45,一般女申込!$B$9:$B$147,0),一般女申込!$A$9:$F$147,4))</f>
        <v/>
      </c>
      <c r="AE45" s="203" t="str">
        <f>IF(ISERROR(MATCH($AB45,一般女申込!$B$9:$B$147,0)),"",VLOOKUP(MATCH($AB45,一般女申込!$B$9:$B$147,0),一般女申込!$A$9:$F$147,5))</f>
        <v/>
      </c>
      <c r="AF45" s="203" t="str">
        <f>IF(ISERROR(MATCH($AB45,一般女申込!$B$9:$B$147,0)),"",VLOOKUP(MATCH($AB45,一般女申込!$B$9:$B$147,0),一般女申込!$A$9:$F$147,6))</f>
        <v/>
      </c>
      <c r="AG45" s="98" t="str">
        <f>IF(AC45="","",AG$42)</f>
        <v/>
      </c>
    </row>
    <row r="46" spans="1:34">
      <c r="B46">
        <v>2</v>
      </c>
      <c r="C46" s="99"/>
      <c r="D46" s="95" t="str">
        <f>IF(ISERROR(MATCH(C46,一般女申込!$B$9:$B$147,0)),"",VLOOKUP(MATCH(C46,一般女申込!$B$9:$B$147,0),一般女申込!$A$9:$F$147,3))</f>
        <v/>
      </c>
      <c r="E46" s="95" t="str">
        <f>IF(ISERROR(MATCH(C46,一般女申込!$B$9:$B$147,0)),"",VLOOKUP(MATCH(C46,一般女申込!$B$9:$B$147,0),一般女申込!$A$9:$F$147,5))</f>
        <v/>
      </c>
      <c r="G46">
        <v>2</v>
      </c>
      <c r="H46" s="99"/>
      <c r="I46" s="95" t="str">
        <f>IF(ISERROR(MATCH(H46,一般女申込!$B$9:$B$147,0)),"",VLOOKUP(MATCH(H46,一般女申込!$B$9:$B$147,0),一般女申込!$A$9:$F$147,3))</f>
        <v/>
      </c>
      <c r="J46" s="95" t="str">
        <f>IF(ISERROR(MATCH(H46,一般女申込!$B$9:$B$147,0)),"",VLOOKUP(MATCH(H46,一般女申込!$B$9:$B$147,0),一般女申込!$A$9:$F$147,5))</f>
        <v/>
      </c>
      <c r="M46">
        <f t="shared" si="14"/>
        <v>35</v>
      </c>
      <c r="O46">
        <v>5</v>
      </c>
      <c r="P46" t="str">
        <f t="shared" si="12"/>
        <v/>
      </c>
      <c r="Q46" s="191" t="str">
        <f>IF(ISERROR(MATCH($P46,一般女申込!$B$9:$B$147,0)),"",VLOOKUP(MATCH($P46,一般女申込!$B$9:$B$147,0),一般女申込!$A$9:$F$147,3))</f>
        <v/>
      </c>
      <c r="R46" s="191" t="str">
        <f>IF(ISERROR(MATCH($P46,一般女申込!$B$9:$B$147,0)),"",VLOOKUP(MATCH($P46,一般女申込!$B$9:$B$147,0),一般女申込!$A$9:$F$147,4))</f>
        <v/>
      </c>
      <c r="S46" s="191" t="str">
        <f>IF(ISERROR(MATCH($P46,一般女申込!$B$9:$B$147,0)),"",VLOOKUP(MATCH($P46,一般女申込!$B$9:$B$147,0),一般女申込!$A$9:$F$147,5))</f>
        <v/>
      </c>
      <c r="T46" s="191" t="str">
        <f>IF(ISERROR(MATCH($P46,一般女申込!$B$9:$B$147,0)),"",VLOOKUP(MATCH($P46,一般女申込!$B$9:$B$147,0),一般女申込!$A$9:$F$147,6))</f>
        <v/>
      </c>
      <c r="U46" s="98" t="str">
        <f>IF(Q46="","",IF(T46="","",U$42))</f>
        <v/>
      </c>
      <c r="Y46">
        <f t="shared" si="3"/>
        <v>35</v>
      </c>
      <c r="AA46">
        <v>5</v>
      </c>
      <c r="AB46" t="str">
        <f t="shared" si="13"/>
        <v/>
      </c>
      <c r="AC46" s="203" t="str">
        <f>IF(ISERROR(MATCH($AB46,一般女申込!$B$9:$B$147,0)),"",VLOOKUP(MATCH($AB46,一般女申込!$B$9:$B$147,0),一般女申込!$A$9:$F$147,3))</f>
        <v/>
      </c>
      <c r="AD46" s="203" t="str">
        <f>IF(ISERROR(MATCH($AB46,一般女申込!$B$9:$B$147,0)),"",VLOOKUP(MATCH($AB46,一般女申込!$B$9:$B$147,0),一般女申込!$A$9:$F$147,4))</f>
        <v/>
      </c>
      <c r="AE46" s="203" t="str">
        <f>IF(ISERROR(MATCH($AB46,一般女申込!$B$9:$B$147,0)),"",VLOOKUP(MATCH($AB46,一般女申込!$B$9:$B$147,0),一般女申込!$A$9:$F$147,5))</f>
        <v/>
      </c>
      <c r="AF46" s="203" t="str">
        <f>IF(ISERROR(MATCH($AB46,一般女申込!$B$9:$B$147,0)),"",VLOOKUP(MATCH($AB46,一般女申込!$B$9:$B$147,0),一般女申込!$A$9:$F$147,6))</f>
        <v/>
      </c>
      <c r="AG46" s="98" t="str">
        <f>IF(AC46="","",IF(AF46="","",AG$42))</f>
        <v/>
      </c>
    </row>
    <row r="47" spans="1:34">
      <c r="B47">
        <v>3</v>
      </c>
      <c r="C47" s="99"/>
      <c r="D47" s="95" t="str">
        <f>IF(ISERROR(MATCH(C47,一般女申込!$B$9:$B$147,0)),"",VLOOKUP(MATCH(C47,一般女申込!$B$9:$B$147,0),一般女申込!$A$9:$F$147,3))</f>
        <v/>
      </c>
      <c r="E47" s="95" t="str">
        <f>IF(ISERROR(MATCH(C47,一般女申込!$B$9:$B$147,0)),"",VLOOKUP(MATCH(C47,一般女申込!$B$9:$B$147,0),一般女申込!$A$9:$F$147,5))</f>
        <v/>
      </c>
      <c r="G47">
        <v>3</v>
      </c>
      <c r="H47" s="99"/>
      <c r="I47" s="95" t="str">
        <f>IF(ISERROR(MATCH(H47,一般女申込!$B$9:$B$147,0)),"",VLOOKUP(MATCH(H47,一般女申込!$B$9:$B$147,0),一般女申込!$A$9:$F$147,3))</f>
        <v/>
      </c>
      <c r="J47" s="95" t="str">
        <f>IF(ISERROR(MATCH(H47,一般女申込!$B$9:$B$147,0)),"",VLOOKUP(MATCH(H47,一般女申込!$B$9:$B$147,0),一般女申込!$A$9:$F$147,5))</f>
        <v/>
      </c>
      <c r="M47">
        <f t="shared" si="14"/>
        <v>36</v>
      </c>
      <c r="O47">
        <v>6</v>
      </c>
      <c r="P47" t="str">
        <f t="shared" si="12"/>
        <v/>
      </c>
      <c r="Q47" s="191" t="str">
        <f>IF(ISERROR(MATCH($P47,一般女申込!$B$9:$B$147,0)),"",VLOOKUP(MATCH($P47,一般女申込!$B$9:$B$147,0),一般女申込!$A$9:$F$147,3))</f>
        <v/>
      </c>
      <c r="R47" s="191" t="str">
        <f>IF(ISERROR(MATCH($P47,一般女申込!$B$9:$B$147,0)),"",VLOOKUP(MATCH($P47,一般女申込!$B$9:$B$147,0),一般女申込!$A$9:$F$147,4))</f>
        <v/>
      </c>
      <c r="S47" s="191" t="str">
        <f>IF(ISERROR(MATCH($P47,一般女申込!$B$9:$B$147,0)),"",VLOOKUP(MATCH($P47,一般女申込!$B$9:$B$147,0),一般女申込!$A$9:$F$147,5))</f>
        <v/>
      </c>
      <c r="T47" s="191" t="str">
        <f>IF(ISERROR(MATCH($P47,一般女申込!$B$9:$B$147,0)),"",VLOOKUP(MATCH($P47,一般女申込!$B$9:$B$147,0),一般女申込!$A$9:$F$147,6))</f>
        <v/>
      </c>
      <c r="U47" s="98" t="str">
        <f>IF(Q47="","",IF(T47="","",U$42))</f>
        <v/>
      </c>
      <c r="Y47">
        <f t="shared" si="3"/>
        <v>36</v>
      </c>
      <c r="AA47">
        <v>6</v>
      </c>
      <c r="AB47" t="str">
        <f t="shared" si="13"/>
        <v/>
      </c>
      <c r="AC47" s="203" t="str">
        <f>IF(ISERROR(MATCH($AB47,一般女申込!$B$9:$B$147,0)),"",VLOOKUP(MATCH($AB47,一般女申込!$B$9:$B$147,0),一般女申込!$A$9:$F$147,3))</f>
        <v/>
      </c>
      <c r="AD47" s="203" t="str">
        <f>IF(ISERROR(MATCH($AB47,一般女申込!$B$9:$B$147,0)),"",VLOOKUP(MATCH($AB47,一般女申込!$B$9:$B$147,0),一般女申込!$A$9:$F$147,4))</f>
        <v/>
      </c>
      <c r="AE47" s="203" t="str">
        <f>IF(ISERROR(MATCH($AB47,一般女申込!$B$9:$B$147,0)),"",VLOOKUP(MATCH($AB47,一般女申込!$B$9:$B$147,0),一般女申込!$A$9:$F$147,5))</f>
        <v/>
      </c>
      <c r="AF47" s="203" t="str">
        <f>IF(ISERROR(MATCH($AB47,一般女申込!$B$9:$B$147,0)),"",VLOOKUP(MATCH($AB47,一般女申込!$B$9:$B$147,0),一般女申込!$A$9:$F$147,6))</f>
        <v/>
      </c>
      <c r="AG47" s="98" t="str">
        <f>IF(AC47="","",IF(AF47="","",AG$42))</f>
        <v/>
      </c>
    </row>
    <row r="48" spans="1:34">
      <c r="B48">
        <v>4</v>
      </c>
      <c r="C48" s="99"/>
      <c r="D48" s="95" t="str">
        <f>IF(ISERROR(MATCH(C48,一般女申込!$B$9:$B$147,0)),"",VLOOKUP(MATCH(C48,一般女申込!$B$9:$B$147,0),一般女申込!$A$9:$F$147,3))</f>
        <v/>
      </c>
      <c r="E48" s="95" t="str">
        <f>IF(ISERROR(MATCH(C48,一般女申込!$B$9:$B$147,0)),"",VLOOKUP(MATCH(C48,一般女申込!$B$9:$B$147,0),一般女申込!$A$9:$F$147,5))</f>
        <v/>
      </c>
      <c r="G48">
        <v>4</v>
      </c>
      <c r="H48" s="99"/>
      <c r="I48" s="95" t="str">
        <f>IF(ISERROR(MATCH(H48,一般女申込!$B$9:$B$147,0)),"",VLOOKUP(MATCH(H48,一般女申込!$B$9:$B$147,0),一般女申込!$A$9:$F$147,3))</f>
        <v/>
      </c>
      <c r="J48" s="95" t="str">
        <f>IF(ISERROR(MATCH(H48,一般女申込!$B$9:$B$147,0)),"",VLOOKUP(MATCH(H48,一般女申込!$B$9:$B$147,0),一般女申込!$A$9:$F$147,5))</f>
        <v/>
      </c>
      <c r="M48">
        <f t="shared" si="14"/>
        <v>37</v>
      </c>
      <c r="N48" t="s">
        <v>138</v>
      </c>
      <c r="O48">
        <v>1</v>
      </c>
      <c r="P48" t="str">
        <f t="shared" ref="P48:P53" si="15">IF(C78="","",C78)</f>
        <v/>
      </c>
      <c r="Q48" s="191" t="str">
        <f>IF(ISERROR(MATCH($P48,一般女申込!$B$9:$B$147,0)),"",VLOOKUP(MATCH($P48,一般女申込!$B$9:$B$147,0),一般女申込!$A$9:$F$147,3))</f>
        <v/>
      </c>
      <c r="R48" s="191" t="str">
        <f>IF(ISERROR(MATCH($P48,一般女申込!$B$9:$B$147,0)),"",VLOOKUP(MATCH($P48,一般女申込!$B$9:$B$147,0),一般女申込!$A$9:$F$147,4))</f>
        <v/>
      </c>
      <c r="S48" s="191" t="str">
        <f>IF(ISERROR(MATCH($P48,一般女申込!$B$9:$B$147,0)),"",VLOOKUP(MATCH($P48,一般女申込!$B$9:$B$147,0),一般女申込!$A$9:$F$147,5))</f>
        <v/>
      </c>
      <c r="T48" s="191" t="str">
        <f>IF(ISERROR(MATCH($P48,一般女申込!$B$9:$B$147,0)),"",VLOOKUP(MATCH($P48,一般女申込!$B$9:$B$147,0),一般女申込!$A$9:$F$147,6))</f>
        <v/>
      </c>
      <c r="U48" s="98" t="str">
        <f>IF(B74="","",B74)</f>
        <v/>
      </c>
      <c r="V48" t="str">
        <f>IF(B75="","",B75)</f>
        <v/>
      </c>
      <c r="Y48">
        <f t="shared" si="3"/>
        <v>37</v>
      </c>
      <c r="Z48" t="s">
        <v>48</v>
      </c>
      <c r="AA48">
        <v>1</v>
      </c>
      <c r="AB48" t="str">
        <f t="shared" ref="AB48:AB53" si="16">IF(H78="","",H78)</f>
        <v/>
      </c>
      <c r="AC48" s="203" t="str">
        <f>IF(ISERROR(MATCH($AB48,一般女申込!$B$9:$B$147,0)),"",VLOOKUP(MATCH($AB48,一般女申込!$B$9:$B$147,0),一般女申込!$A$9:$F$147,3))</f>
        <v/>
      </c>
      <c r="AD48" s="203" t="str">
        <f>IF(ISERROR(MATCH($AB48,一般女申込!$B$9:$B$147,0)),"",VLOOKUP(MATCH($AB48,一般女申込!$B$9:$B$147,0),一般女申込!$A$9:$F$147,4))</f>
        <v/>
      </c>
      <c r="AE48" s="203" t="str">
        <f>IF(ISERROR(MATCH($AB48,一般女申込!$B$9:$B$147,0)),"",VLOOKUP(MATCH($AB48,一般女申込!$B$9:$B$147,0),一般女申込!$A$9:$F$147,5))</f>
        <v/>
      </c>
      <c r="AF48" s="203" t="str">
        <f>IF(ISERROR(MATCH($AB48,一般女申込!$B$9:$B$147,0)),"",VLOOKUP(MATCH($AB48,一般女申込!$B$9:$B$147,0),一般女申込!$A$9:$F$147,6))</f>
        <v/>
      </c>
      <c r="AG48" s="98" t="str">
        <f>IF(G74="","",G74)</f>
        <v/>
      </c>
      <c r="AH48" t="str">
        <f>IF(G75="","",G75)</f>
        <v/>
      </c>
    </row>
    <row r="49" spans="1:34">
      <c r="B49">
        <v>5</v>
      </c>
      <c r="C49" s="99"/>
      <c r="D49" s="95" t="str">
        <f>IF(ISERROR(MATCH(C49,一般女申込!$B$9:$B$147,0)),"",VLOOKUP(MATCH(C49,一般女申込!$B$9:$B$147,0),一般女申込!$A$9:$F$147,3))</f>
        <v/>
      </c>
      <c r="E49" s="95" t="str">
        <f>IF(ISERROR(MATCH(C49,一般女申込!$B$9:$B$147,0)),"",VLOOKUP(MATCH(C49,一般女申込!$B$9:$B$147,0),一般女申込!$A$9:$F$147,5))</f>
        <v/>
      </c>
      <c r="G49">
        <v>5</v>
      </c>
      <c r="H49" s="99"/>
      <c r="I49" s="95" t="str">
        <f>IF(ISERROR(MATCH(H49,一般女申込!$B$9:$B$147,0)),"",VLOOKUP(MATCH(H49,一般女申込!$B$9:$B$147,0),一般女申込!$A$9:$F$147,3))</f>
        <v/>
      </c>
      <c r="J49" s="95" t="str">
        <f>IF(ISERROR(MATCH(H49,一般女申込!$B$9:$B$147,0)),"",VLOOKUP(MATCH(H49,一般女申込!$B$9:$B$147,0),一般女申込!$A$9:$F$147,5))</f>
        <v/>
      </c>
      <c r="M49">
        <f t="shared" si="14"/>
        <v>38</v>
      </c>
      <c r="O49">
        <v>2</v>
      </c>
      <c r="P49" t="str">
        <f t="shared" si="15"/>
        <v/>
      </c>
      <c r="Q49" s="191" t="str">
        <f>IF(ISERROR(MATCH($P49,一般女申込!$B$9:$B$147,0)),"",VLOOKUP(MATCH($P49,一般女申込!$B$9:$B$147,0),一般女申込!$A$9:$F$147,3))</f>
        <v/>
      </c>
      <c r="R49" s="191" t="str">
        <f>IF(ISERROR(MATCH($P49,一般女申込!$B$9:$B$147,0)),"",VLOOKUP(MATCH($P49,一般女申込!$B$9:$B$147,0),一般女申込!$A$9:$F$147,4))</f>
        <v/>
      </c>
      <c r="S49" s="191" t="str">
        <f>IF(ISERROR(MATCH($P49,一般女申込!$B$9:$B$147,0)),"",VLOOKUP(MATCH($P49,一般女申込!$B$9:$B$147,0),一般女申込!$A$9:$F$147,5))</f>
        <v/>
      </c>
      <c r="T49" s="191" t="str">
        <f>IF(ISERROR(MATCH($P49,一般女申込!$B$9:$B$147,0)),"",VLOOKUP(MATCH($P49,一般女申込!$B$9:$B$147,0),一般女申込!$A$9:$F$147,6))</f>
        <v/>
      </c>
      <c r="U49" s="98" t="str">
        <f>IF(Q49="","",U$48)</f>
        <v/>
      </c>
      <c r="Y49">
        <f t="shared" si="3"/>
        <v>38</v>
      </c>
      <c r="AA49">
        <v>2</v>
      </c>
      <c r="AB49" t="str">
        <f t="shared" si="16"/>
        <v/>
      </c>
      <c r="AC49" s="203" t="str">
        <f>IF(ISERROR(MATCH($AB49,一般女申込!$B$9:$B$147,0)),"",VLOOKUP(MATCH($AB49,一般女申込!$B$9:$B$147,0),一般女申込!$A$9:$F$147,3))</f>
        <v/>
      </c>
      <c r="AD49" s="203" t="str">
        <f>IF(ISERROR(MATCH($AB49,一般女申込!$B$9:$B$147,0)),"",VLOOKUP(MATCH($AB49,一般女申込!$B$9:$B$147,0),一般女申込!$A$9:$F$147,4))</f>
        <v/>
      </c>
      <c r="AE49" s="203" t="str">
        <f>IF(ISERROR(MATCH($AB49,一般女申込!$B$9:$B$147,0)),"",VLOOKUP(MATCH($AB49,一般女申込!$B$9:$B$147,0),一般女申込!$A$9:$F$147,5))</f>
        <v/>
      </c>
      <c r="AF49" s="203" t="str">
        <f>IF(ISERROR(MATCH($AB49,一般女申込!$B$9:$B$147,0)),"",VLOOKUP(MATCH($AB49,一般女申込!$B$9:$B$147,0),一般女申込!$A$9:$F$147,6))</f>
        <v/>
      </c>
      <c r="AG49" s="98" t="str">
        <f>IF(AC49="","",AG$48)</f>
        <v/>
      </c>
    </row>
    <row r="50" spans="1:34">
      <c r="B50">
        <v>6</v>
      </c>
      <c r="C50" s="99"/>
      <c r="D50" s="95" t="str">
        <f>IF(ISERROR(MATCH(C50,一般女申込!$B$9:$B$147,0)),"",VLOOKUP(MATCH(C50,一般女申込!$B$9:$B$147,0),一般女申込!$A$9:$F$147,3))</f>
        <v/>
      </c>
      <c r="E50" s="95" t="str">
        <f>IF(ISERROR(MATCH(C50,一般女申込!$B$9:$B$147,0)),"",VLOOKUP(MATCH(C50,一般女申込!$B$9:$B$147,0),一般女申込!$A$9:$F$147,5))</f>
        <v/>
      </c>
      <c r="G50">
        <v>6</v>
      </c>
      <c r="H50" s="99"/>
      <c r="I50" s="95" t="str">
        <f>IF(ISERROR(MATCH(H50,一般女申込!$B$9:$B$147,0)),"",VLOOKUP(MATCH(H50,一般女申込!$B$9:$B$147,0),一般女申込!$A$9:$F$147,3))</f>
        <v/>
      </c>
      <c r="J50" s="95" t="str">
        <f>IF(ISERROR(MATCH(H50,一般女申込!$B$9:$B$147,0)),"",VLOOKUP(MATCH(H50,一般女申込!$B$9:$B$147,0),一般女申込!$A$9:$F$147,5))</f>
        <v/>
      </c>
      <c r="M50">
        <f t="shared" si="14"/>
        <v>39</v>
      </c>
      <c r="O50">
        <v>3</v>
      </c>
      <c r="P50" t="str">
        <f t="shared" si="15"/>
        <v/>
      </c>
      <c r="Q50" s="191" t="str">
        <f>IF(ISERROR(MATCH($P50,一般女申込!$B$9:$B$147,0)),"",VLOOKUP(MATCH($P50,一般女申込!$B$9:$B$147,0),一般女申込!$A$9:$F$147,3))</f>
        <v/>
      </c>
      <c r="R50" s="191" t="str">
        <f>IF(ISERROR(MATCH($P50,一般女申込!$B$9:$B$147,0)),"",VLOOKUP(MATCH($P50,一般女申込!$B$9:$B$147,0),一般女申込!$A$9:$F$147,4))</f>
        <v/>
      </c>
      <c r="S50" s="191" t="str">
        <f>IF(ISERROR(MATCH($P50,一般女申込!$B$9:$B$147,0)),"",VLOOKUP(MATCH($P50,一般女申込!$B$9:$B$147,0),一般女申込!$A$9:$F$147,5))</f>
        <v/>
      </c>
      <c r="T50" s="191" t="str">
        <f>IF(ISERROR(MATCH($P50,一般女申込!$B$9:$B$147,0)),"",VLOOKUP(MATCH($P50,一般女申込!$B$9:$B$147,0),一般女申込!$A$9:$F$147,6))</f>
        <v/>
      </c>
      <c r="U50" s="98" t="str">
        <f>IF(Q50="","",U$48)</f>
        <v/>
      </c>
      <c r="Y50">
        <f t="shared" si="3"/>
        <v>39</v>
      </c>
      <c r="AA50">
        <v>3</v>
      </c>
      <c r="AB50" t="str">
        <f t="shared" si="16"/>
        <v/>
      </c>
      <c r="AC50" s="203" t="str">
        <f>IF(ISERROR(MATCH($AB50,一般女申込!$B$9:$B$147,0)),"",VLOOKUP(MATCH($AB50,一般女申込!$B$9:$B$147,0),一般女申込!$A$9:$F$147,3))</f>
        <v/>
      </c>
      <c r="AD50" s="203" t="str">
        <f>IF(ISERROR(MATCH($AB50,一般女申込!$B$9:$B$147,0)),"",VLOOKUP(MATCH($AB50,一般女申込!$B$9:$B$147,0),一般女申込!$A$9:$F$147,4))</f>
        <v/>
      </c>
      <c r="AE50" s="203" t="str">
        <f>IF(ISERROR(MATCH($AB50,一般女申込!$B$9:$B$147,0)),"",VLOOKUP(MATCH($AB50,一般女申込!$B$9:$B$147,0),一般女申込!$A$9:$F$147,5))</f>
        <v/>
      </c>
      <c r="AF50" s="203" t="str">
        <f>IF(ISERROR(MATCH($AB50,一般女申込!$B$9:$B$147,0)),"",VLOOKUP(MATCH($AB50,一般女申込!$B$9:$B$147,0),一般女申込!$A$9:$F$147,6))</f>
        <v/>
      </c>
      <c r="AG50" s="98" t="str">
        <f>IF(AC50="","",AG$48)</f>
        <v/>
      </c>
    </row>
    <row r="51" spans="1:34" ht="22.5" customHeight="1">
      <c r="A51" s="187" t="s">
        <v>139</v>
      </c>
      <c r="F51" s="187" t="s">
        <v>176</v>
      </c>
      <c r="M51">
        <f t="shared" si="14"/>
        <v>40</v>
      </c>
      <c r="O51">
        <v>4</v>
      </c>
      <c r="P51" t="str">
        <f t="shared" si="15"/>
        <v/>
      </c>
      <c r="Q51" s="191" t="str">
        <f>IF(ISERROR(MATCH($P51,一般女申込!$B$9:$B$147,0)),"",VLOOKUP(MATCH($P51,一般女申込!$B$9:$B$147,0),一般女申込!$A$9:$F$147,3))</f>
        <v/>
      </c>
      <c r="R51" s="191" t="str">
        <f>IF(ISERROR(MATCH($P51,一般女申込!$B$9:$B$147,0)),"",VLOOKUP(MATCH($P51,一般女申込!$B$9:$B$147,0),一般女申込!$A$9:$F$147,4))</f>
        <v/>
      </c>
      <c r="S51" s="191" t="str">
        <f>IF(ISERROR(MATCH($P51,一般女申込!$B$9:$B$147,0)),"",VLOOKUP(MATCH($P51,一般女申込!$B$9:$B$147,0),一般女申込!$A$9:$F$147,5))</f>
        <v/>
      </c>
      <c r="T51" s="191" t="str">
        <f>IF(ISERROR(MATCH($P51,一般女申込!$B$9:$B$147,0)),"",VLOOKUP(MATCH($P51,一般女申込!$B$9:$B$147,0),一般女申込!$A$9:$F$147,6))</f>
        <v/>
      </c>
      <c r="U51" s="98" t="str">
        <f>IF(Q51="","",U$48)</f>
        <v/>
      </c>
      <c r="Y51">
        <f t="shared" si="3"/>
        <v>40</v>
      </c>
      <c r="AA51">
        <v>4</v>
      </c>
      <c r="AB51" t="str">
        <f t="shared" si="16"/>
        <v/>
      </c>
      <c r="AC51" s="203" t="str">
        <f>IF(ISERROR(MATCH($AB51,一般女申込!$B$9:$B$147,0)),"",VLOOKUP(MATCH($AB51,一般女申込!$B$9:$B$147,0),一般女申込!$A$9:$F$147,3))</f>
        <v/>
      </c>
      <c r="AD51" s="203" t="str">
        <f>IF(ISERROR(MATCH($AB51,一般女申込!$B$9:$B$147,0)),"",VLOOKUP(MATCH($AB51,一般女申込!$B$9:$B$147,0),一般女申込!$A$9:$F$147,4))</f>
        <v/>
      </c>
      <c r="AE51" s="203" t="str">
        <f>IF(ISERROR(MATCH($AB51,一般女申込!$B$9:$B$147,0)),"",VLOOKUP(MATCH($AB51,一般女申込!$B$9:$B$147,0),一般女申込!$A$9:$F$147,5))</f>
        <v/>
      </c>
      <c r="AF51" s="203" t="str">
        <f>IF(ISERROR(MATCH($AB51,一般女申込!$B$9:$B$147,0)),"",VLOOKUP(MATCH($AB51,一般女申込!$B$9:$B$147,0),一般女申込!$A$9:$F$147,6))</f>
        <v/>
      </c>
      <c r="AG51" s="98" t="str">
        <f>IF(AC51="","",AG$48)</f>
        <v/>
      </c>
    </row>
    <row r="52" spans="1:34">
      <c r="B52" s="87"/>
      <c r="C52" s="101" t="s">
        <v>33</v>
      </c>
      <c r="D52" s="102"/>
      <c r="G52" s="87"/>
      <c r="H52" s="101" t="s">
        <v>33</v>
      </c>
      <c r="I52" s="102"/>
      <c r="M52">
        <f t="shared" si="14"/>
        <v>41</v>
      </c>
      <c r="O52">
        <v>5</v>
      </c>
      <c r="P52" t="str">
        <f t="shared" si="15"/>
        <v/>
      </c>
      <c r="Q52" s="191" t="str">
        <f>IF(ISERROR(MATCH($P52,一般女申込!$B$9:$B$147,0)),"",VLOOKUP(MATCH($P52,一般女申込!$B$9:$B$147,0),一般女申込!$A$9:$F$147,3))</f>
        <v/>
      </c>
      <c r="R52" s="191" t="str">
        <f>IF(ISERROR(MATCH($P52,一般女申込!$B$9:$B$147,0)),"",VLOOKUP(MATCH($P52,一般女申込!$B$9:$B$147,0),一般女申込!$A$9:$F$147,4))</f>
        <v/>
      </c>
      <c r="S52" s="191" t="str">
        <f>IF(ISERROR(MATCH($P52,一般女申込!$B$9:$B$147,0)),"",VLOOKUP(MATCH($P52,一般女申込!$B$9:$B$147,0),一般女申込!$A$9:$F$147,5))</f>
        <v/>
      </c>
      <c r="T52" s="191" t="str">
        <f>IF(ISERROR(MATCH($P52,一般女申込!$B$9:$B$147,0)),"",VLOOKUP(MATCH($P52,一般女申込!$B$9:$B$147,0),一般女申込!$A$9:$F$147,6))</f>
        <v/>
      </c>
      <c r="U52" s="98" t="str">
        <f>IF(Q52="","",IF(T52="","",U$48))</f>
        <v/>
      </c>
      <c r="Y52">
        <f t="shared" si="3"/>
        <v>41</v>
      </c>
      <c r="AA52">
        <v>5</v>
      </c>
      <c r="AB52" t="str">
        <f t="shared" si="16"/>
        <v/>
      </c>
      <c r="AC52" s="203" t="str">
        <f>IF(ISERROR(MATCH($AB52,一般女申込!$B$9:$B$147,0)),"",VLOOKUP(MATCH($AB52,一般女申込!$B$9:$B$147,0),一般女申込!$A$9:$F$147,3))</f>
        <v/>
      </c>
      <c r="AD52" s="203" t="str">
        <f>IF(ISERROR(MATCH($AB52,一般女申込!$B$9:$B$147,0)),"",VLOOKUP(MATCH($AB52,一般女申込!$B$9:$B$147,0),一般女申込!$A$9:$F$147,4))</f>
        <v/>
      </c>
      <c r="AE52" s="203" t="str">
        <f>IF(ISERROR(MATCH($AB52,一般女申込!$B$9:$B$147,0)),"",VLOOKUP(MATCH($AB52,一般女申込!$B$9:$B$147,0),一般女申込!$A$9:$F$147,5))</f>
        <v/>
      </c>
      <c r="AF52" s="203" t="str">
        <f>IF(ISERROR(MATCH($AB52,一般女申込!$B$9:$B$147,0)),"",VLOOKUP(MATCH($AB52,一般女申込!$B$9:$B$147,0),一般女申込!$A$9:$F$147,6))</f>
        <v/>
      </c>
      <c r="AG52" s="98" t="str">
        <f>IF(AC52="","",IF(AF52="","",AG$48))</f>
        <v/>
      </c>
    </row>
    <row r="53" spans="1:34">
      <c r="B53" s="104"/>
      <c r="C53" s="101" t="s">
        <v>34</v>
      </c>
      <c r="D53" s="102"/>
      <c r="G53" s="104"/>
      <c r="H53" s="101" t="s">
        <v>34</v>
      </c>
      <c r="I53" s="102"/>
      <c r="M53">
        <f t="shared" si="14"/>
        <v>42</v>
      </c>
      <c r="O53">
        <v>6</v>
      </c>
      <c r="P53" t="str">
        <f t="shared" si="15"/>
        <v/>
      </c>
      <c r="Q53" s="191" t="str">
        <f>IF(ISERROR(MATCH($P53,一般女申込!$B$9:$B$147,0)),"",VLOOKUP(MATCH($P53,一般女申込!$B$9:$B$147,0),一般女申込!$A$9:$F$147,3))</f>
        <v/>
      </c>
      <c r="R53" s="191" t="str">
        <f>IF(ISERROR(MATCH($P53,一般女申込!$B$9:$B$147,0)),"",VLOOKUP(MATCH($P53,一般女申込!$B$9:$B$147,0),一般女申込!$A$9:$F$147,4))</f>
        <v/>
      </c>
      <c r="S53" s="191" t="str">
        <f>IF(ISERROR(MATCH($P53,一般女申込!$B$9:$B$147,0)),"",VLOOKUP(MATCH($P53,一般女申込!$B$9:$B$147,0),一般女申込!$A$9:$F$147,5))</f>
        <v/>
      </c>
      <c r="T53" s="191" t="str">
        <f>IF(ISERROR(MATCH($P53,一般女申込!$B$9:$B$147,0)),"",VLOOKUP(MATCH($P53,一般女申込!$B$9:$B$147,0),一般女申込!$A$9:$F$147,6))</f>
        <v/>
      </c>
      <c r="U53" s="98" t="str">
        <f>IF(Q53="","",IF(T53="","",U$48))</f>
        <v/>
      </c>
      <c r="Y53">
        <f t="shared" si="3"/>
        <v>42</v>
      </c>
      <c r="AA53">
        <v>6</v>
      </c>
      <c r="AB53" t="str">
        <f t="shared" si="16"/>
        <v/>
      </c>
      <c r="AC53" s="203" t="str">
        <f>IF(ISERROR(MATCH($AB53,一般女申込!$B$9:$B$147,0)),"",VLOOKUP(MATCH($AB53,一般女申込!$B$9:$B$147,0),一般女申込!$A$9:$F$147,3))</f>
        <v/>
      </c>
      <c r="AD53" s="203" t="str">
        <f>IF(ISERROR(MATCH($AB53,一般女申込!$B$9:$B$147,0)),"",VLOOKUP(MATCH($AB53,一般女申込!$B$9:$B$147,0),一般女申込!$A$9:$F$147,4))</f>
        <v/>
      </c>
      <c r="AE53" s="203" t="str">
        <f>IF(ISERROR(MATCH($AB53,一般女申込!$B$9:$B$147,0)),"",VLOOKUP(MATCH($AB53,一般女申込!$B$9:$B$147,0),一般女申込!$A$9:$F$147,5))</f>
        <v/>
      </c>
      <c r="AF53" s="203" t="str">
        <f>IF(ISERROR(MATCH($AB53,一般女申込!$B$9:$B$147,0)),"",VLOOKUP(MATCH($AB53,一般女申込!$B$9:$B$147,0),一般女申込!$A$9:$F$147,6))</f>
        <v/>
      </c>
      <c r="AG53" s="98" t="str">
        <f>IF(AC53="","",IF(AF53="","",AG$48))</f>
        <v/>
      </c>
    </row>
    <row r="54" spans="1:34">
      <c r="B54" s="171" t="str">
        <f>IF(C56="","",VLOOKUP(MATCH(C56,一般女申込!$B$9:$B$147,0),一般女申込!$A$9:$F$147,6)&amp;B52)</f>
        <v/>
      </c>
      <c r="C54" s="171"/>
      <c r="G54" s="171" t="str">
        <f>IF(H56="","",VLOOKUP(MATCH(H56,一般女申込!$B$9:$B$147,0),一般女申込!$A$9:$F$147,6)&amp;G52)</f>
        <v/>
      </c>
      <c r="H54" s="171"/>
      <c r="M54">
        <f t="shared" si="14"/>
        <v>43</v>
      </c>
      <c r="N54" t="s">
        <v>49</v>
      </c>
      <c r="O54">
        <v>1</v>
      </c>
      <c r="P54" t="str">
        <f t="shared" ref="P54:P59" si="17">IF(C89="","",C89)</f>
        <v/>
      </c>
      <c r="Q54" s="191" t="str">
        <f>IF(ISERROR(MATCH($P54,一般女申込!$B$9:$B$147,0)),"",VLOOKUP(MATCH($P54,一般女申込!$B$9:$B$147,0),一般女申込!$A$9:$F$147,3))</f>
        <v/>
      </c>
      <c r="R54" s="191" t="str">
        <f>IF(ISERROR(MATCH($P54,一般女申込!$B$9:$B$147,0)),"",VLOOKUP(MATCH($P54,一般女申込!$B$9:$B$147,0),一般女申込!$A$9:$F$147,4))</f>
        <v/>
      </c>
      <c r="S54" s="191" t="str">
        <f>IF(ISERROR(MATCH($P54,一般女申込!$B$9:$B$147,0)),"",VLOOKUP(MATCH($P54,一般女申込!$B$9:$B$147,0),一般女申込!$A$9:$F$147,5))</f>
        <v/>
      </c>
      <c r="T54" s="191" t="str">
        <f>IF(ISERROR(MATCH($P54,一般女申込!$B$9:$B$147,0)),"",VLOOKUP(MATCH($P54,一般女申込!$B$9:$B$147,0),一般女申込!$A$9:$F$147,6))</f>
        <v/>
      </c>
      <c r="U54" s="98" t="str">
        <f>IF(G85="","",B85)</f>
        <v/>
      </c>
      <c r="V54" t="str">
        <f>IF(B86="","",B86)</f>
        <v/>
      </c>
      <c r="Y54">
        <f t="shared" si="3"/>
        <v>43</v>
      </c>
      <c r="Z54" t="s">
        <v>49</v>
      </c>
      <c r="AA54">
        <v>1</v>
      </c>
      <c r="AB54" t="str">
        <f t="shared" ref="AB54:AB59" si="18">IF(H89="","",H89)</f>
        <v/>
      </c>
      <c r="AC54" s="203" t="str">
        <f>IF(ISERROR(MATCH($AB54,一般女申込!$B$9:$B$147,0)),"",VLOOKUP(MATCH($AB54,一般女申込!$B$9:$B$147,0),一般女申込!$A$9:$F$147,3))</f>
        <v/>
      </c>
      <c r="AD54" s="203" t="str">
        <f>IF(ISERROR(MATCH($AB54,一般女申込!$B$9:$B$147,0)),"",VLOOKUP(MATCH($AB54,一般女申込!$B$9:$B$147,0),一般女申込!$A$9:$F$147,4))</f>
        <v/>
      </c>
      <c r="AE54" s="203" t="str">
        <f>IF(ISERROR(MATCH($AB54,一般女申込!$B$9:$B$147,0)),"",VLOOKUP(MATCH($AB54,一般女申込!$B$9:$B$147,0),一般女申込!$A$9:$F$147,5))</f>
        <v/>
      </c>
      <c r="AF54" s="203" t="str">
        <f>IF(ISERROR(MATCH($AB54,一般女申込!$B$9:$B$147,0)),"",VLOOKUP(MATCH($AB54,一般女申込!$B$9:$B$147,0),一般女申込!$A$9:$F$147,6))</f>
        <v/>
      </c>
      <c r="AG54" s="98" t="str">
        <f>IF(G85="","",G85)</f>
        <v/>
      </c>
      <c r="AH54" t="str">
        <f>IF(G86="","",G86)</f>
        <v/>
      </c>
    </row>
    <row r="55" spans="1:34">
      <c r="C55" s="236" t="s">
        <v>194</v>
      </c>
      <c r="D55" s="103" t="s">
        <v>36</v>
      </c>
      <c r="E55" s="103" t="s">
        <v>81</v>
      </c>
      <c r="H55" s="236" t="s">
        <v>194</v>
      </c>
      <c r="I55" s="103" t="s">
        <v>36</v>
      </c>
      <c r="J55" s="103" t="s">
        <v>81</v>
      </c>
      <c r="M55">
        <f t="shared" si="14"/>
        <v>44</v>
      </c>
      <c r="O55">
        <v>2</v>
      </c>
      <c r="P55" t="str">
        <f t="shared" si="17"/>
        <v/>
      </c>
      <c r="Q55" s="191" t="str">
        <f>IF(ISERROR(MATCH($P55,一般女申込!$B$9:$B$147,0)),"",VLOOKUP(MATCH($P55,一般女申込!$B$9:$B$147,0),一般女申込!$A$9:$F$147,3))</f>
        <v/>
      </c>
      <c r="R55" s="191" t="str">
        <f>IF(ISERROR(MATCH($P55,一般女申込!$B$9:$B$147,0)),"",VLOOKUP(MATCH($P55,一般女申込!$B$9:$B$147,0),一般女申込!$A$9:$F$147,4))</f>
        <v/>
      </c>
      <c r="S55" s="191" t="str">
        <f>IF(ISERROR(MATCH($P55,一般女申込!$B$9:$B$147,0)),"",VLOOKUP(MATCH($P55,一般女申込!$B$9:$B$147,0),一般女申込!$A$9:$F$147,5))</f>
        <v/>
      </c>
      <c r="T55" s="191" t="str">
        <f>IF(ISERROR(MATCH($P55,一般女申込!$B$9:$B$147,0)),"",VLOOKUP(MATCH($P55,一般女申込!$B$9:$B$147,0),一般女申込!$A$9:$F$147,6))</f>
        <v/>
      </c>
      <c r="U55" s="98" t="str">
        <f>IF(Q55="","",U$54)</f>
        <v/>
      </c>
      <c r="Y55">
        <f t="shared" si="3"/>
        <v>44</v>
      </c>
      <c r="AA55">
        <v>2</v>
      </c>
      <c r="AB55" t="str">
        <f t="shared" si="18"/>
        <v/>
      </c>
      <c r="AC55" s="203" t="str">
        <f>IF(ISERROR(MATCH($AB55,一般女申込!$B$9:$B$147,0)),"",VLOOKUP(MATCH($AB55,一般女申込!$B$9:$B$147,0),一般女申込!$A$9:$F$147,3))</f>
        <v/>
      </c>
      <c r="AD55" s="203" t="str">
        <f>IF(ISERROR(MATCH($AB55,一般女申込!$B$9:$B$147,0)),"",VLOOKUP(MATCH($AB55,一般女申込!$B$9:$B$147,0),一般女申込!$A$9:$F$147,4))</f>
        <v/>
      </c>
      <c r="AE55" s="203" t="str">
        <f>IF(ISERROR(MATCH($AB55,一般女申込!$B$9:$B$147,0)),"",VLOOKUP(MATCH($AB55,一般女申込!$B$9:$B$147,0),一般女申込!$A$9:$F$147,5))</f>
        <v/>
      </c>
      <c r="AF55" s="203" t="str">
        <f>IF(ISERROR(MATCH($AB55,一般女申込!$B$9:$B$147,0)),"",VLOOKUP(MATCH($AB55,一般女申込!$B$9:$B$147,0),一般女申込!$A$9:$F$147,6))</f>
        <v/>
      </c>
      <c r="AG55" s="98" t="str">
        <f>IF(AC55="","",AG$54)</f>
        <v/>
      </c>
    </row>
    <row r="56" spans="1:34">
      <c r="B56">
        <v>1</v>
      </c>
      <c r="C56" s="99"/>
      <c r="D56" s="95" t="str">
        <f>IF(ISERROR(MATCH(C56,一般女申込!$B$9:$B$147,0)),"",VLOOKUP(MATCH(C56,一般女申込!$B$9:$B$147,0),一般女申込!$A$9:$F$147,3))</f>
        <v/>
      </c>
      <c r="E56" s="95" t="str">
        <f>IF(ISERROR(MATCH(C56,一般女申込!$B$9:$B$147,0)),"",VLOOKUP(MATCH(C56,一般女申込!$B$9:$B$147,0),一般女申込!$A$9:$F$147,5))</f>
        <v/>
      </c>
      <c r="G56">
        <v>1</v>
      </c>
      <c r="H56" s="99"/>
      <c r="I56" s="95" t="str">
        <f>IF(ISERROR(MATCH(H56,一般女申込!$B$9:$B$147,0)),"",VLOOKUP(MATCH(H56,一般女申込!$B$9:$B$147,0),一般女申込!$A$9:$F$147,3))</f>
        <v/>
      </c>
      <c r="J56" s="95" t="str">
        <f>IF(ISERROR(MATCH(H56,一般女申込!$B$9:$B$147,0)),"",VLOOKUP(MATCH(H56,一般女申込!$B$9:$B$147,0),一般女申込!$A$9:$F$147,5))</f>
        <v/>
      </c>
      <c r="M56">
        <f t="shared" si="14"/>
        <v>45</v>
      </c>
      <c r="O56">
        <v>3</v>
      </c>
      <c r="P56" t="str">
        <f t="shared" si="17"/>
        <v/>
      </c>
      <c r="Q56" s="191" t="str">
        <f>IF(ISERROR(MATCH($P56,一般女申込!$B$9:$B$147,0)),"",VLOOKUP(MATCH($P56,一般女申込!$B$9:$B$147,0),一般女申込!$A$9:$F$147,3))</f>
        <v/>
      </c>
      <c r="R56" s="191" t="str">
        <f>IF(ISERROR(MATCH($P56,一般女申込!$B$9:$B$147,0)),"",VLOOKUP(MATCH($P56,一般女申込!$B$9:$B$147,0),一般女申込!$A$9:$F$147,4))</f>
        <v/>
      </c>
      <c r="S56" s="191" t="str">
        <f>IF(ISERROR(MATCH($P56,一般女申込!$B$9:$B$147,0)),"",VLOOKUP(MATCH($P56,一般女申込!$B$9:$B$147,0),一般女申込!$A$9:$F$147,5))</f>
        <v/>
      </c>
      <c r="T56" s="191" t="str">
        <f>IF(ISERROR(MATCH($P56,一般女申込!$B$9:$B$147,0)),"",VLOOKUP(MATCH($P56,一般女申込!$B$9:$B$147,0),一般女申込!$A$9:$F$147,6))</f>
        <v/>
      </c>
      <c r="U56" s="98" t="str">
        <f>IF(Q56="","",U$54)</f>
        <v/>
      </c>
      <c r="Y56">
        <f t="shared" si="3"/>
        <v>45</v>
      </c>
      <c r="AA56">
        <v>3</v>
      </c>
      <c r="AB56" t="str">
        <f t="shared" si="18"/>
        <v/>
      </c>
      <c r="AC56" s="203" t="str">
        <f>IF(ISERROR(MATCH($AB56,一般女申込!$B$9:$B$147,0)),"",VLOOKUP(MATCH($AB56,一般女申込!$B$9:$B$147,0),一般女申込!$A$9:$F$147,3))</f>
        <v/>
      </c>
      <c r="AD56" s="203" t="str">
        <f>IF(ISERROR(MATCH($AB56,一般女申込!$B$9:$B$147,0)),"",VLOOKUP(MATCH($AB56,一般女申込!$B$9:$B$147,0),一般女申込!$A$9:$F$147,4))</f>
        <v/>
      </c>
      <c r="AE56" s="203" t="str">
        <f>IF(ISERROR(MATCH($AB56,一般女申込!$B$9:$B$147,0)),"",VLOOKUP(MATCH($AB56,一般女申込!$B$9:$B$147,0),一般女申込!$A$9:$F$147,5))</f>
        <v/>
      </c>
      <c r="AF56" s="203" t="str">
        <f>IF(ISERROR(MATCH($AB56,一般女申込!$B$9:$B$147,0)),"",VLOOKUP(MATCH($AB56,一般女申込!$B$9:$B$147,0),一般女申込!$A$9:$F$147,6))</f>
        <v/>
      </c>
      <c r="AG56" s="98" t="str">
        <f>IF(AC56="","",AG$54)</f>
        <v/>
      </c>
    </row>
    <row r="57" spans="1:34">
      <c r="B57">
        <v>2</v>
      </c>
      <c r="C57" s="99"/>
      <c r="D57" s="95" t="str">
        <f>IF(ISERROR(MATCH(C57,一般女申込!$B$9:$B$147,0)),"",VLOOKUP(MATCH(C57,一般女申込!$B$9:$B$147,0),一般女申込!$A$9:$F$147,3))</f>
        <v/>
      </c>
      <c r="E57" s="95" t="str">
        <f>IF(ISERROR(MATCH(C57,一般女申込!$B$9:$B$147,0)),"",VLOOKUP(MATCH(C57,一般女申込!$B$9:$B$147,0),一般女申込!$A$9:$F$147,5))</f>
        <v/>
      </c>
      <c r="G57">
        <v>2</v>
      </c>
      <c r="H57" s="99"/>
      <c r="I57" s="95" t="str">
        <f>IF(ISERROR(MATCH(H57,一般女申込!$B$9:$B$147,0)),"",VLOOKUP(MATCH(H57,一般女申込!$B$9:$B$147,0),一般女申込!$A$9:$F$147,3))</f>
        <v/>
      </c>
      <c r="J57" s="95" t="str">
        <f>IF(ISERROR(MATCH(H57,一般女申込!$B$9:$B$147,0)),"",VLOOKUP(MATCH(H57,一般女申込!$B$9:$B$147,0),一般女申込!$A$9:$F$147,5))</f>
        <v/>
      </c>
      <c r="M57">
        <f t="shared" si="14"/>
        <v>46</v>
      </c>
      <c r="O57">
        <v>4</v>
      </c>
      <c r="P57" t="str">
        <f t="shared" si="17"/>
        <v/>
      </c>
      <c r="Q57" s="191" t="str">
        <f>IF(ISERROR(MATCH($P57,一般女申込!$B$9:$B$147,0)),"",VLOOKUP(MATCH($P57,一般女申込!$B$9:$B$147,0),一般女申込!$A$9:$F$147,3))</f>
        <v/>
      </c>
      <c r="R57" s="191" t="str">
        <f>IF(ISERROR(MATCH($P57,一般女申込!$B$9:$B$147,0)),"",VLOOKUP(MATCH($P57,一般女申込!$B$9:$B$147,0),一般女申込!$A$9:$F$147,4))</f>
        <v/>
      </c>
      <c r="S57" s="191" t="str">
        <f>IF(ISERROR(MATCH($P57,一般女申込!$B$9:$B$147,0)),"",VLOOKUP(MATCH($P57,一般女申込!$B$9:$B$147,0),一般女申込!$A$9:$F$147,5))</f>
        <v/>
      </c>
      <c r="T57" s="191" t="str">
        <f>IF(ISERROR(MATCH($P57,一般女申込!$B$9:$B$147,0)),"",VLOOKUP(MATCH($P57,一般女申込!$B$9:$B$147,0),一般女申込!$A$9:$F$147,6))</f>
        <v/>
      </c>
      <c r="U57" s="98" t="str">
        <f>IF(Q57="","",U$54)</f>
        <v/>
      </c>
      <c r="Y57">
        <f t="shared" si="3"/>
        <v>46</v>
      </c>
      <c r="AA57">
        <v>4</v>
      </c>
      <c r="AB57" t="str">
        <f t="shared" si="18"/>
        <v/>
      </c>
      <c r="AC57" s="203" t="str">
        <f>IF(ISERROR(MATCH($AB57,一般女申込!$B$9:$B$147,0)),"",VLOOKUP(MATCH($AB57,一般女申込!$B$9:$B$147,0),一般女申込!$A$9:$F$147,3))</f>
        <v/>
      </c>
      <c r="AD57" s="203" t="str">
        <f>IF(ISERROR(MATCH($AB57,一般女申込!$B$9:$B$147,0)),"",VLOOKUP(MATCH($AB57,一般女申込!$B$9:$B$147,0),一般女申込!$A$9:$F$147,4))</f>
        <v/>
      </c>
      <c r="AE57" s="203" t="str">
        <f>IF(ISERROR(MATCH($AB57,一般女申込!$B$9:$B$147,0)),"",VLOOKUP(MATCH($AB57,一般女申込!$B$9:$B$147,0),一般女申込!$A$9:$F$147,5))</f>
        <v/>
      </c>
      <c r="AF57" s="203" t="str">
        <f>IF(ISERROR(MATCH($AB57,一般女申込!$B$9:$B$147,0)),"",VLOOKUP(MATCH($AB57,一般女申込!$B$9:$B$147,0),一般女申込!$A$9:$F$147,6))</f>
        <v/>
      </c>
      <c r="AG57" s="98" t="str">
        <f>IF(AC57="","",AG$54)</f>
        <v/>
      </c>
    </row>
    <row r="58" spans="1:34">
      <c r="B58">
        <v>3</v>
      </c>
      <c r="C58" s="99"/>
      <c r="D58" s="95" t="str">
        <f>IF(ISERROR(MATCH(C58,一般女申込!$B$9:$B$147,0)),"",VLOOKUP(MATCH(C58,一般女申込!$B$9:$B$147,0),一般女申込!$A$9:$F$147,3))</f>
        <v/>
      </c>
      <c r="E58" s="95" t="str">
        <f>IF(ISERROR(MATCH(C58,一般女申込!$B$9:$B$147,0)),"",VLOOKUP(MATCH(C58,一般女申込!$B$9:$B$147,0),一般女申込!$A$9:$F$147,5))</f>
        <v/>
      </c>
      <c r="G58">
        <v>3</v>
      </c>
      <c r="H58" s="99"/>
      <c r="I58" s="95" t="str">
        <f>IF(ISERROR(MATCH(H58,一般女申込!$B$9:$B$147,0)),"",VLOOKUP(MATCH(H58,一般女申込!$B$9:$B$147,0),一般女申込!$A$9:$F$147,3))</f>
        <v/>
      </c>
      <c r="J58" s="95" t="str">
        <f>IF(ISERROR(MATCH(H58,一般女申込!$B$9:$B$147,0)),"",VLOOKUP(MATCH(H58,一般女申込!$B$9:$B$147,0),一般女申込!$A$9:$F$147,5))</f>
        <v/>
      </c>
      <c r="M58">
        <f t="shared" si="14"/>
        <v>47</v>
      </c>
      <c r="O58">
        <v>5</v>
      </c>
      <c r="P58" t="str">
        <f t="shared" si="17"/>
        <v/>
      </c>
      <c r="Q58" s="191" t="str">
        <f>IF(ISERROR(MATCH($P58,一般女申込!$B$9:$B$147,0)),"",VLOOKUP(MATCH($P58,一般女申込!$B$9:$B$147,0),一般女申込!$A$9:$F$147,3))</f>
        <v/>
      </c>
      <c r="R58" s="191" t="str">
        <f>IF(ISERROR(MATCH($P58,一般女申込!$B$9:$B$147,0)),"",VLOOKUP(MATCH($P58,一般女申込!$B$9:$B$147,0),一般女申込!$A$9:$F$147,4))</f>
        <v/>
      </c>
      <c r="S58" s="191" t="str">
        <f>IF(ISERROR(MATCH($P58,一般女申込!$B$9:$B$147,0)),"",VLOOKUP(MATCH($P58,一般女申込!$B$9:$B$147,0),一般女申込!$A$9:$F$147,5))</f>
        <v/>
      </c>
      <c r="T58" s="191" t="str">
        <f>IF(ISERROR(MATCH($P58,一般女申込!$B$9:$B$147,0)),"",VLOOKUP(MATCH($P58,一般女申込!$B$9:$B$147,0),一般女申込!$A$9:$F$147,6))</f>
        <v/>
      </c>
      <c r="U58" s="98" t="str">
        <f>IF(Q58="","",IF(T58="","",U$54))</f>
        <v/>
      </c>
      <c r="Y58">
        <f t="shared" si="3"/>
        <v>47</v>
      </c>
      <c r="AA58">
        <v>5</v>
      </c>
      <c r="AB58" t="str">
        <f t="shared" si="18"/>
        <v/>
      </c>
      <c r="AC58" s="203" t="str">
        <f>IF(ISERROR(MATCH($AB58,一般女申込!$B$9:$B$147,0)),"",VLOOKUP(MATCH($AB58,一般女申込!$B$9:$B$147,0),一般女申込!$A$9:$F$147,3))</f>
        <v/>
      </c>
      <c r="AD58" s="203" t="str">
        <f>IF(ISERROR(MATCH($AB58,一般女申込!$B$9:$B$147,0)),"",VLOOKUP(MATCH($AB58,一般女申込!$B$9:$B$147,0),一般女申込!$A$9:$F$147,4))</f>
        <v/>
      </c>
      <c r="AE58" s="203" t="str">
        <f>IF(ISERROR(MATCH($AB58,一般女申込!$B$9:$B$147,0)),"",VLOOKUP(MATCH($AB58,一般女申込!$B$9:$B$147,0),一般女申込!$A$9:$F$147,5))</f>
        <v/>
      </c>
      <c r="AF58" s="203" t="str">
        <f>IF(ISERROR(MATCH($AB58,一般女申込!$B$9:$B$147,0)),"",VLOOKUP(MATCH($AB58,一般女申込!$B$9:$B$147,0),一般女申込!$A$9:$F$147,6))</f>
        <v/>
      </c>
      <c r="AG58" s="98" t="str">
        <f>IF(AC58="","",IF(AF58="","",AG$54))</f>
        <v/>
      </c>
    </row>
    <row r="59" spans="1:34">
      <c r="B59">
        <v>4</v>
      </c>
      <c r="C59" s="99"/>
      <c r="D59" s="95" t="str">
        <f>IF(ISERROR(MATCH(C59,一般女申込!$B$9:$B$147,0)),"",VLOOKUP(MATCH(C59,一般女申込!$B$9:$B$147,0),一般女申込!$A$9:$F$147,3))</f>
        <v/>
      </c>
      <c r="E59" s="95" t="str">
        <f>IF(ISERROR(MATCH(C59,一般女申込!$B$9:$B$147,0)),"",VLOOKUP(MATCH(C59,一般女申込!$B$9:$B$147,0),一般女申込!$A$9:$F$147,5))</f>
        <v/>
      </c>
      <c r="G59">
        <v>4</v>
      </c>
      <c r="H59" s="99"/>
      <c r="I59" s="95" t="str">
        <f>IF(ISERROR(MATCH(H59,一般女申込!$B$9:$B$147,0)),"",VLOOKUP(MATCH(H59,一般女申込!$B$9:$B$147,0),一般女申込!$A$9:$F$147,3))</f>
        <v/>
      </c>
      <c r="J59" s="95" t="str">
        <f>IF(ISERROR(MATCH(H59,一般女申込!$B$9:$B$147,0)),"",VLOOKUP(MATCH(H59,一般女申込!$B$9:$B$147,0),一般女申込!$A$9:$F$147,5))</f>
        <v/>
      </c>
      <c r="M59">
        <f t="shared" si="14"/>
        <v>48</v>
      </c>
      <c r="O59">
        <v>6</v>
      </c>
      <c r="P59" t="str">
        <f t="shared" si="17"/>
        <v/>
      </c>
      <c r="Q59" s="191" t="str">
        <f>IF(ISERROR(MATCH($P59,一般女申込!$B$9:$B$147,0)),"",VLOOKUP(MATCH($P59,一般女申込!$B$9:$B$147,0),一般女申込!$A$9:$F$147,3))</f>
        <v/>
      </c>
      <c r="R59" s="191" t="str">
        <f>IF(ISERROR(MATCH($P59,一般女申込!$B$9:$B$147,0)),"",VLOOKUP(MATCH($P59,一般女申込!$B$9:$B$147,0),一般女申込!$A$9:$F$147,4))</f>
        <v/>
      </c>
      <c r="S59" s="191" t="str">
        <f>IF(ISERROR(MATCH($P59,一般女申込!$B$9:$B$147,0)),"",VLOOKUP(MATCH($P59,一般女申込!$B$9:$B$147,0),一般女申込!$A$9:$F$147,5))</f>
        <v/>
      </c>
      <c r="T59" s="191" t="str">
        <f>IF(ISERROR(MATCH($P59,一般女申込!$B$9:$B$147,0)),"",VLOOKUP(MATCH($P59,一般女申込!$B$9:$B$147,0),一般女申込!$A$9:$F$147,6))</f>
        <v/>
      </c>
      <c r="U59" s="98" t="str">
        <f>IF(Q59="","",IF(T59="","",U$54))</f>
        <v/>
      </c>
      <c r="Y59">
        <f t="shared" si="3"/>
        <v>48</v>
      </c>
      <c r="AA59">
        <v>6</v>
      </c>
      <c r="AB59" t="str">
        <f t="shared" si="18"/>
        <v/>
      </c>
      <c r="AC59" s="203" t="str">
        <f>IF(ISERROR(MATCH($AB59,一般女申込!$B$9:$B$147,0)),"",VLOOKUP(MATCH($AB59,一般女申込!$B$9:$B$147,0),一般女申込!$A$9:$F$147,3))</f>
        <v/>
      </c>
      <c r="AD59" s="203" t="str">
        <f>IF(ISERROR(MATCH($AB59,一般女申込!$B$9:$B$147,0)),"",VLOOKUP(MATCH($AB59,一般女申込!$B$9:$B$147,0),一般女申込!$A$9:$F$147,4))</f>
        <v/>
      </c>
      <c r="AE59" s="203" t="str">
        <f>IF(ISERROR(MATCH($AB59,一般女申込!$B$9:$B$147,0)),"",VLOOKUP(MATCH($AB59,一般女申込!$B$9:$B$147,0),一般女申込!$A$9:$F$147,5))</f>
        <v/>
      </c>
      <c r="AF59" s="203" t="str">
        <f>IF(ISERROR(MATCH($AB59,一般女申込!$B$9:$B$147,0)),"",VLOOKUP(MATCH($AB59,一般女申込!$B$9:$B$147,0),一般女申込!$A$9:$F$147,6))</f>
        <v/>
      </c>
      <c r="AG59" s="98" t="str">
        <f>IF(AC59="","",IF(AF59="","",AG$54))</f>
        <v/>
      </c>
    </row>
    <row r="60" spans="1:34">
      <c r="B60">
        <v>5</v>
      </c>
      <c r="C60" s="99"/>
      <c r="D60" s="95" t="str">
        <f>IF(ISERROR(MATCH(C60,一般女申込!$B$9:$B$147,0)),"",VLOOKUP(MATCH(C60,一般女申込!$B$9:$B$147,0),一般女申込!$A$9:$F$147,3))</f>
        <v/>
      </c>
      <c r="E60" s="95" t="str">
        <f>IF(ISERROR(MATCH(C60,一般女申込!$B$9:$B$147,0)),"",VLOOKUP(MATCH(C60,一般女申込!$B$9:$B$147,0),一般女申込!$A$9:$F$147,5))</f>
        <v/>
      </c>
      <c r="G60">
        <v>5</v>
      </c>
      <c r="H60" s="99"/>
      <c r="I60" s="95" t="str">
        <f>IF(ISERROR(MATCH(H60,一般女申込!$B$9:$B$147,0)),"",VLOOKUP(MATCH(H60,一般女申込!$B$9:$B$147,0),一般女申込!$A$9:$F$147,3))</f>
        <v/>
      </c>
      <c r="J60" s="95" t="str">
        <f>IF(ISERROR(MATCH(H60,一般女申込!$B$9:$B$147,0)),"",VLOOKUP(MATCH(H60,一般女申込!$B$9:$B$147,0),一般女申込!$A$9:$F$147,5))</f>
        <v/>
      </c>
      <c r="M60">
        <f t="shared" si="14"/>
        <v>49</v>
      </c>
      <c r="N60" t="s">
        <v>140</v>
      </c>
      <c r="O60">
        <v>1</v>
      </c>
      <c r="P60" t="str">
        <f t="shared" ref="P60:P65" si="19">IF(C100="","",C100)</f>
        <v/>
      </c>
      <c r="Q60" s="191" t="str">
        <f>IF(ISERROR(MATCH($P60,一般女申込!$B$9:$B$147,0)),"",VLOOKUP(MATCH($P60,一般女申込!$B$9:$B$147,0),一般女申込!$A$9:$F$147,3))</f>
        <v/>
      </c>
      <c r="R60" s="191" t="str">
        <f>IF(ISERROR(MATCH($P60,一般女申込!$B$9:$B$147,0)),"",VLOOKUP(MATCH($P60,一般女申込!$B$9:$B$147,0),一般女申込!$A$9:$F$147,4))</f>
        <v/>
      </c>
      <c r="S60" s="191" t="str">
        <f>IF(ISERROR(MATCH($P60,一般女申込!$B$9:$B$147,0)),"",VLOOKUP(MATCH($P60,一般女申込!$B$9:$B$147,0),一般女申込!$A$9:$F$147,5))</f>
        <v/>
      </c>
      <c r="T60" s="191" t="str">
        <f>IF(ISERROR(MATCH($P60,一般女申込!$B$9:$B$147,0)),"",VLOOKUP(MATCH($P60,一般女申込!$B$9:$B$147,0),一般女申込!$A$9:$F$147,6))</f>
        <v/>
      </c>
      <c r="U60" s="98" t="str">
        <f>IF(B96="","",B96)</f>
        <v/>
      </c>
      <c r="V60" t="str">
        <f>IF(B97="","",B97)</f>
        <v/>
      </c>
      <c r="Y60">
        <f t="shared" si="3"/>
        <v>49</v>
      </c>
      <c r="Z60" t="s">
        <v>50</v>
      </c>
      <c r="AA60">
        <v>1</v>
      </c>
      <c r="AB60" t="str">
        <f t="shared" ref="AB60:AB65" si="20">IF(H100="","",H100)</f>
        <v/>
      </c>
      <c r="AC60" s="203" t="str">
        <f>IF(ISERROR(MATCH($AB60,一般女申込!$B$9:$B$147,0)),"",VLOOKUP(MATCH($AB60,一般女申込!$B$9:$B$147,0),一般女申込!$A$9:$F$147,3))</f>
        <v/>
      </c>
      <c r="AD60" s="203" t="str">
        <f>IF(ISERROR(MATCH($AB60,一般女申込!$B$9:$B$147,0)),"",VLOOKUP(MATCH($AB60,一般女申込!$B$9:$B$147,0),一般女申込!$A$9:$F$147,4))</f>
        <v/>
      </c>
      <c r="AE60" s="203" t="str">
        <f>IF(ISERROR(MATCH($AB60,一般女申込!$B$9:$B$147,0)),"",VLOOKUP(MATCH($AB60,一般女申込!$B$9:$B$147,0),一般女申込!$A$9:$F$147,5))</f>
        <v/>
      </c>
      <c r="AF60" s="203" t="str">
        <f>IF(ISERROR(MATCH($AB60,一般女申込!$B$9:$B$147,0)),"",VLOOKUP(MATCH($AB60,一般女申込!$B$9:$B$147,0),一般女申込!$A$9:$F$147,6))</f>
        <v/>
      </c>
      <c r="AG60" s="98" t="str">
        <f>IF(G96="","",G96)</f>
        <v/>
      </c>
      <c r="AH60" t="str">
        <f>IF(G97="","",G97)</f>
        <v/>
      </c>
    </row>
    <row r="61" spans="1:34">
      <c r="B61">
        <v>6</v>
      </c>
      <c r="C61" s="99"/>
      <c r="D61" s="95" t="str">
        <f>IF(ISERROR(MATCH(C61,一般女申込!$B$9:$B$147,0)),"",VLOOKUP(MATCH(C61,一般女申込!$B$9:$B$147,0),一般女申込!$A$9:$F$147,3))</f>
        <v/>
      </c>
      <c r="E61" s="95" t="str">
        <f>IF(ISERROR(MATCH(C61,一般女申込!$B$9:$B$147,0)),"",VLOOKUP(MATCH(C61,一般女申込!$B$9:$B$147,0),一般女申込!$A$9:$F$147,5))</f>
        <v/>
      </c>
      <c r="G61">
        <v>6</v>
      </c>
      <c r="H61" s="99"/>
      <c r="I61" s="95" t="str">
        <f>IF(ISERROR(MATCH(H61,一般女申込!$B$9:$B$147,0)),"",VLOOKUP(MATCH(H61,一般女申込!$B$9:$B$147,0),一般女申込!$A$9:$F$147,3))</f>
        <v/>
      </c>
      <c r="J61" s="95" t="str">
        <f>IF(ISERROR(MATCH(H61,一般女申込!$B$9:$B$147,0)),"",VLOOKUP(MATCH(H61,一般女申込!$B$9:$B$147,0),一般女申込!$A$9:$F$147,5))</f>
        <v/>
      </c>
      <c r="M61">
        <f t="shared" si="14"/>
        <v>50</v>
      </c>
      <c r="O61">
        <v>2</v>
      </c>
      <c r="P61" t="str">
        <f t="shared" si="19"/>
        <v/>
      </c>
      <c r="Q61" s="191" t="str">
        <f>IF(ISERROR(MATCH($P61,一般女申込!$B$9:$B$147,0)),"",VLOOKUP(MATCH($P61,一般女申込!$B$9:$B$147,0),一般女申込!$A$9:$F$147,3))</f>
        <v/>
      </c>
      <c r="R61" s="191" t="str">
        <f>IF(ISERROR(MATCH($P61,一般女申込!$B$9:$B$147,0)),"",VLOOKUP(MATCH($P61,一般女申込!$B$9:$B$147,0),一般女申込!$A$9:$F$147,4))</f>
        <v/>
      </c>
      <c r="S61" s="191" t="str">
        <f>IF(ISERROR(MATCH($P61,一般女申込!$B$9:$B$147,0)),"",VLOOKUP(MATCH($P61,一般女申込!$B$9:$B$147,0),一般女申込!$A$9:$F$147,5))</f>
        <v/>
      </c>
      <c r="T61" s="191" t="str">
        <f>IF(ISERROR(MATCH($P61,一般女申込!$B$9:$B$147,0)),"",VLOOKUP(MATCH($P61,一般女申込!$B$9:$B$147,0),一般女申込!$A$9:$F$147,6))</f>
        <v/>
      </c>
      <c r="U61" s="98" t="str">
        <f>IF(Q61="","",U$60)</f>
        <v/>
      </c>
      <c r="Y61">
        <f t="shared" si="3"/>
        <v>50</v>
      </c>
      <c r="AA61">
        <v>2</v>
      </c>
      <c r="AB61" t="str">
        <f t="shared" si="20"/>
        <v/>
      </c>
      <c r="AC61" s="203" t="str">
        <f>IF(ISERROR(MATCH($AB61,一般女申込!$B$9:$B$147,0)),"",VLOOKUP(MATCH($AB61,一般女申込!$B$9:$B$147,0),一般女申込!$A$9:$F$147,3))</f>
        <v/>
      </c>
      <c r="AD61" s="203" t="str">
        <f>IF(ISERROR(MATCH($AB61,一般女申込!$B$9:$B$147,0)),"",VLOOKUP(MATCH($AB61,一般女申込!$B$9:$B$147,0),一般女申込!$A$9:$F$147,4))</f>
        <v/>
      </c>
      <c r="AE61" s="203" t="str">
        <f>IF(ISERROR(MATCH($AB61,一般女申込!$B$9:$B$147,0)),"",VLOOKUP(MATCH($AB61,一般女申込!$B$9:$B$147,0),一般女申込!$A$9:$F$147,5))</f>
        <v/>
      </c>
      <c r="AF61" s="203" t="str">
        <f>IF(ISERROR(MATCH($AB61,一般女申込!$B$9:$B$147,0)),"",VLOOKUP(MATCH($AB61,一般女申込!$B$9:$B$147,0),一般女申込!$A$9:$F$147,6))</f>
        <v/>
      </c>
      <c r="AG61" s="98" t="str">
        <f>IF(AC61="","",AG$60)</f>
        <v/>
      </c>
    </row>
    <row r="62" spans="1:34">
      <c r="M62">
        <f t="shared" si="14"/>
        <v>51</v>
      </c>
      <c r="O62">
        <v>3</v>
      </c>
      <c r="P62" t="str">
        <f t="shared" si="19"/>
        <v/>
      </c>
      <c r="Q62" s="191" t="str">
        <f>IF(ISERROR(MATCH($P62,一般女申込!$B$9:$B$147,0)),"",VLOOKUP(MATCH($P62,一般女申込!$B$9:$B$147,0),一般女申込!$A$9:$F$147,3))</f>
        <v/>
      </c>
      <c r="R62" s="191" t="str">
        <f>IF(ISERROR(MATCH($P62,一般女申込!$B$9:$B$147,0)),"",VLOOKUP(MATCH($P62,一般女申込!$B$9:$B$147,0),一般女申込!$A$9:$F$147,4))</f>
        <v/>
      </c>
      <c r="S62" s="191" t="str">
        <f>IF(ISERROR(MATCH($P62,一般女申込!$B$9:$B$147,0)),"",VLOOKUP(MATCH($P62,一般女申込!$B$9:$B$147,0),一般女申込!$A$9:$F$147,5))</f>
        <v/>
      </c>
      <c r="T62" s="191" t="str">
        <f>IF(ISERROR(MATCH($P62,一般女申込!$B$9:$B$147,0)),"",VLOOKUP(MATCH($P62,一般女申込!$B$9:$B$147,0),一般女申込!$A$9:$F$147,6))</f>
        <v/>
      </c>
      <c r="U62" s="98" t="str">
        <f>IF(Q62="","",U$60)</f>
        <v/>
      </c>
      <c r="Y62">
        <f t="shared" si="3"/>
        <v>51</v>
      </c>
      <c r="AA62">
        <v>3</v>
      </c>
      <c r="AB62" t="str">
        <f t="shared" si="20"/>
        <v/>
      </c>
      <c r="AC62" s="203" t="str">
        <f>IF(ISERROR(MATCH($AB62,一般女申込!$B$9:$B$147,0)),"",VLOOKUP(MATCH($AB62,一般女申込!$B$9:$B$147,0),一般女申込!$A$9:$F$147,3))</f>
        <v/>
      </c>
      <c r="AD62" s="203" t="str">
        <f>IF(ISERROR(MATCH($AB62,一般女申込!$B$9:$B$147,0)),"",VLOOKUP(MATCH($AB62,一般女申込!$B$9:$B$147,0),一般女申込!$A$9:$F$147,4))</f>
        <v/>
      </c>
      <c r="AE62" s="203" t="str">
        <f>IF(ISERROR(MATCH($AB62,一般女申込!$B$9:$B$147,0)),"",VLOOKUP(MATCH($AB62,一般女申込!$B$9:$B$147,0),一般女申込!$A$9:$F$147,5))</f>
        <v/>
      </c>
      <c r="AF62" s="203" t="str">
        <f>IF(ISERROR(MATCH($AB62,一般女申込!$B$9:$B$147,0)),"",VLOOKUP(MATCH($AB62,一般女申込!$B$9:$B$147,0),一般女申込!$A$9:$F$147,6))</f>
        <v/>
      </c>
      <c r="AG62" s="98" t="str">
        <f>IF(AC62="","",AG$60)</f>
        <v/>
      </c>
    </row>
    <row r="63" spans="1:34">
      <c r="M63">
        <f t="shared" si="14"/>
        <v>52</v>
      </c>
      <c r="O63">
        <v>4</v>
      </c>
      <c r="P63" t="str">
        <f t="shared" si="19"/>
        <v/>
      </c>
      <c r="Q63" s="191" t="str">
        <f>IF(ISERROR(MATCH($P63,一般女申込!$B$9:$B$147,0)),"",VLOOKUP(MATCH($P63,一般女申込!$B$9:$B$147,0),一般女申込!$A$9:$F$147,3))</f>
        <v/>
      </c>
      <c r="R63" s="191" t="str">
        <f>IF(ISERROR(MATCH($P63,一般女申込!$B$9:$B$147,0)),"",VLOOKUP(MATCH($P63,一般女申込!$B$9:$B$147,0),一般女申込!$A$9:$F$147,4))</f>
        <v/>
      </c>
      <c r="S63" s="191" t="str">
        <f>IF(ISERROR(MATCH($P63,一般女申込!$B$9:$B$147,0)),"",VLOOKUP(MATCH($P63,一般女申込!$B$9:$B$147,0),一般女申込!$A$9:$F$147,5))</f>
        <v/>
      </c>
      <c r="T63" s="191" t="str">
        <f>IF(ISERROR(MATCH($P63,一般女申込!$B$9:$B$147,0)),"",VLOOKUP(MATCH($P63,一般女申込!$B$9:$B$147,0),一般女申込!$A$9:$F$147,6))</f>
        <v/>
      </c>
      <c r="U63" s="98" t="str">
        <f>IF(Q63="","",U$60)</f>
        <v/>
      </c>
      <c r="Y63">
        <f t="shared" si="3"/>
        <v>52</v>
      </c>
      <c r="AA63">
        <v>4</v>
      </c>
      <c r="AB63" t="str">
        <f t="shared" si="20"/>
        <v/>
      </c>
      <c r="AC63" s="203" t="str">
        <f>IF(ISERROR(MATCH($AB63,一般女申込!$B$9:$B$147,0)),"",VLOOKUP(MATCH($AB63,一般女申込!$B$9:$B$147,0),一般女申込!$A$9:$F$147,3))</f>
        <v/>
      </c>
      <c r="AD63" s="203" t="str">
        <f>IF(ISERROR(MATCH($AB63,一般女申込!$B$9:$B$147,0)),"",VLOOKUP(MATCH($AB63,一般女申込!$B$9:$B$147,0),一般女申込!$A$9:$F$147,4))</f>
        <v/>
      </c>
      <c r="AE63" s="203" t="str">
        <f>IF(ISERROR(MATCH($AB63,一般女申込!$B$9:$B$147,0)),"",VLOOKUP(MATCH($AB63,一般女申込!$B$9:$B$147,0),一般女申込!$A$9:$F$147,5))</f>
        <v/>
      </c>
      <c r="AF63" s="203" t="str">
        <f>IF(ISERROR(MATCH($AB63,一般女申込!$B$9:$B$147,0)),"",VLOOKUP(MATCH($AB63,一般女申込!$B$9:$B$147,0),一般女申込!$A$9:$F$147,6))</f>
        <v/>
      </c>
      <c r="AG63" s="98" t="str">
        <f>IF(AC63="","",AG$60)</f>
        <v/>
      </c>
    </row>
    <row r="64" spans="1:34">
      <c r="M64">
        <f t="shared" si="14"/>
        <v>53</v>
      </c>
      <c r="O64">
        <v>5</v>
      </c>
      <c r="P64" t="str">
        <f t="shared" si="19"/>
        <v/>
      </c>
      <c r="Q64" s="191" t="str">
        <f>IF(ISERROR(MATCH($P64,一般女申込!$B$9:$B$147,0)),"",VLOOKUP(MATCH($P64,一般女申込!$B$9:$B$147,0),一般女申込!$A$9:$F$147,3))</f>
        <v/>
      </c>
      <c r="R64" s="191" t="str">
        <f>IF(ISERROR(MATCH($P64,一般女申込!$B$9:$B$147,0)),"",VLOOKUP(MATCH($P64,一般女申込!$B$9:$B$147,0),一般女申込!$A$9:$F$147,4))</f>
        <v/>
      </c>
      <c r="S64" s="191" t="str">
        <f>IF(ISERROR(MATCH($P64,一般女申込!$B$9:$B$147,0)),"",VLOOKUP(MATCH($P64,一般女申込!$B$9:$B$147,0),一般女申込!$A$9:$F$147,5))</f>
        <v/>
      </c>
      <c r="T64" s="191" t="str">
        <f>IF(ISERROR(MATCH($P64,一般女申込!$B$9:$B$147,0)),"",VLOOKUP(MATCH($P64,一般女申込!$B$9:$B$147,0),一般女申込!$A$9:$F$147,6))</f>
        <v/>
      </c>
      <c r="U64" s="98" t="str">
        <f>IF(Q64="","",IF(T64="","",U$60))</f>
        <v/>
      </c>
      <c r="Y64">
        <f t="shared" si="3"/>
        <v>53</v>
      </c>
      <c r="AA64">
        <v>5</v>
      </c>
      <c r="AB64" t="str">
        <f t="shared" si="20"/>
        <v/>
      </c>
      <c r="AC64" s="203" t="str">
        <f>IF(ISERROR(MATCH($AB64,一般女申込!$B$9:$B$147,0)),"",VLOOKUP(MATCH($AB64,一般女申込!$B$9:$B$147,0),一般女申込!$A$9:$F$147,3))</f>
        <v/>
      </c>
      <c r="AD64" s="203" t="str">
        <f>IF(ISERROR(MATCH($AB64,一般女申込!$B$9:$B$147,0)),"",VLOOKUP(MATCH($AB64,一般女申込!$B$9:$B$147,0),一般女申込!$A$9:$F$147,4))</f>
        <v/>
      </c>
      <c r="AE64" s="203" t="str">
        <f>IF(ISERROR(MATCH($AB64,一般女申込!$B$9:$B$147,0)),"",VLOOKUP(MATCH($AB64,一般女申込!$B$9:$B$147,0),一般女申込!$A$9:$F$147,5))</f>
        <v/>
      </c>
      <c r="AF64" s="203" t="str">
        <f>IF(ISERROR(MATCH($AB64,一般女申込!$B$9:$B$147,0)),"",VLOOKUP(MATCH($AB64,一般女申込!$B$9:$B$147,0),一般女申込!$A$9:$F$147,6))</f>
        <v/>
      </c>
      <c r="AG64" s="98" t="str">
        <f>IF(AC64="","",IF(AF64="","",AG$60))</f>
        <v/>
      </c>
    </row>
    <row r="65" spans="13:34">
      <c r="M65">
        <f t="shared" si="14"/>
        <v>54</v>
      </c>
      <c r="O65">
        <v>6</v>
      </c>
      <c r="P65" t="str">
        <f t="shared" si="19"/>
        <v/>
      </c>
      <c r="Q65" s="191" t="str">
        <f>IF(ISERROR(MATCH($P65,一般女申込!$B$9:$B$147,0)),"",VLOOKUP(MATCH($P65,一般女申込!$B$9:$B$147,0),一般女申込!$A$9:$F$147,3))</f>
        <v/>
      </c>
      <c r="R65" s="191" t="str">
        <f>IF(ISERROR(MATCH($P65,一般女申込!$B$9:$B$147,0)),"",VLOOKUP(MATCH($P65,一般女申込!$B$9:$B$147,0),一般女申込!$A$9:$F$147,4))</f>
        <v/>
      </c>
      <c r="S65" s="191" t="str">
        <f>IF(ISERROR(MATCH($P65,一般女申込!$B$9:$B$147,0)),"",VLOOKUP(MATCH($P65,一般女申込!$B$9:$B$147,0),一般女申込!$A$9:$F$147,5))</f>
        <v/>
      </c>
      <c r="T65" s="191" t="str">
        <f>IF(ISERROR(MATCH($P65,一般女申込!$B$9:$B$147,0)),"",VLOOKUP(MATCH($P65,一般女申込!$B$9:$B$147,0),一般女申込!$A$9:$F$147,6))</f>
        <v/>
      </c>
      <c r="U65" s="98" t="str">
        <f>IF(Q65="","",IF(T65="","",U$60))</f>
        <v/>
      </c>
      <c r="Y65">
        <f t="shared" si="3"/>
        <v>54</v>
      </c>
      <c r="AA65">
        <v>6</v>
      </c>
      <c r="AB65" t="str">
        <f t="shared" si="20"/>
        <v/>
      </c>
      <c r="AC65" s="203" t="str">
        <f>IF(ISERROR(MATCH($AB65,一般女申込!$B$9:$B$147,0)),"",VLOOKUP(MATCH($AB65,一般女申込!$B$9:$B$147,0),一般女申込!$A$9:$F$147,3))</f>
        <v/>
      </c>
      <c r="AD65" s="203" t="str">
        <f>IF(ISERROR(MATCH($AB65,一般女申込!$B$9:$B$147,0)),"",VLOOKUP(MATCH($AB65,一般女申込!$B$9:$B$147,0),一般女申込!$A$9:$F$147,4))</f>
        <v/>
      </c>
      <c r="AE65" s="203" t="str">
        <f>IF(ISERROR(MATCH($AB65,一般女申込!$B$9:$B$147,0)),"",VLOOKUP(MATCH($AB65,一般女申込!$B$9:$B$147,0),一般女申込!$A$9:$F$147,5))</f>
        <v/>
      </c>
      <c r="AF65" s="203" t="str">
        <f>IF(ISERROR(MATCH($AB65,一般女申込!$B$9:$B$147,0)),"",VLOOKUP(MATCH($AB65,一般女申込!$B$9:$B$147,0),一般女申込!$A$9:$F$147,6))</f>
        <v/>
      </c>
      <c r="AG65" s="98" t="str">
        <f>IF(AC65="","",IF(AF65="","",AG$60))</f>
        <v/>
      </c>
    </row>
    <row r="66" spans="13:34">
      <c r="M66">
        <f t="shared" si="14"/>
        <v>55</v>
      </c>
      <c r="N66" t="s">
        <v>141</v>
      </c>
      <c r="O66">
        <v>1</v>
      </c>
      <c r="P66" t="str">
        <f t="shared" ref="P66:P71" si="21">IF(C111="","",C111)</f>
        <v/>
      </c>
      <c r="Q66" s="191" t="str">
        <f>IF(ISERROR(MATCH($P66,一般女申込!$B$9:$B$147,0)),"",VLOOKUP(MATCH($P66,一般女申込!$B$9:$B$147,0),一般女申込!$A$9:$F$147,3))</f>
        <v/>
      </c>
      <c r="R66" s="191" t="str">
        <f>IF(ISERROR(MATCH($P66,一般女申込!$B$9:$B$147,0)),"",VLOOKUP(MATCH($P66,一般女申込!$B$9:$B$147,0),一般女申込!$A$9:$F$147,4))</f>
        <v/>
      </c>
      <c r="S66" s="191" t="str">
        <f>IF(ISERROR(MATCH($P66,一般女申込!$B$9:$B$147,0)),"",VLOOKUP(MATCH($P66,一般女申込!$B$9:$B$147,0),一般女申込!$A$9:$F$147,5))</f>
        <v/>
      </c>
      <c r="T66" s="191" t="str">
        <f>IF(ISERROR(MATCH($P66,一般女申込!$B$9:$B$147,0)),"",VLOOKUP(MATCH($P66,一般女申込!$B$9:$B$147,0),一般女申込!$A$9:$F$147,6))</f>
        <v/>
      </c>
      <c r="U66" s="98" t="str">
        <f>IF(B107="","",B107)</f>
        <v/>
      </c>
      <c r="V66" t="str">
        <f>IF(B108="","",B108)</f>
        <v/>
      </c>
      <c r="Y66">
        <f t="shared" si="3"/>
        <v>55</v>
      </c>
      <c r="Z66" t="s">
        <v>51</v>
      </c>
      <c r="AA66">
        <v>1</v>
      </c>
      <c r="AB66" t="str">
        <f t="shared" ref="AB66:AB71" si="22">IF(H111="","",H111)</f>
        <v/>
      </c>
      <c r="AC66" s="203" t="str">
        <f>IF(ISERROR(MATCH($AB66,一般女申込!$B$9:$B$147,0)),"",VLOOKUP(MATCH($AB66,一般女申込!$B$9:$B$147,0),一般女申込!$A$9:$F$147,3))</f>
        <v/>
      </c>
      <c r="AD66" s="203" t="str">
        <f>IF(ISERROR(MATCH($AB66,一般女申込!$B$9:$B$147,0)),"",VLOOKUP(MATCH($AB66,一般女申込!$B$9:$B$147,0),一般女申込!$A$9:$F$147,4))</f>
        <v/>
      </c>
      <c r="AE66" s="203" t="str">
        <f>IF(ISERROR(MATCH($AB66,一般女申込!$B$9:$B$147,0)),"",VLOOKUP(MATCH($AB66,一般女申込!$B$9:$B$147,0),一般女申込!$A$9:$F$147,5))</f>
        <v/>
      </c>
      <c r="AF66" s="203" t="str">
        <f>IF(ISERROR(MATCH($AB66,一般女申込!$B$9:$B$147,0)),"",VLOOKUP(MATCH($AB66,一般女申込!$B$9:$B$147,0),一般女申込!$A$9:$F$147,6))</f>
        <v/>
      </c>
      <c r="AG66" s="98" t="str">
        <f>IF(G107="","",G107)</f>
        <v/>
      </c>
      <c r="AH66" t="str">
        <f>IF(G108="","",G108)</f>
        <v/>
      </c>
    </row>
    <row r="67" spans="13:34">
      <c r="M67">
        <f t="shared" si="14"/>
        <v>56</v>
      </c>
      <c r="O67">
        <v>2</v>
      </c>
      <c r="P67" t="str">
        <f t="shared" si="21"/>
        <v/>
      </c>
      <c r="Q67" s="191" t="str">
        <f>IF(ISERROR(MATCH($P67,一般女申込!$B$9:$B$147,0)),"",VLOOKUP(MATCH($P67,一般女申込!$B$9:$B$147,0),一般女申込!$A$9:$F$147,3))</f>
        <v/>
      </c>
      <c r="R67" s="191" t="str">
        <f>IF(ISERROR(MATCH($P67,一般女申込!$B$9:$B$147,0)),"",VLOOKUP(MATCH($P67,一般女申込!$B$9:$B$147,0),一般女申込!$A$9:$F$147,4))</f>
        <v/>
      </c>
      <c r="S67" s="191" t="str">
        <f>IF(ISERROR(MATCH($P67,一般女申込!$B$9:$B$147,0)),"",VLOOKUP(MATCH($P67,一般女申込!$B$9:$B$147,0),一般女申込!$A$9:$F$147,5))</f>
        <v/>
      </c>
      <c r="T67" s="191" t="str">
        <f>IF(ISERROR(MATCH($P67,一般女申込!$B$9:$B$147,0)),"",VLOOKUP(MATCH($P67,一般女申込!$B$9:$B$147,0),一般女申込!$A$9:$F$147,6))</f>
        <v/>
      </c>
      <c r="U67" s="98" t="str">
        <f>IF(Q67="","",U$66)</f>
        <v/>
      </c>
      <c r="Y67">
        <f t="shared" si="3"/>
        <v>56</v>
      </c>
      <c r="AA67">
        <v>2</v>
      </c>
      <c r="AB67" t="str">
        <f t="shared" si="22"/>
        <v/>
      </c>
      <c r="AC67" s="203" t="str">
        <f>IF(ISERROR(MATCH($AB67,一般女申込!$B$9:$B$147,0)),"",VLOOKUP(MATCH($AB67,一般女申込!$B$9:$B$147,0),一般女申込!$A$9:$F$147,3))</f>
        <v/>
      </c>
      <c r="AD67" s="203" t="str">
        <f>IF(ISERROR(MATCH($AB67,一般女申込!$B$9:$B$147,0)),"",VLOOKUP(MATCH($AB67,一般女申込!$B$9:$B$147,0),一般女申込!$A$9:$F$147,4))</f>
        <v/>
      </c>
      <c r="AE67" s="203" t="str">
        <f>IF(ISERROR(MATCH($AB67,一般女申込!$B$9:$B$147,0)),"",VLOOKUP(MATCH($AB67,一般女申込!$B$9:$B$147,0),一般女申込!$A$9:$F$147,5))</f>
        <v/>
      </c>
      <c r="AF67" s="203" t="str">
        <f>IF(ISERROR(MATCH($AB67,一般女申込!$B$9:$B$147,0)),"",VLOOKUP(MATCH($AB67,一般女申込!$B$9:$B$147,0),一般女申込!$A$9:$F$147,6))</f>
        <v/>
      </c>
      <c r="AG67" s="98" t="str">
        <f>IF(AC67="","",AG$66)</f>
        <v/>
      </c>
    </row>
    <row r="68" spans="13:34">
      <c r="M68">
        <f t="shared" si="14"/>
        <v>57</v>
      </c>
      <c r="O68">
        <v>3</v>
      </c>
      <c r="P68" t="str">
        <f t="shared" si="21"/>
        <v/>
      </c>
      <c r="Q68" s="191" t="str">
        <f>IF(ISERROR(MATCH($P68,一般女申込!$B$9:$B$147,0)),"",VLOOKUP(MATCH($P68,一般女申込!$B$9:$B$147,0),一般女申込!$A$9:$F$147,3))</f>
        <v/>
      </c>
      <c r="R68" s="191" t="str">
        <f>IF(ISERROR(MATCH($P68,一般女申込!$B$9:$B$147,0)),"",VLOOKUP(MATCH($P68,一般女申込!$B$9:$B$147,0),一般女申込!$A$9:$F$147,4))</f>
        <v/>
      </c>
      <c r="S68" s="191" t="str">
        <f>IF(ISERROR(MATCH($P68,一般女申込!$B$9:$B$147,0)),"",VLOOKUP(MATCH($P68,一般女申込!$B$9:$B$147,0),一般女申込!$A$9:$F$147,5))</f>
        <v/>
      </c>
      <c r="T68" s="191" t="str">
        <f>IF(ISERROR(MATCH($P68,一般女申込!$B$9:$B$147,0)),"",VLOOKUP(MATCH($P68,一般女申込!$B$9:$B$147,0),一般女申込!$A$9:$F$147,6))</f>
        <v/>
      </c>
      <c r="U68" s="98" t="str">
        <f>IF(Q68="","",U$66)</f>
        <v/>
      </c>
      <c r="Y68">
        <f t="shared" si="3"/>
        <v>57</v>
      </c>
      <c r="AA68">
        <v>3</v>
      </c>
      <c r="AB68" t="str">
        <f t="shared" si="22"/>
        <v/>
      </c>
      <c r="AC68" s="203" t="str">
        <f>IF(ISERROR(MATCH($AB68,一般女申込!$B$9:$B$147,0)),"",VLOOKUP(MATCH($AB68,一般女申込!$B$9:$B$147,0),一般女申込!$A$9:$F$147,3))</f>
        <v/>
      </c>
      <c r="AD68" s="203" t="str">
        <f>IF(ISERROR(MATCH($AB68,一般女申込!$B$9:$B$147,0)),"",VLOOKUP(MATCH($AB68,一般女申込!$B$9:$B$147,0),一般女申込!$A$9:$F$147,4))</f>
        <v/>
      </c>
      <c r="AE68" s="203" t="str">
        <f>IF(ISERROR(MATCH($AB68,一般女申込!$B$9:$B$147,0)),"",VLOOKUP(MATCH($AB68,一般女申込!$B$9:$B$147,0),一般女申込!$A$9:$F$147,5))</f>
        <v/>
      </c>
      <c r="AF68" s="203" t="str">
        <f>IF(ISERROR(MATCH($AB68,一般女申込!$B$9:$B$147,0)),"",VLOOKUP(MATCH($AB68,一般女申込!$B$9:$B$147,0),一般女申込!$A$9:$F$147,6))</f>
        <v/>
      </c>
      <c r="AG68" s="98" t="str">
        <f>IF(AC68="","",AG$66)</f>
        <v/>
      </c>
    </row>
    <row r="69" spans="13:34">
      <c r="M69">
        <f t="shared" si="14"/>
        <v>58</v>
      </c>
      <c r="O69">
        <v>4</v>
      </c>
      <c r="P69" t="str">
        <f t="shared" si="21"/>
        <v/>
      </c>
      <c r="Q69" s="191" t="str">
        <f>IF(ISERROR(MATCH($P69,一般女申込!$B$9:$B$147,0)),"",VLOOKUP(MATCH($P69,一般女申込!$B$9:$B$147,0),一般女申込!$A$9:$F$147,3))</f>
        <v/>
      </c>
      <c r="R69" s="191" t="str">
        <f>IF(ISERROR(MATCH($P69,一般女申込!$B$9:$B$147,0)),"",VLOOKUP(MATCH($P69,一般女申込!$B$9:$B$147,0),一般女申込!$A$9:$F$147,4))</f>
        <v/>
      </c>
      <c r="S69" s="191" t="str">
        <f>IF(ISERROR(MATCH($P69,一般女申込!$B$9:$B$147,0)),"",VLOOKUP(MATCH($P69,一般女申込!$B$9:$B$147,0),一般女申込!$A$9:$F$147,5))</f>
        <v/>
      </c>
      <c r="T69" s="191" t="str">
        <f>IF(ISERROR(MATCH($P69,一般女申込!$B$9:$B$147,0)),"",VLOOKUP(MATCH($P69,一般女申込!$B$9:$B$147,0),一般女申込!$A$9:$F$147,6))</f>
        <v/>
      </c>
      <c r="U69" s="98" t="str">
        <f>IF(Q69="","",U$66)</f>
        <v/>
      </c>
      <c r="Y69">
        <f t="shared" si="3"/>
        <v>58</v>
      </c>
      <c r="AA69">
        <v>4</v>
      </c>
      <c r="AB69" t="str">
        <f t="shared" si="22"/>
        <v/>
      </c>
      <c r="AC69" s="203" t="str">
        <f>IF(ISERROR(MATCH($AB69,一般女申込!$B$9:$B$147,0)),"",VLOOKUP(MATCH($AB69,一般女申込!$B$9:$B$147,0),一般女申込!$A$9:$F$147,3))</f>
        <v/>
      </c>
      <c r="AD69" s="203" t="str">
        <f>IF(ISERROR(MATCH($AB69,一般女申込!$B$9:$B$147,0)),"",VLOOKUP(MATCH($AB69,一般女申込!$B$9:$B$147,0),一般女申込!$A$9:$F$147,4))</f>
        <v/>
      </c>
      <c r="AE69" s="203" t="str">
        <f>IF(ISERROR(MATCH($AB69,一般女申込!$B$9:$B$147,0)),"",VLOOKUP(MATCH($AB69,一般女申込!$B$9:$B$147,0),一般女申込!$A$9:$F$147,5))</f>
        <v/>
      </c>
      <c r="AF69" s="203" t="str">
        <f>IF(ISERROR(MATCH($AB69,一般女申込!$B$9:$B$147,0)),"",VLOOKUP(MATCH($AB69,一般女申込!$B$9:$B$147,0),一般女申込!$A$9:$F$147,6))</f>
        <v/>
      </c>
      <c r="AG69" s="98" t="str">
        <f>IF(AC69="","",AG$66)</f>
        <v/>
      </c>
    </row>
    <row r="70" spans="13:34">
      <c r="M70">
        <f t="shared" si="14"/>
        <v>59</v>
      </c>
      <c r="O70">
        <v>5</v>
      </c>
      <c r="P70" t="str">
        <f t="shared" si="21"/>
        <v/>
      </c>
      <c r="Q70" s="191" t="str">
        <f>IF(ISERROR(MATCH($P70,一般女申込!$B$9:$B$147,0)),"",VLOOKUP(MATCH($P70,一般女申込!$B$9:$B$147,0),一般女申込!$A$9:$F$147,3))</f>
        <v/>
      </c>
      <c r="R70" s="191" t="str">
        <f>IF(ISERROR(MATCH($P70,一般女申込!$B$9:$B$147,0)),"",VLOOKUP(MATCH($P70,一般女申込!$B$9:$B$147,0),一般女申込!$A$9:$F$147,4))</f>
        <v/>
      </c>
      <c r="S70" s="191" t="str">
        <f>IF(ISERROR(MATCH($P70,一般女申込!$B$9:$B$147,0)),"",VLOOKUP(MATCH($P70,一般女申込!$B$9:$B$147,0),一般女申込!$A$9:$F$147,5))</f>
        <v/>
      </c>
      <c r="T70" s="191" t="str">
        <f>IF(ISERROR(MATCH($P70,一般女申込!$B$9:$B$147,0)),"",VLOOKUP(MATCH($P70,一般女申込!$B$9:$B$147,0),一般女申込!$A$9:$F$147,6))</f>
        <v/>
      </c>
      <c r="U70" s="98" t="str">
        <f>IF(Q70="","",IF(T70="","",U$66))</f>
        <v/>
      </c>
      <c r="Y70">
        <f t="shared" si="3"/>
        <v>59</v>
      </c>
      <c r="AA70">
        <v>5</v>
      </c>
      <c r="AB70" t="str">
        <f t="shared" si="22"/>
        <v/>
      </c>
      <c r="AC70" s="203" t="str">
        <f>IF(ISERROR(MATCH($AB70,一般女申込!$B$9:$B$147,0)),"",VLOOKUP(MATCH($AB70,一般女申込!$B$9:$B$147,0),一般女申込!$A$9:$F$147,3))</f>
        <v/>
      </c>
      <c r="AD70" s="203" t="str">
        <f>IF(ISERROR(MATCH($AB70,一般女申込!$B$9:$B$147,0)),"",VLOOKUP(MATCH($AB70,一般女申込!$B$9:$B$147,0),一般女申込!$A$9:$F$147,4))</f>
        <v/>
      </c>
      <c r="AE70" s="203" t="str">
        <f>IF(ISERROR(MATCH($AB70,一般女申込!$B$9:$B$147,0)),"",VLOOKUP(MATCH($AB70,一般女申込!$B$9:$B$147,0),一般女申込!$A$9:$F$147,5))</f>
        <v/>
      </c>
      <c r="AF70" s="203" t="str">
        <f>IF(ISERROR(MATCH($AB70,一般女申込!$B$9:$B$147,0)),"",VLOOKUP(MATCH($AB70,一般女申込!$B$9:$B$147,0),一般女申込!$A$9:$F$147,6))</f>
        <v/>
      </c>
      <c r="AG70" s="98" t="str">
        <f>IF(AC70="","",IF(AF70="","",AG$66))</f>
        <v/>
      </c>
    </row>
    <row r="71" spans="13:34">
      <c r="M71">
        <f t="shared" si="14"/>
        <v>60</v>
      </c>
      <c r="O71">
        <v>6</v>
      </c>
      <c r="P71" t="str">
        <f t="shared" si="21"/>
        <v/>
      </c>
      <c r="Q71" s="191" t="str">
        <f>IF(ISERROR(MATCH($P71,一般女申込!$B$9:$B$147,0)),"",VLOOKUP(MATCH($P71,一般女申込!$B$9:$B$147,0),一般女申込!$A$9:$F$147,3))</f>
        <v/>
      </c>
      <c r="R71" s="191" t="str">
        <f>IF(ISERROR(MATCH($P71,一般女申込!$B$9:$B$147,0)),"",VLOOKUP(MATCH($P71,一般女申込!$B$9:$B$147,0),一般女申込!$A$9:$F$147,4))</f>
        <v/>
      </c>
      <c r="S71" s="191" t="str">
        <f>IF(ISERROR(MATCH($P71,一般女申込!$B$9:$B$147,0)),"",VLOOKUP(MATCH($P71,一般女申込!$B$9:$B$147,0),一般女申込!$A$9:$F$147,5))</f>
        <v/>
      </c>
      <c r="T71" s="191" t="str">
        <f>IF(ISERROR(MATCH($P71,一般女申込!$B$9:$B$147,0)),"",VLOOKUP(MATCH($P71,一般女申込!$B$9:$B$147,0),一般女申込!$A$9:$F$147,6))</f>
        <v/>
      </c>
      <c r="U71" s="98" t="str">
        <f>IF(Q71="","",IF(T71="","",U$66))</f>
        <v/>
      </c>
      <c r="Y71">
        <f t="shared" si="3"/>
        <v>60</v>
      </c>
      <c r="AA71">
        <v>6</v>
      </c>
      <c r="AB71" t="str">
        <f t="shared" si="22"/>
        <v/>
      </c>
      <c r="AC71" s="203" t="str">
        <f>IF(ISERROR(MATCH($AB71,一般女申込!$B$9:$B$147,0)),"",VLOOKUP(MATCH($AB71,一般女申込!$B$9:$B$147,0),一般女申込!$A$9:$F$147,3))</f>
        <v/>
      </c>
      <c r="AD71" s="203" t="str">
        <f>IF(ISERROR(MATCH($AB71,一般女申込!$B$9:$B$147,0)),"",VLOOKUP(MATCH($AB71,一般女申込!$B$9:$B$147,0),一般女申込!$A$9:$F$147,4))</f>
        <v/>
      </c>
      <c r="AE71" s="203" t="str">
        <f>IF(ISERROR(MATCH($AB71,一般女申込!$B$9:$B$147,0)),"",VLOOKUP(MATCH($AB71,一般女申込!$B$9:$B$147,0),一般女申込!$A$9:$F$147,5))</f>
        <v/>
      </c>
      <c r="AF71" s="203" t="str">
        <f>IF(ISERROR(MATCH($AB71,一般女申込!$B$9:$B$147,0)),"",VLOOKUP(MATCH($AB71,一般女申込!$B$9:$B$147,0),一般女申込!$A$9:$F$147,6))</f>
        <v/>
      </c>
      <c r="AG71" s="98" t="str">
        <f>IF(AC71="","",IF(AF71="","",AG$66))</f>
        <v/>
      </c>
    </row>
  </sheetData>
  <protectedRanges>
    <protectedRange sqref="B8:B9 B30:B31 B41:B42 B52:B53 G8:G9 G30:G31 G41:G42 G52:G53" name="範囲1"/>
    <protectedRange sqref="B19:B20 G19:G20" name="範囲5"/>
    <protectedRange sqref="C12:C16 C34:C36 C23:C26 H12:H16 H34:H36 H23:H26" name="範囲1_1"/>
  </protectedRanges>
  <mergeCells count="1">
    <mergeCell ref="B1:G1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4"/>
  </sheetPr>
  <dimension ref="A1:AL113"/>
  <sheetViews>
    <sheetView zoomScaleNormal="100" zoomScaleSheetLayoutView="100" workbookViewId="0">
      <selection activeCell="F52" sqref="F52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4.25" customWidth="1"/>
    <col min="13" max="14" width="9.75" customWidth="1"/>
    <col min="15" max="15" width="1.75" customWidth="1"/>
    <col min="17" max="17" width="3.75" customWidth="1"/>
    <col min="18" max="18" width="2.375" customWidth="1"/>
    <col min="19" max="19" width="9.75" customWidth="1"/>
    <col min="20" max="20" width="13.875" customWidth="1"/>
    <col min="21" max="21" width="4.125" customWidth="1"/>
    <col min="23" max="23" width="2.5" customWidth="1"/>
    <col min="24" max="24" width="2" customWidth="1"/>
    <col min="25" max="25" width="9.75" customWidth="1"/>
    <col min="26" max="26" width="13.875" customWidth="1"/>
    <col min="27" max="27" width="4" customWidth="1"/>
    <col min="29" max="29" width="2.875" customWidth="1"/>
    <col min="30" max="30" width="2.125" customWidth="1"/>
    <col min="32" max="32" width="12.5" customWidth="1"/>
    <col min="33" max="33" width="3.5" customWidth="1"/>
  </cols>
  <sheetData>
    <row r="1" spans="1:38">
      <c r="D1" s="157" t="s">
        <v>76</v>
      </c>
      <c r="E1" s="105"/>
      <c r="J1" s="106"/>
    </row>
    <row r="2" spans="1:38" ht="14.25">
      <c r="D2" s="115"/>
      <c r="E2" s="107"/>
      <c r="K2" s="108"/>
      <c r="L2" t="s">
        <v>59</v>
      </c>
    </row>
    <row r="3" spans="1:38">
      <c r="D3" s="107"/>
      <c r="E3" s="107"/>
      <c r="AL3" s="109" t="s">
        <v>60</v>
      </c>
    </row>
    <row r="4" spans="1:38"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  <c r="S4" s="157" t="s">
        <v>75</v>
      </c>
    </row>
    <row r="5" spans="1:38" ht="13.5" customHeight="1">
      <c r="A5" s="113">
        <v>13.5</v>
      </c>
      <c r="B5" s="114" t="s">
        <v>61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6"/>
    </row>
    <row r="6" spans="1:38" ht="15.75" customHeight="1">
      <c r="A6" s="113">
        <v>15.75</v>
      </c>
      <c r="B6" s="114"/>
      <c r="C6" s="117"/>
      <c r="D6" s="117"/>
      <c r="E6" s="117" t="str">
        <f>"第"&amp;DBCS('必ず入力してください!!'!L2)&amp;"回　"&amp;"石見陸上競技大会 参加申込シート (一般男子)"</f>
        <v>第１００回　石見陸上競技大会 参加申込シート (一般男子)</v>
      </c>
      <c r="F6" s="231"/>
      <c r="G6" s="231"/>
      <c r="H6" s="231"/>
      <c r="I6" s="231"/>
      <c r="J6" s="232"/>
      <c r="K6" s="118"/>
      <c r="L6" s="118"/>
      <c r="M6" s="118"/>
      <c r="N6" s="118"/>
      <c r="O6" s="119"/>
    </row>
    <row r="7" spans="1:38" ht="13.5" customHeight="1">
      <c r="A7" s="113">
        <v>13.5</v>
      </c>
      <c r="B7" s="114"/>
      <c r="O7" s="120"/>
    </row>
    <row r="8" spans="1:38" ht="14.25">
      <c r="A8" s="113">
        <v>13.5</v>
      </c>
      <c r="B8" s="114"/>
      <c r="C8" t="s">
        <v>62</v>
      </c>
      <c r="D8" s="123"/>
      <c r="O8" s="120"/>
      <c r="T8" s="117"/>
    </row>
    <row r="9" spans="1:38" ht="17.25" customHeight="1">
      <c r="A9" s="113">
        <v>17.25</v>
      </c>
      <c r="B9" s="114"/>
      <c r="F9" s="121"/>
      <c r="G9" s="121"/>
      <c r="I9" s="122" t="s">
        <v>151</v>
      </c>
      <c r="J9" s="347">
        <f>'必ず入力してください!!'!D10</f>
        <v>0</v>
      </c>
      <c r="K9" s="348"/>
      <c r="L9" s="348"/>
      <c r="O9" s="120"/>
    </row>
    <row r="10" spans="1:38" ht="6.75" customHeight="1" thickBot="1">
      <c r="A10" s="113">
        <v>6.75</v>
      </c>
      <c r="B10" s="114"/>
      <c r="D10" s="123"/>
      <c r="O10" s="120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</row>
    <row r="11" spans="1:38" ht="26.25" customHeight="1">
      <c r="A11" s="113">
        <v>26.25</v>
      </c>
      <c r="B11" s="114"/>
      <c r="C11" s="124" t="s">
        <v>63</v>
      </c>
      <c r="D11" s="349" t="str">
        <f>"〒　"&amp;'必ず入力してください!!'!D9</f>
        <v>〒　</v>
      </c>
      <c r="E11" s="350"/>
      <c r="F11" s="350"/>
      <c r="G11" s="350"/>
      <c r="H11" s="351"/>
      <c r="I11" s="125" t="s">
        <v>64</v>
      </c>
      <c r="J11" s="319" t="str">
        <f>"     "&amp;'必ず入力してください!!'!D8</f>
        <v xml:space="preserve">     </v>
      </c>
      <c r="K11" s="320"/>
      <c r="L11" s="320"/>
      <c r="M11" s="320"/>
      <c r="N11" s="321"/>
      <c r="O11" s="126"/>
      <c r="Q11" s="222"/>
      <c r="T11" s="117" t="str">
        <f>"第"&amp;DBCS('必ず入力してください!!'!L2)&amp;"回　"&amp;"石見陸上競技大会申込書　　　【一般男子リレー】"</f>
        <v>第１００回　石見陸上競技大会申込書　　　【一般男子リレー】</v>
      </c>
      <c r="AC11" s="223"/>
    </row>
    <row r="12" spans="1:38" ht="24" customHeight="1">
      <c r="A12" s="113">
        <v>21</v>
      </c>
      <c r="B12" s="114"/>
      <c r="C12" s="352" t="str">
        <f>"   "&amp;'必ず入力してください!!'!F9</f>
        <v xml:space="preserve">   </v>
      </c>
      <c r="D12" s="353"/>
      <c r="E12" s="353"/>
      <c r="F12" s="353"/>
      <c r="G12" s="353"/>
      <c r="H12" s="354"/>
      <c r="I12" s="127" t="s">
        <v>65</v>
      </c>
      <c r="J12" s="322">
        <f>'必ず入力してください!!'!D11</f>
        <v>0</v>
      </c>
      <c r="K12" s="323"/>
      <c r="L12" s="323"/>
      <c r="M12" s="323"/>
      <c r="N12" s="324"/>
      <c r="O12" s="120"/>
      <c r="Q12" s="222"/>
      <c r="T12" s="122"/>
      <c r="U12" s="121"/>
      <c r="V12" s="121"/>
      <c r="W12" s="121"/>
      <c r="X12" s="121"/>
      <c r="Y12" s="121"/>
      <c r="Z12" s="121"/>
      <c r="AC12" s="223"/>
    </row>
    <row r="13" spans="1:38" ht="21" customHeight="1">
      <c r="A13" s="113">
        <v>21</v>
      </c>
      <c r="B13" s="114"/>
      <c r="C13" s="358" t="s">
        <v>194</v>
      </c>
      <c r="D13" s="355" t="s">
        <v>2</v>
      </c>
      <c r="E13" s="332" t="s">
        <v>29</v>
      </c>
      <c r="F13" s="355" t="s">
        <v>0</v>
      </c>
      <c r="G13" s="325" t="s">
        <v>67</v>
      </c>
      <c r="H13" s="323"/>
      <c r="I13" s="323"/>
      <c r="J13" s="323"/>
      <c r="K13" s="323"/>
      <c r="L13" s="323"/>
      <c r="M13" s="323"/>
      <c r="N13" s="324"/>
      <c r="O13" s="126"/>
      <c r="Q13" s="222"/>
      <c r="AC13" s="223"/>
    </row>
    <row r="14" spans="1:38" ht="21" customHeight="1">
      <c r="A14" s="113">
        <v>21</v>
      </c>
      <c r="B14" s="114"/>
      <c r="C14" s="359"/>
      <c r="D14" s="356"/>
      <c r="E14" s="333"/>
      <c r="F14" s="356"/>
      <c r="G14" s="366" t="s">
        <v>68</v>
      </c>
      <c r="H14" s="361" t="s">
        <v>69</v>
      </c>
      <c r="I14" s="362"/>
      <c r="J14" s="362"/>
      <c r="K14" s="362"/>
      <c r="L14" s="362"/>
      <c r="M14" s="364" t="s">
        <v>182</v>
      </c>
      <c r="N14" s="345" t="s">
        <v>181</v>
      </c>
      <c r="O14" s="129"/>
      <c r="Q14" s="222"/>
      <c r="T14" s="128" t="s">
        <v>66</v>
      </c>
      <c r="U14" s="322" t="str">
        <f>J11</f>
        <v xml:space="preserve">     </v>
      </c>
      <c r="V14" s="323"/>
      <c r="W14" s="323"/>
      <c r="X14" s="323"/>
      <c r="Y14" s="323"/>
      <c r="Z14" s="327"/>
      <c r="AC14" s="223"/>
    </row>
    <row r="15" spans="1:38" ht="27" customHeight="1">
      <c r="A15" s="113">
        <v>27</v>
      </c>
      <c r="B15" s="114"/>
      <c r="C15" s="360"/>
      <c r="D15" s="357"/>
      <c r="E15" s="334"/>
      <c r="F15" s="357"/>
      <c r="G15" s="367"/>
      <c r="H15" s="363"/>
      <c r="I15" s="363"/>
      <c r="J15" s="363"/>
      <c r="K15" s="363"/>
      <c r="L15" s="363"/>
      <c r="M15" s="365"/>
      <c r="N15" s="346"/>
      <c r="O15" s="129"/>
      <c r="Q15" s="159"/>
      <c r="AC15" s="160"/>
    </row>
    <row r="16" spans="1:38" ht="15" customHeight="1">
      <c r="A16" s="113"/>
      <c r="B16" s="130">
        <v>1</v>
      </c>
      <c r="C16" s="131" t="str">
        <f>IF(INDEX(一般男申込!$B$9:$AM$58,$B16,1)="","",INDEX(一般男申込!$B$9:$AM$58,$B16,1))</f>
        <v/>
      </c>
      <c r="D16" s="97" t="str">
        <f>IF(INDEX(一般男申込!$B$9:$AM$58,$B16,2)="","",INDEX(一般男申込!$B$9:$AM$58,$B16,2))</f>
        <v/>
      </c>
      <c r="E16" s="132" t="str">
        <f>IF(INDEX(一般男申込!$B$9:$AM$58,$B16,3)="","",INDEX(一般男申込!$B$9:$AM$58,$B16,3))</f>
        <v/>
      </c>
      <c r="F16" s="133" t="str">
        <f>IF(INDEX(一般男申込!$B$9:$AM$58,$B16,4)="","",INDEX(一般男申込!$B$9:$AM$58,$B16,4))</f>
        <v/>
      </c>
      <c r="G16" s="134" t="str">
        <f>IF(INDEX(一般男申込!$B$9:$AM$58,$B16,38)="","",INDEX(一般男申込!$B$9:$AM$58,$B16,38))</f>
        <v/>
      </c>
      <c r="H16" s="337" t="str">
        <f>IF(INDEX(一般男申込!$B$9:$AM$58,$B16,6)="","",INDEX(一般男申込!$B$9:$AM$58,$B16,6))</f>
        <v/>
      </c>
      <c r="I16" s="337" t="str">
        <f>IF(INDEX(一般男申込!$B$9:$AM$58,$B16,1)="","",INDEX(一般男申込!$B$9:$AM$58,$B16,1))</f>
        <v/>
      </c>
      <c r="J16" s="337" t="str">
        <f>IF(INDEX(一般男申込!$B$9:$AM$58,$B16,1)="","",INDEX(一般男申込!$B$9:$AM$58,$B16,1))</f>
        <v/>
      </c>
      <c r="K16" s="337" t="str">
        <f>IF(INDEX(一般男申込!$B$9:$AM$58,$B16,1)="","",INDEX(一般男申込!$B$9:$AM$58,$B16,1))</f>
        <v/>
      </c>
      <c r="L16" s="338" t="str">
        <f>IF(INDEX(一般男申込!$B$9:$AM$58,$B16,1)="","",INDEX(一般男申込!$B$9:$AM$58,$B16,1))</f>
        <v/>
      </c>
      <c r="M16" s="212" t="str">
        <f>IF(INDEX(一般男申込!$B$9:$AM$58,$B16,23)="","",INDEX(一般男申込!$B$9:$AM$58,$B16,23))</f>
        <v/>
      </c>
      <c r="N16" s="217" t="str">
        <f>IF(INDEX(一般男申込!$B$9:$AM$58,$B16,25)="","",INDEX(一般男申込!$B$9:$AM$58,$B16,25))</f>
        <v/>
      </c>
      <c r="O16" s="119"/>
      <c r="Q16" s="159"/>
      <c r="R16" t="s">
        <v>114</v>
      </c>
      <c r="V16">
        <v>1</v>
      </c>
      <c r="X16" t="s">
        <v>154</v>
      </c>
      <c r="AB16">
        <v>1</v>
      </c>
      <c r="AC16" s="160"/>
    </row>
    <row r="17" spans="2:37" ht="15" customHeight="1">
      <c r="B17" s="130">
        <f t="shared" ref="B17:B55" si="0">B16+1</f>
        <v>2</v>
      </c>
      <c r="C17" s="135" t="str">
        <f>IF(INDEX(一般男申込!$B$9:$AM$58,$B17,1)="","",INDEX(一般男申込!$B$9:$AM$58,$B17,1))</f>
        <v/>
      </c>
      <c r="D17" s="98" t="str">
        <f>IF(INDEX(一般男申込!$B$9:$AM$58,$B17,2)="","",INDEX(一般男申込!$B$9:$AM$58,$B17,2))</f>
        <v/>
      </c>
      <c r="E17" s="136" t="str">
        <f>IF(INDEX(一般男申込!$B$9:$AM$58,$B17,3)="","",INDEX(一般男申込!$B$9:$AM$58,$B17,3))</f>
        <v/>
      </c>
      <c r="F17" s="137" t="str">
        <f>IF(INDEX(一般男申込!$B$9:$AM$58,$B17,4)="","",INDEX(一般男申込!$B$9:$AM$58,$B17,4))</f>
        <v/>
      </c>
      <c r="G17" s="138" t="str">
        <f>IF(INDEX(一般男申込!$B$9:$AM$58,$B17,38)="","",INDEX(一般男申込!$B$9:$AM$58,$B17,38))</f>
        <v/>
      </c>
      <c r="H17" s="317" t="str">
        <f>IF(INDEX(一般男申込!$B$9:$AM$58,$B17,6)="","",INDEX(一般男申込!$B$9:$AM$58,$B17,6))</f>
        <v/>
      </c>
      <c r="I17" s="317" t="str">
        <f>IF(INDEX(一般男申込!$B$9:$AM$58,$B17,1)="","",INDEX(一般男申込!$B$9:$AM$58,$B17,1))</f>
        <v/>
      </c>
      <c r="J17" s="317" t="str">
        <f>IF(INDEX(一般男申込!$B$9:$AM$58,$B17,1)="","",INDEX(一般男申込!$B$9:$AM$58,$B17,1))</f>
        <v/>
      </c>
      <c r="K17" s="317" t="str">
        <f>IF(INDEX(一般男申込!$B$9:$AM$58,$B17,1)="","",INDEX(一般男申込!$B$9:$AM$58,$B17,1))</f>
        <v/>
      </c>
      <c r="L17" s="318" t="str">
        <f>IF(INDEX(一般男申込!$B$9:$AM$58,$B17,1)="","",INDEX(一般男申込!$B$9:$AM$58,$B17,1))</f>
        <v/>
      </c>
      <c r="M17" s="213" t="str">
        <f>IF(INDEX(一般男申込!$B$9:$AM$58,$B17,23)="","",INDEX(一般男申込!$B$9:$AM$58,$B17,23))</f>
        <v/>
      </c>
      <c r="N17" s="218" t="str">
        <f>IF(INDEX(一般男申込!$B$9:$AM$58,$B17,25)="","",INDEX(一般男申込!$B$9:$AM$58,$B17,25))</f>
        <v/>
      </c>
      <c r="O17" s="119"/>
      <c r="Q17" s="159"/>
      <c r="S17" s="139" t="s">
        <v>70</v>
      </c>
      <c r="T17" s="328" t="str">
        <f>リレー般男申込!B10</f>
        <v/>
      </c>
      <c r="U17" s="329"/>
      <c r="V17" s="330"/>
      <c r="Y17" s="139" t="s">
        <v>70</v>
      </c>
      <c r="Z17" s="328" t="str">
        <f>リレー般男申込!G10</f>
        <v/>
      </c>
      <c r="AA17" s="329"/>
      <c r="AB17" s="330"/>
      <c r="AC17" s="160"/>
      <c r="AF17" s="331"/>
      <c r="AG17" s="331"/>
      <c r="AH17" s="331"/>
      <c r="AK17" s="20">
        <f>IF(T17="",0,1)</f>
        <v>0</v>
      </c>
    </row>
    <row r="18" spans="2:37" ht="15" customHeight="1">
      <c r="B18" s="130">
        <f t="shared" si="0"/>
        <v>3</v>
      </c>
      <c r="C18" s="135" t="str">
        <f>IF(INDEX(一般男申込!$B$9:$AM$58,$B18,1)="","",INDEX(一般男申込!$B$9:$AM$58,$B18,1))</f>
        <v/>
      </c>
      <c r="D18" s="98" t="str">
        <f>IF(INDEX(一般男申込!$B$9:$AM$58,$B18,2)="","",INDEX(一般男申込!$B$9:$AM$58,$B18,2))</f>
        <v/>
      </c>
      <c r="E18" s="136" t="str">
        <f>IF(INDEX(一般男申込!$B$9:$AM$58,$B18,3)="","",INDEX(一般男申込!$B$9:$AM$58,$B18,3))</f>
        <v/>
      </c>
      <c r="F18" s="137" t="str">
        <f>IF(INDEX(一般男申込!$B$9:$AM$58,$B18,4)="","",INDEX(一般男申込!$B$9:$AM$58,$B18,4))</f>
        <v/>
      </c>
      <c r="G18" s="138" t="str">
        <f>IF(INDEX(一般男申込!$B$9:$AM$58,$B18,38)="","",INDEX(一般男申込!$B$9:$AM$58,$B18,38))</f>
        <v/>
      </c>
      <c r="H18" s="317" t="str">
        <f>IF(INDEX(一般男申込!$B$9:$AM$58,$B18,6)="","",INDEX(一般男申込!$B$9:$AM$58,$B18,6))</f>
        <v/>
      </c>
      <c r="I18" s="317" t="str">
        <f>IF(INDEX(一般男申込!$B$9:$AM$58,$B18,1)="","",INDEX(一般男申込!$B$9:$AM$58,$B18,1))</f>
        <v/>
      </c>
      <c r="J18" s="317" t="str">
        <f>IF(INDEX(一般男申込!$B$9:$AM$58,$B18,1)="","",INDEX(一般男申込!$B$9:$AM$58,$B18,1))</f>
        <v/>
      </c>
      <c r="K18" s="317" t="str">
        <f>IF(INDEX(一般男申込!$B$9:$AM$58,$B18,1)="","",INDEX(一般男申込!$B$9:$AM$58,$B18,1))</f>
        <v/>
      </c>
      <c r="L18" s="318" t="str">
        <f>IF(INDEX(一般男申込!$B$9:$AM$58,$B18,1)="","",INDEX(一般男申込!$B$9:$AM$58,$B18,1))</f>
        <v/>
      </c>
      <c r="M18" s="213" t="str">
        <f>IF(INDEX(一般男申込!$B$9:$AM$58,$B18,23)="","",INDEX(一般男申込!$B$9:$AM$58,$B18,23))</f>
        <v/>
      </c>
      <c r="N18" s="218" t="str">
        <f>IF(INDEX(一般男申込!$B$9:$AM$58,$B18,25)="","",INDEX(一般男申込!$B$9:$AM$58,$B18,25))</f>
        <v/>
      </c>
      <c r="O18" s="119"/>
      <c r="Q18" s="159"/>
      <c r="S18" s="140" t="s">
        <v>194</v>
      </c>
      <c r="T18" s="141" t="s">
        <v>36</v>
      </c>
      <c r="U18" s="141" t="s">
        <v>81</v>
      </c>
      <c r="V18" s="141" t="s">
        <v>3</v>
      </c>
      <c r="W18" s="118"/>
      <c r="X18" s="118"/>
      <c r="Y18" s="140" t="s">
        <v>194</v>
      </c>
      <c r="Z18" s="141" t="s">
        <v>36</v>
      </c>
      <c r="AA18" s="141" t="s">
        <v>81</v>
      </c>
      <c r="AB18" s="141" t="s">
        <v>3</v>
      </c>
      <c r="AC18" s="160"/>
      <c r="AD18" s="118"/>
      <c r="AE18" s="142"/>
      <c r="AF18" s="118"/>
      <c r="AG18" s="118"/>
      <c r="AH18" s="118"/>
      <c r="AI18" s="118"/>
    </row>
    <row r="19" spans="2:37" ht="15" customHeight="1">
      <c r="B19" s="130">
        <f t="shared" si="0"/>
        <v>4</v>
      </c>
      <c r="C19" s="135" t="str">
        <f>IF(INDEX(一般男申込!$B$9:$AM$58,$B19,1)="","",INDEX(一般男申込!$B$9:$AM$58,$B19,1))</f>
        <v/>
      </c>
      <c r="D19" s="98" t="str">
        <f>IF(INDEX(一般男申込!$B$9:$AM$58,$B19,2)="","",INDEX(一般男申込!$B$9:$AM$58,$B19,2))</f>
        <v/>
      </c>
      <c r="E19" s="136" t="str">
        <f>IF(INDEX(一般男申込!$B$9:$AM$58,$B19,3)="","",INDEX(一般男申込!$B$9:$AM$58,$B19,3))</f>
        <v/>
      </c>
      <c r="F19" s="137" t="str">
        <f>IF(INDEX(一般男申込!$B$9:$AM$58,$B19,4)="","",INDEX(一般男申込!$B$9:$AM$58,$B19,4))</f>
        <v/>
      </c>
      <c r="G19" s="138" t="str">
        <f>IF(INDEX(一般男申込!$B$9:$AM$58,$B19,38)="","",INDEX(一般男申込!$B$9:$AM$58,$B19,38))</f>
        <v/>
      </c>
      <c r="H19" s="317" t="str">
        <f>IF(INDEX(一般男申込!$B$9:$AM$58,$B19,6)="","",INDEX(一般男申込!$B$9:$AM$58,$B19,6))</f>
        <v/>
      </c>
      <c r="I19" s="317" t="str">
        <f>IF(INDEX(一般男申込!$B$9:$AM$58,$B19,1)="","",INDEX(一般男申込!$B$9:$AM$58,$B19,1))</f>
        <v/>
      </c>
      <c r="J19" s="317" t="str">
        <f>IF(INDEX(一般男申込!$B$9:$AM$58,$B19,1)="","",INDEX(一般男申込!$B$9:$AM$58,$B19,1))</f>
        <v/>
      </c>
      <c r="K19" s="317" t="str">
        <f>IF(INDEX(一般男申込!$B$9:$AM$58,$B19,1)="","",INDEX(一般男申込!$B$9:$AM$58,$B19,1))</f>
        <v/>
      </c>
      <c r="L19" s="318" t="str">
        <f>IF(INDEX(一般男申込!$B$9:$AM$58,$B19,1)="","",INDEX(一般男申込!$B$9:$AM$58,$B19,1))</f>
        <v/>
      </c>
      <c r="M19" s="213" t="str">
        <f>IF(INDEX(一般男申込!$B$9:$AM$58,$B19,23)="","",INDEX(一般男申込!$B$9:$AM$58,$B19,23))</f>
        <v/>
      </c>
      <c r="N19" s="218" t="str">
        <f>IF(INDEX(一般男申込!$B$9:$AM$58,$B19,25)="","",INDEX(一般男申込!$B$9:$AM$58,$B19,25))</f>
        <v/>
      </c>
      <c r="O19" s="119"/>
      <c r="Q19" s="159"/>
      <c r="R19">
        <v>1</v>
      </c>
      <c r="S19" s="141" t="str">
        <f>IF(リレー般男申込!C12="","",リレー般男申込!C12)</f>
        <v/>
      </c>
      <c r="T19" s="139" t="str">
        <f>リレー般男申込!D12</f>
        <v/>
      </c>
      <c r="U19" s="141" t="str">
        <f>リレー般男申込!E12</f>
        <v/>
      </c>
      <c r="V19" s="332" t="str">
        <f>IF(リレー般男申込!B9="","",リレー般男申込!B9)</f>
        <v/>
      </c>
      <c r="X19">
        <v>1</v>
      </c>
      <c r="Y19" s="141" t="str">
        <f>IF(リレー般男申込!H12="","",リレー般男申込!H12)</f>
        <v/>
      </c>
      <c r="Z19" s="141" t="str">
        <f>リレー般男申込!I12</f>
        <v/>
      </c>
      <c r="AA19" s="141" t="str">
        <f>リレー般男申込!J12</f>
        <v/>
      </c>
      <c r="AB19" s="332" t="str">
        <f>IF(リレー般男申込!G9="","",リレー般男申込!G9)</f>
        <v/>
      </c>
      <c r="AC19" s="160"/>
      <c r="AG19" s="118"/>
      <c r="AH19" s="326"/>
      <c r="AI19" s="122"/>
      <c r="AK19" s="20">
        <f>IF(Z17="",0,1)</f>
        <v>0</v>
      </c>
    </row>
    <row r="20" spans="2:37" ht="15" customHeight="1">
      <c r="B20" s="130">
        <f t="shared" si="0"/>
        <v>5</v>
      </c>
      <c r="C20" s="135" t="str">
        <f>IF(INDEX(一般男申込!$B$9:$AM$58,$B20,1)="","",INDEX(一般男申込!$B$9:$AM$58,$B20,1))</f>
        <v/>
      </c>
      <c r="D20" s="98" t="str">
        <f>IF(INDEX(一般男申込!$B$9:$AM$58,$B20,2)="","",INDEX(一般男申込!$B$9:$AM$58,$B20,2))</f>
        <v/>
      </c>
      <c r="E20" s="136" t="str">
        <f>IF(INDEX(一般男申込!$B$9:$AM$58,$B20,3)="","",INDEX(一般男申込!$B$9:$AM$58,$B20,3))</f>
        <v/>
      </c>
      <c r="F20" s="137" t="str">
        <f>IF(INDEX(一般男申込!$B$9:$AM$58,$B20,4)="","",INDEX(一般男申込!$B$9:$AM$58,$B20,4))</f>
        <v/>
      </c>
      <c r="G20" s="138" t="str">
        <f>IF(INDEX(一般男申込!$B$9:$AM$58,$B20,38)="","",INDEX(一般男申込!$B$9:$AM$58,$B20,38))</f>
        <v/>
      </c>
      <c r="H20" s="317" t="str">
        <f>IF(INDEX(一般男申込!$B$9:$AM$58,$B20,6)="","",INDEX(一般男申込!$B$9:$AM$58,$B20,6))</f>
        <v/>
      </c>
      <c r="I20" s="317" t="str">
        <f>IF(INDEX(一般男申込!$B$9:$AM$58,$B20,1)="","",INDEX(一般男申込!$B$9:$AM$58,$B20,1))</f>
        <v/>
      </c>
      <c r="J20" s="317" t="str">
        <f>IF(INDEX(一般男申込!$B$9:$AM$58,$B20,1)="","",INDEX(一般男申込!$B$9:$AM$58,$B20,1))</f>
        <v/>
      </c>
      <c r="K20" s="317" t="str">
        <f>IF(INDEX(一般男申込!$B$9:$AM$58,$B20,1)="","",INDEX(一般男申込!$B$9:$AM$58,$B20,1))</f>
        <v/>
      </c>
      <c r="L20" s="318" t="str">
        <f>IF(INDEX(一般男申込!$B$9:$AM$58,$B20,1)="","",INDEX(一般男申込!$B$9:$AM$58,$B20,1))</f>
        <v/>
      </c>
      <c r="M20" s="213" t="str">
        <f>IF(INDEX(一般男申込!$B$9:$AM$58,$B20,23)="","",INDEX(一般男申込!$B$9:$AM$58,$B20,23))</f>
        <v/>
      </c>
      <c r="N20" s="218" t="str">
        <f>IF(INDEX(一般男申込!$B$9:$AM$58,$B20,25)="","",INDEX(一般男申込!$B$9:$AM$58,$B20,25))</f>
        <v/>
      </c>
      <c r="O20" s="119"/>
      <c r="Q20" s="159"/>
      <c r="R20">
        <v>2</v>
      </c>
      <c r="S20" s="141" t="str">
        <f>IF(リレー般男申込!C13="","",リレー般男申込!C13)</f>
        <v/>
      </c>
      <c r="T20" s="139" t="str">
        <f>リレー般男申込!D13</f>
        <v/>
      </c>
      <c r="U20" s="141" t="str">
        <f>リレー般男申込!E13</f>
        <v/>
      </c>
      <c r="V20" s="333"/>
      <c r="X20">
        <v>2</v>
      </c>
      <c r="Y20" s="141" t="str">
        <f>IF(リレー般男申込!H13="","",リレー般男申込!H13)</f>
        <v/>
      </c>
      <c r="Z20" s="141" t="str">
        <f>リレー般男申込!I13</f>
        <v/>
      </c>
      <c r="AA20" s="141" t="str">
        <f>リレー般男申込!J13</f>
        <v/>
      </c>
      <c r="AB20" s="333"/>
      <c r="AC20" s="160"/>
      <c r="AG20" s="118"/>
      <c r="AH20" s="326"/>
      <c r="AI20" s="122"/>
    </row>
    <row r="21" spans="2:37" ht="15" customHeight="1">
      <c r="B21" s="130">
        <f t="shared" si="0"/>
        <v>6</v>
      </c>
      <c r="C21" s="135" t="str">
        <f>IF(INDEX(一般男申込!$B$9:$AM$58,$B21,1)="","",INDEX(一般男申込!$B$9:$AM$58,$B21,1))</f>
        <v/>
      </c>
      <c r="D21" s="98" t="str">
        <f>IF(INDEX(一般男申込!$B$9:$AM$58,$B21,2)="","",INDEX(一般男申込!$B$9:$AM$58,$B21,2))</f>
        <v/>
      </c>
      <c r="E21" s="136" t="str">
        <f>IF(INDEX(一般男申込!$B$9:$AM$58,$B21,3)="","",INDEX(一般男申込!$B$9:$AM$58,$B21,3))</f>
        <v/>
      </c>
      <c r="F21" s="137" t="str">
        <f>IF(INDEX(一般男申込!$B$9:$AM$58,$B21,4)="","",INDEX(一般男申込!$B$9:$AM$58,$B21,4))</f>
        <v/>
      </c>
      <c r="G21" s="138" t="str">
        <f>IF(INDEX(一般男申込!$B$9:$AM$58,$B21,38)="","",INDEX(一般男申込!$B$9:$AM$58,$B21,38))</f>
        <v/>
      </c>
      <c r="H21" s="317" t="str">
        <f>IF(INDEX(一般男申込!$B$9:$AM$58,$B21,6)="","",INDEX(一般男申込!$B$9:$AM$58,$B21,6))</f>
        <v/>
      </c>
      <c r="I21" s="317" t="str">
        <f>IF(INDEX(一般男申込!$B$9:$AM$58,$B21,1)="","",INDEX(一般男申込!$B$9:$AM$58,$B21,1))</f>
        <v/>
      </c>
      <c r="J21" s="317" t="str">
        <f>IF(INDEX(一般男申込!$B$9:$AM$58,$B21,1)="","",INDEX(一般男申込!$B$9:$AM$58,$B21,1))</f>
        <v/>
      </c>
      <c r="K21" s="317" t="str">
        <f>IF(INDEX(一般男申込!$B$9:$AM$58,$B21,1)="","",INDEX(一般男申込!$B$9:$AM$58,$B21,1))</f>
        <v/>
      </c>
      <c r="L21" s="318" t="str">
        <f>IF(INDEX(一般男申込!$B$9:$AM$58,$B21,1)="","",INDEX(一般男申込!$B$9:$AM$58,$B21,1))</f>
        <v/>
      </c>
      <c r="M21" s="213" t="str">
        <f>IF(INDEX(一般男申込!$B$9:$AM$58,$B21,23)="","",INDEX(一般男申込!$B$9:$AM$58,$B21,23))</f>
        <v/>
      </c>
      <c r="N21" s="218" t="str">
        <f>IF(INDEX(一般男申込!$B$9:$AM$58,$B21,25)="","",INDEX(一般男申込!$B$9:$AM$58,$B21,25))</f>
        <v/>
      </c>
      <c r="O21" s="119"/>
      <c r="Q21" s="159"/>
      <c r="R21">
        <v>3</v>
      </c>
      <c r="S21" s="141" t="str">
        <f>IF(リレー般男申込!C14="","",リレー般男申込!C14)</f>
        <v/>
      </c>
      <c r="T21" s="139" t="str">
        <f>リレー般男申込!D14</f>
        <v/>
      </c>
      <c r="U21" s="141" t="str">
        <f>リレー般男申込!E14</f>
        <v/>
      </c>
      <c r="V21" s="333"/>
      <c r="X21">
        <v>3</v>
      </c>
      <c r="Y21" s="141" t="str">
        <f>IF(リレー般男申込!H14="","",リレー般男申込!H14)</f>
        <v/>
      </c>
      <c r="Z21" s="141" t="str">
        <f>リレー般男申込!I14</f>
        <v/>
      </c>
      <c r="AA21" s="141" t="str">
        <f>リレー般男申込!J14</f>
        <v/>
      </c>
      <c r="AB21" s="333"/>
      <c r="AC21" s="160"/>
      <c r="AG21" s="118"/>
      <c r="AH21" s="326"/>
      <c r="AI21" s="122"/>
      <c r="AK21" s="20">
        <f>IF(AF17="",0,1)</f>
        <v>0</v>
      </c>
    </row>
    <row r="22" spans="2:37" ht="15" customHeight="1">
      <c r="B22" s="130">
        <f t="shared" si="0"/>
        <v>7</v>
      </c>
      <c r="C22" s="135" t="str">
        <f>IF(INDEX(一般男申込!$B$9:$AM$58,$B22,1)="","",INDEX(一般男申込!$B$9:$AM$58,$B22,1))</f>
        <v/>
      </c>
      <c r="D22" s="98" t="str">
        <f>IF(INDEX(一般男申込!$B$9:$AM$58,$B22,2)="","",INDEX(一般男申込!$B$9:$AM$58,$B22,2))</f>
        <v/>
      </c>
      <c r="E22" s="136" t="str">
        <f>IF(INDEX(一般男申込!$B$9:$AM$58,$B22,3)="","",INDEX(一般男申込!$B$9:$AM$58,$B22,3))</f>
        <v/>
      </c>
      <c r="F22" s="137" t="str">
        <f>IF(INDEX(一般男申込!$B$9:$AM$58,$B22,4)="","",INDEX(一般男申込!$B$9:$AM$58,$B22,4))</f>
        <v/>
      </c>
      <c r="G22" s="138" t="str">
        <f>IF(INDEX(一般男申込!$B$9:$AM$58,$B22,38)="","",INDEX(一般男申込!$B$9:$AM$58,$B22,38))</f>
        <v/>
      </c>
      <c r="H22" s="317" t="str">
        <f>IF(INDEX(一般男申込!$B$9:$AM$58,$B22,6)="","",INDEX(一般男申込!$B$9:$AM$58,$B22,6))</f>
        <v/>
      </c>
      <c r="I22" s="317" t="str">
        <f>IF(INDEX(一般男申込!$B$9:$AM$58,$B22,1)="","",INDEX(一般男申込!$B$9:$AM$58,$B22,1))</f>
        <v/>
      </c>
      <c r="J22" s="317" t="str">
        <f>IF(INDEX(一般男申込!$B$9:$AM$58,$B22,1)="","",INDEX(一般男申込!$B$9:$AM$58,$B22,1))</f>
        <v/>
      </c>
      <c r="K22" s="317" t="str">
        <f>IF(INDEX(一般男申込!$B$9:$AM$58,$B22,1)="","",INDEX(一般男申込!$B$9:$AM$58,$B22,1))</f>
        <v/>
      </c>
      <c r="L22" s="318" t="str">
        <f>IF(INDEX(一般男申込!$B$9:$AM$58,$B22,1)="","",INDEX(一般男申込!$B$9:$AM$58,$B22,1))</f>
        <v/>
      </c>
      <c r="M22" s="213" t="str">
        <f>IF(INDEX(一般男申込!$B$9:$AM$58,$B22,23)="","",INDEX(一般男申込!$B$9:$AM$58,$B22,23))</f>
        <v/>
      </c>
      <c r="N22" s="218" t="str">
        <f>IF(INDEX(一般男申込!$B$9:$AM$58,$B22,25)="","",INDEX(一般男申込!$B$9:$AM$58,$B22,25))</f>
        <v/>
      </c>
      <c r="O22" s="119"/>
      <c r="Q22" s="159"/>
      <c r="R22">
        <v>4</v>
      </c>
      <c r="S22" s="141" t="str">
        <f>IF(リレー般男申込!C15="","",リレー般男申込!C15)</f>
        <v/>
      </c>
      <c r="T22" s="139" t="str">
        <f>リレー般男申込!D15</f>
        <v/>
      </c>
      <c r="U22" s="141" t="str">
        <f>リレー般男申込!E15</f>
        <v/>
      </c>
      <c r="V22" s="333"/>
      <c r="X22">
        <v>4</v>
      </c>
      <c r="Y22" s="141" t="str">
        <f>IF(リレー般男申込!H15="","",リレー般男申込!H15)</f>
        <v/>
      </c>
      <c r="Z22" s="141" t="str">
        <f>リレー般男申込!I15</f>
        <v/>
      </c>
      <c r="AA22" s="141" t="str">
        <f>リレー般男申込!J15</f>
        <v/>
      </c>
      <c r="AB22" s="333"/>
      <c r="AC22" s="160"/>
      <c r="AG22" s="118"/>
      <c r="AH22" s="326"/>
      <c r="AI22" s="122"/>
    </row>
    <row r="23" spans="2:37" ht="15" customHeight="1">
      <c r="B23" s="130">
        <f t="shared" si="0"/>
        <v>8</v>
      </c>
      <c r="C23" s="135" t="str">
        <f>IF(INDEX(一般男申込!$B$9:$AM$58,$B23,1)="","",INDEX(一般男申込!$B$9:$AM$58,$B23,1))</f>
        <v/>
      </c>
      <c r="D23" s="98" t="str">
        <f>IF(INDEX(一般男申込!$B$9:$AM$58,$B23,2)="","",INDEX(一般男申込!$B$9:$AM$58,$B23,2))</f>
        <v/>
      </c>
      <c r="E23" s="136" t="str">
        <f>IF(INDEX(一般男申込!$B$9:$AM$58,$B23,3)="","",INDEX(一般男申込!$B$9:$AM$58,$B23,3))</f>
        <v/>
      </c>
      <c r="F23" s="137" t="str">
        <f>IF(INDEX(一般男申込!$B$9:$AM$58,$B23,4)="","",INDEX(一般男申込!$B$9:$AM$58,$B23,4))</f>
        <v/>
      </c>
      <c r="G23" s="138" t="str">
        <f>IF(INDEX(一般男申込!$B$9:$AM$58,$B23,38)="","",INDEX(一般男申込!$B$9:$AM$58,$B23,38))</f>
        <v/>
      </c>
      <c r="H23" s="317" t="str">
        <f>IF(INDEX(一般男申込!$B$9:$AM$58,$B23,6)="","",INDEX(一般男申込!$B$9:$AM$58,$B23,6))</f>
        <v/>
      </c>
      <c r="I23" s="317" t="str">
        <f>IF(INDEX(一般男申込!$B$9:$AM$58,$B23,1)="","",INDEX(一般男申込!$B$9:$AM$58,$B23,1))</f>
        <v/>
      </c>
      <c r="J23" s="317" t="str">
        <f>IF(INDEX(一般男申込!$B$9:$AM$58,$B23,1)="","",INDEX(一般男申込!$B$9:$AM$58,$B23,1))</f>
        <v/>
      </c>
      <c r="K23" s="317" t="str">
        <f>IF(INDEX(一般男申込!$B$9:$AM$58,$B23,1)="","",INDEX(一般男申込!$B$9:$AM$58,$B23,1))</f>
        <v/>
      </c>
      <c r="L23" s="318" t="str">
        <f>IF(INDEX(一般男申込!$B$9:$AM$58,$B23,1)="","",INDEX(一般男申込!$B$9:$AM$58,$B23,1))</f>
        <v/>
      </c>
      <c r="M23" s="213" t="str">
        <f>IF(INDEX(一般男申込!$B$9:$AM$58,$B23,23)="","",INDEX(一般男申込!$B$9:$AM$58,$B23,23))</f>
        <v/>
      </c>
      <c r="N23" s="218" t="str">
        <f>IF(INDEX(一般男申込!$B$9:$AM$58,$B23,25)="","",INDEX(一般男申込!$B$9:$AM$58,$B23,25))</f>
        <v/>
      </c>
      <c r="O23" s="119"/>
      <c r="Q23" s="159"/>
      <c r="R23">
        <v>5</v>
      </c>
      <c r="S23" s="141" t="str">
        <f>IF(リレー般男申込!C16="","",リレー般男申込!C16)</f>
        <v/>
      </c>
      <c r="T23" s="139" t="str">
        <f>リレー般男申込!D16</f>
        <v/>
      </c>
      <c r="U23" s="141" t="str">
        <f>リレー般男申込!E16</f>
        <v/>
      </c>
      <c r="V23" s="333"/>
      <c r="X23">
        <v>5</v>
      </c>
      <c r="Y23" s="141" t="str">
        <f>IF(リレー般男申込!H16="","",リレー般男申込!H16)</f>
        <v/>
      </c>
      <c r="Z23" s="141" t="str">
        <f>リレー般男申込!I16</f>
        <v/>
      </c>
      <c r="AA23" s="141" t="str">
        <f>リレー般男申込!J16</f>
        <v/>
      </c>
      <c r="AB23" s="333"/>
      <c r="AC23" s="160"/>
      <c r="AG23" s="118"/>
      <c r="AH23" s="326"/>
      <c r="AI23" s="122"/>
    </row>
    <row r="24" spans="2:37" ht="15" customHeight="1">
      <c r="B24" s="130">
        <f t="shared" si="0"/>
        <v>9</v>
      </c>
      <c r="C24" s="135" t="str">
        <f>IF(INDEX(一般男申込!$B$9:$AM$58,$B24,1)="","",INDEX(一般男申込!$B$9:$AM$58,$B24,1))</f>
        <v/>
      </c>
      <c r="D24" s="98" t="str">
        <f>IF(INDEX(一般男申込!$B$9:$AM$58,$B24,2)="","",INDEX(一般男申込!$B$9:$AM$58,$B24,2))</f>
        <v/>
      </c>
      <c r="E24" s="136" t="str">
        <f>IF(INDEX(一般男申込!$B$9:$AM$58,$B24,3)="","",INDEX(一般男申込!$B$9:$AM$58,$B24,3))</f>
        <v/>
      </c>
      <c r="F24" s="137" t="str">
        <f>IF(INDEX(一般男申込!$B$9:$AM$58,$B24,4)="","",INDEX(一般男申込!$B$9:$AM$58,$B24,4))</f>
        <v/>
      </c>
      <c r="G24" s="138" t="str">
        <f>IF(INDEX(一般男申込!$B$9:$AM$58,$B24,38)="","",INDEX(一般男申込!$B$9:$AM$58,$B24,38))</f>
        <v/>
      </c>
      <c r="H24" s="317" t="str">
        <f>IF(INDEX(一般男申込!$B$9:$AM$58,$B24,6)="","",INDEX(一般男申込!$B$9:$AM$58,$B24,6))</f>
        <v/>
      </c>
      <c r="I24" s="317" t="str">
        <f>IF(INDEX(一般男申込!$B$9:$AM$58,$B24,1)="","",INDEX(一般男申込!$B$9:$AM$58,$B24,1))</f>
        <v/>
      </c>
      <c r="J24" s="317" t="str">
        <f>IF(INDEX(一般男申込!$B$9:$AM$58,$B24,1)="","",INDEX(一般男申込!$B$9:$AM$58,$B24,1))</f>
        <v/>
      </c>
      <c r="K24" s="317" t="str">
        <f>IF(INDEX(一般男申込!$B$9:$AM$58,$B24,1)="","",INDEX(一般男申込!$B$9:$AM$58,$B24,1))</f>
        <v/>
      </c>
      <c r="L24" s="318" t="str">
        <f>IF(INDEX(一般男申込!$B$9:$AM$58,$B24,1)="","",INDEX(一般男申込!$B$9:$AM$58,$B24,1))</f>
        <v/>
      </c>
      <c r="M24" s="213" t="str">
        <f>IF(INDEX(一般男申込!$B$9:$AM$58,$B24,23)="","",INDEX(一般男申込!$B$9:$AM$58,$B24,23))</f>
        <v/>
      </c>
      <c r="N24" s="218" t="str">
        <f>IF(INDEX(一般男申込!$B$9:$AM$58,$B24,25)="","",INDEX(一般男申込!$B$9:$AM$58,$B24,25))</f>
        <v/>
      </c>
      <c r="O24" s="119"/>
      <c r="Q24" s="159"/>
      <c r="R24">
        <v>6</v>
      </c>
      <c r="S24" s="141" t="str">
        <f>IF(リレー般男申込!C17="","",リレー般男申込!C17)</f>
        <v/>
      </c>
      <c r="T24" s="139" t="str">
        <f>リレー般男申込!D17</f>
        <v/>
      </c>
      <c r="U24" s="141" t="str">
        <f>リレー般男申込!E17</f>
        <v/>
      </c>
      <c r="V24" s="334"/>
      <c r="X24">
        <v>6</v>
      </c>
      <c r="Y24" s="141" t="str">
        <f>IF(リレー般男申込!H17="","",リレー般男申込!H17)</f>
        <v/>
      </c>
      <c r="Z24" s="141" t="str">
        <f>リレー般男申込!I17</f>
        <v/>
      </c>
      <c r="AA24" s="141" t="str">
        <f>リレー般男申込!J17</f>
        <v/>
      </c>
      <c r="AB24" s="334"/>
      <c r="AC24" s="160"/>
      <c r="AG24" s="118"/>
      <c r="AH24" s="326"/>
      <c r="AI24" s="122"/>
    </row>
    <row r="25" spans="2:37" ht="15" customHeight="1">
      <c r="B25" s="130">
        <f t="shared" si="0"/>
        <v>10</v>
      </c>
      <c r="C25" s="143" t="str">
        <f>IF(INDEX(一般男申込!$B$9:$AM$58,$B25,1)="","",INDEX(一般男申込!$B$9:$AM$58,$B25,1))</f>
        <v/>
      </c>
      <c r="D25" s="144" t="str">
        <f>IF(INDEX(一般男申込!$B$9:$AM$58,$B25,2)="","",INDEX(一般男申込!$B$9:$AM$58,$B25,2))</f>
        <v/>
      </c>
      <c r="E25" s="145" t="str">
        <f>IF(INDEX(一般男申込!$B$9:$AM$58,$B25,3)="","",INDEX(一般男申込!$B$9:$AM$58,$B25,3))</f>
        <v/>
      </c>
      <c r="F25" s="146" t="str">
        <f>IF(INDEX(一般男申込!$B$9:$AM$58,$B25,4)="","",INDEX(一般男申込!$B$9:$AM$58,$B25,4))</f>
        <v/>
      </c>
      <c r="G25" s="147" t="str">
        <f>IF(INDEX(一般男申込!$B$9:$AM$58,$B25,38)="","",INDEX(一般男申込!$B$9:$AM$58,$B25,38))</f>
        <v/>
      </c>
      <c r="H25" s="335" t="str">
        <f>IF(INDEX(一般男申込!$B$9:$AM$58,$B25,6)="","",INDEX(一般男申込!$B$9:$AM$58,$B25,6))</f>
        <v/>
      </c>
      <c r="I25" s="335" t="str">
        <f>IF(INDEX(一般男申込!$B$9:$AM$58,$B25,1)="","",INDEX(一般男申込!$B$9:$AM$58,$B25,1))</f>
        <v/>
      </c>
      <c r="J25" s="335" t="str">
        <f>IF(INDEX(一般男申込!$B$9:$AM$58,$B25,1)="","",INDEX(一般男申込!$B$9:$AM$58,$B25,1))</f>
        <v/>
      </c>
      <c r="K25" s="335" t="str">
        <f>IF(INDEX(一般男申込!$B$9:$AM$58,$B25,1)="","",INDEX(一般男申込!$B$9:$AM$58,$B25,1))</f>
        <v/>
      </c>
      <c r="L25" s="336" t="str">
        <f>IF(INDEX(一般男申込!$B$9:$AM$58,$B25,1)="","",INDEX(一般男申込!$B$9:$AM$58,$B25,1))</f>
        <v/>
      </c>
      <c r="M25" s="214" t="str">
        <f>IF(INDEX(一般男申込!$B$9:$AM$58,$B25,23)="","",INDEX(一般男申込!$B$9:$AM$58,$B25,23))</f>
        <v/>
      </c>
      <c r="N25" s="219" t="str">
        <f>IF(INDEX(一般男申込!$B$9:$AM$58,$B25,25)="","",INDEX(一般男申込!$B$9:$AM$58,$B25,25))</f>
        <v/>
      </c>
      <c r="O25" s="119"/>
      <c r="Q25" s="159"/>
      <c r="AC25" s="160"/>
    </row>
    <row r="26" spans="2:37" ht="15" customHeight="1">
      <c r="B26" s="130">
        <f t="shared" si="0"/>
        <v>11</v>
      </c>
      <c r="C26" s="131" t="str">
        <f>IF(INDEX(一般男申込!$B$9:$AM$58,$B26,1)="","",INDEX(一般男申込!$B$9:$AM$58,$B26,1))</f>
        <v/>
      </c>
      <c r="D26" s="97" t="str">
        <f>IF(INDEX(一般男申込!$B$9:$AM$58,$B26,2)="","",INDEX(一般男申込!$B$9:$AM$58,$B26,2))</f>
        <v/>
      </c>
      <c r="E26" s="132" t="str">
        <f>IF(INDEX(一般男申込!$B$9:$AM$58,$B26,3)="","",INDEX(一般男申込!$B$9:$AM$58,$B26,3))</f>
        <v/>
      </c>
      <c r="F26" s="133" t="str">
        <f>IF(INDEX(一般男申込!$B$9:$AM$58,$B26,4)="","",INDEX(一般男申込!$B$9:$AM$58,$B26,4))</f>
        <v/>
      </c>
      <c r="G26" s="134" t="str">
        <f>IF(INDEX(一般男申込!$B$9:$AM$58,$B26,38)="","",INDEX(一般男申込!$B$9:$AM$58,$B26,38))</f>
        <v/>
      </c>
      <c r="H26" s="337" t="str">
        <f>IF(INDEX(一般男申込!$B$9:$AM$58,$B26,6)="","",INDEX(一般男申込!$B$9:$AM$58,$B26,6))</f>
        <v/>
      </c>
      <c r="I26" s="337" t="str">
        <f>IF(INDEX(一般男申込!$B$9:$AM$58,$B26,1)="","",INDEX(一般男申込!$B$9:$AM$58,$B26,1))</f>
        <v/>
      </c>
      <c r="J26" s="337" t="str">
        <f>IF(INDEX(一般男申込!$B$9:$AM$58,$B26,1)="","",INDEX(一般男申込!$B$9:$AM$58,$B26,1))</f>
        <v/>
      </c>
      <c r="K26" s="337" t="str">
        <f>IF(INDEX(一般男申込!$B$9:$AM$58,$B26,1)="","",INDEX(一般男申込!$B$9:$AM$58,$B26,1))</f>
        <v/>
      </c>
      <c r="L26" s="338" t="str">
        <f>IF(INDEX(一般男申込!$B$9:$AM$58,$B26,1)="","",INDEX(一般男申込!$B$9:$AM$58,$B26,1))</f>
        <v/>
      </c>
      <c r="M26" s="215" t="str">
        <f>IF(INDEX(一般男申込!$B$9:$AM$58,$B26,23)="","",INDEX(一般男申込!$B$9:$AM$58,$B26,23))</f>
        <v/>
      </c>
      <c r="N26" s="220" t="str">
        <f>IF(INDEX(一般男申込!$B$9:$AM$58,$B26,25)="","",INDEX(一般男申込!$B$9:$AM$58,$B26,25))</f>
        <v/>
      </c>
      <c r="O26" s="119"/>
      <c r="Q26" s="159"/>
      <c r="R26" t="s">
        <v>114</v>
      </c>
      <c r="V26">
        <f>V16+1</f>
        <v>2</v>
      </c>
      <c r="X26" t="s">
        <v>154</v>
      </c>
      <c r="AB26">
        <v>2</v>
      </c>
      <c r="AC26" s="160"/>
    </row>
    <row r="27" spans="2:37" ht="15" customHeight="1">
      <c r="B27" s="130">
        <f t="shared" si="0"/>
        <v>12</v>
      </c>
      <c r="C27" s="135" t="str">
        <f>IF(INDEX(一般男申込!$B$9:$AM$58,$B27,1)="","",INDEX(一般男申込!$B$9:$AM$58,$B27,1))</f>
        <v/>
      </c>
      <c r="D27" s="98" t="str">
        <f>IF(INDEX(一般男申込!$B$9:$AM$58,$B27,2)="","",INDEX(一般男申込!$B$9:$AM$58,$B27,2))</f>
        <v/>
      </c>
      <c r="E27" s="136" t="str">
        <f>IF(INDEX(一般男申込!$B$9:$AM$58,$B27,3)="","",INDEX(一般男申込!$B$9:$AM$58,$B27,3))</f>
        <v/>
      </c>
      <c r="F27" s="137" t="str">
        <f>IF(INDEX(一般男申込!$B$9:$AM$58,$B27,4)="","",INDEX(一般男申込!$B$9:$AM$58,$B27,4))</f>
        <v/>
      </c>
      <c r="G27" s="138" t="str">
        <f>IF(INDEX(一般男申込!$B$9:$AM$58,$B27,38)="","",INDEX(一般男申込!$B$9:$AM$58,$B27,38))</f>
        <v/>
      </c>
      <c r="H27" s="317" t="str">
        <f>IF(INDEX(一般男申込!$B$9:$AM$58,$B27,6)="","",INDEX(一般男申込!$B$9:$AM$58,$B27,6))</f>
        <v/>
      </c>
      <c r="I27" s="317" t="str">
        <f>IF(INDEX(一般男申込!$B$9:$AM$58,$B27,1)="","",INDEX(一般男申込!$B$9:$AM$58,$B27,1))</f>
        <v/>
      </c>
      <c r="J27" s="317" t="str">
        <f>IF(INDEX(一般男申込!$B$9:$AM$58,$B27,1)="","",INDEX(一般男申込!$B$9:$AM$58,$B27,1))</f>
        <v/>
      </c>
      <c r="K27" s="317" t="str">
        <f>IF(INDEX(一般男申込!$B$9:$AM$58,$B27,1)="","",INDEX(一般男申込!$B$9:$AM$58,$B27,1))</f>
        <v/>
      </c>
      <c r="L27" s="318" t="str">
        <f>IF(INDEX(一般男申込!$B$9:$AM$58,$B27,1)="","",INDEX(一般男申込!$B$9:$AM$58,$B27,1))</f>
        <v/>
      </c>
      <c r="M27" s="213" t="str">
        <f>IF(INDEX(一般男申込!$B$9:$AM$58,$B27,23)="","",INDEX(一般男申込!$B$9:$AM$58,$B27,23))</f>
        <v/>
      </c>
      <c r="N27" s="218" t="str">
        <f>IF(INDEX(一般男申込!$B$9:$AM$58,$B27,25)="","",INDEX(一般男申込!$B$9:$AM$58,$B27,25))</f>
        <v/>
      </c>
      <c r="O27" s="119"/>
      <c r="Q27" s="159"/>
      <c r="S27" s="139" t="s">
        <v>70</v>
      </c>
      <c r="T27" s="328" t="str">
        <f>リレー般男申込!B21</f>
        <v/>
      </c>
      <c r="U27" s="329"/>
      <c r="V27" s="330"/>
      <c r="Y27" s="139" t="s">
        <v>70</v>
      </c>
      <c r="Z27" s="328" t="str">
        <f>リレー般男申込!G21</f>
        <v/>
      </c>
      <c r="AA27" s="329"/>
      <c r="AB27" s="330"/>
      <c r="AC27" s="160"/>
      <c r="AK27" s="20">
        <f>IF(T27="",0,1)</f>
        <v>0</v>
      </c>
    </row>
    <row r="28" spans="2:37" ht="15" customHeight="1">
      <c r="B28" s="130">
        <f t="shared" si="0"/>
        <v>13</v>
      </c>
      <c r="C28" s="135" t="str">
        <f>IF(INDEX(一般男申込!$B$9:$AM$58,$B28,1)="","",INDEX(一般男申込!$B$9:$AM$58,$B28,1))</f>
        <v/>
      </c>
      <c r="D28" s="98" t="str">
        <f>IF(INDEX(一般男申込!$B$9:$AM$58,$B28,2)="","",INDEX(一般男申込!$B$9:$AM$58,$B28,2))</f>
        <v/>
      </c>
      <c r="E28" s="136" t="str">
        <f>IF(INDEX(一般男申込!$B$9:$AM$58,$B28,3)="","",INDEX(一般男申込!$B$9:$AM$58,$B28,3))</f>
        <v/>
      </c>
      <c r="F28" s="137" t="str">
        <f>IF(INDEX(一般男申込!$B$9:$AM$58,$B28,4)="","",INDEX(一般男申込!$B$9:$AM$58,$B28,4))</f>
        <v/>
      </c>
      <c r="G28" s="138" t="str">
        <f>IF(INDEX(一般男申込!$B$9:$AM$58,$B28,38)="","",INDEX(一般男申込!$B$9:$AM$58,$B28,38))</f>
        <v/>
      </c>
      <c r="H28" s="317" t="str">
        <f>IF(INDEX(一般男申込!$B$9:$AM$58,$B28,6)="","",INDEX(一般男申込!$B$9:$AM$58,$B28,6))</f>
        <v/>
      </c>
      <c r="I28" s="317" t="str">
        <f>IF(INDEX(一般男申込!$B$9:$AM$58,$B28,1)="","",INDEX(一般男申込!$B$9:$AM$58,$B28,1))</f>
        <v/>
      </c>
      <c r="J28" s="317" t="str">
        <f>IF(INDEX(一般男申込!$B$9:$AM$58,$B28,1)="","",INDEX(一般男申込!$B$9:$AM$58,$B28,1))</f>
        <v/>
      </c>
      <c r="K28" s="317" t="str">
        <f>IF(INDEX(一般男申込!$B$9:$AM$58,$B28,1)="","",INDEX(一般男申込!$B$9:$AM$58,$B28,1))</f>
        <v/>
      </c>
      <c r="L28" s="318" t="str">
        <f>IF(INDEX(一般男申込!$B$9:$AM$58,$B28,1)="","",INDEX(一般男申込!$B$9:$AM$58,$B28,1))</f>
        <v/>
      </c>
      <c r="M28" s="213" t="str">
        <f>IF(INDEX(一般男申込!$B$9:$AM$58,$B28,23)="","",INDEX(一般男申込!$B$9:$AM$58,$B28,23))</f>
        <v/>
      </c>
      <c r="N28" s="218" t="str">
        <f>IF(INDEX(一般男申込!$B$9:$AM$58,$B28,25)="","",INDEX(一般男申込!$B$9:$AM$58,$B28,25))</f>
        <v/>
      </c>
      <c r="O28" s="119"/>
      <c r="Q28" s="159"/>
      <c r="S28" s="140" t="s">
        <v>194</v>
      </c>
      <c r="T28" s="141" t="s">
        <v>36</v>
      </c>
      <c r="U28" s="141" t="s">
        <v>81</v>
      </c>
      <c r="V28" s="141" t="s">
        <v>3</v>
      </c>
      <c r="W28" s="118"/>
      <c r="X28" s="118"/>
      <c r="Y28" s="140" t="s">
        <v>194</v>
      </c>
      <c r="Z28" s="141" t="s">
        <v>36</v>
      </c>
      <c r="AA28" s="141" t="s">
        <v>81</v>
      </c>
      <c r="AB28" s="141" t="s">
        <v>3</v>
      </c>
      <c r="AC28" s="160"/>
      <c r="AF28" s="331"/>
      <c r="AG28" s="331"/>
      <c r="AH28" s="331"/>
    </row>
    <row r="29" spans="2:37" ht="15" customHeight="1">
      <c r="B29" s="130">
        <f t="shared" si="0"/>
        <v>14</v>
      </c>
      <c r="C29" s="135" t="str">
        <f>IF(INDEX(一般男申込!$B$9:$AM$58,$B29,1)="","",INDEX(一般男申込!$B$9:$AM$58,$B29,1))</f>
        <v/>
      </c>
      <c r="D29" s="98" t="str">
        <f>IF(INDEX(一般男申込!$B$9:$AM$58,$B29,2)="","",INDEX(一般男申込!$B$9:$AM$58,$B29,2))</f>
        <v/>
      </c>
      <c r="E29" s="136" t="str">
        <f>IF(INDEX(一般男申込!$B$9:$AM$58,$B29,3)="","",INDEX(一般男申込!$B$9:$AM$58,$B29,3))</f>
        <v/>
      </c>
      <c r="F29" s="137" t="str">
        <f>IF(INDEX(一般男申込!$B$9:$AM$58,$B29,4)="","",INDEX(一般男申込!$B$9:$AM$58,$B29,4))</f>
        <v/>
      </c>
      <c r="G29" s="138" t="str">
        <f>IF(INDEX(一般男申込!$B$9:$AM$58,$B29,38)="","",INDEX(一般男申込!$B$9:$AM$58,$B29,38))</f>
        <v/>
      </c>
      <c r="H29" s="317" t="str">
        <f>IF(INDEX(一般男申込!$B$9:$AM$58,$B29,6)="","",INDEX(一般男申込!$B$9:$AM$58,$B29,6))</f>
        <v/>
      </c>
      <c r="I29" s="317" t="str">
        <f>IF(INDEX(一般男申込!$B$9:$AM$58,$B29,1)="","",INDEX(一般男申込!$B$9:$AM$58,$B29,1))</f>
        <v/>
      </c>
      <c r="J29" s="317" t="str">
        <f>IF(INDEX(一般男申込!$B$9:$AM$58,$B29,1)="","",INDEX(一般男申込!$B$9:$AM$58,$B29,1))</f>
        <v/>
      </c>
      <c r="K29" s="317" t="str">
        <f>IF(INDEX(一般男申込!$B$9:$AM$58,$B29,1)="","",INDEX(一般男申込!$B$9:$AM$58,$B29,1))</f>
        <v/>
      </c>
      <c r="L29" s="318" t="str">
        <f>IF(INDEX(一般男申込!$B$9:$AM$58,$B29,1)="","",INDEX(一般男申込!$B$9:$AM$58,$B29,1))</f>
        <v/>
      </c>
      <c r="M29" s="213" t="str">
        <f>IF(INDEX(一般男申込!$B$9:$AM$58,$B29,23)="","",INDEX(一般男申込!$B$9:$AM$58,$B29,23))</f>
        <v/>
      </c>
      <c r="N29" s="218" t="str">
        <f>IF(INDEX(一般男申込!$B$9:$AM$58,$B29,25)="","",INDEX(一般男申込!$B$9:$AM$58,$B29,25))</f>
        <v/>
      </c>
      <c r="O29" s="119"/>
      <c r="Q29" s="159"/>
      <c r="R29">
        <v>1</v>
      </c>
      <c r="S29" s="141" t="str">
        <f>IF(リレー般男申込!C23="","",リレー般男申込!C23)</f>
        <v/>
      </c>
      <c r="T29" s="141" t="str">
        <f>リレー般男申込!D23</f>
        <v/>
      </c>
      <c r="U29" s="141" t="str">
        <f>リレー般男申込!E23</f>
        <v/>
      </c>
      <c r="V29" s="332" t="str">
        <f>IF(リレー般男申込!B20="","",リレー般男申込!B20)</f>
        <v/>
      </c>
      <c r="X29">
        <v>1</v>
      </c>
      <c r="Y29" s="141" t="str">
        <f>IF(リレー般男申込!H23="","",リレー般男申込!H23)</f>
        <v/>
      </c>
      <c r="Z29" s="141" t="str">
        <f>リレー般男申込!I23</f>
        <v/>
      </c>
      <c r="AA29" s="141" t="str">
        <f>リレー般男申込!J23</f>
        <v/>
      </c>
      <c r="AB29" s="332" t="str">
        <f>IF(リレー般男申込!G20="","",リレー般男申込!G20)</f>
        <v/>
      </c>
      <c r="AC29" s="160"/>
      <c r="AD29" s="118"/>
      <c r="AE29" s="142"/>
      <c r="AF29" s="118"/>
      <c r="AG29" s="118"/>
      <c r="AH29" s="118"/>
      <c r="AI29" s="118"/>
      <c r="AK29" s="20">
        <f>IF(Z27="",0,1)</f>
        <v>0</v>
      </c>
    </row>
    <row r="30" spans="2:37" ht="15" customHeight="1">
      <c r="B30" s="130">
        <f t="shared" si="0"/>
        <v>15</v>
      </c>
      <c r="C30" s="135" t="str">
        <f>IF(INDEX(一般男申込!$B$9:$AM$58,$B30,1)="","",INDEX(一般男申込!$B$9:$AM$58,$B30,1))</f>
        <v/>
      </c>
      <c r="D30" s="98" t="str">
        <f>IF(INDEX(一般男申込!$B$9:$AM$58,$B30,2)="","",INDEX(一般男申込!$B$9:$AM$58,$B30,2))</f>
        <v/>
      </c>
      <c r="E30" s="136" t="str">
        <f>IF(INDEX(一般男申込!$B$9:$AM$58,$B30,3)="","",INDEX(一般男申込!$B$9:$AM$58,$B30,3))</f>
        <v/>
      </c>
      <c r="F30" s="137" t="str">
        <f>IF(INDEX(一般男申込!$B$9:$AM$58,$B30,4)="","",INDEX(一般男申込!$B$9:$AM$58,$B30,4))</f>
        <v/>
      </c>
      <c r="G30" s="138" t="str">
        <f>IF(INDEX(一般男申込!$B$9:$AM$58,$B30,38)="","",INDEX(一般男申込!$B$9:$AM$58,$B30,38))</f>
        <v/>
      </c>
      <c r="H30" s="317" t="str">
        <f>IF(INDEX(一般男申込!$B$9:$AM$58,$B30,6)="","",INDEX(一般男申込!$B$9:$AM$58,$B30,6))</f>
        <v/>
      </c>
      <c r="I30" s="317" t="str">
        <f>IF(INDEX(一般男申込!$B$9:$AM$58,$B30,1)="","",INDEX(一般男申込!$B$9:$AM$58,$B30,1))</f>
        <v/>
      </c>
      <c r="J30" s="317" t="str">
        <f>IF(INDEX(一般男申込!$B$9:$AM$58,$B30,1)="","",INDEX(一般男申込!$B$9:$AM$58,$B30,1))</f>
        <v/>
      </c>
      <c r="K30" s="317" t="str">
        <f>IF(INDEX(一般男申込!$B$9:$AM$58,$B30,1)="","",INDEX(一般男申込!$B$9:$AM$58,$B30,1))</f>
        <v/>
      </c>
      <c r="L30" s="318" t="str">
        <f>IF(INDEX(一般男申込!$B$9:$AM$58,$B30,1)="","",INDEX(一般男申込!$B$9:$AM$58,$B30,1))</f>
        <v/>
      </c>
      <c r="M30" s="213" t="str">
        <f>IF(INDEX(一般男申込!$B$9:$AM$58,$B30,23)="","",INDEX(一般男申込!$B$9:$AM$58,$B30,23))</f>
        <v/>
      </c>
      <c r="N30" s="218" t="str">
        <f>IF(INDEX(一般男申込!$B$9:$AM$58,$B30,25)="","",INDEX(一般男申込!$B$9:$AM$58,$B30,25))</f>
        <v/>
      </c>
      <c r="O30" s="119"/>
      <c r="Q30" s="159"/>
      <c r="R30">
        <v>2</v>
      </c>
      <c r="S30" s="141" t="str">
        <f>IF(リレー般男申込!C24="","",リレー般男申込!C24)</f>
        <v/>
      </c>
      <c r="T30" s="141" t="str">
        <f>リレー般男申込!D24</f>
        <v/>
      </c>
      <c r="U30" s="141" t="str">
        <f>リレー般男申込!E24</f>
        <v/>
      </c>
      <c r="V30" s="333"/>
      <c r="X30">
        <v>2</v>
      </c>
      <c r="Y30" s="141" t="str">
        <f>IF(リレー般男申込!H24="","",リレー般男申込!H24)</f>
        <v/>
      </c>
      <c r="Z30" s="141" t="str">
        <f>リレー般男申込!I24</f>
        <v/>
      </c>
      <c r="AA30" s="141" t="str">
        <f>リレー般男申込!J24</f>
        <v/>
      </c>
      <c r="AB30" s="333"/>
      <c r="AC30" s="160"/>
      <c r="AG30" s="118"/>
      <c r="AH30" s="326"/>
      <c r="AI30" s="122"/>
    </row>
    <row r="31" spans="2:37" ht="15" customHeight="1">
      <c r="B31" s="130">
        <f t="shared" si="0"/>
        <v>16</v>
      </c>
      <c r="C31" s="135" t="str">
        <f>IF(INDEX(一般男申込!$B$9:$AM$58,$B31,1)="","",INDEX(一般男申込!$B$9:$AM$58,$B31,1))</f>
        <v/>
      </c>
      <c r="D31" s="98" t="str">
        <f>IF(INDEX(一般男申込!$B$9:$AM$58,$B31,2)="","",INDEX(一般男申込!$B$9:$AM$58,$B31,2))</f>
        <v/>
      </c>
      <c r="E31" s="136" t="str">
        <f>IF(INDEX(一般男申込!$B$9:$AM$58,$B31,3)="","",INDEX(一般男申込!$B$9:$AM$58,$B31,3))</f>
        <v/>
      </c>
      <c r="F31" s="137" t="str">
        <f>IF(INDEX(一般男申込!$B$9:$AM$58,$B31,4)="","",INDEX(一般男申込!$B$9:$AM$58,$B31,4))</f>
        <v/>
      </c>
      <c r="G31" s="138" t="str">
        <f>IF(INDEX(一般男申込!$B$9:$AM$58,$B31,38)="","",INDEX(一般男申込!$B$9:$AM$58,$B31,38))</f>
        <v/>
      </c>
      <c r="H31" s="317" t="str">
        <f>IF(INDEX(一般男申込!$B$9:$AM$58,$B31,6)="","",INDEX(一般男申込!$B$9:$AM$58,$B31,6))</f>
        <v/>
      </c>
      <c r="I31" s="317" t="str">
        <f>IF(INDEX(一般男申込!$B$9:$AM$58,$B31,1)="","",INDEX(一般男申込!$B$9:$AM$58,$B31,1))</f>
        <v/>
      </c>
      <c r="J31" s="317" t="str">
        <f>IF(INDEX(一般男申込!$B$9:$AM$58,$B31,1)="","",INDEX(一般男申込!$B$9:$AM$58,$B31,1))</f>
        <v/>
      </c>
      <c r="K31" s="317" t="str">
        <f>IF(INDEX(一般男申込!$B$9:$AM$58,$B31,1)="","",INDEX(一般男申込!$B$9:$AM$58,$B31,1))</f>
        <v/>
      </c>
      <c r="L31" s="318" t="str">
        <f>IF(INDEX(一般男申込!$B$9:$AM$58,$B31,1)="","",INDEX(一般男申込!$B$9:$AM$58,$B31,1))</f>
        <v/>
      </c>
      <c r="M31" s="213" t="str">
        <f>IF(INDEX(一般男申込!$B$9:$AM$58,$B31,23)="","",INDEX(一般男申込!$B$9:$AM$58,$B31,23))</f>
        <v/>
      </c>
      <c r="N31" s="218" t="str">
        <f>IF(INDEX(一般男申込!$B$9:$AM$58,$B31,25)="","",INDEX(一般男申込!$B$9:$AM$58,$B31,25))</f>
        <v/>
      </c>
      <c r="O31" s="119"/>
      <c r="Q31" s="159"/>
      <c r="R31">
        <v>3</v>
      </c>
      <c r="S31" s="141" t="str">
        <f>IF(リレー般男申込!C25="","",リレー般男申込!C25)</f>
        <v/>
      </c>
      <c r="T31" s="141" t="str">
        <f>リレー般男申込!D25</f>
        <v/>
      </c>
      <c r="U31" s="141" t="str">
        <f>リレー般男申込!E25</f>
        <v/>
      </c>
      <c r="V31" s="333"/>
      <c r="X31">
        <v>3</v>
      </c>
      <c r="Y31" s="141" t="str">
        <f>IF(リレー般男申込!H25="","",リレー般男申込!H25)</f>
        <v/>
      </c>
      <c r="Z31" s="141" t="str">
        <f>リレー般男申込!I25</f>
        <v/>
      </c>
      <c r="AA31" s="141" t="str">
        <f>リレー般男申込!J25</f>
        <v/>
      </c>
      <c r="AB31" s="333"/>
      <c r="AC31" s="160"/>
      <c r="AG31" s="118"/>
      <c r="AH31" s="326"/>
      <c r="AI31" s="122"/>
      <c r="AK31" s="20">
        <f>IF(AF27="",0,1)</f>
        <v>0</v>
      </c>
    </row>
    <row r="32" spans="2:37" ht="15" customHeight="1">
      <c r="B32" s="130">
        <f t="shared" si="0"/>
        <v>17</v>
      </c>
      <c r="C32" s="135" t="str">
        <f>IF(INDEX(一般男申込!$B$9:$AM$58,$B32,1)="","",INDEX(一般男申込!$B$9:$AM$58,$B32,1))</f>
        <v/>
      </c>
      <c r="D32" s="98" t="str">
        <f>IF(INDEX(一般男申込!$B$9:$AM$58,$B32,2)="","",INDEX(一般男申込!$B$9:$AM$58,$B32,2))</f>
        <v/>
      </c>
      <c r="E32" s="136" t="str">
        <f>IF(INDEX(一般男申込!$B$9:$AM$58,$B32,3)="","",INDEX(一般男申込!$B$9:$AM$58,$B32,3))</f>
        <v/>
      </c>
      <c r="F32" s="137" t="str">
        <f>IF(INDEX(一般男申込!$B$9:$AM$58,$B32,4)="","",INDEX(一般男申込!$B$9:$AM$58,$B32,4))</f>
        <v/>
      </c>
      <c r="G32" s="138" t="str">
        <f>IF(INDEX(一般男申込!$B$9:$AM$58,$B32,38)="","",INDEX(一般男申込!$B$9:$AM$58,$B32,38))</f>
        <v/>
      </c>
      <c r="H32" s="317" t="str">
        <f>IF(INDEX(一般男申込!$B$9:$AM$58,$B32,6)="","",INDEX(一般男申込!$B$9:$AM$58,$B32,6))</f>
        <v/>
      </c>
      <c r="I32" s="317" t="str">
        <f>IF(INDEX(一般男申込!$B$9:$AM$58,$B32,1)="","",INDEX(一般男申込!$B$9:$AM$58,$B32,1))</f>
        <v/>
      </c>
      <c r="J32" s="317" t="str">
        <f>IF(INDEX(一般男申込!$B$9:$AM$58,$B32,1)="","",INDEX(一般男申込!$B$9:$AM$58,$B32,1))</f>
        <v/>
      </c>
      <c r="K32" s="317" t="str">
        <f>IF(INDEX(一般男申込!$B$9:$AM$58,$B32,1)="","",INDEX(一般男申込!$B$9:$AM$58,$B32,1))</f>
        <v/>
      </c>
      <c r="L32" s="318" t="str">
        <f>IF(INDEX(一般男申込!$B$9:$AM$58,$B32,1)="","",INDEX(一般男申込!$B$9:$AM$58,$B32,1))</f>
        <v/>
      </c>
      <c r="M32" s="213" t="str">
        <f>IF(INDEX(一般男申込!$B$9:$AM$58,$B32,23)="","",INDEX(一般男申込!$B$9:$AM$58,$B32,23))</f>
        <v/>
      </c>
      <c r="N32" s="218" t="str">
        <f>IF(INDEX(一般男申込!$B$9:$AM$58,$B32,25)="","",INDEX(一般男申込!$B$9:$AM$58,$B32,25))</f>
        <v/>
      </c>
      <c r="O32" s="119"/>
      <c r="Q32" s="159"/>
      <c r="R32">
        <v>4</v>
      </c>
      <c r="S32" s="141" t="str">
        <f>IF(リレー般男申込!C26="","",リレー般男申込!C26)</f>
        <v/>
      </c>
      <c r="T32" s="141" t="str">
        <f>リレー般男申込!D26</f>
        <v/>
      </c>
      <c r="U32" s="141" t="str">
        <f>リレー般男申込!E26</f>
        <v/>
      </c>
      <c r="V32" s="333"/>
      <c r="X32">
        <v>4</v>
      </c>
      <c r="Y32" s="141" t="str">
        <f>IF(リレー般男申込!H26="","",リレー般男申込!H26)</f>
        <v/>
      </c>
      <c r="Z32" s="141" t="str">
        <f>リレー般男申込!I26</f>
        <v/>
      </c>
      <c r="AA32" s="141" t="str">
        <f>リレー般男申込!J26</f>
        <v/>
      </c>
      <c r="AB32" s="333"/>
      <c r="AC32" s="160"/>
      <c r="AG32" s="118"/>
      <c r="AH32" s="326"/>
      <c r="AI32" s="122"/>
    </row>
    <row r="33" spans="2:37" ht="15" customHeight="1">
      <c r="B33" s="130">
        <f t="shared" si="0"/>
        <v>18</v>
      </c>
      <c r="C33" s="135" t="str">
        <f>IF(INDEX(一般男申込!$B$9:$AM$58,$B33,1)="","",INDEX(一般男申込!$B$9:$AM$58,$B33,1))</f>
        <v/>
      </c>
      <c r="D33" s="98" t="str">
        <f>IF(INDEX(一般男申込!$B$9:$AM$58,$B33,2)="","",INDEX(一般男申込!$B$9:$AM$58,$B33,2))</f>
        <v/>
      </c>
      <c r="E33" s="136" t="str">
        <f>IF(INDEX(一般男申込!$B$9:$AM$58,$B33,3)="","",INDEX(一般男申込!$B$9:$AM$58,$B33,3))</f>
        <v/>
      </c>
      <c r="F33" s="137" t="str">
        <f>IF(INDEX(一般男申込!$B$9:$AM$58,$B33,4)="","",INDEX(一般男申込!$B$9:$AM$58,$B33,4))</f>
        <v/>
      </c>
      <c r="G33" s="138" t="str">
        <f>IF(INDEX(一般男申込!$B$9:$AM$58,$B33,38)="","",INDEX(一般男申込!$B$9:$AM$58,$B33,38))</f>
        <v/>
      </c>
      <c r="H33" s="317" t="str">
        <f>IF(INDEX(一般男申込!$B$9:$AM$58,$B33,6)="","",INDEX(一般男申込!$B$9:$AM$58,$B33,6))</f>
        <v/>
      </c>
      <c r="I33" s="317" t="str">
        <f>IF(INDEX(一般男申込!$B$9:$AM$58,$B33,1)="","",INDEX(一般男申込!$B$9:$AM$58,$B33,1))</f>
        <v/>
      </c>
      <c r="J33" s="317" t="str">
        <f>IF(INDEX(一般男申込!$B$9:$AM$58,$B33,1)="","",INDEX(一般男申込!$B$9:$AM$58,$B33,1))</f>
        <v/>
      </c>
      <c r="K33" s="317" t="str">
        <f>IF(INDEX(一般男申込!$B$9:$AM$58,$B33,1)="","",INDEX(一般男申込!$B$9:$AM$58,$B33,1))</f>
        <v/>
      </c>
      <c r="L33" s="318" t="str">
        <f>IF(INDEX(一般男申込!$B$9:$AM$58,$B33,1)="","",INDEX(一般男申込!$B$9:$AM$58,$B33,1))</f>
        <v/>
      </c>
      <c r="M33" s="213" t="str">
        <f>IF(INDEX(一般男申込!$B$9:$AM$58,$B33,23)="","",INDEX(一般男申込!$B$9:$AM$58,$B33,23))</f>
        <v/>
      </c>
      <c r="N33" s="218" t="str">
        <f>IF(INDEX(一般男申込!$B$9:$AM$58,$B33,25)="","",INDEX(一般男申込!$B$9:$AM$58,$B33,25))</f>
        <v/>
      </c>
      <c r="O33" s="119"/>
      <c r="Q33" s="159"/>
      <c r="R33">
        <v>5</v>
      </c>
      <c r="S33" s="141" t="str">
        <f>IF(リレー般男申込!C27="","",リレー般男申込!C27)</f>
        <v/>
      </c>
      <c r="T33" s="141" t="str">
        <f>リレー般男申込!D27</f>
        <v/>
      </c>
      <c r="U33" s="141" t="str">
        <f>リレー般男申込!E27</f>
        <v/>
      </c>
      <c r="V33" s="333"/>
      <c r="X33">
        <v>5</v>
      </c>
      <c r="Y33" s="141" t="str">
        <f>IF(リレー般男申込!H27="","",リレー般男申込!H27)</f>
        <v/>
      </c>
      <c r="Z33" s="141" t="str">
        <f>リレー般男申込!I27</f>
        <v/>
      </c>
      <c r="AA33" s="141" t="str">
        <f>リレー般男申込!J27</f>
        <v/>
      </c>
      <c r="AB33" s="333"/>
      <c r="AC33" s="160"/>
      <c r="AG33" s="118"/>
      <c r="AH33" s="326"/>
      <c r="AI33" s="122"/>
    </row>
    <row r="34" spans="2:37" ht="15" customHeight="1">
      <c r="B34" s="130">
        <f t="shared" si="0"/>
        <v>19</v>
      </c>
      <c r="C34" s="135" t="str">
        <f>IF(INDEX(一般男申込!$B$9:$AM$58,$B34,1)="","",INDEX(一般男申込!$B$9:$AM$58,$B34,1))</f>
        <v/>
      </c>
      <c r="D34" s="98" t="str">
        <f>IF(INDEX(一般男申込!$B$9:$AM$58,$B34,2)="","",INDEX(一般男申込!$B$9:$AM$58,$B34,2))</f>
        <v/>
      </c>
      <c r="E34" s="136" t="str">
        <f>IF(INDEX(一般男申込!$B$9:$AM$58,$B34,3)="","",INDEX(一般男申込!$B$9:$AM$58,$B34,3))</f>
        <v/>
      </c>
      <c r="F34" s="137" t="str">
        <f>IF(INDEX(一般男申込!$B$9:$AM$58,$B34,4)="","",INDEX(一般男申込!$B$9:$AM$58,$B34,4))</f>
        <v/>
      </c>
      <c r="G34" s="138" t="str">
        <f>IF(INDEX(一般男申込!$B$9:$AM$58,$B34,38)="","",INDEX(一般男申込!$B$9:$AM$58,$B34,38))</f>
        <v/>
      </c>
      <c r="H34" s="317" t="str">
        <f>IF(INDEX(一般男申込!$B$9:$AM$58,$B34,6)="","",INDEX(一般男申込!$B$9:$AM$58,$B34,6))</f>
        <v/>
      </c>
      <c r="I34" s="317" t="str">
        <f>IF(INDEX(一般男申込!$B$9:$AM$58,$B34,1)="","",INDEX(一般男申込!$B$9:$AM$58,$B34,1))</f>
        <v/>
      </c>
      <c r="J34" s="317" t="str">
        <f>IF(INDEX(一般男申込!$B$9:$AM$58,$B34,1)="","",INDEX(一般男申込!$B$9:$AM$58,$B34,1))</f>
        <v/>
      </c>
      <c r="K34" s="317" t="str">
        <f>IF(INDEX(一般男申込!$B$9:$AM$58,$B34,1)="","",INDEX(一般男申込!$B$9:$AM$58,$B34,1))</f>
        <v/>
      </c>
      <c r="L34" s="318" t="str">
        <f>IF(INDEX(一般男申込!$B$9:$AM$58,$B34,1)="","",INDEX(一般男申込!$B$9:$AM$58,$B34,1))</f>
        <v/>
      </c>
      <c r="M34" s="213" t="str">
        <f>IF(INDEX(一般男申込!$B$9:$AM$58,$B34,23)="","",INDEX(一般男申込!$B$9:$AM$58,$B34,23))</f>
        <v/>
      </c>
      <c r="N34" s="218" t="str">
        <f>IF(INDEX(一般男申込!$B$9:$AM$58,$B34,25)="","",INDEX(一般男申込!$B$9:$AM$58,$B34,25))</f>
        <v/>
      </c>
      <c r="O34" s="119"/>
      <c r="Q34" s="159"/>
      <c r="R34">
        <v>6</v>
      </c>
      <c r="S34" s="141" t="str">
        <f>IF(リレー般男申込!C28="","",リレー般男申込!C28)</f>
        <v/>
      </c>
      <c r="T34" s="141" t="str">
        <f>リレー般男申込!D28</f>
        <v/>
      </c>
      <c r="U34" s="141" t="str">
        <f>リレー般男申込!E28</f>
        <v/>
      </c>
      <c r="V34" s="334"/>
      <c r="X34">
        <v>6</v>
      </c>
      <c r="Y34" s="141" t="str">
        <f>IF(リレー般男申込!H28="","",リレー般男申込!H28)</f>
        <v/>
      </c>
      <c r="Z34" s="141" t="str">
        <f>リレー般男申込!I28</f>
        <v/>
      </c>
      <c r="AA34" s="141" t="str">
        <f>リレー般男申込!J28</f>
        <v/>
      </c>
      <c r="AB34" s="334"/>
      <c r="AC34" s="160"/>
      <c r="AG34" s="118"/>
      <c r="AH34" s="326"/>
      <c r="AI34" s="122"/>
    </row>
    <row r="35" spans="2:37" ht="15" customHeight="1">
      <c r="B35" s="130">
        <f t="shared" si="0"/>
        <v>20</v>
      </c>
      <c r="C35" s="143" t="str">
        <f>IF(INDEX(一般男申込!$B$9:$AM$58,$B35,1)="","",INDEX(一般男申込!$B$9:$AM$58,$B35,1))</f>
        <v/>
      </c>
      <c r="D35" s="144" t="str">
        <f>IF(INDEX(一般男申込!$B$9:$AM$58,$B35,2)="","",INDEX(一般男申込!$B$9:$AM$58,$B35,2))</f>
        <v/>
      </c>
      <c r="E35" s="145" t="str">
        <f>IF(INDEX(一般男申込!$B$9:$AM$58,$B35,3)="","",INDEX(一般男申込!$B$9:$AM$58,$B35,3))</f>
        <v/>
      </c>
      <c r="F35" s="146" t="str">
        <f>IF(INDEX(一般男申込!$B$9:$AM$58,$B35,4)="","",INDEX(一般男申込!$B$9:$AM$58,$B35,4))</f>
        <v/>
      </c>
      <c r="G35" s="147" t="str">
        <f>IF(INDEX(一般男申込!$B$9:$AM$58,$B35,38)="","",INDEX(一般男申込!$B$9:$AM$58,$B35,38))</f>
        <v/>
      </c>
      <c r="H35" s="335" t="str">
        <f>IF(INDEX(一般男申込!$B$9:$AM$58,$B35,6)="","",INDEX(一般男申込!$B$9:$AM$58,$B35,6))</f>
        <v/>
      </c>
      <c r="I35" s="335" t="str">
        <f>IF(INDEX(一般男申込!$B$9:$AM$58,$B35,1)="","",INDEX(一般男申込!$B$9:$AM$58,$B35,1))</f>
        <v/>
      </c>
      <c r="J35" s="335" t="str">
        <f>IF(INDEX(一般男申込!$B$9:$AM$58,$B35,1)="","",INDEX(一般男申込!$B$9:$AM$58,$B35,1))</f>
        <v/>
      </c>
      <c r="K35" s="335" t="str">
        <f>IF(INDEX(一般男申込!$B$9:$AM$58,$B35,1)="","",INDEX(一般男申込!$B$9:$AM$58,$B35,1))</f>
        <v/>
      </c>
      <c r="L35" s="336" t="str">
        <f>IF(INDEX(一般男申込!$B$9:$AM$58,$B35,1)="","",INDEX(一般男申込!$B$9:$AM$58,$B35,1))</f>
        <v/>
      </c>
      <c r="M35" s="214" t="str">
        <f>IF(INDEX(一般男申込!$B$9:$AM$58,$B35,23)="","",INDEX(一般男申込!$B$9:$AM$58,$B35,23))</f>
        <v/>
      </c>
      <c r="N35" s="219" t="str">
        <f>IF(INDEX(一般男申込!$B$9:$AM$58,$B35,25)="","",INDEX(一般男申込!$B$9:$AM$58,$B35,25))</f>
        <v/>
      </c>
      <c r="O35" s="119"/>
      <c r="Q35" s="159"/>
      <c r="AC35" s="160"/>
      <c r="AG35" s="118"/>
      <c r="AH35" s="326"/>
      <c r="AI35" s="122"/>
    </row>
    <row r="36" spans="2:37" ht="15" customHeight="1">
      <c r="B36" s="130">
        <f t="shared" si="0"/>
        <v>21</v>
      </c>
      <c r="C36" s="131" t="str">
        <f>IF(INDEX(一般男申込!$B$9:$AM$58,$B36,1)="","",INDEX(一般男申込!$B$9:$AM$58,$B36,1))</f>
        <v/>
      </c>
      <c r="D36" s="97" t="str">
        <f>IF(INDEX(一般男申込!$B$9:$AM$58,$B36,2)="","",INDEX(一般男申込!$B$9:$AM$58,$B36,2))</f>
        <v/>
      </c>
      <c r="E36" s="132" t="str">
        <f>IF(INDEX(一般男申込!$B$9:$AM$58,$B36,3)="","",INDEX(一般男申込!$B$9:$AM$58,$B36,3))</f>
        <v/>
      </c>
      <c r="F36" s="133" t="str">
        <f>IF(INDEX(一般男申込!$B$9:$AM$58,$B36,4)="","",INDEX(一般男申込!$B$9:$AM$58,$B36,4))</f>
        <v/>
      </c>
      <c r="G36" s="134" t="str">
        <f>IF(INDEX(一般男申込!$B$9:$AM$58,$B36,38)="","",INDEX(一般男申込!$B$9:$AM$58,$B36,38))</f>
        <v/>
      </c>
      <c r="H36" s="337" t="str">
        <f>IF(INDEX(一般男申込!$B$9:$AM$58,$B36,6)="","",INDEX(一般男申込!$B$9:$AM$58,$B36,6))</f>
        <v/>
      </c>
      <c r="I36" s="337" t="str">
        <f>IF(INDEX(一般男申込!$B$9:$AM$58,$B36,1)="","",INDEX(一般男申込!$B$9:$AM$58,$B36,1))</f>
        <v/>
      </c>
      <c r="J36" s="337" t="str">
        <f>IF(INDEX(一般男申込!$B$9:$AM$58,$B36,1)="","",INDEX(一般男申込!$B$9:$AM$58,$B36,1))</f>
        <v/>
      </c>
      <c r="K36" s="337" t="str">
        <f>IF(INDEX(一般男申込!$B$9:$AM$58,$B36,1)="","",INDEX(一般男申込!$B$9:$AM$58,$B36,1))</f>
        <v/>
      </c>
      <c r="L36" s="338" t="str">
        <f>IF(INDEX(一般男申込!$B$9:$AM$58,$B36,1)="","",INDEX(一般男申込!$B$9:$AM$58,$B36,1))</f>
        <v/>
      </c>
      <c r="M36" s="215" t="str">
        <f>IF(INDEX(一般男申込!$B$9:$AM$58,$B36,23)="","",INDEX(一般男申込!$B$9:$AM$58,$B36,23))</f>
        <v/>
      </c>
      <c r="N36" s="220" t="str">
        <f>IF(INDEX(一般男申込!$B$9:$AM$58,$B36,25)="","",INDEX(一般男申込!$B$9:$AM$58,$B36,25))</f>
        <v/>
      </c>
      <c r="O36" s="119"/>
      <c r="Q36" s="159"/>
      <c r="R36" t="s">
        <v>114</v>
      </c>
      <c r="V36">
        <f>V26+1</f>
        <v>3</v>
      </c>
      <c r="X36" t="s">
        <v>154</v>
      </c>
      <c r="AB36">
        <v>3</v>
      </c>
      <c r="AC36" s="160"/>
    </row>
    <row r="37" spans="2:37" ht="15" customHeight="1">
      <c r="B37" s="130">
        <f t="shared" si="0"/>
        <v>22</v>
      </c>
      <c r="C37" s="135" t="str">
        <f>IF(INDEX(一般男申込!$B$9:$AM$58,$B37,1)="","",INDEX(一般男申込!$B$9:$AM$58,$B37,1))</f>
        <v/>
      </c>
      <c r="D37" s="98" t="str">
        <f>IF(INDEX(一般男申込!$B$9:$AM$58,$B37,2)="","",INDEX(一般男申込!$B$9:$AM$58,$B37,2))</f>
        <v/>
      </c>
      <c r="E37" s="136" t="str">
        <f>IF(INDEX(一般男申込!$B$9:$AM$58,$B37,3)="","",INDEX(一般男申込!$B$9:$AM$58,$B37,3))</f>
        <v/>
      </c>
      <c r="F37" s="137" t="str">
        <f>IF(INDEX(一般男申込!$B$9:$AM$58,$B37,4)="","",INDEX(一般男申込!$B$9:$AM$58,$B37,4))</f>
        <v/>
      </c>
      <c r="G37" s="138" t="str">
        <f>IF(INDEX(一般男申込!$B$9:$AM$58,$B37,38)="","",INDEX(一般男申込!$B$9:$AM$58,$B37,38))</f>
        <v/>
      </c>
      <c r="H37" s="317" t="str">
        <f>IF(INDEX(一般男申込!$B$9:$AM$58,$B37,6)="","",INDEX(一般男申込!$B$9:$AM$58,$B37,6))</f>
        <v/>
      </c>
      <c r="I37" s="317" t="str">
        <f>IF(INDEX(一般男申込!$B$9:$AM$58,$B37,1)="","",INDEX(一般男申込!$B$9:$AM$58,$B37,1))</f>
        <v/>
      </c>
      <c r="J37" s="317" t="str">
        <f>IF(INDEX(一般男申込!$B$9:$AM$58,$B37,1)="","",INDEX(一般男申込!$B$9:$AM$58,$B37,1))</f>
        <v/>
      </c>
      <c r="K37" s="317" t="str">
        <f>IF(INDEX(一般男申込!$B$9:$AM$58,$B37,1)="","",INDEX(一般男申込!$B$9:$AM$58,$B37,1))</f>
        <v/>
      </c>
      <c r="L37" s="318" t="str">
        <f>IF(INDEX(一般男申込!$B$9:$AM$58,$B37,1)="","",INDEX(一般男申込!$B$9:$AM$58,$B37,1))</f>
        <v/>
      </c>
      <c r="M37" s="213" t="str">
        <f>IF(INDEX(一般男申込!$B$9:$AM$58,$B37,23)="","",INDEX(一般男申込!$B$9:$AM$58,$B37,23))</f>
        <v/>
      </c>
      <c r="N37" s="218" t="str">
        <f>IF(INDEX(一般男申込!$B$9:$AM$58,$B37,25)="","",INDEX(一般男申込!$B$9:$AM$58,$B37,25))</f>
        <v/>
      </c>
      <c r="O37" s="119"/>
      <c r="Q37" s="159"/>
      <c r="S37" s="139" t="s">
        <v>70</v>
      </c>
      <c r="T37" s="328" t="str">
        <f>リレー般男申込!B32</f>
        <v/>
      </c>
      <c r="U37" s="329"/>
      <c r="V37" s="330"/>
      <c r="Y37" s="139" t="s">
        <v>70</v>
      </c>
      <c r="Z37" s="328" t="str">
        <f>リレー般男申込!G32</f>
        <v/>
      </c>
      <c r="AA37" s="329"/>
      <c r="AB37" s="330"/>
      <c r="AC37" s="160"/>
      <c r="AK37" s="20">
        <f>IF(T37="",0,1)</f>
        <v>0</v>
      </c>
    </row>
    <row r="38" spans="2:37" ht="15" customHeight="1">
      <c r="B38" s="130">
        <f t="shared" si="0"/>
        <v>23</v>
      </c>
      <c r="C38" s="135" t="str">
        <f>IF(INDEX(一般男申込!$B$9:$AM$58,$B38,1)="","",INDEX(一般男申込!$B$9:$AM$58,$B38,1))</f>
        <v/>
      </c>
      <c r="D38" s="98" t="str">
        <f>IF(INDEX(一般男申込!$B$9:$AM$58,$B38,2)="","",INDEX(一般男申込!$B$9:$AM$58,$B38,2))</f>
        <v/>
      </c>
      <c r="E38" s="136" t="str">
        <f>IF(INDEX(一般男申込!$B$9:$AM$58,$B38,3)="","",INDEX(一般男申込!$B$9:$AM$58,$B38,3))</f>
        <v/>
      </c>
      <c r="F38" s="137" t="str">
        <f>IF(INDEX(一般男申込!$B$9:$AM$58,$B38,4)="","",INDEX(一般男申込!$B$9:$AM$58,$B38,4))</f>
        <v/>
      </c>
      <c r="G38" s="138" t="str">
        <f>IF(INDEX(一般男申込!$B$9:$AM$58,$B38,38)="","",INDEX(一般男申込!$B$9:$AM$58,$B38,38))</f>
        <v/>
      </c>
      <c r="H38" s="317" t="str">
        <f>IF(INDEX(一般男申込!$B$9:$AM$58,$B38,6)="","",INDEX(一般男申込!$B$9:$AM$58,$B38,6))</f>
        <v/>
      </c>
      <c r="I38" s="317" t="str">
        <f>IF(INDEX(一般男申込!$B$9:$AM$58,$B38,1)="","",INDEX(一般男申込!$B$9:$AM$58,$B38,1))</f>
        <v/>
      </c>
      <c r="J38" s="317" t="str">
        <f>IF(INDEX(一般男申込!$B$9:$AM$58,$B38,1)="","",INDEX(一般男申込!$B$9:$AM$58,$B38,1))</f>
        <v/>
      </c>
      <c r="K38" s="317" t="str">
        <f>IF(INDEX(一般男申込!$B$9:$AM$58,$B38,1)="","",INDEX(一般男申込!$B$9:$AM$58,$B38,1))</f>
        <v/>
      </c>
      <c r="L38" s="318" t="str">
        <f>IF(INDEX(一般男申込!$B$9:$AM$58,$B38,1)="","",INDEX(一般男申込!$B$9:$AM$58,$B38,1))</f>
        <v/>
      </c>
      <c r="M38" s="213" t="str">
        <f>IF(INDEX(一般男申込!$B$9:$AM$58,$B38,23)="","",INDEX(一般男申込!$B$9:$AM$58,$B38,23))</f>
        <v/>
      </c>
      <c r="N38" s="218" t="str">
        <f>IF(INDEX(一般男申込!$B$9:$AM$58,$B38,25)="","",INDEX(一般男申込!$B$9:$AM$58,$B38,25))</f>
        <v/>
      </c>
      <c r="O38" s="119"/>
      <c r="Q38" s="159"/>
      <c r="S38" s="140" t="s">
        <v>194</v>
      </c>
      <c r="T38" s="141" t="s">
        <v>36</v>
      </c>
      <c r="U38" s="141" t="s">
        <v>81</v>
      </c>
      <c r="V38" s="141" t="s">
        <v>3</v>
      </c>
      <c r="W38" s="118"/>
      <c r="X38" s="118"/>
      <c r="Y38" s="140" t="s">
        <v>194</v>
      </c>
      <c r="Z38" s="141" t="s">
        <v>36</v>
      </c>
      <c r="AA38" s="141" t="s">
        <v>81</v>
      </c>
      <c r="AB38" s="141" t="s">
        <v>3</v>
      </c>
      <c r="AC38" s="160"/>
    </row>
    <row r="39" spans="2:37" ht="15" customHeight="1">
      <c r="B39" s="130">
        <f t="shared" si="0"/>
        <v>24</v>
      </c>
      <c r="C39" s="135" t="str">
        <f>IF(INDEX(一般男申込!$B$9:$AM$58,$B39,1)="","",INDEX(一般男申込!$B$9:$AM$58,$B39,1))</f>
        <v/>
      </c>
      <c r="D39" s="98" t="str">
        <f>IF(INDEX(一般男申込!$B$9:$AM$58,$B39,2)="","",INDEX(一般男申込!$B$9:$AM$58,$B39,2))</f>
        <v/>
      </c>
      <c r="E39" s="136" t="str">
        <f>IF(INDEX(一般男申込!$B$9:$AM$58,$B39,3)="","",INDEX(一般男申込!$B$9:$AM$58,$B39,3))</f>
        <v/>
      </c>
      <c r="F39" s="137" t="str">
        <f>IF(INDEX(一般男申込!$B$9:$AM$58,$B39,4)="","",INDEX(一般男申込!$B$9:$AM$58,$B39,4))</f>
        <v/>
      </c>
      <c r="G39" s="138" t="str">
        <f>IF(INDEX(一般男申込!$B$9:$AM$58,$B39,38)="","",INDEX(一般男申込!$B$9:$AM$58,$B39,38))</f>
        <v/>
      </c>
      <c r="H39" s="317" t="str">
        <f>IF(INDEX(一般男申込!$B$9:$AM$58,$B39,6)="","",INDEX(一般男申込!$B$9:$AM$58,$B39,6))</f>
        <v/>
      </c>
      <c r="I39" s="317" t="str">
        <f>IF(INDEX(一般男申込!$B$9:$AM$58,$B39,1)="","",INDEX(一般男申込!$B$9:$AM$58,$B39,1))</f>
        <v/>
      </c>
      <c r="J39" s="317" t="str">
        <f>IF(INDEX(一般男申込!$B$9:$AM$58,$B39,1)="","",INDEX(一般男申込!$B$9:$AM$58,$B39,1))</f>
        <v/>
      </c>
      <c r="K39" s="317" t="str">
        <f>IF(INDEX(一般男申込!$B$9:$AM$58,$B39,1)="","",INDEX(一般男申込!$B$9:$AM$58,$B39,1))</f>
        <v/>
      </c>
      <c r="L39" s="318" t="str">
        <f>IF(INDEX(一般男申込!$B$9:$AM$58,$B39,1)="","",INDEX(一般男申込!$B$9:$AM$58,$B39,1))</f>
        <v/>
      </c>
      <c r="M39" s="213" t="str">
        <f>IF(INDEX(一般男申込!$B$9:$AM$58,$B39,23)="","",INDEX(一般男申込!$B$9:$AM$58,$B39,23))</f>
        <v/>
      </c>
      <c r="N39" s="218" t="str">
        <f>IF(INDEX(一般男申込!$B$9:$AM$58,$B39,25)="","",INDEX(一般男申込!$B$9:$AM$58,$B39,25))</f>
        <v/>
      </c>
      <c r="O39" s="119"/>
      <c r="Q39" s="159"/>
      <c r="R39">
        <v>1</v>
      </c>
      <c r="S39" s="141" t="str">
        <f>IF(リレー般男申込!C34="","",リレー般男申込!C34)</f>
        <v/>
      </c>
      <c r="T39" s="141" t="str">
        <f>リレー般男申込!D34</f>
        <v/>
      </c>
      <c r="U39" s="141" t="str">
        <f>リレー般男申込!E34</f>
        <v/>
      </c>
      <c r="V39" s="332" t="str">
        <f>IF(リレー般男申込!B31="","",リレー般男申込!B31)</f>
        <v/>
      </c>
      <c r="X39">
        <v>1</v>
      </c>
      <c r="Y39" s="141" t="str">
        <f>IF(リレー般男申込!H34="","",リレー般男申込!H34)</f>
        <v/>
      </c>
      <c r="Z39" s="141" t="str">
        <f>リレー般男申込!I34</f>
        <v/>
      </c>
      <c r="AA39" s="141" t="str">
        <f>リレー般男申込!J34</f>
        <v/>
      </c>
      <c r="AB39" s="332" t="str">
        <f>IF(リレー般男申込!G31="","",リレー般男申込!G31)</f>
        <v/>
      </c>
      <c r="AC39" s="160"/>
      <c r="AF39" s="331"/>
      <c r="AG39" s="331"/>
      <c r="AH39" s="331"/>
      <c r="AK39" s="20">
        <f>IF(Z37="",0,1)</f>
        <v>0</v>
      </c>
    </row>
    <row r="40" spans="2:37" ht="15" customHeight="1">
      <c r="B40" s="130">
        <f t="shared" si="0"/>
        <v>25</v>
      </c>
      <c r="C40" s="135" t="str">
        <f>IF(INDEX(一般男申込!$B$9:$AM$58,$B40,1)="","",INDEX(一般男申込!$B$9:$AM$58,$B40,1))</f>
        <v/>
      </c>
      <c r="D40" s="98" t="str">
        <f>IF(INDEX(一般男申込!$B$9:$AM$58,$B40,2)="","",INDEX(一般男申込!$B$9:$AM$58,$B40,2))</f>
        <v/>
      </c>
      <c r="E40" s="136" t="str">
        <f>IF(INDEX(一般男申込!$B$9:$AM$58,$B40,3)="","",INDEX(一般男申込!$B$9:$AM$58,$B40,3))</f>
        <v/>
      </c>
      <c r="F40" s="137" t="str">
        <f>IF(INDEX(一般男申込!$B$9:$AM$58,$B40,4)="","",INDEX(一般男申込!$B$9:$AM$58,$B40,4))</f>
        <v/>
      </c>
      <c r="G40" s="138" t="str">
        <f>IF(INDEX(一般男申込!$B$9:$AM$58,$B40,38)="","",INDEX(一般男申込!$B$9:$AM$58,$B40,38))</f>
        <v/>
      </c>
      <c r="H40" s="317" t="str">
        <f>IF(INDEX(一般男申込!$B$9:$AM$58,$B40,6)="","",INDEX(一般男申込!$B$9:$AM$58,$B40,6))</f>
        <v/>
      </c>
      <c r="I40" s="317" t="str">
        <f>IF(INDEX(一般男申込!$B$9:$AM$58,$B40,1)="","",INDEX(一般男申込!$B$9:$AM$58,$B40,1))</f>
        <v/>
      </c>
      <c r="J40" s="317" t="str">
        <f>IF(INDEX(一般男申込!$B$9:$AM$58,$B40,1)="","",INDEX(一般男申込!$B$9:$AM$58,$B40,1))</f>
        <v/>
      </c>
      <c r="K40" s="317" t="str">
        <f>IF(INDEX(一般男申込!$B$9:$AM$58,$B40,1)="","",INDEX(一般男申込!$B$9:$AM$58,$B40,1))</f>
        <v/>
      </c>
      <c r="L40" s="318" t="str">
        <f>IF(INDEX(一般男申込!$B$9:$AM$58,$B40,1)="","",INDEX(一般男申込!$B$9:$AM$58,$B40,1))</f>
        <v/>
      </c>
      <c r="M40" s="213" t="str">
        <f>IF(INDEX(一般男申込!$B$9:$AM$58,$B40,23)="","",INDEX(一般男申込!$B$9:$AM$58,$B40,23))</f>
        <v/>
      </c>
      <c r="N40" s="218" t="str">
        <f>IF(INDEX(一般男申込!$B$9:$AM$58,$B40,25)="","",INDEX(一般男申込!$B$9:$AM$58,$B40,25))</f>
        <v/>
      </c>
      <c r="O40" s="119"/>
      <c r="Q40" s="159"/>
      <c r="R40">
        <v>2</v>
      </c>
      <c r="S40" s="141" t="str">
        <f>IF(リレー般男申込!C35="","",リレー般男申込!C35)</f>
        <v/>
      </c>
      <c r="T40" s="141" t="str">
        <f>リレー般男申込!D35</f>
        <v/>
      </c>
      <c r="U40" s="141" t="str">
        <f>リレー般男申込!E35</f>
        <v/>
      </c>
      <c r="V40" s="333"/>
      <c r="X40">
        <v>2</v>
      </c>
      <c r="Y40" s="141" t="str">
        <f>IF(リレー般男申込!H35="","",リレー般男申込!H35)</f>
        <v/>
      </c>
      <c r="Z40" s="141" t="str">
        <f>リレー般男申込!I35</f>
        <v/>
      </c>
      <c r="AA40" s="141" t="str">
        <f>リレー般男申込!J35</f>
        <v/>
      </c>
      <c r="AB40" s="333"/>
      <c r="AC40" s="160"/>
      <c r="AD40" s="118"/>
      <c r="AE40" s="142"/>
      <c r="AF40" s="118"/>
      <c r="AG40" s="118"/>
      <c r="AH40" s="118"/>
      <c r="AI40" s="118"/>
    </row>
    <row r="41" spans="2:37" ht="15" customHeight="1">
      <c r="B41" s="130">
        <f t="shared" si="0"/>
        <v>26</v>
      </c>
      <c r="C41" s="135" t="str">
        <f>IF(INDEX(一般男申込!$B$9:$AM$58,$B41,1)="","",INDEX(一般男申込!$B$9:$AM$58,$B41,1))</f>
        <v/>
      </c>
      <c r="D41" s="98" t="str">
        <f>IF(INDEX(一般男申込!$B$9:$AM$58,$B41,2)="","",INDEX(一般男申込!$B$9:$AM$58,$B41,2))</f>
        <v/>
      </c>
      <c r="E41" s="136" t="str">
        <f>IF(INDEX(一般男申込!$B$9:$AM$58,$B41,3)="","",INDEX(一般男申込!$B$9:$AM$58,$B41,3))</f>
        <v/>
      </c>
      <c r="F41" s="137" t="str">
        <f>IF(INDEX(一般男申込!$B$9:$AM$58,$B41,4)="","",INDEX(一般男申込!$B$9:$AM$58,$B41,4))</f>
        <v/>
      </c>
      <c r="G41" s="138" t="str">
        <f>IF(INDEX(一般男申込!$B$9:$AM$58,$B41,38)="","",INDEX(一般男申込!$B$9:$AM$58,$B41,38))</f>
        <v/>
      </c>
      <c r="H41" s="317" t="str">
        <f>IF(INDEX(一般男申込!$B$9:$AM$58,$B41,6)="","",INDEX(一般男申込!$B$9:$AM$58,$B41,6))</f>
        <v/>
      </c>
      <c r="I41" s="317" t="str">
        <f>IF(INDEX(一般男申込!$B$9:$AM$58,$B41,1)="","",INDEX(一般男申込!$B$9:$AM$58,$B41,1))</f>
        <v/>
      </c>
      <c r="J41" s="317" t="str">
        <f>IF(INDEX(一般男申込!$B$9:$AM$58,$B41,1)="","",INDEX(一般男申込!$B$9:$AM$58,$B41,1))</f>
        <v/>
      </c>
      <c r="K41" s="317" t="str">
        <f>IF(INDEX(一般男申込!$B$9:$AM$58,$B41,1)="","",INDEX(一般男申込!$B$9:$AM$58,$B41,1))</f>
        <v/>
      </c>
      <c r="L41" s="318" t="str">
        <f>IF(INDEX(一般男申込!$B$9:$AM$58,$B41,1)="","",INDEX(一般男申込!$B$9:$AM$58,$B41,1))</f>
        <v/>
      </c>
      <c r="M41" s="213" t="str">
        <f>IF(INDEX(一般男申込!$B$9:$AM$58,$B41,23)="","",INDEX(一般男申込!$B$9:$AM$58,$B41,23))</f>
        <v/>
      </c>
      <c r="N41" s="218" t="str">
        <f>IF(INDEX(一般男申込!$B$9:$AM$58,$B41,25)="","",INDEX(一般男申込!$B$9:$AM$58,$B41,25))</f>
        <v/>
      </c>
      <c r="O41" s="119"/>
      <c r="Q41" s="159"/>
      <c r="R41">
        <v>3</v>
      </c>
      <c r="S41" s="141" t="str">
        <f>IF(リレー般男申込!C36="","",リレー般男申込!C36)</f>
        <v/>
      </c>
      <c r="T41" s="141" t="str">
        <f>リレー般男申込!D36</f>
        <v/>
      </c>
      <c r="U41" s="141" t="str">
        <f>リレー般男申込!E36</f>
        <v/>
      </c>
      <c r="V41" s="333"/>
      <c r="X41">
        <v>3</v>
      </c>
      <c r="Y41" s="141" t="str">
        <f>IF(リレー般男申込!H36="","",リレー般男申込!H36)</f>
        <v/>
      </c>
      <c r="Z41" s="141" t="str">
        <f>リレー般男申込!I36</f>
        <v/>
      </c>
      <c r="AA41" s="141" t="str">
        <f>リレー般男申込!J36</f>
        <v/>
      </c>
      <c r="AB41" s="333"/>
      <c r="AC41" s="160"/>
      <c r="AG41" s="118"/>
      <c r="AH41" s="326"/>
      <c r="AI41" s="122"/>
      <c r="AK41" s="20">
        <f>IF(AF37="",0,1)</f>
        <v>0</v>
      </c>
    </row>
    <row r="42" spans="2:37" ht="15" customHeight="1">
      <c r="B42" s="130">
        <f t="shared" si="0"/>
        <v>27</v>
      </c>
      <c r="C42" s="135" t="str">
        <f>IF(INDEX(一般男申込!$B$9:$AM$58,$B42,1)="","",INDEX(一般男申込!$B$9:$AM$58,$B42,1))</f>
        <v/>
      </c>
      <c r="D42" s="98" t="str">
        <f>IF(INDEX(一般男申込!$B$9:$AM$58,$B42,2)="","",INDEX(一般男申込!$B$9:$AM$58,$B42,2))</f>
        <v/>
      </c>
      <c r="E42" s="136" t="str">
        <f>IF(INDEX(一般男申込!$B$9:$AM$58,$B42,3)="","",INDEX(一般男申込!$B$9:$AM$58,$B42,3))</f>
        <v/>
      </c>
      <c r="F42" s="137" t="str">
        <f>IF(INDEX(一般男申込!$B$9:$AM$58,$B42,4)="","",INDEX(一般男申込!$B$9:$AM$58,$B42,4))</f>
        <v/>
      </c>
      <c r="G42" s="138" t="str">
        <f>IF(INDEX(一般男申込!$B$9:$AM$58,$B42,38)="","",INDEX(一般男申込!$B$9:$AM$58,$B42,38))</f>
        <v/>
      </c>
      <c r="H42" s="317" t="str">
        <f>IF(INDEX(一般男申込!$B$9:$AM$58,$B42,6)="","",INDEX(一般男申込!$B$9:$AM$58,$B42,6))</f>
        <v/>
      </c>
      <c r="I42" s="317" t="str">
        <f>IF(INDEX(一般男申込!$B$9:$AM$58,$B42,1)="","",INDEX(一般男申込!$B$9:$AM$58,$B42,1))</f>
        <v/>
      </c>
      <c r="J42" s="317" t="str">
        <f>IF(INDEX(一般男申込!$B$9:$AM$58,$B42,1)="","",INDEX(一般男申込!$B$9:$AM$58,$B42,1))</f>
        <v/>
      </c>
      <c r="K42" s="317" t="str">
        <f>IF(INDEX(一般男申込!$B$9:$AM$58,$B42,1)="","",INDEX(一般男申込!$B$9:$AM$58,$B42,1))</f>
        <v/>
      </c>
      <c r="L42" s="318" t="str">
        <f>IF(INDEX(一般男申込!$B$9:$AM$58,$B42,1)="","",INDEX(一般男申込!$B$9:$AM$58,$B42,1))</f>
        <v/>
      </c>
      <c r="M42" s="213" t="str">
        <f>IF(INDEX(一般男申込!$B$9:$AM$58,$B42,23)="","",INDEX(一般男申込!$B$9:$AM$58,$B42,23))</f>
        <v/>
      </c>
      <c r="N42" s="218" t="str">
        <f>IF(INDEX(一般男申込!$B$9:$AM$58,$B42,25)="","",INDEX(一般男申込!$B$9:$AM$58,$B42,25))</f>
        <v/>
      </c>
      <c r="O42" s="119"/>
      <c r="Q42" s="159"/>
      <c r="R42">
        <v>4</v>
      </c>
      <c r="S42" s="141" t="str">
        <f>IF(リレー般男申込!C37="","",リレー般男申込!C37)</f>
        <v/>
      </c>
      <c r="T42" s="141" t="str">
        <f>リレー般男申込!D37</f>
        <v/>
      </c>
      <c r="U42" s="141" t="str">
        <f>リレー般男申込!E37</f>
        <v/>
      </c>
      <c r="V42" s="333"/>
      <c r="X42">
        <v>4</v>
      </c>
      <c r="Y42" s="141" t="str">
        <f>IF(リレー般男申込!H37="","",リレー般男申込!H37)</f>
        <v/>
      </c>
      <c r="Z42" s="141" t="str">
        <f>リレー般男申込!I37</f>
        <v/>
      </c>
      <c r="AA42" s="141" t="str">
        <f>リレー般男申込!J37</f>
        <v/>
      </c>
      <c r="AB42" s="333"/>
      <c r="AC42" s="160"/>
      <c r="AG42" s="118"/>
      <c r="AH42" s="326"/>
      <c r="AI42" s="122"/>
    </row>
    <row r="43" spans="2:37" ht="15" customHeight="1">
      <c r="B43" s="130">
        <f t="shared" si="0"/>
        <v>28</v>
      </c>
      <c r="C43" s="135" t="str">
        <f>IF(INDEX(一般男申込!$B$9:$AM$58,$B43,1)="","",INDEX(一般男申込!$B$9:$AM$58,$B43,1))</f>
        <v/>
      </c>
      <c r="D43" s="98" t="str">
        <f>IF(INDEX(一般男申込!$B$9:$AM$58,$B43,2)="","",INDEX(一般男申込!$B$9:$AM$58,$B43,2))</f>
        <v/>
      </c>
      <c r="E43" s="136" t="str">
        <f>IF(INDEX(一般男申込!$B$9:$AM$58,$B43,3)="","",INDEX(一般男申込!$B$9:$AM$58,$B43,3))</f>
        <v/>
      </c>
      <c r="F43" s="137" t="str">
        <f>IF(INDEX(一般男申込!$B$9:$AM$58,$B43,4)="","",INDEX(一般男申込!$B$9:$AM$58,$B43,4))</f>
        <v/>
      </c>
      <c r="G43" s="138" t="str">
        <f>IF(INDEX(一般男申込!$B$9:$AM$58,$B43,38)="","",INDEX(一般男申込!$B$9:$AM$58,$B43,38))</f>
        <v/>
      </c>
      <c r="H43" s="317" t="str">
        <f>IF(INDEX(一般男申込!$B$9:$AM$58,$B43,6)="","",INDEX(一般男申込!$B$9:$AM$58,$B43,6))</f>
        <v/>
      </c>
      <c r="I43" s="317" t="str">
        <f>IF(INDEX(一般男申込!$B$9:$AM$58,$B43,1)="","",INDEX(一般男申込!$B$9:$AM$58,$B43,1))</f>
        <v/>
      </c>
      <c r="J43" s="317" t="str">
        <f>IF(INDEX(一般男申込!$B$9:$AM$58,$B43,1)="","",INDEX(一般男申込!$B$9:$AM$58,$B43,1))</f>
        <v/>
      </c>
      <c r="K43" s="317" t="str">
        <f>IF(INDEX(一般男申込!$B$9:$AM$58,$B43,1)="","",INDEX(一般男申込!$B$9:$AM$58,$B43,1))</f>
        <v/>
      </c>
      <c r="L43" s="318" t="str">
        <f>IF(INDEX(一般男申込!$B$9:$AM$58,$B43,1)="","",INDEX(一般男申込!$B$9:$AM$58,$B43,1))</f>
        <v/>
      </c>
      <c r="M43" s="213" t="str">
        <f>IF(INDEX(一般男申込!$B$9:$AM$58,$B43,23)="","",INDEX(一般男申込!$B$9:$AM$58,$B43,23))</f>
        <v/>
      </c>
      <c r="N43" s="218" t="str">
        <f>IF(INDEX(一般男申込!$B$9:$AM$58,$B43,25)="","",INDEX(一般男申込!$B$9:$AM$58,$B43,25))</f>
        <v/>
      </c>
      <c r="O43" s="119"/>
      <c r="Q43" s="159"/>
      <c r="R43">
        <v>5</v>
      </c>
      <c r="S43" s="141" t="str">
        <f>IF(リレー般男申込!C38="","",リレー般男申込!C38)</f>
        <v/>
      </c>
      <c r="T43" s="141" t="str">
        <f>リレー般男申込!D38</f>
        <v/>
      </c>
      <c r="U43" s="141" t="str">
        <f>リレー般男申込!E38</f>
        <v/>
      </c>
      <c r="V43" s="333"/>
      <c r="X43">
        <v>5</v>
      </c>
      <c r="Y43" s="141" t="str">
        <f>IF(リレー般男申込!H38="","",リレー般男申込!H38)</f>
        <v/>
      </c>
      <c r="Z43" s="141" t="str">
        <f>リレー般男申込!I38</f>
        <v/>
      </c>
      <c r="AA43" s="141" t="str">
        <f>リレー般男申込!J38</f>
        <v/>
      </c>
      <c r="AB43" s="333"/>
      <c r="AC43" s="160"/>
      <c r="AG43" s="118"/>
      <c r="AH43" s="326"/>
      <c r="AI43" s="122"/>
    </row>
    <row r="44" spans="2:37" ht="15" customHeight="1">
      <c r="B44" s="130">
        <f t="shared" si="0"/>
        <v>29</v>
      </c>
      <c r="C44" s="135" t="str">
        <f>IF(INDEX(一般男申込!$B$9:$AM$58,$B44,1)="","",INDEX(一般男申込!$B$9:$AM$58,$B44,1))</f>
        <v/>
      </c>
      <c r="D44" s="98" t="str">
        <f>IF(INDEX(一般男申込!$B$9:$AM$58,$B44,2)="","",INDEX(一般男申込!$B$9:$AM$58,$B44,2))</f>
        <v/>
      </c>
      <c r="E44" s="136" t="str">
        <f>IF(INDEX(一般男申込!$B$9:$AM$58,$B44,3)="","",INDEX(一般男申込!$B$9:$AM$58,$B44,3))</f>
        <v/>
      </c>
      <c r="F44" s="137" t="str">
        <f>IF(INDEX(一般男申込!$B$9:$AM$58,$B44,4)="","",INDEX(一般男申込!$B$9:$AM$58,$B44,4))</f>
        <v/>
      </c>
      <c r="G44" s="138" t="str">
        <f>IF(INDEX(一般男申込!$B$9:$AM$58,$B44,38)="","",INDEX(一般男申込!$B$9:$AM$58,$B44,38))</f>
        <v/>
      </c>
      <c r="H44" s="317" t="str">
        <f>IF(INDEX(一般男申込!$B$9:$AM$58,$B44,6)="","",INDEX(一般男申込!$B$9:$AM$58,$B44,6))</f>
        <v/>
      </c>
      <c r="I44" s="317" t="str">
        <f>IF(INDEX(一般男申込!$B$9:$AM$58,$B44,1)="","",INDEX(一般男申込!$B$9:$AM$58,$B44,1))</f>
        <v/>
      </c>
      <c r="J44" s="317" t="str">
        <f>IF(INDEX(一般男申込!$B$9:$AM$58,$B44,1)="","",INDEX(一般男申込!$B$9:$AM$58,$B44,1))</f>
        <v/>
      </c>
      <c r="K44" s="317" t="str">
        <f>IF(INDEX(一般男申込!$B$9:$AM$58,$B44,1)="","",INDEX(一般男申込!$B$9:$AM$58,$B44,1))</f>
        <v/>
      </c>
      <c r="L44" s="318" t="str">
        <f>IF(INDEX(一般男申込!$B$9:$AM$58,$B44,1)="","",INDEX(一般男申込!$B$9:$AM$58,$B44,1))</f>
        <v/>
      </c>
      <c r="M44" s="213" t="str">
        <f>IF(INDEX(一般男申込!$B$9:$AM$58,$B44,23)="","",INDEX(一般男申込!$B$9:$AM$58,$B44,23))</f>
        <v/>
      </c>
      <c r="N44" s="218" t="str">
        <f>IF(INDEX(一般男申込!$B$9:$AM$58,$B44,25)="","",INDEX(一般男申込!$B$9:$AM$58,$B44,25))</f>
        <v/>
      </c>
      <c r="O44" s="119"/>
      <c r="Q44" s="159"/>
      <c r="R44">
        <v>6</v>
      </c>
      <c r="S44" s="141" t="str">
        <f>IF(リレー般男申込!C39="","",リレー般男申込!C39)</f>
        <v/>
      </c>
      <c r="T44" s="141" t="str">
        <f>リレー般男申込!D39</f>
        <v/>
      </c>
      <c r="U44" s="141" t="str">
        <f>リレー般男申込!E39</f>
        <v/>
      </c>
      <c r="V44" s="334"/>
      <c r="X44">
        <v>6</v>
      </c>
      <c r="Y44" s="141" t="str">
        <f>IF(リレー般男申込!H39="","",リレー般男申込!H39)</f>
        <v/>
      </c>
      <c r="Z44" s="141" t="str">
        <f>リレー般男申込!I39</f>
        <v/>
      </c>
      <c r="AA44" s="141" t="str">
        <f>リレー般男申込!J39</f>
        <v/>
      </c>
      <c r="AB44" s="334"/>
      <c r="AC44" s="160"/>
      <c r="AG44" s="118"/>
      <c r="AH44" s="326"/>
      <c r="AI44" s="122"/>
    </row>
    <row r="45" spans="2:37" ht="15" customHeight="1">
      <c r="B45" s="130">
        <f t="shared" si="0"/>
        <v>30</v>
      </c>
      <c r="C45" s="143" t="str">
        <f>IF(INDEX(一般男申込!$B$9:$AM$58,$B45,1)="","",INDEX(一般男申込!$B$9:$AM$58,$B45,1))</f>
        <v/>
      </c>
      <c r="D45" s="144" t="str">
        <f>IF(INDEX(一般男申込!$B$9:$AM$58,$B45,2)="","",INDEX(一般男申込!$B$9:$AM$58,$B45,2))</f>
        <v/>
      </c>
      <c r="E45" s="145" t="str">
        <f>IF(INDEX(一般男申込!$B$9:$AM$58,$B45,3)="","",INDEX(一般男申込!$B$9:$AM$58,$B45,3))</f>
        <v/>
      </c>
      <c r="F45" s="146" t="str">
        <f>IF(INDEX(一般男申込!$B$9:$AM$58,$B45,4)="","",INDEX(一般男申込!$B$9:$AM$58,$B45,4))</f>
        <v/>
      </c>
      <c r="G45" s="147" t="str">
        <f>IF(INDEX(一般男申込!$B$9:$AM$58,$B45,38)="","",INDEX(一般男申込!$B$9:$AM$58,$B45,38))</f>
        <v/>
      </c>
      <c r="H45" s="335" t="str">
        <f>IF(INDEX(一般男申込!$B$9:$AM$58,$B45,6)="","",INDEX(一般男申込!$B$9:$AM$58,$B45,6))</f>
        <v/>
      </c>
      <c r="I45" s="335" t="str">
        <f>IF(INDEX(一般男申込!$B$9:$AM$58,$B45,1)="","",INDEX(一般男申込!$B$9:$AM$58,$B45,1))</f>
        <v/>
      </c>
      <c r="J45" s="335" t="str">
        <f>IF(INDEX(一般男申込!$B$9:$AM$58,$B45,1)="","",INDEX(一般男申込!$B$9:$AM$58,$B45,1))</f>
        <v/>
      </c>
      <c r="K45" s="335" t="str">
        <f>IF(INDEX(一般男申込!$B$9:$AM$58,$B45,1)="","",INDEX(一般男申込!$B$9:$AM$58,$B45,1))</f>
        <v/>
      </c>
      <c r="L45" s="336" t="str">
        <f>IF(INDEX(一般男申込!$B$9:$AM$58,$B45,1)="","",INDEX(一般男申込!$B$9:$AM$58,$B45,1))</f>
        <v/>
      </c>
      <c r="M45" s="214" t="str">
        <f>IF(INDEX(一般男申込!$B$9:$AM$58,$B45,23)="","",INDEX(一般男申込!$B$9:$AM$58,$B45,23))</f>
        <v/>
      </c>
      <c r="N45" s="219" t="str">
        <f>IF(INDEX(一般男申込!$B$9:$AM$58,$B45,25)="","",INDEX(一般男申込!$B$9:$AM$58,$B45,25))</f>
        <v/>
      </c>
      <c r="O45" s="119"/>
      <c r="Q45" s="159"/>
      <c r="AC45" s="160"/>
      <c r="AG45" s="118"/>
      <c r="AH45" s="326"/>
      <c r="AI45" s="122"/>
    </row>
    <row r="46" spans="2:37" ht="15" customHeight="1">
      <c r="B46" s="130">
        <f t="shared" si="0"/>
        <v>31</v>
      </c>
      <c r="C46" s="131" t="str">
        <f>IF(INDEX(一般男申込!$B$9:$AM$58,$B46,1)="","",INDEX(一般男申込!$B$9:$AM$58,$B46,1))</f>
        <v/>
      </c>
      <c r="D46" s="97" t="str">
        <f>IF(INDEX(一般男申込!$B$9:$AM$58,$B46,2)="","",INDEX(一般男申込!$B$9:$AM$58,$B46,2))</f>
        <v/>
      </c>
      <c r="E46" s="132" t="str">
        <f>IF(INDEX(一般男申込!$B$9:$AM$58,$B46,3)="","",INDEX(一般男申込!$B$9:$AM$58,$B46,3))</f>
        <v/>
      </c>
      <c r="F46" s="133" t="str">
        <f>IF(INDEX(一般男申込!$B$9:$AM$58,$B46,4)="","",INDEX(一般男申込!$B$9:$AM$58,$B46,4))</f>
        <v/>
      </c>
      <c r="G46" s="134" t="str">
        <f>IF(INDEX(一般男申込!$B$9:$AM$58,$B46,38)="","",INDEX(一般男申込!$B$9:$AM$58,$B46,38))</f>
        <v/>
      </c>
      <c r="H46" s="337" t="str">
        <f>IF(INDEX(一般男申込!$B$9:$AM$58,$B46,6)="","",INDEX(一般男申込!$B$9:$AM$58,$B46,6))</f>
        <v/>
      </c>
      <c r="I46" s="337" t="str">
        <f>IF(INDEX(一般男申込!$B$9:$AM$58,$B46,1)="","",INDEX(一般男申込!$B$9:$AM$58,$B46,1))</f>
        <v/>
      </c>
      <c r="J46" s="337" t="str">
        <f>IF(INDEX(一般男申込!$B$9:$AM$58,$B46,1)="","",INDEX(一般男申込!$B$9:$AM$58,$B46,1))</f>
        <v/>
      </c>
      <c r="K46" s="337" t="str">
        <f>IF(INDEX(一般男申込!$B$9:$AM$58,$B46,1)="","",INDEX(一般男申込!$B$9:$AM$58,$B46,1))</f>
        <v/>
      </c>
      <c r="L46" s="338" t="str">
        <f>IF(INDEX(一般男申込!$B$9:$AM$58,$B46,1)="","",INDEX(一般男申込!$B$9:$AM$58,$B46,1))</f>
        <v/>
      </c>
      <c r="M46" s="215" t="str">
        <f>IF(INDEX(一般男申込!$B$9:$AM$58,$B46,23)="","",INDEX(一般男申込!$B$9:$AM$58,$B46,23))</f>
        <v/>
      </c>
      <c r="N46" s="220" t="str">
        <f>IF(INDEX(一般男申込!$B$9:$AM$58,$B46,25)="","",INDEX(一般男申込!$B$9:$AM$58,$B46,25))</f>
        <v/>
      </c>
      <c r="O46" s="119"/>
      <c r="Q46" s="159"/>
      <c r="R46" t="s">
        <v>114</v>
      </c>
      <c r="V46">
        <f>V36+1</f>
        <v>4</v>
      </c>
      <c r="X46" t="s">
        <v>154</v>
      </c>
      <c r="AB46">
        <v>4</v>
      </c>
      <c r="AC46" s="160"/>
      <c r="AG46" s="118"/>
      <c r="AH46" s="326"/>
      <c r="AI46" s="122"/>
    </row>
    <row r="47" spans="2:37" ht="15" customHeight="1">
      <c r="B47" s="130">
        <f t="shared" si="0"/>
        <v>32</v>
      </c>
      <c r="C47" s="135" t="str">
        <f>IF(INDEX(一般男申込!$B$9:$AM$58,$B47,1)="","",INDEX(一般男申込!$B$9:$AM$58,$B47,1))</f>
        <v/>
      </c>
      <c r="D47" s="98" t="str">
        <f>IF(INDEX(一般男申込!$B$9:$AM$58,$B47,2)="","",INDEX(一般男申込!$B$9:$AM$58,$B47,2))</f>
        <v/>
      </c>
      <c r="E47" s="136" t="str">
        <f>IF(INDEX(一般男申込!$B$9:$AM$58,$B47,3)="","",INDEX(一般男申込!$B$9:$AM$58,$B47,3))</f>
        <v/>
      </c>
      <c r="F47" s="137" t="str">
        <f>IF(INDEX(一般男申込!$B$9:$AM$58,$B47,4)="","",INDEX(一般男申込!$B$9:$AM$58,$B47,4))</f>
        <v/>
      </c>
      <c r="G47" s="138" t="str">
        <f>IF(INDEX(一般男申込!$B$9:$AM$58,$B47,38)="","",INDEX(一般男申込!$B$9:$AM$58,$B47,38))</f>
        <v/>
      </c>
      <c r="H47" s="317" t="str">
        <f>IF(INDEX(一般男申込!$B$9:$AM$58,$B47,6)="","",INDEX(一般男申込!$B$9:$AM$58,$B47,6))</f>
        <v/>
      </c>
      <c r="I47" s="317" t="str">
        <f>IF(INDEX(一般男申込!$B$9:$AM$58,$B47,1)="","",INDEX(一般男申込!$B$9:$AM$58,$B47,1))</f>
        <v/>
      </c>
      <c r="J47" s="317" t="str">
        <f>IF(INDEX(一般男申込!$B$9:$AM$58,$B47,1)="","",INDEX(一般男申込!$B$9:$AM$58,$B47,1))</f>
        <v/>
      </c>
      <c r="K47" s="317" t="str">
        <f>IF(INDEX(一般男申込!$B$9:$AM$58,$B47,1)="","",INDEX(一般男申込!$B$9:$AM$58,$B47,1))</f>
        <v/>
      </c>
      <c r="L47" s="318" t="str">
        <f>IF(INDEX(一般男申込!$B$9:$AM$58,$B47,1)="","",INDEX(一般男申込!$B$9:$AM$58,$B47,1))</f>
        <v/>
      </c>
      <c r="M47" s="213" t="str">
        <f>IF(INDEX(一般男申込!$B$9:$AM$58,$B47,23)="","",INDEX(一般男申込!$B$9:$AM$58,$B47,23))</f>
        <v/>
      </c>
      <c r="N47" s="218" t="str">
        <f>IF(INDEX(一般男申込!$B$9:$AM$58,$B47,25)="","",INDEX(一般男申込!$B$9:$AM$58,$B47,25))</f>
        <v/>
      </c>
      <c r="O47" s="119"/>
      <c r="Q47" s="159"/>
      <c r="S47" s="139" t="s">
        <v>70</v>
      </c>
      <c r="T47" s="328" t="str">
        <f>リレー般男申込!B43</f>
        <v/>
      </c>
      <c r="U47" s="329"/>
      <c r="V47" s="330"/>
      <c r="Y47" s="139" t="s">
        <v>70</v>
      </c>
      <c r="Z47" s="328" t="str">
        <f>リレー般男申込!G43</f>
        <v/>
      </c>
      <c r="AA47" s="329"/>
      <c r="AB47" s="330"/>
      <c r="AC47" s="160"/>
      <c r="AK47" s="20">
        <f>IF(T47="",0,1)</f>
        <v>0</v>
      </c>
    </row>
    <row r="48" spans="2:37" ht="15" customHeight="1">
      <c r="B48" s="130">
        <f t="shared" si="0"/>
        <v>33</v>
      </c>
      <c r="C48" s="135" t="str">
        <f>IF(INDEX(一般男申込!$B$9:$AM$58,$B48,1)="","",INDEX(一般男申込!$B$9:$AM$58,$B48,1))</f>
        <v/>
      </c>
      <c r="D48" s="98" t="str">
        <f>IF(INDEX(一般男申込!$B$9:$AM$58,$B48,2)="","",INDEX(一般男申込!$B$9:$AM$58,$B48,2))</f>
        <v/>
      </c>
      <c r="E48" s="136" t="str">
        <f>IF(INDEX(一般男申込!$B$9:$AM$58,$B48,3)="","",INDEX(一般男申込!$B$9:$AM$58,$B48,3))</f>
        <v/>
      </c>
      <c r="F48" s="137" t="str">
        <f>IF(INDEX(一般男申込!$B$9:$AM$58,$B48,4)="","",INDEX(一般男申込!$B$9:$AM$58,$B48,4))</f>
        <v/>
      </c>
      <c r="G48" s="138" t="str">
        <f>IF(INDEX(一般男申込!$B$9:$AM$58,$B48,38)="","",INDEX(一般男申込!$B$9:$AM$58,$B48,38))</f>
        <v/>
      </c>
      <c r="H48" s="317" t="str">
        <f>IF(INDEX(一般男申込!$B$9:$AM$58,$B48,6)="","",INDEX(一般男申込!$B$9:$AM$58,$B48,6))</f>
        <v/>
      </c>
      <c r="I48" s="317" t="str">
        <f>IF(INDEX(一般男申込!$B$9:$AM$58,$B48,1)="","",INDEX(一般男申込!$B$9:$AM$58,$B48,1))</f>
        <v/>
      </c>
      <c r="J48" s="317" t="str">
        <f>IF(INDEX(一般男申込!$B$9:$AM$58,$B48,1)="","",INDEX(一般男申込!$B$9:$AM$58,$B48,1))</f>
        <v/>
      </c>
      <c r="K48" s="317" t="str">
        <f>IF(INDEX(一般男申込!$B$9:$AM$58,$B48,1)="","",INDEX(一般男申込!$B$9:$AM$58,$B48,1))</f>
        <v/>
      </c>
      <c r="L48" s="318" t="str">
        <f>IF(INDEX(一般男申込!$B$9:$AM$58,$B48,1)="","",INDEX(一般男申込!$B$9:$AM$58,$B48,1))</f>
        <v/>
      </c>
      <c r="M48" s="213" t="str">
        <f>IF(INDEX(一般男申込!$B$9:$AM$58,$B48,23)="","",INDEX(一般男申込!$B$9:$AM$58,$B48,23))</f>
        <v/>
      </c>
      <c r="N48" s="218" t="str">
        <f>IF(INDEX(一般男申込!$B$9:$AM$58,$B48,25)="","",INDEX(一般男申込!$B$9:$AM$58,$B48,25))</f>
        <v/>
      </c>
      <c r="O48" s="119"/>
      <c r="Q48" s="159"/>
      <c r="S48" s="140" t="s">
        <v>194</v>
      </c>
      <c r="T48" s="141" t="s">
        <v>36</v>
      </c>
      <c r="U48" s="141" t="s">
        <v>81</v>
      </c>
      <c r="V48" s="141" t="s">
        <v>3</v>
      </c>
      <c r="W48" s="118"/>
      <c r="X48" s="118"/>
      <c r="Y48" s="140" t="s">
        <v>194</v>
      </c>
      <c r="Z48" s="141" t="s">
        <v>36</v>
      </c>
      <c r="AA48" s="141" t="s">
        <v>81</v>
      </c>
      <c r="AB48" s="141" t="s">
        <v>3</v>
      </c>
      <c r="AC48" s="227"/>
      <c r="AD48" s="159"/>
    </row>
    <row r="49" spans="2:37" ht="15" customHeight="1">
      <c r="B49" s="130">
        <f t="shared" si="0"/>
        <v>34</v>
      </c>
      <c r="C49" s="135" t="str">
        <f>IF(INDEX(一般男申込!$B$9:$AM$58,$B49,1)="","",INDEX(一般男申込!$B$9:$AM$58,$B49,1))</f>
        <v/>
      </c>
      <c r="D49" s="98" t="str">
        <f>IF(INDEX(一般男申込!$B$9:$AM$58,$B49,2)="","",INDEX(一般男申込!$B$9:$AM$58,$B49,2))</f>
        <v/>
      </c>
      <c r="E49" s="136" t="str">
        <f>IF(INDEX(一般男申込!$B$9:$AM$58,$B49,3)="","",INDEX(一般男申込!$B$9:$AM$58,$B49,3))</f>
        <v/>
      </c>
      <c r="F49" s="137" t="str">
        <f>IF(INDEX(一般男申込!$B$9:$AM$58,$B49,4)="","",INDEX(一般男申込!$B$9:$AM$58,$B49,4))</f>
        <v/>
      </c>
      <c r="G49" s="138" t="str">
        <f>IF(INDEX(一般男申込!$B$9:$AM$58,$B49,38)="","",INDEX(一般男申込!$B$9:$AM$58,$B49,38))</f>
        <v/>
      </c>
      <c r="H49" s="317" t="str">
        <f>IF(INDEX(一般男申込!$B$9:$AM$58,$B49,6)="","",INDEX(一般男申込!$B$9:$AM$58,$B49,6))</f>
        <v/>
      </c>
      <c r="I49" s="317" t="str">
        <f>IF(INDEX(一般男申込!$B$9:$AM$58,$B49,1)="","",INDEX(一般男申込!$B$9:$AM$58,$B49,1))</f>
        <v/>
      </c>
      <c r="J49" s="317" t="str">
        <f>IF(INDEX(一般男申込!$B$9:$AM$58,$B49,1)="","",INDEX(一般男申込!$B$9:$AM$58,$B49,1))</f>
        <v/>
      </c>
      <c r="K49" s="317" t="str">
        <f>IF(INDEX(一般男申込!$B$9:$AM$58,$B49,1)="","",INDEX(一般男申込!$B$9:$AM$58,$B49,1))</f>
        <v/>
      </c>
      <c r="L49" s="318" t="str">
        <f>IF(INDEX(一般男申込!$B$9:$AM$58,$B49,1)="","",INDEX(一般男申込!$B$9:$AM$58,$B49,1))</f>
        <v/>
      </c>
      <c r="M49" s="213" t="str">
        <f>IF(INDEX(一般男申込!$B$9:$AM$58,$B49,23)="","",INDEX(一般男申込!$B$9:$AM$58,$B49,23))</f>
        <v/>
      </c>
      <c r="N49" s="218" t="str">
        <f>IF(INDEX(一般男申込!$B$9:$AM$58,$B49,25)="","",INDEX(一般男申込!$B$9:$AM$58,$B49,25))</f>
        <v/>
      </c>
      <c r="O49" s="119"/>
      <c r="Q49" s="159"/>
      <c r="R49">
        <v>1</v>
      </c>
      <c r="S49" s="141" t="str">
        <f>IF(リレー般男申込!C45="","",リレー般男申込!C45)</f>
        <v/>
      </c>
      <c r="T49" s="141" t="str">
        <f>リレー般男申込!D45</f>
        <v/>
      </c>
      <c r="U49" s="141" t="str">
        <f>リレー般男申込!E45</f>
        <v/>
      </c>
      <c r="V49" s="332" t="str">
        <f>IF(リレー般男申込!B42="","",リレー般男申込!B42)</f>
        <v/>
      </c>
      <c r="X49">
        <v>1</v>
      </c>
      <c r="Y49" s="141" t="str">
        <f>IF(リレー般男申込!H45="","",リレー般男申込!H45)</f>
        <v/>
      </c>
      <c r="Z49" s="141" t="str">
        <f>リレー般男申込!I45</f>
        <v/>
      </c>
      <c r="AA49" s="141" t="str">
        <f>リレー般男申込!J45</f>
        <v/>
      </c>
      <c r="AB49" s="332" t="str">
        <f>IF(リレー般男申込!G42="","",リレー般男申込!G42)</f>
        <v/>
      </c>
      <c r="AC49" s="160"/>
      <c r="AK49" s="20">
        <f>IF(Z47="",0,1)</f>
        <v>0</v>
      </c>
    </row>
    <row r="50" spans="2:37" ht="15" customHeight="1">
      <c r="B50" s="130">
        <f t="shared" si="0"/>
        <v>35</v>
      </c>
      <c r="C50" s="135" t="str">
        <f>IF(INDEX(一般男申込!$B$9:$AM$58,$B50,1)="","",INDEX(一般男申込!$B$9:$AM$58,$B50,1))</f>
        <v/>
      </c>
      <c r="D50" s="98" t="str">
        <f>IF(INDEX(一般男申込!$B$9:$AM$58,$B50,2)="","",INDEX(一般男申込!$B$9:$AM$58,$B50,2))</f>
        <v/>
      </c>
      <c r="E50" s="136" t="str">
        <f>IF(INDEX(一般男申込!$B$9:$AM$58,$B50,3)="","",INDEX(一般男申込!$B$9:$AM$58,$B50,3))</f>
        <v/>
      </c>
      <c r="F50" s="137" t="str">
        <f>IF(INDEX(一般男申込!$B$9:$AM$58,$B50,4)="","",INDEX(一般男申込!$B$9:$AM$58,$B50,4))</f>
        <v/>
      </c>
      <c r="G50" s="138" t="str">
        <f>IF(INDEX(一般男申込!$B$9:$AM$58,$B50,38)="","",INDEX(一般男申込!$B$9:$AM$58,$B50,38))</f>
        <v/>
      </c>
      <c r="H50" s="317" t="str">
        <f>IF(INDEX(一般男申込!$B$9:$AM$58,$B50,6)="","",INDEX(一般男申込!$B$9:$AM$58,$B50,6))</f>
        <v/>
      </c>
      <c r="I50" s="317" t="str">
        <f>IF(INDEX(一般男申込!$B$9:$AM$58,$B50,1)="","",INDEX(一般男申込!$B$9:$AM$58,$B50,1))</f>
        <v/>
      </c>
      <c r="J50" s="317" t="str">
        <f>IF(INDEX(一般男申込!$B$9:$AM$58,$B50,1)="","",INDEX(一般男申込!$B$9:$AM$58,$B50,1))</f>
        <v/>
      </c>
      <c r="K50" s="317" t="str">
        <f>IF(INDEX(一般男申込!$B$9:$AM$58,$B50,1)="","",INDEX(一般男申込!$B$9:$AM$58,$B50,1))</f>
        <v/>
      </c>
      <c r="L50" s="318" t="str">
        <f>IF(INDEX(一般男申込!$B$9:$AM$58,$B50,1)="","",INDEX(一般男申込!$B$9:$AM$58,$B50,1))</f>
        <v/>
      </c>
      <c r="M50" s="213" t="str">
        <f>IF(INDEX(一般男申込!$B$9:$AM$58,$B50,23)="","",INDEX(一般男申込!$B$9:$AM$58,$B50,23))</f>
        <v/>
      </c>
      <c r="N50" s="218" t="str">
        <f>IF(INDEX(一般男申込!$B$9:$AM$58,$B50,25)="","",INDEX(一般男申込!$B$9:$AM$58,$B50,25))</f>
        <v/>
      </c>
      <c r="O50" s="119"/>
      <c r="Q50" s="159"/>
      <c r="R50">
        <v>2</v>
      </c>
      <c r="S50" s="141" t="str">
        <f>IF(リレー般男申込!C46="","",リレー般男申込!C46)</f>
        <v/>
      </c>
      <c r="T50" s="141" t="str">
        <f>リレー般男申込!D46</f>
        <v/>
      </c>
      <c r="U50" s="141" t="str">
        <f>リレー般男申込!E46</f>
        <v/>
      </c>
      <c r="V50" s="333"/>
      <c r="X50">
        <v>2</v>
      </c>
      <c r="Y50" s="141" t="str">
        <f>IF(リレー般男申込!H46="","",リレー般男申込!H46)</f>
        <v/>
      </c>
      <c r="Z50" s="141" t="str">
        <f>リレー般男申込!I46</f>
        <v/>
      </c>
      <c r="AA50" s="141" t="str">
        <f>リレー般男申込!J46</f>
        <v/>
      </c>
      <c r="AB50" s="333"/>
      <c r="AC50" s="160"/>
    </row>
    <row r="51" spans="2:37" ht="15" customHeight="1">
      <c r="B51" s="130">
        <f t="shared" si="0"/>
        <v>36</v>
      </c>
      <c r="C51" s="135" t="str">
        <f>IF(INDEX(一般男申込!$B$9:$AM$58,$B51,1)="","",INDEX(一般男申込!$B$9:$AM$58,$B51,1))</f>
        <v/>
      </c>
      <c r="D51" s="98" t="str">
        <f>IF(INDEX(一般男申込!$B$9:$AM$58,$B51,2)="","",INDEX(一般男申込!$B$9:$AM$58,$B51,2))</f>
        <v/>
      </c>
      <c r="E51" s="136" t="str">
        <f>IF(INDEX(一般男申込!$B$9:$AM$58,$B51,3)="","",INDEX(一般男申込!$B$9:$AM$58,$B51,3))</f>
        <v/>
      </c>
      <c r="F51" s="137" t="str">
        <f>IF(INDEX(一般男申込!$B$9:$AM$58,$B51,4)="","",INDEX(一般男申込!$B$9:$AM$58,$B51,4))</f>
        <v/>
      </c>
      <c r="G51" s="138" t="str">
        <f>IF(INDEX(一般男申込!$B$9:$AM$58,$B51,38)="","",INDEX(一般男申込!$B$9:$AM$58,$B51,38))</f>
        <v/>
      </c>
      <c r="H51" s="317" t="str">
        <f>IF(INDEX(一般男申込!$B$9:$AM$58,$B51,6)="","",INDEX(一般男申込!$B$9:$AM$58,$B51,6))</f>
        <v/>
      </c>
      <c r="I51" s="317" t="str">
        <f>IF(INDEX(一般男申込!$B$9:$AM$58,$B51,1)="","",INDEX(一般男申込!$B$9:$AM$58,$B51,1))</f>
        <v/>
      </c>
      <c r="J51" s="317" t="str">
        <f>IF(INDEX(一般男申込!$B$9:$AM$58,$B51,1)="","",INDEX(一般男申込!$B$9:$AM$58,$B51,1))</f>
        <v/>
      </c>
      <c r="K51" s="317" t="str">
        <f>IF(INDEX(一般男申込!$B$9:$AM$58,$B51,1)="","",INDEX(一般男申込!$B$9:$AM$58,$B51,1))</f>
        <v/>
      </c>
      <c r="L51" s="318" t="str">
        <f>IF(INDEX(一般男申込!$B$9:$AM$58,$B51,1)="","",INDEX(一般男申込!$B$9:$AM$58,$B51,1))</f>
        <v/>
      </c>
      <c r="M51" s="213" t="str">
        <f>IF(INDEX(一般男申込!$B$9:$AM$58,$B51,23)="","",INDEX(一般男申込!$B$9:$AM$58,$B51,23))</f>
        <v/>
      </c>
      <c r="N51" s="218" t="str">
        <f>IF(INDEX(一般男申込!$B$9:$AM$58,$B51,25)="","",INDEX(一般男申込!$B$9:$AM$58,$B51,25))</f>
        <v/>
      </c>
      <c r="O51" s="119"/>
      <c r="Q51" s="159"/>
      <c r="R51">
        <v>3</v>
      </c>
      <c r="S51" s="141" t="str">
        <f>IF(リレー般男申込!C47="","",リレー般男申込!C47)</f>
        <v/>
      </c>
      <c r="T51" s="141" t="str">
        <f>リレー般男申込!D47</f>
        <v/>
      </c>
      <c r="U51" s="141" t="str">
        <f>リレー般男申込!E47</f>
        <v/>
      </c>
      <c r="V51" s="333"/>
      <c r="X51">
        <v>3</v>
      </c>
      <c r="Y51" s="141" t="str">
        <f>IF(リレー般男申込!H47="","",リレー般男申込!H47)</f>
        <v/>
      </c>
      <c r="Z51" s="141" t="str">
        <f>リレー般男申込!I47</f>
        <v/>
      </c>
      <c r="AA51" s="141" t="str">
        <f>リレー般男申込!J47</f>
        <v/>
      </c>
      <c r="AB51" s="333"/>
      <c r="AC51" s="160"/>
      <c r="AK51" s="20">
        <f>IF(AF47="",0,1)</f>
        <v>0</v>
      </c>
    </row>
    <row r="52" spans="2:37" ht="15" customHeight="1">
      <c r="B52" s="130">
        <f t="shared" si="0"/>
        <v>37</v>
      </c>
      <c r="C52" s="135" t="str">
        <f>IF(INDEX(一般男申込!$B$9:$AM$58,$B52,1)="","",INDEX(一般男申込!$B$9:$AM$58,$B52,1))</f>
        <v/>
      </c>
      <c r="D52" s="98" t="str">
        <f>IF(INDEX(一般男申込!$B$9:$AM$58,$B52,2)="","",INDEX(一般男申込!$B$9:$AM$58,$B52,2))</f>
        <v/>
      </c>
      <c r="E52" s="136" t="str">
        <f>IF(INDEX(一般男申込!$B$9:$AM$58,$B52,3)="","",INDEX(一般男申込!$B$9:$AM$58,$B52,3))</f>
        <v/>
      </c>
      <c r="F52" s="137" t="str">
        <f>IF(INDEX(一般男申込!$B$9:$AM$58,$B52,4)="","",INDEX(一般男申込!$B$9:$AM$58,$B52,4))</f>
        <v/>
      </c>
      <c r="G52" s="138" t="str">
        <f>IF(INDEX(一般男申込!$B$9:$AM$58,$B52,38)="","",INDEX(一般男申込!$B$9:$AM$58,$B52,38))</f>
        <v/>
      </c>
      <c r="H52" s="317" t="str">
        <f>IF(INDEX(一般男申込!$B$9:$AM$58,$B52,6)="","",INDEX(一般男申込!$B$9:$AM$58,$B52,6))</f>
        <v/>
      </c>
      <c r="I52" s="317" t="str">
        <f>IF(INDEX(一般男申込!$B$9:$AM$58,$B52,1)="","",INDEX(一般男申込!$B$9:$AM$58,$B52,1))</f>
        <v/>
      </c>
      <c r="J52" s="317" t="str">
        <f>IF(INDEX(一般男申込!$B$9:$AM$58,$B52,1)="","",INDEX(一般男申込!$B$9:$AM$58,$B52,1))</f>
        <v/>
      </c>
      <c r="K52" s="317" t="str">
        <f>IF(INDEX(一般男申込!$B$9:$AM$58,$B52,1)="","",INDEX(一般男申込!$B$9:$AM$58,$B52,1))</f>
        <v/>
      </c>
      <c r="L52" s="318" t="str">
        <f>IF(INDEX(一般男申込!$B$9:$AM$58,$B52,1)="","",INDEX(一般男申込!$B$9:$AM$58,$B52,1))</f>
        <v/>
      </c>
      <c r="M52" s="213" t="str">
        <f>IF(INDEX(一般男申込!$B$9:$AM$58,$B52,23)="","",INDEX(一般男申込!$B$9:$AM$58,$B52,23))</f>
        <v/>
      </c>
      <c r="N52" s="218" t="str">
        <f>IF(INDEX(一般男申込!$B$9:$AM$58,$B52,25)="","",INDEX(一般男申込!$B$9:$AM$58,$B52,25))</f>
        <v/>
      </c>
      <c r="O52" s="119"/>
      <c r="Q52" s="159"/>
      <c r="R52">
        <v>4</v>
      </c>
      <c r="S52" s="141" t="str">
        <f>IF(リレー般男申込!C48="","",リレー般男申込!C48)</f>
        <v/>
      </c>
      <c r="T52" s="141" t="str">
        <f>リレー般男申込!D48</f>
        <v/>
      </c>
      <c r="U52" s="141" t="str">
        <f>リレー般男申込!E48</f>
        <v/>
      </c>
      <c r="V52" s="333"/>
      <c r="X52">
        <v>4</v>
      </c>
      <c r="Y52" s="141" t="str">
        <f>IF(リレー般男申込!H48="","",リレー般男申込!H48)</f>
        <v/>
      </c>
      <c r="Z52" s="141" t="str">
        <f>リレー般男申込!I48</f>
        <v/>
      </c>
      <c r="AA52" s="141" t="str">
        <f>リレー般男申込!J48</f>
        <v/>
      </c>
      <c r="AB52" s="333"/>
      <c r="AC52" s="160"/>
    </row>
    <row r="53" spans="2:37" ht="15" customHeight="1">
      <c r="B53" s="130">
        <f t="shared" si="0"/>
        <v>38</v>
      </c>
      <c r="C53" s="135" t="str">
        <f>IF(INDEX(一般男申込!$B$9:$AM$58,$B53,1)="","",INDEX(一般男申込!$B$9:$AM$58,$B53,1))</f>
        <v/>
      </c>
      <c r="D53" s="98" t="str">
        <f>IF(INDEX(一般男申込!$B$9:$AM$58,$B53,2)="","",INDEX(一般男申込!$B$9:$AM$58,$B53,2))</f>
        <v/>
      </c>
      <c r="E53" s="136" t="str">
        <f>IF(INDEX(一般男申込!$B$9:$AM$58,$B53,3)="","",INDEX(一般男申込!$B$9:$AM$58,$B53,3))</f>
        <v/>
      </c>
      <c r="F53" s="137" t="str">
        <f>IF(INDEX(一般男申込!$B$9:$AM$58,$B53,4)="","",INDEX(一般男申込!$B$9:$AM$58,$B53,4))</f>
        <v/>
      </c>
      <c r="G53" s="138" t="str">
        <f>IF(INDEX(一般男申込!$B$9:$AM$58,$B53,38)="","",INDEX(一般男申込!$B$9:$AM$58,$B53,38))</f>
        <v/>
      </c>
      <c r="H53" s="317" t="str">
        <f>IF(INDEX(一般男申込!$B$9:$AM$58,$B53,6)="","",INDEX(一般男申込!$B$9:$AM$58,$B53,6))</f>
        <v/>
      </c>
      <c r="I53" s="317" t="str">
        <f>IF(INDEX(一般男申込!$B$9:$AM$58,$B53,1)="","",INDEX(一般男申込!$B$9:$AM$58,$B53,1))</f>
        <v/>
      </c>
      <c r="J53" s="317" t="str">
        <f>IF(INDEX(一般男申込!$B$9:$AM$58,$B53,1)="","",INDEX(一般男申込!$B$9:$AM$58,$B53,1))</f>
        <v/>
      </c>
      <c r="K53" s="317" t="str">
        <f>IF(INDEX(一般男申込!$B$9:$AM$58,$B53,1)="","",INDEX(一般男申込!$B$9:$AM$58,$B53,1))</f>
        <v/>
      </c>
      <c r="L53" s="318" t="str">
        <f>IF(INDEX(一般男申込!$B$9:$AM$58,$B53,1)="","",INDEX(一般男申込!$B$9:$AM$58,$B53,1))</f>
        <v/>
      </c>
      <c r="M53" s="213" t="str">
        <f>IF(INDEX(一般男申込!$B$9:$AM$58,$B53,23)="","",INDEX(一般男申込!$B$9:$AM$58,$B53,23))</f>
        <v/>
      </c>
      <c r="N53" s="218" t="str">
        <f>IF(INDEX(一般男申込!$B$9:$AM$58,$B53,25)="","",INDEX(一般男申込!$B$9:$AM$58,$B53,25))</f>
        <v/>
      </c>
      <c r="O53" s="119"/>
      <c r="Q53" s="159"/>
      <c r="R53">
        <v>5</v>
      </c>
      <c r="S53" s="141" t="str">
        <f>IF(リレー般男申込!C49="","",リレー般男申込!C49)</f>
        <v/>
      </c>
      <c r="T53" s="141" t="str">
        <f>リレー般男申込!D49</f>
        <v/>
      </c>
      <c r="U53" s="141" t="str">
        <f>リレー般男申込!E49</f>
        <v/>
      </c>
      <c r="V53" s="333"/>
      <c r="X53">
        <v>5</v>
      </c>
      <c r="Y53" s="141" t="str">
        <f>IF(リレー般男申込!H49="","",リレー般男申込!H49)</f>
        <v/>
      </c>
      <c r="Z53" s="141" t="str">
        <f>リレー般男申込!I49</f>
        <v/>
      </c>
      <c r="AA53" s="141" t="str">
        <f>リレー般男申込!J49</f>
        <v/>
      </c>
      <c r="AB53" s="333"/>
      <c r="AC53" s="160"/>
    </row>
    <row r="54" spans="2:37" ht="15" customHeight="1">
      <c r="B54" s="130">
        <f t="shared" si="0"/>
        <v>39</v>
      </c>
      <c r="C54" s="135" t="str">
        <f>IF(INDEX(一般男申込!$B$9:$AM$58,$B54,1)="","",INDEX(一般男申込!$B$9:$AM$58,$B54,1))</f>
        <v/>
      </c>
      <c r="D54" s="98" t="str">
        <f>IF(INDEX(一般男申込!$B$9:$AM$58,$B54,2)="","",INDEX(一般男申込!$B$9:$AM$58,$B54,2))</f>
        <v/>
      </c>
      <c r="E54" s="136" t="str">
        <f>IF(INDEX(一般男申込!$B$9:$AM$58,$B54,3)="","",INDEX(一般男申込!$B$9:$AM$58,$B54,3))</f>
        <v/>
      </c>
      <c r="F54" s="137" t="str">
        <f>IF(INDEX(一般男申込!$B$9:$AM$58,$B54,4)="","",INDEX(一般男申込!$B$9:$AM$58,$B54,4))</f>
        <v/>
      </c>
      <c r="G54" s="138" t="str">
        <f>IF(INDEX(一般男申込!$B$9:$AM$58,$B54,38)="","",INDEX(一般男申込!$B$9:$AM$58,$B54,38))</f>
        <v/>
      </c>
      <c r="H54" s="317" t="str">
        <f>IF(INDEX(一般男申込!$B$9:$AM$58,$B54,6)="","",INDEX(一般男申込!$B$9:$AM$58,$B54,6))</f>
        <v/>
      </c>
      <c r="I54" s="317" t="str">
        <f>IF(INDEX(一般男申込!$B$9:$AM$58,$B54,1)="","",INDEX(一般男申込!$B$9:$AM$58,$B54,1))</f>
        <v/>
      </c>
      <c r="J54" s="317" t="str">
        <f>IF(INDEX(一般男申込!$B$9:$AM$58,$B54,1)="","",INDEX(一般男申込!$B$9:$AM$58,$B54,1))</f>
        <v/>
      </c>
      <c r="K54" s="317" t="str">
        <f>IF(INDEX(一般男申込!$B$9:$AM$58,$B54,1)="","",INDEX(一般男申込!$B$9:$AM$58,$B54,1))</f>
        <v/>
      </c>
      <c r="L54" s="318" t="str">
        <f>IF(INDEX(一般男申込!$B$9:$AM$58,$B54,1)="","",INDEX(一般男申込!$B$9:$AM$58,$B54,1))</f>
        <v/>
      </c>
      <c r="M54" s="213" t="str">
        <f>IF(INDEX(一般男申込!$B$9:$AM$58,$B54,23)="","",INDEX(一般男申込!$B$9:$AM$58,$B54,23))</f>
        <v/>
      </c>
      <c r="N54" s="218" t="str">
        <f>IF(INDEX(一般男申込!$B$9:$AM$58,$B54,25)="","",INDEX(一般男申込!$B$9:$AM$58,$B54,25))</f>
        <v/>
      </c>
      <c r="O54" s="119"/>
      <c r="Q54" s="159"/>
      <c r="R54">
        <v>6</v>
      </c>
      <c r="S54" s="141" t="str">
        <f>IF(リレー般男申込!C50="","",リレー般男申込!C50)</f>
        <v/>
      </c>
      <c r="T54" s="141" t="str">
        <f>リレー般男申込!D50</f>
        <v/>
      </c>
      <c r="U54" s="141" t="str">
        <f>リレー般男申込!E50</f>
        <v/>
      </c>
      <c r="V54" s="334"/>
      <c r="X54">
        <v>6</v>
      </c>
      <c r="Y54" s="141" t="str">
        <f>IF(リレー般男申込!H50="","",リレー般男申込!H50)</f>
        <v/>
      </c>
      <c r="Z54" s="141" t="str">
        <f>リレー般男申込!I50</f>
        <v/>
      </c>
      <c r="AA54" s="141" t="str">
        <f>リレー般男申込!J50</f>
        <v/>
      </c>
      <c r="AB54" s="334"/>
      <c r="AC54" s="160"/>
    </row>
    <row r="55" spans="2:37" ht="15" customHeight="1" thickBot="1">
      <c r="B55" s="130">
        <f t="shared" si="0"/>
        <v>40</v>
      </c>
      <c r="C55" s="148" t="str">
        <f>IF(INDEX(一般男申込!$B$9:$AM$58,$B55,1)="","",INDEX(一般男申込!$B$9:$AM$58,$B55,1))</f>
        <v/>
      </c>
      <c r="D55" s="149" t="str">
        <f>IF(INDEX(一般男申込!$B$9:$AM$58,$B55,2)="","",INDEX(一般男申込!$B$9:$AM$58,$B55,2))</f>
        <v/>
      </c>
      <c r="E55" s="150" t="str">
        <f>IF(INDEX(一般男申込!$B$9:$AM$58,$B55,3)="","",INDEX(一般男申込!$B$9:$AM$58,$B55,3))</f>
        <v/>
      </c>
      <c r="F55" s="151" t="str">
        <f>IF(INDEX(一般男申込!$B$9:$AM$58,$B55,4)="","",INDEX(一般男申込!$B$9:$AM$58,$B55,4))</f>
        <v/>
      </c>
      <c r="G55" s="152" t="str">
        <f>IF(INDEX(一般男申込!$B$9:$AM$58,$B55,38)="","",INDEX(一般男申込!$B$9:$AM$58,$B55,38))</f>
        <v/>
      </c>
      <c r="H55" s="341" t="str">
        <f>IF(INDEX(一般男申込!$B$9:$AM$58,$B55,6)="","",INDEX(一般男申込!$B$9:$AM$58,$B55,6))</f>
        <v/>
      </c>
      <c r="I55" s="341" t="str">
        <f>IF(INDEX(一般男申込!$B$9:$AM$58,$B55,1)="","",INDEX(一般男申込!$B$9:$AM$58,$B55,1))</f>
        <v/>
      </c>
      <c r="J55" s="341" t="str">
        <f>IF(INDEX(一般男申込!$B$9:$AM$58,$B55,1)="","",INDEX(一般男申込!$B$9:$AM$58,$B55,1))</f>
        <v/>
      </c>
      <c r="K55" s="341" t="str">
        <f>IF(INDEX(一般男申込!$B$9:$AM$58,$B55,1)="","",INDEX(一般男申込!$B$9:$AM$58,$B55,1))</f>
        <v/>
      </c>
      <c r="L55" s="342" t="str">
        <f>IF(INDEX(一般男申込!$B$9:$AM$58,$B55,1)="","",INDEX(一般男申込!$B$9:$AM$58,$B55,1))</f>
        <v/>
      </c>
      <c r="M55" s="216" t="str">
        <f>IF(INDEX(一般男申込!$B$9:$AM$58,$B55,23)="","",INDEX(一般男申込!$B$9:$AM$58,$B55,23))</f>
        <v/>
      </c>
      <c r="N55" s="221" t="str">
        <f>IF(INDEX(一般男申込!$B$9:$AM$58,$B55,25)="","",INDEX(一般男申込!$B$9:$AM$58,$B55,25))</f>
        <v/>
      </c>
      <c r="O55" s="119"/>
      <c r="Q55" s="159"/>
      <c r="AC55" s="160"/>
    </row>
    <row r="56" spans="2:37" ht="13.5" customHeight="1">
      <c r="B56" s="114"/>
      <c r="G56">
        <f>SUM(G16:G55)</f>
        <v>0</v>
      </c>
      <c r="O56" s="120"/>
      <c r="Q56" s="159"/>
      <c r="R56" t="s">
        <v>114</v>
      </c>
      <c r="V56">
        <f>V46+1</f>
        <v>5</v>
      </c>
      <c r="X56" t="s">
        <v>154</v>
      </c>
      <c r="AB56">
        <v>5</v>
      </c>
      <c r="AC56" s="160"/>
    </row>
    <row r="57" spans="2:37" ht="13.5" customHeight="1">
      <c r="B57" s="114"/>
      <c r="K57" t="s">
        <v>170</v>
      </c>
      <c r="O57" s="120"/>
      <c r="Q57" s="159"/>
      <c r="S57" s="139" t="s">
        <v>70</v>
      </c>
      <c r="T57" s="328" t="str">
        <f>リレー般男申込!B54</f>
        <v/>
      </c>
      <c r="U57" s="329"/>
      <c r="V57" s="330"/>
      <c r="Y57" s="139" t="s">
        <v>70</v>
      </c>
      <c r="Z57" s="328" t="str">
        <f>リレー般男申込!G54</f>
        <v/>
      </c>
      <c r="AA57" s="329"/>
      <c r="AB57" s="330"/>
      <c r="AC57" s="160"/>
      <c r="AK57" s="20">
        <f>IF(T57="",0,1)</f>
        <v>0</v>
      </c>
    </row>
    <row r="58" spans="2:37" ht="13.5" customHeight="1">
      <c r="B58" s="153"/>
      <c r="C58" s="154"/>
      <c r="D58" s="154"/>
      <c r="E58" s="154" t="s">
        <v>115</v>
      </c>
      <c r="F58" s="154"/>
      <c r="G58" s="154"/>
      <c r="H58" s="339">
        <f>G56*800+AK66*1000</f>
        <v>0</v>
      </c>
      <c r="I58" s="340"/>
      <c r="J58" s="154" t="s">
        <v>71</v>
      </c>
      <c r="K58" s="343">
        <f>+H58+般女一覧印刷用!H58</f>
        <v>0</v>
      </c>
      <c r="L58" s="344"/>
      <c r="M58" s="154" t="s">
        <v>71</v>
      </c>
      <c r="N58" s="154"/>
      <c r="O58" s="155"/>
      <c r="Q58" s="159"/>
      <c r="S58" s="140" t="s">
        <v>194</v>
      </c>
      <c r="T58" s="141" t="s">
        <v>36</v>
      </c>
      <c r="U58" s="141" t="s">
        <v>81</v>
      </c>
      <c r="V58" s="141" t="s">
        <v>3</v>
      </c>
      <c r="W58" s="118"/>
      <c r="X58" s="118"/>
      <c r="Y58" s="140" t="s">
        <v>194</v>
      </c>
      <c r="Z58" s="141" t="s">
        <v>36</v>
      </c>
      <c r="AA58" s="141" t="s">
        <v>81</v>
      </c>
      <c r="AB58" s="141" t="s">
        <v>3</v>
      </c>
      <c r="AC58" s="160"/>
    </row>
    <row r="59" spans="2:37" ht="13.5" customHeight="1">
      <c r="Q59" s="159"/>
      <c r="R59">
        <v>1</v>
      </c>
      <c r="S59" s="141" t="str">
        <f>IF(リレー般男申込!C56="","",リレー般男申込!C56)</f>
        <v/>
      </c>
      <c r="T59" s="141" t="str">
        <f>リレー般男申込!D56</f>
        <v/>
      </c>
      <c r="U59" s="141" t="str">
        <f>リレー般男申込!E56</f>
        <v/>
      </c>
      <c r="V59" s="332" t="str">
        <f>IF(リレー般男申込!B53="","",リレー般男申込!B53)</f>
        <v/>
      </c>
      <c r="X59">
        <v>1</v>
      </c>
      <c r="Y59" s="141" t="str">
        <f>IF(リレー般男申込!H56="","",リレー般男申込!H56)</f>
        <v/>
      </c>
      <c r="Z59" s="141" t="str">
        <f>リレー般男申込!I56</f>
        <v/>
      </c>
      <c r="AA59" s="141" t="str">
        <f>リレー般男申込!J56</f>
        <v/>
      </c>
      <c r="AB59" s="332" t="str">
        <f>IF(リレー般男申込!G53="","",リレー般男申込!G53)</f>
        <v/>
      </c>
      <c r="AC59" s="160"/>
      <c r="AK59" s="20">
        <f>IF(Z57="",0,1)</f>
        <v>0</v>
      </c>
    </row>
    <row r="60" spans="2:37">
      <c r="Q60" s="159"/>
      <c r="R60">
        <v>2</v>
      </c>
      <c r="S60" s="141" t="str">
        <f>IF(リレー般男申込!C57="","",リレー般男申込!C57)</f>
        <v/>
      </c>
      <c r="T60" s="141" t="str">
        <f>リレー般男申込!D57</f>
        <v/>
      </c>
      <c r="U60" s="141" t="str">
        <f>リレー般男申込!E57</f>
        <v/>
      </c>
      <c r="V60" s="333"/>
      <c r="X60">
        <v>2</v>
      </c>
      <c r="Y60" s="141" t="str">
        <f>IF(リレー般男申込!H57="","",リレー般男申込!H57)</f>
        <v/>
      </c>
      <c r="Z60" s="141" t="str">
        <f>リレー般男申込!I57</f>
        <v/>
      </c>
      <c r="AA60" s="141" t="str">
        <f>リレー般男申込!J57</f>
        <v/>
      </c>
      <c r="AB60" s="333"/>
      <c r="AC60" s="160"/>
    </row>
    <row r="61" spans="2:37" ht="15.75" customHeight="1">
      <c r="Q61" s="159"/>
      <c r="R61">
        <v>3</v>
      </c>
      <c r="S61" s="141" t="str">
        <f>IF(リレー般男申込!C58="","",リレー般男申込!C58)</f>
        <v/>
      </c>
      <c r="T61" s="141" t="str">
        <f>リレー般男申込!D58</f>
        <v/>
      </c>
      <c r="U61" s="141" t="str">
        <f>リレー般男申込!E58</f>
        <v/>
      </c>
      <c r="V61" s="333"/>
      <c r="X61">
        <v>3</v>
      </c>
      <c r="Y61" s="141" t="str">
        <f>IF(リレー般男申込!H58="","",リレー般男申込!H58)</f>
        <v/>
      </c>
      <c r="Z61" s="141" t="str">
        <f>リレー般男申込!I58</f>
        <v/>
      </c>
      <c r="AA61" s="141" t="str">
        <f>リレー般男申込!J58</f>
        <v/>
      </c>
      <c r="AB61" s="333"/>
      <c r="AC61" s="160"/>
      <c r="AK61" s="20">
        <f>IF(AF57="",0,1)</f>
        <v>0</v>
      </c>
    </row>
    <row r="62" spans="2:37">
      <c r="Q62" s="159"/>
      <c r="R62">
        <v>4</v>
      </c>
      <c r="S62" s="141" t="str">
        <f>IF(リレー般男申込!C59="","",リレー般男申込!C59)</f>
        <v/>
      </c>
      <c r="T62" s="141" t="str">
        <f>リレー般男申込!D59</f>
        <v/>
      </c>
      <c r="U62" s="141" t="str">
        <f>リレー般男申込!E59</f>
        <v/>
      </c>
      <c r="V62" s="333"/>
      <c r="X62">
        <v>4</v>
      </c>
      <c r="Y62" s="141" t="str">
        <f>IF(リレー般男申込!H59="","",リレー般男申込!H59)</f>
        <v/>
      </c>
      <c r="Z62" s="141" t="str">
        <f>リレー般男申込!I59</f>
        <v/>
      </c>
      <c r="AA62" s="141" t="str">
        <f>リレー般男申込!J59</f>
        <v/>
      </c>
      <c r="AB62" s="333"/>
      <c r="AC62" s="160"/>
    </row>
    <row r="63" spans="2:37">
      <c r="Q63" s="159"/>
      <c r="R63">
        <v>5</v>
      </c>
      <c r="S63" s="141" t="str">
        <f>IF(リレー般男申込!C60="","",リレー般男申込!C60)</f>
        <v/>
      </c>
      <c r="T63" s="141" t="str">
        <f>リレー般男申込!D60</f>
        <v/>
      </c>
      <c r="U63" s="141" t="str">
        <f>リレー般男申込!E60</f>
        <v/>
      </c>
      <c r="V63" s="333"/>
      <c r="X63">
        <v>5</v>
      </c>
      <c r="Y63" s="141" t="str">
        <f>IF(リレー般男申込!H60="","",リレー般男申込!H60)</f>
        <v/>
      </c>
      <c r="Z63" s="141" t="str">
        <f>リレー般男申込!I60</f>
        <v/>
      </c>
      <c r="AA63" s="141" t="str">
        <f>リレー般男申込!J60</f>
        <v/>
      </c>
      <c r="AB63" s="333"/>
      <c r="AC63" s="160"/>
    </row>
    <row r="64" spans="2:37" ht="17.25" customHeight="1">
      <c r="Q64" s="159"/>
      <c r="R64">
        <v>6</v>
      </c>
      <c r="S64" s="141" t="str">
        <f>IF(リレー般男申込!C61="","",リレー般男申込!C61)</f>
        <v/>
      </c>
      <c r="T64" s="141" t="str">
        <f>リレー般男申込!D61</f>
        <v/>
      </c>
      <c r="U64" s="141" t="str">
        <f>リレー般男申込!E61</f>
        <v/>
      </c>
      <c r="V64" s="334"/>
      <c r="X64">
        <v>6</v>
      </c>
      <c r="Y64" s="141" t="str">
        <f>IF(リレー般男申込!H61="","",リレー般男申込!H61)</f>
        <v/>
      </c>
      <c r="Z64" s="141" t="str">
        <f>リレー般男申込!I61</f>
        <v/>
      </c>
      <c r="AA64" s="141" t="str">
        <f>リレー般男申込!J61</f>
        <v/>
      </c>
      <c r="AB64" s="334"/>
      <c r="AC64" s="160"/>
    </row>
    <row r="65" spans="17:37" ht="6.75" customHeight="1">
      <c r="Q65" s="161"/>
      <c r="R65" s="162"/>
      <c r="S65" s="228"/>
      <c r="T65" s="162"/>
      <c r="U65" s="162"/>
      <c r="V65" s="162"/>
      <c r="W65" s="162"/>
      <c r="X65" s="162"/>
      <c r="Y65" s="162"/>
      <c r="Z65" s="162"/>
      <c r="AA65" s="162"/>
      <c r="AB65" s="162"/>
      <c r="AC65" s="163"/>
    </row>
    <row r="66" spans="17:37" ht="26.25" customHeight="1">
      <c r="AK66">
        <f>SUM(AK17:AK64)</f>
        <v>0</v>
      </c>
    </row>
    <row r="67" spans="17:37" ht="21" customHeight="1"/>
    <row r="68" spans="17:37" ht="21" customHeight="1"/>
    <row r="69" spans="17:37" ht="21" customHeight="1"/>
    <row r="70" spans="17:37" ht="27" customHeight="1"/>
    <row r="71" spans="17:37" ht="15" customHeight="1"/>
    <row r="72" spans="17:37" ht="15" customHeight="1"/>
    <row r="73" spans="17:37" ht="15" customHeight="1"/>
    <row r="74" spans="17:37" ht="15" customHeight="1"/>
    <row r="75" spans="17:37" ht="15" customHeight="1"/>
    <row r="76" spans="17:37" ht="15" customHeight="1"/>
    <row r="77" spans="17:37" ht="15" customHeight="1"/>
    <row r="78" spans="17:37" ht="15" customHeight="1"/>
    <row r="79" spans="17:37" ht="15" customHeight="1"/>
    <row r="80" spans="17:3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3" spans="2:15" ht="17.25">
      <c r="B113" s="153"/>
      <c r="C113" s="154"/>
      <c r="D113" s="154"/>
      <c r="E113" s="154" t="s">
        <v>72</v>
      </c>
      <c r="F113" s="154"/>
      <c r="G113" s="154"/>
      <c r="H113" s="339">
        <f>(G56+G111)*400+(AK66)*500</f>
        <v>0</v>
      </c>
      <c r="I113" s="340"/>
      <c r="J113" s="154" t="s">
        <v>71</v>
      </c>
      <c r="K113" s="154"/>
      <c r="L113" s="154"/>
      <c r="M113" s="154"/>
      <c r="N113" s="154"/>
      <c r="O113" s="155"/>
    </row>
  </sheetData>
  <protectedRanges>
    <protectedRange sqref="K11:O11" name="範囲5"/>
    <protectedRange sqref="D11" name="範囲3"/>
    <protectedRange sqref="C8:D8" name="範囲1"/>
    <protectedRange sqref="K9:O9" name="範囲2"/>
    <protectedRange sqref="C12:E12" name="範囲4"/>
    <protectedRange sqref="K12:O12" name="範囲6"/>
    <protectedRange sqref="V12:X12 V14:X14" name="範囲5_1"/>
  </protectedRanges>
  <mergeCells count="84">
    <mergeCell ref="H21:L21"/>
    <mergeCell ref="T57:V57"/>
    <mergeCell ref="V59:V64"/>
    <mergeCell ref="Z57:AB57"/>
    <mergeCell ref="AB59:AB64"/>
    <mergeCell ref="Z47:AB47"/>
    <mergeCell ref="AB49:AB54"/>
    <mergeCell ref="V49:V54"/>
    <mergeCell ref="T47:V47"/>
    <mergeCell ref="H41:L41"/>
    <mergeCell ref="H45:L45"/>
    <mergeCell ref="H46:L46"/>
    <mergeCell ref="H49:L49"/>
    <mergeCell ref="AB19:AB24"/>
    <mergeCell ref="T27:V27"/>
    <mergeCell ref="H44:L44"/>
    <mergeCell ref="H16:L16"/>
    <mergeCell ref="E13:E15"/>
    <mergeCell ref="F13:F15"/>
    <mergeCell ref="H14:L15"/>
    <mergeCell ref="M14:M15"/>
    <mergeCell ref="G14:G15"/>
    <mergeCell ref="J9:L9"/>
    <mergeCell ref="D11:H11"/>
    <mergeCell ref="C12:H12"/>
    <mergeCell ref="D13:D15"/>
    <mergeCell ref="C13:C15"/>
    <mergeCell ref="H113:I113"/>
    <mergeCell ref="H58:I58"/>
    <mergeCell ref="H54:L54"/>
    <mergeCell ref="H55:L55"/>
    <mergeCell ref="H52:L52"/>
    <mergeCell ref="H53:L53"/>
    <mergeCell ref="K58:L58"/>
    <mergeCell ref="H50:L50"/>
    <mergeCell ref="H47:L47"/>
    <mergeCell ref="H48:L48"/>
    <mergeCell ref="H51:L51"/>
    <mergeCell ref="H42:L42"/>
    <mergeCell ref="H43:L43"/>
    <mergeCell ref="AH19:AH24"/>
    <mergeCell ref="AF28:AH28"/>
    <mergeCell ref="T17:V17"/>
    <mergeCell ref="V19:V24"/>
    <mergeCell ref="Z17:AB17"/>
    <mergeCell ref="U14:Z14"/>
    <mergeCell ref="H17:L17"/>
    <mergeCell ref="Z27:AB27"/>
    <mergeCell ref="AH41:AH46"/>
    <mergeCell ref="AF39:AH39"/>
    <mergeCell ref="V29:V34"/>
    <mergeCell ref="AB29:AB34"/>
    <mergeCell ref="T37:V37"/>
    <mergeCell ref="V39:V44"/>
    <mergeCell ref="Z37:AB37"/>
    <mergeCell ref="AB39:AB44"/>
    <mergeCell ref="H37:L37"/>
    <mergeCell ref="H29:L29"/>
    <mergeCell ref="H38:L38"/>
    <mergeCell ref="H39:L39"/>
    <mergeCell ref="AF17:AH17"/>
    <mergeCell ref="AH30:AH35"/>
    <mergeCell ref="H30:L30"/>
    <mergeCell ref="H31:L31"/>
    <mergeCell ref="H32:L32"/>
    <mergeCell ref="H33:L33"/>
    <mergeCell ref="H34:L34"/>
    <mergeCell ref="H35:L35"/>
    <mergeCell ref="H40:L40"/>
    <mergeCell ref="H24:L24"/>
    <mergeCell ref="H22:L22"/>
    <mergeCell ref="J11:N11"/>
    <mergeCell ref="J12:N12"/>
    <mergeCell ref="G13:N13"/>
    <mergeCell ref="H18:L18"/>
    <mergeCell ref="H27:L27"/>
    <mergeCell ref="H28:L28"/>
    <mergeCell ref="H36:L36"/>
    <mergeCell ref="H23:L23"/>
    <mergeCell ref="N14:N15"/>
    <mergeCell ref="H25:L25"/>
    <mergeCell ref="H19:L19"/>
    <mergeCell ref="H26:L26"/>
    <mergeCell ref="H20:L20"/>
  </mergeCells>
  <phoneticPr fontId="2"/>
  <printOptions horizontalCentered="1" verticalCentered="1"/>
  <pageMargins left="0.36" right="0.28000000000000003" top="0.49" bottom="0.21" header="0.51200000000000001" footer="0.21"/>
  <pageSetup paperSize="9" scale="95" orientation="portrait" blackAndWhite="1" r:id="rId1"/>
  <headerFooter alignWithMargins="0"/>
  <rowBreaks count="1" manualBreakCount="1">
    <brk id="58" min="1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</sheetPr>
  <dimension ref="A1:AL110"/>
  <sheetViews>
    <sheetView zoomScaleNormal="100" workbookViewId="0">
      <selection activeCell="H59" sqref="H59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.5" customWidth="1"/>
    <col min="12" max="12" width="2.75" customWidth="1"/>
    <col min="13" max="14" width="9.75" customWidth="1"/>
    <col min="15" max="15" width="1.75" customWidth="1"/>
    <col min="17" max="17" width="3.75" customWidth="1"/>
    <col min="18" max="18" width="2.375" customWidth="1"/>
    <col min="19" max="19" width="9.75" customWidth="1"/>
    <col min="20" max="20" width="13.875" customWidth="1"/>
    <col min="21" max="21" width="4.125" customWidth="1"/>
    <col min="23" max="23" width="2.5" customWidth="1"/>
    <col min="24" max="24" width="2" customWidth="1"/>
    <col min="25" max="25" width="9.75" customWidth="1"/>
    <col min="26" max="26" width="13.875" customWidth="1"/>
    <col min="27" max="27" width="4" customWidth="1"/>
    <col min="29" max="29" width="2.875" customWidth="1"/>
    <col min="30" max="30" width="2.125" customWidth="1"/>
    <col min="32" max="32" width="12.5" customWidth="1"/>
    <col min="33" max="33" width="3.5" customWidth="1"/>
  </cols>
  <sheetData>
    <row r="1" spans="1:38">
      <c r="D1" s="157" t="s">
        <v>76</v>
      </c>
      <c r="E1" s="105"/>
      <c r="J1" s="106"/>
    </row>
    <row r="2" spans="1:38" ht="14.25">
      <c r="D2" s="115"/>
      <c r="E2" s="107"/>
      <c r="K2" s="108"/>
      <c r="L2" t="s">
        <v>59</v>
      </c>
    </row>
    <row r="3" spans="1:38">
      <c r="D3" s="107"/>
      <c r="E3" s="107"/>
      <c r="AL3" s="109" t="s">
        <v>60</v>
      </c>
    </row>
    <row r="4" spans="1:38"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  <c r="S4" s="157" t="s">
        <v>75</v>
      </c>
    </row>
    <row r="5" spans="1:38" ht="13.5" customHeight="1">
      <c r="A5" s="113">
        <v>13.5</v>
      </c>
      <c r="B5" s="114" t="s">
        <v>61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6"/>
    </row>
    <row r="6" spans="1:38" ht="15.75" customHeight="1">
      <c r="A6" s="113">
        <v>15.75</v>
      </c>
      <c r="B6" s="114"/>
      <c r="C6" s="117"/>
      <c r="D6" s="117"/>
      <c r="E6" s="117" t="str">
        <f>"第"&amp;DBCS('必ず入力してください!!'!L2)&amp;"回　"&amp;"石見陸上競技大会 参加申込シート (一般女子)"</f>
        <v>第１００回　石見陸上競技大会 参加申込シート (一般女子)</v>
      </c>
      <c r="F6" s="117"/>
      <c r="G6" s="117"/>
      <c r="H6" s="117"/>
      <c r="I6" s="117"/>
      <c r="K6" s="118"/>
      <c r="L6" s="118"/>
      <c r="M6" s="118"/>
      <c r="N6" s="118"/>
      <c r="O6" s="119"/>
    </row>
    <row r="7" spans="1:38" ht="13.5" customHeight="1">
      <c r="A7" s="113">
        <v>13.5</v>
      </c>
      <c r="B7" s="114"/>
      <c r="O7" s="120"/>
    </row>
    <row r="8" spans="1:38" ht="14.25">
      <c r="A8" s="113">
        <v>13.5</v>
      </c>
      <c r="B8" s="114"/>
      <c r="C8" t="s">
        <v>62</v>
      </c>
      <c r="D8" s="123"/>
      <c r="O8" s="120"/>
      <c r="T8" s="117"/>
    </row>
    <row r="9" spans="1:38" ht="17.25" customHeight="1">
      <c r="A9" s="113">
        <v>17.25</v>
      </c>
      <c r="B9" s="114"/>
      <c r="F9" s="121"/>
      <c r="G9" s="121"/>
      <c r="I9" s="122" t="s">
        <v>151</v>
      </c>
      <c r="J9" s="347">
        <f>'必ず入力してください!!'!D10</f>
        <v>0</v>
      </c>
      <c r="K9" s="348"/>
      <c r="L9" s="348"/>
      <c r="O9" s="120"/>
    </row>
    <row r="10" spans="1:38" ht="6.75" customHeight="1" thickBot="1">
      <c r="A10" s="113">
        <v>6.75</v>
      </c>
      <c r="B10" s="114"/>
      <c r="D10" s="123"/>
      <c r="O10" s="120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</row>
    <row r="11" spans="1:38" ht="26.25" customHeight="1">
      <c r="A11" s="113">
        <v>26.25</v>
      </c>
      <c r="B11" s="114"/>
      <c r="C11" s="124" t="s">
        <v>63</v>
      </c>
      <c r="D11" s="349" t="str">
        <f>"〒　"&amp;'必ず入力してください!!'!D9</f>
        <v>〒　</v>
      </c>
      <c r="E11" s="350"/>
      <c r="F11" s="350"/>
      <c r="G11" s="350"/>
      <c r="H11" s="351"/>
      <c r="I11" s="125" t="s">
        <v>64</v>
      </c>
      <c r="J11" s="319" t="str">
        <f>"     "&amp;'必ず入力してください!!'!D8</f>
        <v xml:space="preserve">     </v>
      </c>
      <c r="K11" s="320"/>
      <c r="L11" s="320"/>
      <c r="M11" s="320"/>
      <c r="N11" s="321"/>
      <c r="O11" s="126"/>
      <c r="Q11" s="222"/>
      <c r="T11" s="117" t="str">
        <f>"第"&amp;DBCS('必ず入力してください!!'!L2)&amp;"回　"&amp;"石見陸上競技大会申込書　　　【一般女子リレー】"</f>
        <v>第１００回　石見陸上競技大会申込書　　　【一般女子リレー】</v>
      </c>
      <c r="AC11" s="223"/>
    </row>
    <row r="12" spans="1:38" ht="24" customHeight="1">
      <c r="A12" s="113">
        <v>21</v>
      </c>
      <c r="B12" s="114"/>
      <c r="C12" s="352" t="str">
        <f>"   "&amp;'必ず入力してください!!'!F9</f>
        <v xml:space="preserve">   </v>
      </c>
      <c r="D12" s="353"/>
      <c r="E12" s="353"/>
      <c r="F12" s="353"/>
      <c r="G12" s="353"/>
      <c r="H12" s="354"/>
      <c r="I12" s="127" t="s">
        <v>65</v>
      </c>
      <c r="J12" s="322">
        <f>'必ず入力してください!!'!D11</f>
        <v>0</v>
      </c>
      <c r="K12" s="323"/>
      <c r="L12" s="323"/>
      <c r="M12" s="323"/>
      <c r="N12" s="324"/>
      <c r="O12" s="120"/>
      <c r="Q12" s="222"/>
      <c r="T12" s="122"/>
      <c r="U12" s="121"/>
      <c r="V12" s="121"/>
      <c r="W12" s="121"/>
      <c r="X12" s="121"/>
      <c r="Y12" s="121"/>
      <c r="Z12" s="121"/>
      <c r="AC12" s="223"/>
    </row>
    <row r="13" spans="1:38" ht="21" customHeight="1">
      <c r="A13" s="113">
        <v>21</v>
      </c>
      <c r="B13" s="114"/>
      <c r="C13" s="358" t="s">
        <v>194</v>
      </c>
      <c r="D13" s="355" t="s">
        <v>2</v>
      </c>
      <c r="E13" s="332" t="s">
        <v>29</v>
      </c>
      <c r="F13" s="355" t="s">
        <v>0</v>
      </c>
      <c r="G13" s="325" t="s">
        <v>67</v>
      </c>
      <c r="H13" s="323"/>
      <c r="I13" s="323"/>
      <c r="J13" s="323"/>
      <c r="K13" s="323"/>
      <c r="L13" s="323"/>
      <c r="M13" s="323"/>
      <c r="N13" s="324"/>
      <c r="O13" s="126"/>
      <c r="Q13" s="222"/>
      <c r="AC13" s="223"/>
    </row>
    <row r="14" spans="1:38" ht="21" customHeight="1">
      <c r="A14" s="113">
        <v>21</v>
      </c>
      <c r="B14" s="114"/>
      <c r="C14" s="359"/>
      <c r="D14" s="356"/>
      <c r="E14" s="333"/>
      <c r="F14" s="356"/>
      <c r="G14" s="369" t="s">
        <v>68</v>
      </c>
      <c r="H14" s="361" t="s">
        <v>69</v>
      </c>
      <c r="I14" s="362"/>
      <c r="J14" s="362"/>
      <c r="K14" s="362"/>
      <c r="L14" s="362"/>
      <c r="M14" s="364" t="s">
        <v>160</v>
      </c>
      <c r="N14" s="345" t="s">
        <v>180</v>
      </c>
      <c r="O14" s="129"/>
      <c r="Q14" s="222"/>
      <c r="T14" s="128" t="s">
        <v>66</v>
      </c>
      <c r="U14" s="322" t="str">
        <f>J11</f>
        <v xml:space="preserve">     </v>
      </c>
      <c r="V14" s="323"/>
      <c r="W14" s="323"/>
      <c r="X14" s="323"/>
      <c r="Y14" s="323"/>
      <c r="Z14" s="327"/>
      <c r="AC14" s="223"/>
    </row>
    <row r="15" spans="1:38" ht="27" customHeight="1">
      <c r="A15" s="113">
        <v>27</v>
      </c>
      <c r="B15" s="114"/>
      <c r="C15" s="360"/>
      <c r="D15" s="357"/>
      <c r="E15" s="334"/>
      <c r="F15" s="357"/>
      <c r="G15" s="367"/>
      <c r="H15" s="363"/>
      <c r="I15" s="363"/>
      <c r="J15" s="363"/>
      <c r="K15" s="363"/>
      <c r="L15" s="363"/>
      <c r="M15" s="365"/>
      <c r="N15" s="346"/>
      <c r="O15" s="129"/>
      <c r="Q15" s="222"/>
      <c r="AC15" s="223"/>
    </row>
    <row r="16" spans="1:38" ht="15" customHeight="1">
      <c r="A16" s="113"/>
      <c r="B16" s="130">
        <v>1</v>
      </c>
      <c r="C16" s="131" t="str">
        <f>IF(INDEX(一般女申込!$B$9:$AM$58,$B16,1)="","",INDEX(一般女申込!$B$9:$AM$58,$B16,1))</f>
        <v/>
      </c>
      <c r="D16" s="97" t="str">
        <f>IF(INDEX(一般女申込!$B$9:$AM$58,$B16,2)="","",INDEX(一般女申込!$B$9:$AM$58,$B16,2))</f>
        <v/>
      </c>
      <c r="E16" s="132" t="str">
        <f>IF(INDEX(一般女申込!$B$9:$AM$58,$B16,3)="","",INDEX(一般女申込!$B$9:$AM$58,$B16,3))</f>
        <v/>
      </c>
      <c r="F16" s="133" t="str">
        <f>IF(INDEX(一般女申込!$B$9:$AM$58,$B16,4)="","",INDEX(一般女申込!$B$9:$AM$58,$B16,4))</f>
        <v/>
      </c>
      <c r="G16" s="134" t="str">
        <f>IF(INDEX(一般女申込!$B$9:$AM$58,$B16,34)="","",INDEX(一般女申込!$B$9:$AM$58,$B16,34))</f>
        <v/>
      </c>
      <c r="H16" s="337" t="str">
        <f>IF(INDEX(一般女申込!$B$9:$AM$58,$B16,6)="","",INDEX(一般女申込!$B$9:$AM$58,$B16,6))</f>
        <v/>
      </c>
      <c r="I16" s="337" t="str">
        <f>IF(INDEX(一般男申込!$B$9:$AM$58,$B16,1)="","",INDEX(一般男申込!$B$9:$AM$58,$B16,1))</f>
        <v/>
      </c>
      <c r="J16" s="337" t="str">
        <f>IF(INDEX(一般男申込!$B$9:$AM$58,$B16,1)="","",INDEX(一般男申込!$B$9:$AM$58,$B16,1))</f>
        <v/>
      </c>
      <c r="K16" s="337" t="str">
        <f>IF(INDEX(一般男申込!$B$9:$AM$58,$B16,1)="","",INDEX(一般男申込!$B$9:$AM$58,$B16,1))</f>
        <v/>
      </c>
      <c r="L16" s="338" t="str">
        <f>IF(INDEX(一般男申込!$B$9:$AM$58,$B16,1)="","",INDEX(一般男申込!$B$9:$AM$58,$B16,1))</f>
        <v/>
      </c>
      <c r="M16" s="212" t="str">
        <f>IF(INDEX(一般女申込!$B$9:$AM$58,$B16,21)="","",INDEX(一般女申込!$B$9:$AM$58,$B16,21))</f>
        <v/>
      </c>
      <c r="N16" s="217" t="str">
        <f>IF(INDEX(一般女申込!$B$9:$AM$58,$B16,23)="","",INDEX(一般女申込!$B$9:$AM$58,$B16,23))</f>
        <v/>
      </c>
      <c r="O16" s="119"/>
      <c r="Q16" s="222"/>
      <c r="R16" t="s">
        <v>153</v>
      </c>
      <c r="V16">
        <v>1</v>
      </c>
      <c r="X16" t="s">
        <v>183</v>
      </c>
      <c r="AB16">
        <v>1</v>
      </c>
      <c r="AC16" s="223"/>
    </row>
    <row r="17" spans="2:37" ht="15" customHeight="1">
      <c r="B17" s="130">
        <f t="shared" ref="B17:B55" si="0">B16+1</f>
        <v>2</v>
      </c>
      <c r="C17" s="135" t="str">
        <f>IF(INDEX(一般女申込!$B$9:$AM$58,$B17,1)="","",INDEX(一般女申込!$B$9:$AM$58,$B17,1))</f>
        <v/>
      </c>
      <c r="D17" s="98" t="str">
        <f>IF(INDEX(一般女申込!$B$9:$AM$58,$B17,2)="","",INDEX(一般女申込!$B$9:$AM$58,$B17,2))</f>
        <v/>
      </c>
      <c r="E17" s="136" t="str">
        <f>IF(INDEX(一般女申込!$B$9:$AM$58,$B17,3)="","",INDEX(一般女申込!$B$9:$AM$58,$B17,3))</f>
        <v/>
      </c>
      <c r="F17" s="137" t="str">
        <f>IF(INDEX(一般女申込!$B$9:$AM$58,$B17,4)="","",INDEX(一般女申込!$B$9:$AM$58,$B17,4))</f>
        <v/>
      </c>
      <c r="G17" s="138" t="str">
        <f>IF(INDEX(一般女申込!$B$9:$AM$58,$B17,34)="","",INDEX(一般女申込!$B$9:$AM$58,$B17,34))</f>
        <v/>
      </c>
      <c r="H17" s="317" t="str">
        <f>IF(INDEX(一般女申込!$B$9:$AM$58,$B17,6)="","",INDEX(一般女申込!$B$9:$AM$58,$B17,6))</f>
        <v/>
      </c>
      <c r="I17" s="317" t="str">
        <f>IF(INDEX(一般男申込!$B$9:$AM$58,$B17,1)="","",INDEX(一般男申込!$B$9:$AM$58,$B17,1))</f>
        <v/>
      </c>
      <c r="J17" s="317" t="str">
        <f>IF(INDEX(一般男申込!$B$9:$AM$58,$B17,1)="","",INDEX(一般男申込!$B$9:$AM$58,$B17,1))</f>
        <v/>
      </c>
      <c r="K17" s="317" t="str">
        <f>IF(INDEX(一般男申込!$B$9:$AM$58,$B17,1)="","",INDEX(一般男申込!$B$9:$AM$58,$B17,1))</f>
        <v/>
      </c>
      <c r="L17" s="318" t="str">
        <f>IF(INDEX(一般男申込!$B$9:$AM$58,$B17,1)="","",INDEX(一般男申込!$B$9:$AM$58,$B17,1))</f>
        <v/>
      </c>
      <c r="M17" s="213" t="str">
        <f>IF(INDEX(一般女申込!$B$9:$AM$58,$B17,21)="","",INDEX(一般女申込!$B$9:$AM$58,$B17,21))</f>
        <v/>
      </c>
      <c r="N17" s="218" t="str">
        <f>IF(INDEX(一般女申込!$B$9:$AM$58,$B17,23)="","",INDEX(一般女申込!$B$9:$AM$58,$B17,23))</f>
        <v/>
      </c>
      <c r="O17" s="119"/>
      <c r="Q17" s="222"/>
      <c r="S17" s="139" t="s">
        <v>70</v>
      </c>
      <c r="T17" s="328" t="str">
        <f>リレー般女申込!B10</f>
        <v/>
      </c>
      <c r="U17" s="329"/>
      <c r="V17" s="330"/>
      <c r="Y17" s="139" t="s">
        <v>70</v>
      </c>
      <c r="Z17" s="328" t="str">
        <f>リレー般女申込!G10</f>
        <v/>
      </c>
      <c r="AA17" s="329"/>
      <c r="AB17" s="330"/>
      <c r="AC17" s="223"/>
      <c r="AF17" s="331"/>
      <c r="AG17" s="331"/>
      <c r="AH17" s="331"/>
      <c r="AK17" s="20">
        <f>IF(T17="",0,1)</f>
        <v>0</v>
      </c>
    </row>
    <row r="18" spans="2:37" ht="15" customHeight="1">
      <c r="B18" s="130">
        <f t="shared" si="0"/>
        <v>3</v>
      </c>
      <c r="C18" s="135" t="str">
        <f>IF(INDEX(一般女申込!$B$9:$AM$58,$B18,1)="","",INDEX(一般女申込!$B$9:$AM$58,$B18,1))</f>
        <v/>
      </c>
      <c r="D18" s="98" t="str">
        <f>IF(INDEX(一般女申込!$B$9:$AM$58,$B18,2)="","",INDEX(一般女申込!$B$9:$AM$58,$B18,2))</f>
        <v/>
      </c>
      <c r="E18" s="136" t="str">
        <f>IF(INDEX(一般女申込!$B$9:$AM$58,$B18,3)="","",INDEX(一般女申込!$B$9:$AM$58,$B18,3))</f>
        <v/>
      </c>
      <c r="F18" s="137" t="str">
        <f>IF(INDEX(一般女申込!$B$9:$AM$58,$B18,4)="","",INDEX(一般女申込!$B$9:$AM$58,$B18,4))</f>
        <v/>
      </c>
      <c r="G18" s="138" t="str">
        <f>IF(INDEX(一般女申込!$B$9:$AM$58,$B18,34)="","",INDEX(一般女申込!$B$9:$AM$58,$B18,34))</f>
        <v/>
      </c>
      <c r="H18" s="317" t="str">
        <f>IF(INDEX(一般女申込!$B$9:$AM$58,$B18,6)="","",INDEX(一般女申込!$B$9:$AM$58,$B18,6))</f>
        <v/>
      </c>
      <c r="I18" s="317" t="str">
        <f>IF(INDEX(一般男申込!$B$9:$AM$58,$B18,1)="","",INDEX(一般男申込!$B$9:$AM$58,$B18,1))</f>
        <v/>
      </c>
      <c r="J18" s="317" t="str">
        <f>IF(INDEX(一般男申込!$B$9:$AM$58,$B18,1)="","",INDEX(一般男申込!$B$9:$AM$58,$B18,1))</f>
        <v/>
      </c>
      <c r="K18" s="317" t="str">
        <f>IF(INDEX(一般男申込!$B$9:$AM$58,$B18,1)="","",INDEX(一般男申込!$B$9:$AM$58,$B18,1))</f>
        <v/>
      </c>
      <c r="L18" s="318" t="str">
        <f>IF(INDEX(一般男申込!$B$9:$AM$58,$B18,1)="","",INDEX(一般男申込!$B$9:$AM$58,$B18,1))</f>
        <v/>
      </c>
      <c r="M18" s="213" t="str">
        <f>IF(INDEX(一般女申込!$B$9:$AM$58,$B18,21)="","",INDEX(一般女申込!$B$9:$AM$58,$B18,21))</f>
        <v/>
      </c>
      <c r="N18" s="218" t="str">
        <f>IF(INDEX(一般女申込!$B$9:$AM$58,$B18,23)="","",INDEX(一般女申込!$B$9:$AM$58,$B18,23))</f>
        <v/>
      </c>
      <c r="O18" s="119"/>
      <c r="Q18" s="222"/>
      <c r="S18" s="140" t="s">
        <v>194</v>
      </c>
      <c r="T18" s="141" t="s">
        <v>36</v>
      </c>
      <c r="U18" s="141" t="s">
        <v>81</v>
      </c>
      <c r="V18" s="141" t="s">
        <v>3</v>
      </c>
      <c r="W18" s="118"/>
      <c r="X18" s="118"/>
      <c r="Y18" s="140" t="s">
        <v>194</v>
      </c>
      <c r="Z18" s="141" t="s">
        <v>36</v>
      </c>
      <c r="AA18" s="141" t="s">
        <v>81</v>
      </c>
      <c r="AB18" s="141" t="s">
        <v>3</v>
      </c>
      <c r="AC18" s="223"/>
      <c r="AD18" s="118"/>
      <c r="AE18" s="142"/>
      <c r="AF18" s="118"/>
      <c r="AG18" s="118"/>
      <c r="AH18" s="118"/>
      <c r="AI18" s="118"/>
    </row>
    <row r="19" spans="2:37" ht="15" customHeight="1">
      <c r="B19" s="130">
        <f t="shared" si="0"/>
        <v>4</v>
      </c>
      <c r="C19" s="135" t="str">
        <f>IF(INDEX(一般女申込!$B$9:$AM$58,$B19,1)="","",INDEX(一般女申込!$B$9:$AM$58,$B19,1))</f>
        <v/>
      </c>
      <c r="D19" s="98" t="str">
        <f>IF(INDEX(一般女申込!$B$9:$AM$58,$B19,2)="","",INDEX(一般女申込!$B$9:$AM$58,$B19,2))</f>
        <v/>
      </c>
      <c r="E19" s="136" t="str">
        <f>IF(INDEX(一般女申込!$B$9:$AM$58,$B19,3)="","",INDEX(一般女申込!$B$9:$AM$58,$B19,3))</f>
        <v/>
      </c>
      <c r="F19" s="137" t="str">
        <f>IF(INDEX(一般女申込!$B$9:$AM$58,$B19,4)="","",INDEX(一般女申込!$B$9:$AM$58,$B19,4))</f>
        <v/>
      </c>
      <c r="G19" s="138" t="str">
        <f>IF(INDEX(一般女申込!$B$9:$AM$58,$B19,34)="","",INDEX(一般女申込!$B$9:$AM$58,$B19,34))</f>
        <v/>
      </c>
      <c r="H19" s="317" t="str">
        <f>IF(INDEX(一般女申込!$B$9:$AM$58,$B19,6)="","",INDEX(一般女申込!$B$9:$AM$58,$B19,6))</f>
        <v/>
      </c>
      <c r="I19" s="317" t="str">
        <f>IF(INDEX(一般男申込!$B$9:$AM$58,$B19,1)="","",INDEX(一般男申込!$B$9:$AM$58,$B19,1))</f>
        <v/>
      </c>
      <c r="J19" s="317" t="str">
        <f>IF(INDEX(一般男申込!$B$9:$AM$58,$B19,1)="","",INDEX(一般男申込!$B$9:$AM$58,$B19,1))</f>
        <v/>
      </c>
      <c r="K19" s="317" t="str">
        <f>IF(INDEX(一般男申込!$B$9:$AM$58,$B19,1)="","",INDEX(一般男申込!$B$9:$AM$58,$B19,1))</f>
        <v/>
      </c>
      <c r="L19" s="318" t="str">
        <f>IF(INDEX(一般男申込!$B$9:$AM$58,$B19,1)="","",INDEX(一般男申込!$B$9:$AM$58,$B19,1))</f>
        <v/>
      </c>
      <c r="M19" s="213" t="str">
        <f>IF(INDEX(一般女申込!$B$9:$AM$58,$B19,21)="","",INDEX(一般女申込!$B$9:$AM$58,$B19,21))</f>
        <v/>
      </c>
      <c r="N19" s="218" t="str">
        <f>IF(INDEX(一般女申込!$B$9:$AM$58,$B19,23)="","",INDEX(一般女申込!$B$9:$AM$58,$B19,23))</f>
        <v/>
      </c>
      <c r="O19" s="119"/>
      <c r="Q19" s="222"/>
      <c r="R19">
        <v>1</v>
      </c>
      <c r="S19" s="141" t="str">
        <f>IF(リレー般女申込!C12="","",リレー般女申込!C12)</f>
        <v/>
      </c>
      <c r="T19" s="139" t="str">
        <f>リレー般女申込!D12</f>
        <v/>
      </c>
      <c r="U19" s="141" t="str">
        <f>リレー般女申込!E12</f>
        <v/>
      </c>
      <c r="V19" s="332" t="str">
        <f>IF(リレー般女申込!B9="","",リレー般女申込!B9)</f>
        <v/>
      </c>
      <c r="X19">
        <v>1</v>
      </c>
      <c r="Y19" s="141" t="str">
        <f>IF(リレー般女申込!H12="","",リレー般女申込!H12)</f>
        <v/>
      </c>
      <c r="Z19" s="141" t="str">
        <f>リレー般女申込!I12</f>
        <v/>
      </c>
      <c r="AA19" s="141" t="str">
        <f>リレー般女申込!J12</f>
        <v/>
      </c>
      <c r="AB19" s="332" t="str">
        <f>IF(リレー般女申込!G9="","",リレー般女申込!G9)</f>
        <v/>
      </c>
      <c r="AC19" s="223"/>
      <c r="AG19" s="118"/>
      <c r="AH19" s="326"/>
      <c r="AI19" s="122"/>
      <c r="AK19" s="20">
        <f>IF(Z17="",0,1)</f>
        <v>0</v>
      </c>
    </row>
    <row r="20" spans="2:37" ht="15" customHeight="1">
      <c r="B20" s="130">
        <f t="shared" si="0"/>
        <v>5</v>
      </c>
      <c r="C20" s="135" t="str">
        <f>IF(INDEX(一般女申込!$B$9:$AM$58,$B20,1)="","",INDEX(一般女申込!$B$9:$AM$58,$B20,1))</f>
        <v/>
      </c>
      <c r="D20" s="98" t="str">
        <f>IF(INDEX(一般女申込!$B$9:$AM$58,$B20,2)="","",INDEX(一般女申込!$B$9:$AM$58,$B20,2))</f>
        <v/>
      </c>
      <c r="E20" s="136" t="str">
        <f>IF(INDEX(一般女申込!$B$9:$AM$58,$B20,3)="","",INDEX(一般女申込!$B$9:$AM$58,$B20,3))</f>
        <v/>
      </c>
      <c r="F20" s="137" t="str">
        <f>IF(INDEX(一般女申込!$B$9:$AM$58,$B20,4)="","",INDEX(一般女申込!$B$9:$AM$58,$B20,4))</f>
        <v/>
      </c>
      <c r="G20" s="138" t="str">
        <f>IF(INDEX(一般女申込!$B$9:$AM$58,$B20,34)="","",INDEX(一般女申込!$B$9:$AM$58,$B20,34))</f>
        <v/>
      </c>
      <c r="H20" s="317" t="str">
        <f>IF(INDEX(一般女申込!$B$9:$AM$58,$B20,6)="","",INDEX(一般女申込!$B$9:$AM$58,$B20,6))</f>
        <v/>
      </c>
      <c r="I20" s="317" t="str">
        <f>IF(INDEX(一般男申込!$B$9:$AM$58,$B20,1)="","",INDEX(一般男申込!$B$9:$AM$58,$B20,1))</f>
        <v/>
      </c>
      <c r="J20" s="317" t="str">
        <f>IF(INDEX(一般男申込!$B$9:$AM$58,$B20,1)="","",INDEX(一般男申込!$B$9:$AM$58,$B20,1))</f>
        <v/>
      </c>
      <c r="K20" s="317" t="str">
        <f>IF(INDEX(一般男申込!$B$9:$AM$58,$B20,1)="","",INDEX(一般男申込!$B$9:$AM$58,$B20,1))</f>
        <v/>
      </c>
      <c r="L20" s="318" t="str">
        <f>IF(INDEX(一般男申込!$B$9:$AM$58,$B20,1)="","",INDEX(一般男申込!$B$9:$AM$58,$B20,1))</f>
        <v/>
      </c>
      <c r="M20" s="213" t="str">
        <f>IF(INDEX(一般女申込!$B$9:$AM$58,$B20,21)="","",INDEX(一般女申込!$B$9:$AM$58,$B20,21))</f>
        <v/>
      </c>
      <c r="N20" s="218" t="str">
        <f>IF(INDEX(一般女申込!$B$9:$AM$58,$B20,23)="","",INDEX(一般女申込!$B$9:$AM$58,$B20,23))</f>
        <v/>
      </c>
      <c r="O20" s="119"/>
      <c r="Q20" s="222"/>
      <c r="R20">
        <v>2</v>
      </c>
      <c r="S20" s="141" t="str">
        <f>IF(リレー般女申込!C13="","",リレー般女申込!C13)</f>
        <v/>
      </c>
      <c r="T20" s="139" t="str">
        <f>リレー般女申込!D13</f>
        <v/>
      </c>
      <c r="U20" s="141" t="str">
        <f>リレー般女申込!E13</f>
        <v/>
      </c>
      <c r="V20" s="333"/>
      <c r="X20">
        <v>2</v>
      </c>
      <c r="Y20" s="141" t="str">
        <f>IF(リレー般女申込!H13="","",リレー般女申込!H13)</f>
        <v/>
      </c>
      <c r="Z20" s="141" t="str">
        <f>リレー般女申込!I13</f>
        <v/>
      </c>
      <c r="AA20" s="141" t="str">
        <f>リレー般女申込!J13</f>
        <v/>
      </c>
      <c r="AB20" s="333"/>
      <c r="AC20" s="223"/>
      <c r="AG20" s="118"/>
      <c r="AH20" s="326"/>
      <c r="AI20" s="122"/>
    </row>
    <row r="21" spans="2:37" ht="15" customHeight="1">
      <c r="B21" s="130">
        <f t="shared" si="0"/>
        <v>6</v>
      </c>
      <c r="C21" s="135" t="str">
        <f>IF(INDEX(一般女申込!$B$9:$AM$58,$B21,1)="","",INDEX(一般女申込!$B$9:$AM$58,$B21,1))</f>
        <v/>
      </c>
      <c r="D21" s="98" t="str">
        <f>IF(INDEX(一般女申込!$B$9:$AM$58,$B21,2)="","",INDEX(一般女申込!$B$9:$AM$58,$B21,2))</f>
        <v/>
      </c>
      <c r="E21" s="136" t="str">
        <f>IF(INDEX(一般女申込!$B$9:$AM$58,$B21,3)="","",INDEX(一般女申込!$B$9:$AM$58,$B21,3))</f>
        <v/>
      </c>
      <c r="F21" s="137" t="str">
        <f>IF(INDEX(一般女申込!$B$9:$AM$58,$B21,4)="","",INDEX(一般女申込!$B$9:$AM$58,$B21,4))</f>
        <v/>
      </c>
      <c r="G21" s="138" t="str">
        <f>IF(INDEX(一般女申込!$B$9:$AM$58,$B21,34)="","",INDEX(一般女申込!$B$9:$AM$58,$B21,34))</f>
        <v/>
      </c>
      <c r="H21" s="317" t="str">
        <f>IF(INDEX(一般女申込!$B$9:$AM$58,$B21,6)="","",INDEX(一般女申込!$B$9:$AM$58,$B21,6))</f>
        <v/>
      </c>
      <c r="I21" s="317" t="str">
        <f>IF(INDEX(一般男申込!$B$9:$AM$58,$B21,1)="","",INDEX(一般男申込!$B$9:$AM$58,$B21,1))</f>
        <v/>
      </c>
      <c r="J21" s="317" t="str">
        <f>IF(INDEX(一般男申込!$B$9:$AM$58,$B21,1)="","",INDEX(一般男申込!$B$9:$AM$58,$B21,1))</f>
        <v/>
      </c>
      <c r="K21" s="317" t="str">
        <f>IF(INDEX(一般男申込!$B$9:$AM$58,$B21,1)="","",INDEX(一般男申込!$B$9:$AM$58,$B21,1))</f>
        <v/>
      </c>
      <c r="L21" s="318" t="str">
        <f>IF(INDEX(一般男申込!$B$9:$AM$58,$B21,1)="","",INDEX(一般男申込!$B$9:$AM$58,$B21,1))</f>
        <v/>
      </c>
      <c r="M21" s="213" t="str">
        <f>IF(INDEX(一般女申込!$B$9:$AM$58,$B21,21)="","",INDEX(一般女申込!$B$9:$AM$58,$B21,21))</f>
        <v/>
      </c>
      <c r="N21" s="218" t="str">
        <f>IF(INDEX(一般女申込!$B$9:$AM$58,$B21,23)="","",INDEX(一般女申込!$B$9:$AM$58,$B21,23))</f>
        <v/>
      </c>
      <c r="O21" s="119"/>
      <c r="Q21" s="222"/>
      <c r="R21">
        <v>3</v>
      </c>
      <c r="S21" s="141" t="str">
        <f>IF(リレー般女申込!C14="","",リレー般女申込!C14)</f>
        <v/>
      </c>
      <c r="T21" s="139" t="str">
        <f>リレー般女申込!D14</f>
        <v/>
      </c>
      <c r="U21" s="141" t="str">
        <f>リレー般女申込!E14</f>
        <v/>
      </c>
      <c r="V21" s="333"/>
      <c r="X21">
        <v>3</v>
      </c>
      <c r="Y21" s="141" t="str">
        <f>IF(リレー般女申込!H14="","",リレー般女申込!H14)</f>
        <v/>
      </c>
      <c r="Z21" s="141" t="str">
        <f>リレー般女申込!I14</f>
        <v/>
      </c>
      <c r="AA21" s="141" t="str">
        <f>リレー般女申込!J14</f>
        <v/>
      </c>
      <c r="AB21" s="333"/>
      <c r="AC21" s="223"/>
      <c r="AG21" s="118"/>
      <c r="AH21" s="326"/>
      <c r="AI21" s="122"/>
      <c r="AK21" s="20">
        <f>IF(AF17="",0,1)</f>
        <v>0</v>
      </c>
    </row>
    <row r="22" spans="2:37" ht="15" customHeight="1">
      <c r="B22" s="130">
        <f t="shared" si="0"/>
        <v>7</v>
      </c>
      <c r="C22" s="135" t="str">
        <f>IF(INDEX(一般女申込!$B$9:$AM$58,$B22,1)="","",INDEX(一般女申込!$B$9:$AM$58,$B22,1))</f>
        <v/>
      </c>
      <c r="D22" s="98" t="str">
        <f>IF(INDEX(一般女申込!$B$9:$AM$58,$B22,2)="","",INDEX(一般女申込!$B$9:$AM$58,$B22,2))</f>
        <v/>
      </c>
      <c r="E22" s="136" t="str">
        <f>IF(INDEX(一般女申込!$B$9:$AM$58,$B22,3)="","",INDEX(一般女申込!$B$9:$AM$58,$B22,3))</f>
        <v/>
      </c>
      <c r="F22" s="137" t="str">
        <f>IF(INDEX(一般女申込!$B$9:$AM$58,$B22,4)="","",INDEX(一般女申込!$B$9:$AM$58,$B22,4))</f>
        <v/>
      </c>
      <c r="G22" s="138" t="str">
        <f>IF(INDEX(一般女申込!$B$9:$AM$58,$B22,34)="","",INDEX(一般女申込!$B$9:$AM$58,$B22,34))</f>
        <v/>
      </c>
      <c r="H22" s="317" t="str">
        <f>IF(INDEX(一般女申込!$B$9:$AM$58,$B22,6)="","",INDEX(一般女申込!$B$9:$AM$58,$B22,6))</f>
        <v/>
      </c>
      <c r="I22" s="317" t="str">
        <f>IF(INDEX(一般男申込!$B$9:$AM$58,$B22,1)="","",INDEX(一般男申込!$B$9:$AM$58,$B22,1))</f>
        <v/>
      </c>
      <c r="J22" s="317" t="str">
        <f>IF(INDEX(一般男申込!$B$9:$AM$58,$B22,1)="","",INDEX(一般男申込!$B$9:$AM$58,$B22,1))</f>
        <v/>
      </c>
      <c r="K22" s="317" t="str">
        <f>IF(INDEX(一般男申込!$B$9:$AM$58,$B22,1)="","",INDEX(一般男申込!$B$9:$AM$58,$B22,1))</f>
        <v/>
      </c>
      <c r="L22" s="318" t="str">
        <f>IF(INDEX(一般男申込!$B$9:$AM$58,$B22,1)="","",INDEX(一般男申込!$B$9:$AM$58,$B22,1))</f>
        <v/>
      </c>
      <c r="M22" s="213" t="str">
        <f>IF(INDEX(一般女申込!$B$9:$AM$58,$B22,21)="","",INDEX(一般女申込!$B$9:$AM$58,$B22,21))</f>
        <v/>
      </c>
      <c r="N22" s="218" t="str">
        <f>IF(INDEX(一般女申込!$B$9:$AM$58,$B22,23)="","",INDEX(一般女申込!$B$9:$AM$58,$B22,23))</f>
        <v/>
      </c>
      <c r="O22" s="119"/>
      <c r="Q22" s="222"/>
      <c r="R22">
        <v>4</v>
      </c>
      <c r="S22" s="141" t="str">
        <f>IF(リレー般女申込!C15="","",リレー般女申込!C15)</f>
        <v/>
      </c>
      <c r="T22" s="139" t="str">
        <f>リレー般女申込!D15</f>
        <v/>
      </c>
      <c r="U22" s="141" t="str">
        <f>リレー般女申込!E15</f>
        <v/>
      </c>
      <c r="V22" s="333"/>
      <c r="X22">
        <v>4</v>
      </c>
      <c r="Y22" s="141" t="str">
        <f>IF(リレー般女申込!H15="","",リレー般女申込!H15)</f>
        <v/>
      </c>
      <c r="Z22" s="141" t="str">
        <f>リレー般女申込!I15</f>
        <v/>
      </c>
      <c r="AA22" s="141" t="str">
        <f>リレー般女申込!J15</f>
        <v/>
      </c>
      <c r="AB22" s="333"/>
      <c r="AC22" s="223"/>
      <c r="AG22" s="118"/>
      <c r="AH22" s="326"/>
      <c r="AI22" s="122"/>
    </row>
    <row r="23" spans="2:37" ht="15" customHeight="1">
      <c r="B23" s="130">
        <f t="shared" si="0"/>
        <v>8</v>
      </c>
      <c r="C23" s="135" t="str">
        <f>IF(INDEX(一般女申込!$B$9:$AM$58,$B23,1)="","",INDEX(一般女申込!$B$9:$AM$58,$B23,1))</f>
        <v/>
      </c>
      <c r="D23" s="98" t="str">
        <f>IF(INDEX(一般女申込!$B$9:$AM$58,$B23,2)="","",INDEX(一般女申込!$B$9:$AM$58,$B23,2))</f>
        <v/>
      </c>
      <c r="E23" s="136" t="str">
        <f>IF(INDEX(一般女申込!$B$9:$AM$58,$B23,3)="","",INDEX(一般女申込!$B$9:$AM$58,$B23,3))</f>
        <v/>
      </c>
      <c r="F23" s="137" t="str">
        <f>IF(INDEX(一般女申込!$B$9:$AM$58,$B23,4)="","",INDEX(一般女申込!$B$9:$AM$58,$B23,4))</f>
        <v/>
      </c>
      <c r="G23" s="138" t="str">
        <f>IF(INDEX(一般女申込!$B$9:$AM$58,$B23,34)="","",INDEX(一般女申込!$B$9:$AM$58,$B23,34))</f>
        <v/>
      </c>
      <c r="H23" s="317" t="str">
        <f>IF(INDEX(一般女申込!$B$9:$AM$58,$B23,6)="","",INDEX(一般女申込!$B$9:$AM$58,$B23,6))</f>
        <v/>
      </c>
      <c r="I23" s="317" t="str">
        <f>IF(INDEX(一般男申込!$B$9:$AM$58,$B23,1)="","",INDEX(一般男申込!$B$9:$AM$58,$B23,1))</f>
        <v/>
      </c>
      <c r="J23" s="317" t="str">
        <f>IF(INDEX(一般男申込!$B$9:$AM$58,$B23,1)="","",INDEX(一般男申込!$B$9:$AM$58,$B23,1))</f>
        <v/>
      </c>
      <c r="K23" s="317" t="str">
        <f>IF(INDEX(一般男申込!$B$9:$AM$58,$B23,1)="","",INDEX(一般男申込!$B$9:$AM$58,$B23,1))</f>
        <v/>
      </c>
      <c r="L23" s="318" t="str">
        <f>IF(INDEX(一般男申込!$B$9:$AM$58,$B23,1)="","",INDEX(一般男申込!$B$9:$AM$58,$B23,1))</f>
        <v/>
      </c>
      <c r="M23" s="213" t="str">
        <f>IF(INDEX(一般女申込!$B$9:$AM$58,$B23,21)="","",INDEX(一般女申込!$B$9:$AM$58,$B23,21))</f>
        <v/>
      </c>
      <c r="N23" s="218" t="str">
        <f>IF(INDEX(一般女申込!$B$9:$AM$58,$B23,23)="","",INDEX(一般女申込!$B$9:$AM$58,$B23,23))</f>
        <v/>
      </c>
      <c r="O23" s="119"/>
      <c r="Q23" s="222"/>
      <c r="R23">
        <v>5</v>
      </c>
      <c r="S23" s="141" t="str">
        <f>IF(リレー般女申込!C16="","",リレー般女申込!C16)</f>
        <v/>
      </c>
      <c r="T23" s="139" t="str">
        <f>リレー般女申込!D16</f>
        <v/>
      </c>
      <c r="U23" s="141" t="str">
        <f>リレー般女申込!E16</f>
        <v/>
      </c>
      <c r="V23" s="333"/>
      <c r="X23">
        <v>5</v>
      </c>
      <c r="Y23" s="141" t="str">
        <f>IF(リレー般女申込!H16="","",リレー般女申込!H16)</f>
        <v/>
      </c>
      <c r="Z23" s="141" t="str">
        <f>リレー般女申込!I16</f>
        <v/>
      </c>
      <c r="AA23" s="141" t="str">
        <f>リレー般女申込!J16</f>
        <v/>
      </c>
      <c r="AB23" s="333"/>
      <c r="AC23" s="223"/>
      <c r="AG23" s="118"/>
      <c r="AH23" s="326"/>
      <c r="AI23" s="122"/>
    </row>
    <row r="24" spans="2:37" ht="15" customHeight="1">
      <c r="B24" s="130">
        <f t="shared" si="0"/>
        <v>9</v>
      </c>
      <c r="C24" s="135" t="str">
        <f>IF(INDEX(一般女申込!$B$9:$AM$58,$B24,1)="","",INDEX(一般女申込!$B$9:$AM$58,$B24,1))</f>
        <v/>
      </c>
      <c r="D24" s="98" t="str">
        <f>IF(INDEX(一般女申込!$B$9:$AM$58,$B24,2)="","",INDEX(一般女申込!$B$9:$AM$58,$B24,2))</f>
        <v/>
      </c>
      <c r="E24" s="136" t="str">
        <f>IF(INDEX(一般女申込!$B$9:$AM$58,$B24,3)="","",INDEX(一般女申込!$B$9:$AM$58,$B24,3))</f>
        <v/>
      </c>
      <c r="F24" s="137" t="str">
        <f>IF(INDEX(一般女申込!$B$9:$AM$58,$B24,4)="","",INDEX(一般女申込!$B$9:$AM$58,$B24,4))</f>
        <v/>
      </c>
      <c r="G24" s="138" t="str">
        <f>IF(INDEX(一般女申込!$B$9:$AM$58,$B24,34)="","",INDEX(一般女申込!$B$9:$AM$58,$B24,34))</f>
        <v/>
      </c>
      <c r="H24" s="317" t="str">
        <f>IF(INDEX(一般女申込!$B$9:$AM$58,$B24,6)="","",INDEX(一般女申込!$B$9:$AM$58,$B24,6))</f>
        <v/>
      </c>
      <c r="I24" s="317" t="str">
        <f>IF(INDEX(一般男申込!$B$9:$AM$58,$B24,1)="","",INDEX(一般男申込!$B$9:$AM$58,$B24,1))</f>
        <v/>
      </c>
      <c r="J24" s="317" t="str">
        <f>IF(INDEX(一般男申込!$B$9:$AM$58,$B24,1)="","",INDEX(一般男申込!$B$9:$AM$58,$B24,1))</f>
        <v/>
      </c>
      <c r="K24" s="317" t="str">
        <f>IF(INDEX(一般男申込!$B$9:$AM$58,$B24,1)="","",INDEX(一般男申込!$B$9:$AM$58,$B24,1))</f>
        <v/>
      </c>
      <c r="L24" s="318" t="str">
        <f>IF(INDEX(一般男申込!$B$9:$AM$58,$B24,1)="","",INDEX(一般男申込!$B$9:$AM$58,$B24,1))</f>
        <v/>
      </c>
      <c r="M24" s="213" t="str">
        <f>IF(INDEX(一般女申込!$B$9:$AM$58,$B24,21)="","",INDEX(一般女申込!$B$9:$AM$58,$B24,21))</f>
        <v/>
      </c>
      <c r="N24" s="218" t="str">
        <f>IF(INDEX(一般女申込!$B$9:$AM$58,$B24,23)="","",INDEX(一般女申込!$B$9:$AM$58,$B24,23))</f>
        <v/>
      </c>
      <c r="O24" s="119"/>
      <c r="Q24" s="222"/>
      <c r="R24">
        <v>6</v>
      </c>
      <c r="S24" s="141" t="str">
        <f>IF(リレー般女申込!C17="","",リレー般女申込!C17)</f>
        <v/>
      </c>
      <c r="T24" s="139" t="str">
        <f>リレー般女申込!D17</f>
        <v/>
      </c>
      <c r="U24" s="141" t="str">
        <f>リレー般女申込!E17</f>
        <v/>
      </c>
      <c r="V24" s="334"/>
      <c r="X24">
        <v>6</v>
      </c>
      <c r="Y24" s="141" t="str">
        <f>IF(リレー般女申込!H17="","",リレー般女申込!H17)</f>
        <v/>
      </c>
      <c r="Z24" s="141" t="str">
        <f>リレー般女申込!I17</f>
        <v/>
      </c>
      <c r="AA24" s="141" t="str">
        <f>リレー般女申込!J17</f>
        <v/>
      </c>
      <c r="AB24" s="334"/>
      <c r="AC24" s="223"/>
      <c r="AG24" s="118"/>
      <c r="AH24" s="326"/>
      <c r="AI24" s="122"/>
    </row>
    <row r="25" spans="2:37" ht="15" customHeight="1">
      <c r="B25" s="130">
        <f t="shared" si="0"/>
        <v>10</v>
      </c>
      <c r="C25" s="143" t="str">
        <f>IF(INDEX(一般女申込!$B$9:$AM$58,$B25,1)="","",INDEX(一般女申込!$B$9:$AM$58,$B25,1))</f>
        <v/>
      </c>
      <c r="D25" s="144" t="str">
        <f>IF(INDEX(一般女申込!$B$9:$AM$58,$B25,2)="","",INDEX(一般女申込!$B$9:$AM$58,$B25,2))</f>
        <v/>
      </c>
      <c r="E25" s="145" t="str">
        <f>IF(INDEX(一般女申込!$B$9:$AM$58,$B25,3)="","",INDEX(一般女申込!$B$9:$AM$58,$B25,3))</f>
        <v/>
      </c>
      <c r="F25" s="146" t="str">
        <f>IF(INDEX(一般女申込!$B$9:$AM$58,$B25,4)="","",INDEX(一般女申込!$B$9:$AM$58,$B25,4))</f>
        <v/>
      </c>
      <c r="G25" s="147" t="str">
        <f>IF(INDEX(一般女申込!$B$9:$AM$58,$B25,34)="","",INDEX(一般女申込!$B$9:$AM$58,$B25,34))</f>
        <v/>
      </c>
      <c r="H25" s="335" t="str">
        <f>IF(INDEX(一般女申込!$B$9:$AM$58,$B25,6)="","",INDEX(一般女申込!$B$9:$AM$58,$B25,6))</f>
        <v/>
      </c>
      <c r="I25" s="335" t="str">
        <f>IF(INDEX(一般男申込!$B$9:$AM$58,$B25,1)="","",INDEX(一般男申込!$B$9:$AM$58,$B25,1))</f>
        <v/>
      </c>
      <c r="J25" s="335" t="str">
        <f>IF(INDEX(一般男申込!$B$9:$AM$58,$B25,1)="","",INDEX(一般男申込!$B$9:$AM$58,$B25,1))</f>
        <v/>
      </c>
      <c r="K25" s="335" t="str">
        <f>IF(INDEX(一般男申込!$B$9:$AM$58,$B25,1)="","",INDEX(一般男申込!$B$9:$AM$58,$B25,1))</f>
        <v/>
      </c>
      <c r="L25" s="336" t="str">
        <f>IF(INDEX(一般男申込!$B$9:$AM$58,$B25,1)="","",INDEX(一般男申込!$B$9:$AM$58,$B25,1))</f>
        <v/>
      </c>
      <c r="M25" s="214" t="str">
        <f>IF(INDEX(一般女申込!$B$9:$AM$58,$B25,21)="","",INDEX(一般女申込!$B$9:$AM$58,$B25,21))</f>
        <v/>
      </c>
      <c r="N25" s="219" t="str">
        <f>IF(INDEX(一般女申込!$B$9:$AM$58,$B25,23)="","",INDEX(一般女申込!$B$9:$AM$58,$B25,23))</f>
        <v/>
      </c>
      <c r="O25" s="119"/>
      <c r="Q25" s="222"/>
      <c r="AC25" s="223"/>
    </row>
    <row r="26" spans="2:37" ht="15" customHeight="1">
      <c r="B26" s="130">
        <f t="shared" si="0"/>
        <v>11</v>
      </c>
      <c r="C26" s="131" t="str">
        <f>IF(INDEX(一般女申込!$B$9:$AM$58,$B26,1)="","",INDEX(一般女申込!$B$9:$AM$58,$B26,1))</f>
        <v/>
      </c>
      <c r="D26" s="97" t="str">
        <f>IF(INDEX(一般女申込!$B$9:$AM$58,$B26,2)="","",INDEX(一般女申込!$B$9:$AM$58,$B26,2))</f>
        <v/>
      </c>
      <c r="E26" s="132" t="str">
        <f>IF(INDEX(一般女申込!$B$9:$AM$58,$B26,3)="","",INDEX(一般女申込!$B$9:$AM$58,$B26,3))</f>
        <v/>
      </c>
      <c r="F26" s="133" t="str">
        <f>IF(INDEX(一般女申込!$B$9:$AM$58,$B26,4)="","",INDEX(一般女申込!$B$9:$AM$58,$B26,4))</f>
        <v/>
      </c>
      <c r="G26" s="134" t="str">
        <f>IF(INDEX(一般女申込!$B$9:$AM$58,$B26,34)="","",INDEX(一般女申込!$B$9:$AM$58,$B26,34))</f>
        <v/>
      </c>
      <c r="H26" s="337" t="str">
        <f>IF(INDEX(一般女申込!$B$9:$AM$58,$B26,6)="","",INDEX(一般女申込!$B$9:$AM$58,$B26,6))</f>
        <v/>
      </c>
      <c r="I26" s="337" t="str">
        <f>IF(INDEX(一般男申込!$B$9:$AM$58,$B26,1)="","",INDEX(一般男申込!$B$9:$AM$58,$B26,1))</f>
        <v/>
      </c>
      <c r="J26" s="337" t="str">
        <f>IF(INDEX(一般男申込!$B$9:$AM$58,$B26,1)="","",INDEX(一般男申込!$B$9:$AM$58,$B26,1))</f>
        <v/>
      </c>
      <c r="K26" s="337" t="str">
        <f>IF(INDEX(一般男申込!$B$9:$AM$58,$B26,1)="","",INDEX(一般男申込!$B$9:$AM$58,$B26,1))</f>
        <v/>
      </c>
      <c r="L26" s="338" t="str">
        <f>IF(INDEX(一般男申込!$B$9:$AM$58,$B26,1)="","",INDEX(一般男申込!$B$9:$AM$58,$B26,1))</f>
        <v/>
      </c>
      <c r="M26" s="215" t="str">
        <f>IF(INDEX(一般女申込!$B$9:$AM$58,$B26,21)="","",INDEX(一般女申込!$B$9:$AM$58,$B26,21))</f>
        <v/>
      </c>
      <c r="N26" s="220" t="str">
        <f>IF(INDEX(一般女申込!$B$9:$AM$58,$B26,23)="","",INDEX(一般女申込!$B$9:$AM$58,$B26,23))</f>
        <v/>
      </c>
      <c r="O26" s="119"/>
      <c r="Q26" s="222"/>
      <c r="R26" t="s">
        <v>153</v>
      </c>
      <c r="V26">
        <f>V16+1</f>
        <v>2</v>
      </c>
      <c r="X26" t="s">
        <v>183</v>
      </c>
      <c r="AB26">
        <f>AB16+1</f>
        <v>2</v>
      </c>
      <c r="AC26" s="223"/>
    </row>
    <row r="27" spans="2:37" ht="15" customHeight="1">
      <c r="B27" s="130">
        <f t="shared" si="0"/>
        <v>12</v>
      </c>
      <c r="C27" s="135" t="str">
        <f>IF(INDEX(一般女申込!$B$9:$AM$58,$B27,1)="","",INDEX(一般女申込!$B$9:$AM$58,$B27,1))</f>
        <v/>
      </c>
      <c r="D27" s="98" t="str">
        <f>IF(INDEX(一般女申込!$B$9:$AM$58,$B27,2)="","",INDEX(一般女申込!$B$9:$AM$58,$B27,2))</f>
        <v/>
      </c>
      <c r="E27" s="136" t="str">
        <f>IF(INDEX(一般女申込!$B$9:$AM$58,$B27,3)="","",INDEX(一般女申込!$B$9:$AM$58,$B27,3))</f>
        <v/>
      </c>
      <c r="F27" s="137" t="str">
        <f>IF(INDEX(一般女申込!$B$9:$AM$58,$B27,4)="","",INDEX(一般女申込!$B$9:$AM$58,$B27,4))</f>
        <v/>
      </c>
      <c r="G27" s="138" t="str">
        <f>IF(INDEX(一般女申込!$B$9:$AM$58,$B27,34)="","",INDEX(一般女申込!$B$9:$AM$58,$B27,34))</f>
        <v/>
      </c>
      <c r="H27" s="317" t="str">
        <f>IF(INDEX(一般女申込!$B$9:$AM$58,$B27,6)="","",INDEX(一般女申込!$B$9:$AM$58,$B27,6))</f>
        <v/>
      </c>
      <c r="I27" s="317" t="str">
        <f>IF(INDEX(一般男申込!$B$9:$AM$58,$B27,1)="","",INDEX(一般男申込!$B$9:$AM$58,$B27,1))</f>
        <v/>
      </c>
      <c r="J27" s="317" t="str">
        <f>IF(INDEX(一般男申込!$B$9:$AM$58,$B27,1)="","",INDEX(一般男申込!$B$9:$AM$58,$B27,1))</f>
        <v/>
      </c>
      <c r="K27" s="317" t="str">
        <f>IF(INDEX(一般男申込!$B$9:$AM$58,$B27,1)="","",INDEX(一般男申込!$B$9:$AM$58,$B27,1))</f>
        <v/>
      </c>
      <c r="L27" s="318" t="str">
        <f>IF(INDEX(一般男申込!$B$9:$AM$58,$B27,1)="","",INDEX(一般男申込!$B$9:$AM$58,$B27,1))</f>
        <v/>
      </c>
      <c r="M27" s="213" t="str">
        <f>IF(INDEX(一般女申込!$B$9:$AM$58,$B27,21)="","",INDEX(一般女申込!$B$9:$AM$58,$B27,21))</f>
        <v/>
      </c>
      <c r="N27" s="218" t="str">
        <f>IF(INDEX(一般女申込!$B$9:$AM$58,$B27,23)="","",INDEX(一般女申込!$B$9:$AM$58,$B27,23))</f>
        <v/>
      </c>
      <c r="O27" s="119"/>
      <c r="Q27" s="222"/>
      <c r="S27" s="139" t="s">
        <v>70</v>
      </c>
      <c r="T27" s="328" t="str">
        <f>リレー般女申込!B21</f>
        <v/>
      </c>
      <c r="U27" s="329"/>
      <c r="V27" s="330"/>
      <c r="Y27" s="139" t="s">
        <v>70</v>
      </c>
      <c r="Z27" s="328" t="str">
        <f>リレー般女申込!G21</f>
        <v/>
      </c>
      <c r="AA27" s="329"/>
      <c r="AB27" s="330"/>
      <c r="AC27" s="223"/>
      <c r="AK27" s="20">
        <f>IF(T27="",0,1)</f>
        <v>0</v>
      </c>
    </row>
    <row r="28" spans="2:37" ht="15" customHeight="1">
      <c r="B28" s="130">
        <f t="shared" si="0"/>
        <v>13</v>
      </c>
      <c r="C28" s="135" t="str">
        <f>IF(INDEX(一般女申込!$B$9:$AM$58,$B28,1)="","",INDEX(一般女申込!$B$9:$AM$58,$B28,1))</f>
        <v/>
      </c>
      <c r="D28" s="98" t="str">
        <f>IF(INDEX(一般女申込!$B$9:$AM$58,$B28,2)="","",INDEX(一般女申込!$B$9:$AM$58,$B28,2))</f>
        <v/>
      </c>
      <c r="E28" s="136" t="str">
        <f>IF(INDEX(一般女申込!$B$9:$AM$58,$B28,3)="","",INDEX(一般女申込!$B$9:$AM$58,$B28,3))</f>
        <v/>
      </c>
      <c r="F28" s="137" t="str">
        <f>IF(INDEX(一般女申込!$B$9:$AM$58,$B28,4)="","",INDEX(一般女申込!$B$9:$AM$58,$B28,4))</f>
        <v/>
      </c>
      <c r="G28" s="138" t="str">
        <f>IF(INDEX(一般女申込!$B$9:$AM$58,$B28,34)="","",INDEX(一般女申込!$B$9:$AM$58,$B28,34))</f>
        <v/>
      </c>
      <c r="H28" s="317" t="str">
        <f>IF(INDEX(一般女申込!$B$9:$AM$58,$B28,6)="","",INDEX(一般女申込!$B$9:$AM$58,$B28,6))</f>
        <v/>
      </c>
      <c r="I28" s="317" t="str">
        <f>IF(INDEX(一般男申込!$B$9:$AM$58,$B28,1)="","",INDEX(一般男申込!$B$9:$AM$58,$B28,1))</f>
        <v/>
      </c>
      <c r="J28" s="317" t="str">
        <f>IF(INDEX(一般男申込!$B$9:$AM$58,$B28,1)="","",INDEX(一般男申込!$B$9:$AM$58,$B28,1))</f>
        <v/>
      </c>
      <c r="K28" s="317" t="str">
        <f>IF(INDEX(一般男申込!$B$9:$AM$58,$B28,1)="","",INDEX(一般男申込!$B$9:$AM$58,$B28,1))</f>
        <v/>
      </c>
      <c r="L28" s="318" t="str">
        <f>IF(INDEX(一般男申込!$B$9:$AM$58,$B28,1)="","",INDEX(一般男申込!$B$9:$AM$58,$B28,1))</f>
        <v/>
      </c>
      <c r="M28" s="213" t="str">
        <f>IF(INDEX(一般女申込!$B$9:$AM$58,$B28,21)="","",INDEX(一般女申込!$B$9:$AM$58,$B28,21))</f>
        <v/>
      </c>
      <c r="N28" s="218" t="str">
        <f>IF(INDEX(一般女申込!$B$9:$AM$58,$B28,23)="","",INDEX(一般女申込!$B$9:$AM$58,$B28,23))</f>
        <v/>
      </c>
      <c r="O28" s="119"/>
      <c r="Q28" s="222"/>
      <c r="S28" s="140" t="s">
        <v>194</v>
      </c>
      <c r="T28" s="141" t="s">
        <v>36</v>
      </c>
      <c r="U28" s="141" t="s">
        <v>0</v>
      </c>
      <c r="V28" s="141" t="s">
        <v>3</v>
      </c>
      <c r="W28" s="118"/>
      <c r="X28" s="118"/>
      <c r="Y28" s="140" t="s">
        <v>194</v>
      </c>
      <c r="Z28" s="141" t="s">
        <v>36</v>
      </c>
      <c r="AA28" s="141" t="s">
        <v>0</v>
      </c>
      <c r="AB28" s="141" t="s">
        <v>3</v>
      </c>
      <c r="AC28" s="223"/>
      <c r="AF28" s="331"/>
      <c r="AG28" s="331"/>
      <c r="AH28" s="331"/>
    </row>
    <row r="29" spans="2:37" ht="15" customHeight="1">
      <c r="B29" s="130">
        <f t="shared" si="0"/>
        <v>14</v>
      </c>
      <c r="C29" s="135" t="str">
        <f>IF(INDEX(一般女申込!$B$9:$AM$58,$B29,1)="","",INDEX(一般女申込!$B$9:$AM$58,$B29,1))</f>
        <v/>
      </c>
      <c r="D29" s="98" t="str">
        <f>IF(INDEX(一般女申込!$B$9:$AM$58,$B29,2)="","",INDEX(一般女申込!$B$9:$AM$58,$B29,2))</f>
        <v/>
      </c>
      <c r="E29" s="136" t="str">
        <f>IF(INDEX(一般女申込!$B$9:$AM$58,$B29,3)="","",INDEX(一般女申込!$B$9:$AM$58,$B29,3))</f>
        <v/>
      </c>
      <c r="F29" s="137" t="str">
        <f>IF(INDEX(一般女申込!$B$9:$AM$58,$B29,4)="","",INDEX(一般女申込!$B$9:$AM$58,$B29,4))</f>
        <v/>
      </c>
      <c r="G29" s="138" t="str">
        <f>IF(INDEX(一般女申込!$B$9:$AM$58,$B29,34)="","",INDEX(一般女申込!$B$9:$AM$58,$B29,34))</f>
        <v/>
      </c>
      <c r="H29" s="317" t="str">
        <f>IF(INDEX(一般女申込!$B$9:$AM$58,$B29,6)="","",INDEX(一般女申込!$B$9:$AM$58,$B29,6))</f>
        <v/>
      </c>
      <c r="I29" s="317" t="str">
        <f>IF(INDEX(一般男申込!$B$9:$AM$58,$B29,1)="","",INDEX(一般男申込!$B$9:$AM$58,$B29,1))</f>
        <v/>
      </c>
      <c r="J29" s="317" t="str">
        <f>IF(INDEX(一般男申込!$B$9:$AM$58,$B29,1)="","",INDEX(一般男申込!$B$9:$AM$58,$B29,1))</f>
        <v/>
      </c>
      <c r="K29" s="317" t="str">
        <f>IF(INDEX(一般男申込!$B$9:$AM$58,$B29,1)="","",INDEX(一般男申込!$B$9:$AM$58,$B29,1))</f>
        <v/>
      </c>
      <c r="L29" s="318" t="str">
        <f>IF(INDEX(一般男申込!$B$9:$AM$58,$B29,1)="","",INDEX(一般男申込!$B$9:$AM$58,$B29,1))</f>
        <v/>
      </c>
      <c r="M29" s="213" t="str">
        <f>IF(INDEX(一般女申込!$B$9:$AM$58,$B29,21)="","",INDEX(一般女申込!$B$9:$AM$58,$B29,21))</f>
        <v/>
      </c>
      <c r="N29" s="218" t="str">
        <f>IF(INDEX(一般女申込!$B$9:$AM$58,$B29,23)="","",INDEX(一般女申込!$B$9:$AM$58,$B29,23))</f>
        <v/>
      </c>
      <c r="O29" s="119"/>
      <c r="Q29" s="222"/>
      <c r="R29">
        <v>1</v>
      </c>
      <c r="S29" s="141" t="str">
        <f>IF(リレー般女申込!C23="","",リレー般女申込!C23)</f>
        <v/>
      </c>
      <c r="T29" s="141" t="str">
        <f>リレー般女申込!D23</f>
        <v/>
      </c>
      <c r="U29" s="141" t="str">
        <f>リレー般女申込!E23</f>
        <v/>
      </c>
      <c r="V29" s="332" t="str">
        <f>IF(リレー般女申込!B20="","",リレー般女申込!B20)</f>
        <v/>
      </c>
      <c r="X29">
        <v>1</v>
      </c>
      <c r="Y29" s="141" t="str">
        <f>IF(リレー般女申込!H23="","",リレー般女申込!H23)</f>
        <v/>
      </c>
      <c r="Z29" s="141" t="str">
        <f>リレー般女申込!I23</f>
        <v/>
      </c>
      <c r="AA29" s="141" t="str">
        <f>リレー般女申込!J23</f>
        <v/>
      </c>
      <c r="AB29" s="332" t="str">
        <f>IF(リレー般女申込!G20="","",リレー般女申込!G20)</f>
        <v/>
      </c>
      <c r="AC29" s="223"/>
      <c r="AD29" s="118"/>
      <c r="AE29" s="142"/>
      <c r="AF29" s="118"/>
      <c r="AG29" s="118"/>
      <c r="AH29" s="118"/>
      <c r="AI29" s="118"/>
      <c r="AK29" s="20">
        <f>IF(Z27="",0,1)</f>
        <v>0</v>
      </c>
    </row>
    <row r="30" spans="2:37" ht="15" customHeight="1">
      <c r="B30" s="130">
        <f t="shared" si="0"/>
        <v>15</v>
      </c>
      <c r="C30" s="135" t="str">
        <f>IF(INDEX(一般女申込!$B$9:$AM$58,$B30,1)="","",INDEX(一般女申込!$B$9:$AM$58,$B30,1))</f>
        <v/>
      </c>
      <c r="D30" s="98" t="str">
        <f>IF(INDEX(一般女申込!$B$9:$AM$58,$B30,2)="","",INDEX(一般女申込!$B$9:$AM$58,$B30,2))</f>
        <v/>
      </c>
      <c r="E30" s="136" t="str">
        <f>IF(INDEX(一般女申込!$B$9:$AM$58,$B30,3)="","",INDEX(一般女申込!$B$9:$AM$58,$B30,3))</f>
        <v/>
      </c>
      <c r="F30" s="137" t="str">
        <f>IF(INDEX(一般女申込!$B$9:$AM$58,$B30,4)="","",INDEX(一般女申込!$B$9:$AM$58,$B30,4))</f>
        <v/>
      </c>
      <c r="G30" s="138" t="str">
        <f>IF(INDEX(一般女申込!$B$9:$AM$58,$B30,34)="","",INDEX(一般女申込!$B$9:$AM$58,$B30,34))</f>
        <v/>
      </c>
      <c r="H30" s="317" t="str">
        <f>IF(INDEX(一般女申込!$B$9:$AM$58,$B30,6)="","",INDEX(一般女申込!$B$9:$AM$58,$B30,6))</f>
        <v/>
      </c>
      <c r="I30" s="317" t="str">
        <f>IF(INDEX(一般男申込!$B$9:$AM$58,$B30,1)="","",INDEX(一般男申込!$B$9:$AM$58,$B30,1))</f>
        <v/>
      </c>
      <c r="J30" s="317" t="str">
        <f>IF(INDEX(一般男申込!$B$9:$AM$58,$B30,1)="","",INDEX(一般男申込!$B$9:$AM$58,$B30,1))</f>
        <v/>
      </c>
      <c r="K30" s="317" t="str">
        <f>IF(INDEX(一般男申込!$B$9:$AM$58,$B30,1)="","",INDEX(一般男申込!$B$9:$AM$58,$B30,1))</f>
        <v/>
      </c>
      <c r="L30" s="318" t="str">
        <f>IF(INDEX(一般男申込!$B$9:$AM$58,$B30,1)="","",INDEX(一般男申込!$B$9:$AM$58,$B30,1))</f>
        <v/>
      </c>
      <c r="M30" s="213" t="str">
        <f>IF(INDEX(一般女申込!$B$9:$AM$58,$B30,21)="","",INDEX(一般女申込!$B$9:$AM$58,$B30,21))</f>
        <v/>
      </c>
      <c r="N30" s="218" t="str">
        <f>IF(INDEX(一般女申込!$B$9:$AM$58,$B30,23)="","",INDEX(一般女申込!$B$9:$AM$58,$B30,23))</f>
        <v/>
      </c>
      <c r="O30" s="119"/>
      <c r="Q30" s="222"/>
      <c r="R30">
        <v>2</v>
      </c>
      <c r="S30" s="141" t="str">
        <f>IF(リレー般女申込!C24="","",リレー般女申込!C24)</f>
        <v/>
      </c>
      <c r="T30" s="141" t="str">
        <f>リレー般女申込!D24</f>
        <v/>
      </c>
      <c r="U30" s="141" t="str">
        <f>リレー般女申込!E24</f>
        <v/>
      </c>
      <c r="V30" s="333"/>
      <c r="X30">
        <v>2</v>
      </c>
      <c r="Y30" s="141" t="str">
        <f>IF(リレー般女申込!H24="","",リレー般女申込!H24)</f>
        <v/>
      </c>
      <c r="Z30" s="141" t="str">
        <f>リレー般女申込!I24</f>
        <v/>
      </c>
      <c r="AA30" s="141" t="str">
        <f>リレー般女申込!J24</f>
        <v/>
      </c>
      <c r="AB30" s="333"/>
      <c r="AC30" s="223"/>
      <c r="AG30" s="118"/>
      <c r="AH30" s="326"/>
      <c r="AI30" s="122"/>
    </row>
    <row r="31" spans="2:37" ht="15" customHeight="1">
      <c r="B31" s="130">
        <f t="shared" si="0"/>
        <v>16</v>
      </c>
      <c r="C31" s="135" t="str">
        <f>IF(INDEX(一般女申込!$B$9:$AM$58,$B31,1)="","",INDEX(一般女申込!$B$9:$AM$58,$B31,1))</f>
        <v/>
      </c>
      <c r="D31" s="98" t="str">
        <f>IF(INDEX(一般女申込!$B$9:$AM$58,$B31,2)="","",INDEX(一般女申込!$B$9:$AM$58,$B31,2))</f>
        <v/>
      </c>
      <c r="E31" s="136" t="str">
        <f>IF(INDEX(一般女申込!$B$9:$AM$58,$B31,3)="","",INDEX(一般女申込!$B$9:$AM$58,$B31,3))</f>
        <v/>
      </c>
      <c r="F31" s="137" t="str">
        <f>IF(INDEX(一般女申込!$B$9:$AM$58,$B31,4)="","",INDEX(一般女申込!$B$9:$AM$58,$B31,4))</f>
        <v/>
      </c>
      <c r="G31" s="138" t="str">
        <f>IF(INDEX(一般女申込!$B$9:$AM$58,$B31,34)="","",INDEX(一般女申込!$B$9:$AM$58,$B31,34))</f>
        <v/>
      </c>
      <c r="H31" s="317" t="str">
        <f>IF(INDEX(一般女申込!$B$9:$AM$58,$B31,6)="","",INDEX(一般女申込!$B$9:$AM$58,$B31,6))</f>
        <v/>
      </c>
      <c r="I31" s="317" t="str">
        <f>IF(INDEX(一般男申込!$B$9:$AM$58,$B31,1)="","",INDEX(一般男申込!$B$9:$AM$58,$B31,1))</f>
        <v/>
      </c>
      <c r="J31" s="317" t="str">
        <f>IF(INDEX(一般男申込!$B$9:$AM$58,$B31,1)="","",INDEX(一般男申込!$B$9:$AM$58,$B31,1))</f>
        <v/>
      </c>
      <c r="K31" s="317" t="str">
        <f>IF(INDEX(一般男申込!$B$9:$AM$58,$B31,1)="","",INDEX(一般男申込!$B$9:$AM$58,$B31,1))</f>
        <v/>
      </c>
      <c r="L31" s="318" t="str">
        <f>IF(INDEX(一般男申込!$B$9:$AM$58,$B31,1)="","",INDEX(一般男申込!$B$9:$AM$58,$B31,1))</f>
        <v/>
      </c>
      <c r="M31" s="213" t="str">
        <f>IF(INDEX(一般女申込!$B$9:$AM$58,$B31,21)="","",INDEX(一般女申込!$B$9:$AM$58,$B31,21))</f>
        <v/>
      </c>
      <c r="N31" s="218" t="str">
        <f>IF(INDEX(一般女申込!$B$9:$AM$58,$B31,23)="","",INDEX(一般女申込!$B$9:$AM$58,$B31,23))</f>
        <v/>
      </c>
      <c r="O31" s="119"/>
      <c r="Q31" s="222"/>
      <c r="R31">
        <v>3</v>
      </c>
      <c r="S31" s="141" t="str">
        <f>IF(リレー般女申込!C25="","",リレー般女申込!C25)</f>
        <v/>
      </c>
      <c r="T31" s="141" t="str">
        <f>リレー般女申込!D25</f>
        <v/>
      </c>
      <c r="U31" s="141" t="str">
        <f>リレー般女申込!E25</f>
        <v/>
      </c>
      <c r="V31" s="333"/>
      <c r="X31">
        <v>3</v>
      </c>
      <c r="Y31" s="141" t="str">
        <f>IF(リレー般女申込!H25="","",リレー般女申込!H25)</f>
        <v/>
      </c>
      <c r="Z31" s="141" t="str">
        <f>リレー般女申込!I25</f>
        <v/>
      </c>
      <c r="AA31" s="141" t="str">
        <f>リレー般女申込!J25</f>
        <v/>
      </c>
      <c r="AB31" s="333"/>
      <c r="AC31" s="223"/>
      <c r="AG31" s="118"/>
      <c r="AH31" s="326"/>
      <c r="AI31" s="122"/>
      <c r="AK31" s="20">
        <f>IF(AF27="",0,1)</f>
        <v>0</v>
      </c>
    </row>
    <row r="32" spans="2:37" ht="15" customHeight="1">
      <c r="B32" s="130">
        <f t="shared" si="0"/>
        <v>17</v>
      </c>
      <c r="C32" s="135" t="str">
        <f>IF(INDEX(一般女申込!$B$9:$AM$58,$B32,1)="","",INDEX(一般女申込!$B$9:$AM$58,$B32,1))</f>
        <v/>
      </c>
      <c r="D32" s="98" t="str">
        <f>IF(INDEX(一般女申込!$B$9:$AM$58,$B32,2)="","",INDEX(一般女申込!$B$9:$AM$58,$B32,2))</f>
        <v/>
      </c>
      <c r="E32" s="136" t="str">
        <f>IF(INDEX(一般女申込!$B$9:$AM$58,$B32,3)="","",INDEX(一般女申込!$B$9:$AM$58,$B32,3))</f>
        <v/>
      </c>
      <c r="F32" s="137" t="str">
        <f>IF(INDEX(一般女申込!$B$9:$AM$58,$B32,4)="","",INDEX(一般女申込!$B$9:$AM$58,$B32,4))</f>
        <v/>
      </c>
      <c r="G32" s="138" t="str">
        <f>IF(INDEX(一般女申込!$B$9:$AM$58,$B32,34)="","",INDEX(一般女申込!$B$9:$AM$58,$B32,34))</f>
        <v/>
      </c>
      <c r="H32" s="317" t="str">
        <f>IF(INDEX(一般女申込!$B$9:$AM$58,$B32,6)="","",INDEX(一般女申込!$B$9:$AM$58,$B32,6))</f>
        <v/>
      </c>
      <c r="I32" s="317" t="str">
        <f>IF(INDEX(一般男申込!$B$9:$AM$58,$B32,1)="","",INDEX(一般男申込!$B$9:$AM$58,$B32,1))</f>
        <v/>
      </c>
      <c r="J32" s="317" t="str">
        <f>IF(INDEX(一般男申込!$B$9:$AM$58,$B32,1)="","",INDEX(一般男申込!$B$9:$AM$58,$B32,1))</f>
        <v/>
      </c>
      <c r="K32" s="317" t="str">
        <f>IF(INDEX(一般男申込!$B$9:$AM$58,$B32,1)="","",INDEX(一般男申込!$B$9:$AM$58,$B32,1))</f>
        <v/>
      </c>
      <c r="L32" s="318" t="str">
        <f>IF(INDEX(一般男申込!$B$9:$AM$58,$B32,1)="","",INDEX(一般男申込!$B$9:$AM$58,$B32,1))</f>
        <v/>
      </c>
      <c r="M32" s="213" t="str">
        <f>IF(INDEX(一般女申込!$B$9:$AM$58,$B32,21)="","",INDEX(一般女申込!$B$9:$AM$58,$B32,21))</f>
        <v/>
      </c>
      <c r="N32" s="218" t="str">
        <f>IF(INDEX(一般女申込!$B$9:$AM$58,$B32,23)="","",INDEX(一般女申込!$B$9:$AM$58,$B32,23))</f>
        <v/>
      </c>
      <c r="O32" s="119"/>
      <c r="Q32" s="222"/>
      <c r="R32">
        <v>4</v>
      </c>
      <c r="S32" s="141" t="str">
        <f>IF(リレー般女申込!C26="","",リレー般女申込!C26)</f>
        <v/>
      </c>
      <c r="T32" s="141" t="str">
        <f>リレー般女申込!D26</f>
        <v/>
      </c>
      <c r="U32" s="141" t="str">
        <f>リレー般女申込!E26</f>
        <v/>
      </c>
      <c r="V32" s="333"/>
      <c r="X32">
        <v>4</v>
      </c>
      <c r="Y32" s="141" t="str">
        <f>IF(リレー般女申込!H26="","",リレー般女申込!H26)</f>
        <v/>
      </c>
      <c r="Z32" s="141" t="str">
        <f>リレー般女申込!I26</f>
        <v/>
      </c>
      <c r="AA32" s="141" t="str">
        <f>リレー般女申込!J26</f>
        <v/>
      </c>
      <c r="AB32" s="333"/>
      <c r="AC32" s="223"/>
      <c r="AG32" s="118"/>
      <c r="AH32" s="326"/>
      <c r="AI32" s="122"/>
    </row>
    <row r="33" spans="2:37" ht="15" customHeight="1">
      <c r="B33" s="130">
        <f t="shared" si="0"/>
        <v>18</v>
      </c>
      <c r="C33" s="135" t="str">
        <f>IF(INDEX(一般女申込!$B$9:$AM$58,$B33,1)="","",INDEX(一般女申込!$B$9:$AM$58,$B33,1))</f>
        <v/>
      </c>
      <c r="D33" s="98" t="str">
        <f>IF(INDEX(一般女申込!$B$9:$AM$58,$B33,2)="","",INDEX(一般女申込!$B$9:$AM$58,$B33,2))</f>
        <v/>
      </c>
      <c r="E33" s="136" t="str">
        <f>IF(INDEX(一般女申込!$B$9:$AM$58,$B33,3)="","",INDEX(一般女申込!$B$9:$AM$58,$B33,3))</f>
        <v/>
      </c>
      <c r="F33" s="137" t="str">
        <f>IF(INDEX(一般女申込!$B$9:$AM$58,$B33,4)="","",INDEX(一般女申込!$B$9:$AM$58,$B33,4))</f>
        <v/>
      </c>
      <c r="G33" s="138" t="str">
        <f>IF(INDEX(一般女申込!$B$9:$AM$58,$B33,34)="","",INDEX(一般女申込!$B$9:$AM$58,$B33,34))</f>
        <v/>
      </c>
      <c r="H33" s="317" t="str">
        <f>IF(INDEX(一般女申込!$B$9:$AM$58,$B33,6)="","",INDEX(一般女申込!$B$9:$AM$58,$B33,6))</f>
        <v/>
      </c>
      <c r="I33" s="317" t="str">
        <f>IF(INDEX(一般男申込!$B$9:$AM$58,$B33,1)="","",INDEX(一般男申込!$B$9:$AM$58,$B33,1))</f>
        <v/>
      </c>
      <c r="J33" s="317" t="str">
        <f>IF(INDEX(一般男申込!$B$9:$AM$58,$B33,1)="","",INDEX(一般男申込!$B$9:$AM$58,$B33,1))</f>
        <v/>
      </c>
      <c r="K33" s="317" t="str">
        <f>IF(INDEX(一般男申込!$B$9:$AM$58,$B33,1)="","",INDEX(一般男申込!$B$9:$AM$58,$B33,1))</f>
        <v/>
      </c>
      <c r="L33" s="318" t="str">
        <f>IF(INDEX(一般男申込!$B$9:$AM$58,$B33,1)="","",INDEX(一般男申込!$B$9:$AM$58,$B33,1))</f>
        <v/>
      </c>
      <c r="M33" s="213" t="str">
        <f>IF(INDEX(一般女申込!$B$9:$AM$58,$B33,21)="","",INDEX(一般女申込!$B$9:$AM$58,$B33,21))</f>
        <v/>
      </c>
      <c r="N33" s="218" t="str">
        <f>IF(INDEX(一般女申込!$B$9:$AM$58,$B33,23)="","",INDEX(一般女申込!$B$9:$AM$58,$B33,23))</f>
        <v/>
      </c>
      <c r="O33" s="119"/>
      <c r="Q33" s="222"/>
      <c r="R33">
        <v>5</v>
      </c>
      <c r="S33" s="141" t="str">
        <f>IF(リレー般女申込!C27="","",リレー般女申込!C27)</f>
        <v/>
      </c>
      <c r="T33" s="141" t="str">
        <f>リレー般女申込!D27</f>
        <v/>
      </c>
      <c r="U33" s="141" t="str">
        <f>リレー般女申込!E27</f>
        <v/>
      </c>
      <c r="V33" s="333"/>
      <c r="X33">
        <v>5</v>
      </c>
      <c r="Y33" s="141" t="str">
        <f>IF(リレー般女申込!H27="","",リレー般女申込!H27)</f>
        <v/>
      </c>
      <c r="Z33" s="141" t="str">
        <f>リレー般女申込!I27</f>
        <v/>
      </c>
      <c r="AA33" s="141" t="str">
        <f>リレー般女申込!J27</f>
        <v/>
      </c>
      <c r="AB33" s="333"/>
      <c r="AC33" s="223"/>
      <c r="AG33" s="118"/>
      <c r="AH33" s="326"/>
      <c r="AI33" s="122"/>
    </row>
    <row r="34" spans="2:37" ht="15" customHeight="1">
      <c r="B34" s="130">
        <f t="shared" si="0"/>
        <v>19</v>
      </c>
      <c r="C34" s="135" t="str">
        <f>IF(INDEX(一般女申込!$B$9:$AM$58,$B34,1)="","",INDEX(一般女申込!$B$9:$AM$58,$B34,1))</f>
        <v/>
      </c>
      <c r="D34" s="98" t="str">
        <f>IF(INDEX(一般女申込!$B$9:$AM$58,$B34,2)="","",INDEX(一般女申込!$B$9:$AM$58,$B34,2))</f>
        <v/>
      </c>
      <c r="E34" s="136" t="str">
        <f>IF(INDEX(一般女申込!$B$9:$AM$58,$B34,3)="","",INDEX(一般女申込!$B$9:$AM$58,$B34,3))</f>
        <v/>
      </c>
      <c r="F34" s="137" t="str">
        <f>IF(INDEX(一般女申込!$B$9:$AM$58,$B34,4)="","",INDEX(一般女申込!$B$9:$AM$58,$B34,4))</f>
        <v/>
      </c>
      <c r="G34" s="138" t="str">
        <f>IF(INDEX(一般女申込!$B$9:$AM$58,$B34,34)="","",INDEX(一般女申込!$B$9:$AM$58,$B34,34))</f>
        <v/>
      </c>
      <c r="H34" s="317" t="str">
        <f>IF(INDEX(一般女申込!$B$9:$AM$58,$B34,6)="","",INDEX(一般女申込!$B$9:$AM$58,$B34,6))</f>
        <v/>
      </c>
      <c r="I34" s="317" t="str">
        <f>IF(INDEX(一般男申込!$B$9:$AM$58,$B34,1)="","",INDEX(一般男申込!$B$9:$AM$58,$B34,1))</f>
        <v/>
      </c>
      <c r="J34" s="317" t="str">
        <f>IF(INDEX(一般男申込!$B$9:$AM$58,$B34,1)="","",INDEX(一般男申込!$B$9:$AM$58,$B34,1))</f>
        <v/>
      </c>
      <c r="K34" s="317" t="str">
        <f>IF(INDEX(一般男申込!$B$9:$AM$58,$B34,1)="","",INDEX(一般男申込!$B$9:$AM$58,$B34,1))</f>
        <v/>
      </c>
      <c r="L34" s="318" t="str">
        <f>IF(INDEX(一般男申込!$B$9:$AM$58,$B34,1)="","",INDEX(一般男申込!$B$9:$AM$58,$B34,1))</f>
        <v/>
      </c>
      <c r="M34" s="213" t="str">
        <f>IF(INDEX(一般女申込!$B$9:$AM$58,$B34,21)="","",INDEX(一般女申込!$B$9:$AM$58,$B34,21))</f>
        <v/>
      </c>
      <c r="N34" s="218" t="str">
        <f>IF(INDEX(一般女申込!$B$9:$AM$58,$B34,23)="","",INDEX(一般女申込!$B$9:$AM$58,$B34,23))</f>
        <v/>
      </c>
      <c r="O34" s="119"/>
      <c r="Q34" s="222"/>
      <c r="R34">
        <v>6</v>
      </c>
      <c r="S34" s="141" t="str">
        <f>IF(リレー般女申込!C28="","",リレー般女申込!C28)</f>
        <v/>
      </c>
      <c r="T34" s="141" t="str">
        <f>リレー般女申込!D28</f>
        <v/>
      </c>
      <c r="U34" s="141" t="str">
        <f>リレー般女申込!E28</f>
        <v/>
      </c>
      <c r="V34" s="334"/>
      <c r="X34">
        <v>6</v>
      </c>
      <c r="Y34" s="141" t="str">
        <f>IF(リレー般女申込!H28="","",リレー般女申込!H28)</f>
        <v/>
      </c>
      <c r="Z34" s="141" t="str">
        <f>リレー般女申込!I28</f>
        <v/>
      </c>
      <c r="AA34" s="141" t="str">
        <f>リレー般女申込!J28</f>
        <v/>
      </c>
      <c r="AB34" s="334"/>
      <c r="AC34" s="223"/>
      <c r="AG34" s="118"/>
      <c r="AH34" s="326"/>
      <c r="AI34" s="122"/>
    </row>
    <row r="35" spans="2:37" ht="15" customHeight="1">
      <c r="B35" s="130">
        <f t="shared" si="0"/>
        <v>20</v>
      </c>
      <c r="C35" s="143" t="str">
        <f>IF(INDEX(一般女申込!$B$9:$AM$58,$B35,1)="","",INDEX(一般女申込!$B$9:$AM$58,$B35,1))</f>
        <v/>
      </c>
      <c r="D35" s="144" t="str">
        <f>IF(INDEX(一般女申込!$B$9:$AM$58,$B35,2)="","",INDEX(一般女申込!$B$9:$AM$58,$B35,2))</f>
        <v/>
      </c>
      <c r="E35" s="145" t="str">
        <f>IF(INDEX(一般女申込!$B$9:$AM$58,$B35,3)="","",INDEX(一般女申込!$B$9:$AM$58,$B35,3))</f>
        <v/>
      </c>
      <c r="F35" s="146" t="str">
        <f>IF(INDEX(一般女申込!$B$9:$AM$58,$B35,4)="","",INDEX(一般女申込!$B$9:$AM$58,$B35,4))</f>
        <v/>
      </c>
      <c r="G35" s="147" t="str">
        <f>IF(INDEX(一般女申込!$B$9:$AM$58,$B35,34)="","",INDEX(一般女申込!$B$9:$AM$58,$B35,34))</f>
        <v/>
      </c>
      <c r="H35" s="335" t="str">
        <f>IF(INDEX(一般女申込!$B$9:$AM$58,$B35,6)="","",INDEX(一般女申込!$B$9:$AM$58,$B35,6))</f>
        <v/>
      </c>
      <c r="I35" s="335" t="str">
        <f>IF(INDEX(一般男申込!$B$9:$AM$58,$B35,1)="","",INDEX(一般男申込!$B$9:$AM$58,$B35,1))</f>
        <v/>
      </c>
      <c r="J35" s="335" t="str">
        <f>IF(INDEX(一般男申込!$B$9:$AM$58,$B35,1)="","",INDEX(一般男申込!$B$9:$AM$58,$B35,1))</f>
        <v/>
      </c>
      <c r="K35" s="335" t="str">
        <f>IF(INDEX(一般男申込!$B$9:$AM$58,$B35,1)="","",INDEX(一般男申込!$B$9:$AM$58,$B35,1))</f>
        <v/>
      </c>
      <c r="L35" s="336" t="str">
        <f>IF(INDEX(一般男申込!$B$9:$AM$58,$B35,1)="","",INDEX(一般男申込!$B$9:$AM$58,$B35,1))</f>
        <v/>
      </c>
      <c r="M35" s="214" t="str">
        <f>IF(INDEX(一般女申込!$B$9:$AM$58,$B35,21)="","",INDEX(一般女申込!$B$9:$AM$58,$B35,21))</f>
        <v/>
      </c>
      <c r="N35" s="219" t="str">
        <f>IF(INDEX(一般女申込!$B$9:$AM$58,$B35,23)="","",INDEX(一般女申込!$B$9:$AM$58,$B35,23))</f>
        <v/>
      </c>
      <c r="O35" s="119"/>
      <c r="Q35" s="222"/>
      <c r="AC35" s="223"/>
      <c r="AG35" s="118"/>
      <c r="AH35" s="326"/>
      <c r="AI35" s="122"/>
    </row>
    <row r="36" spans="2:37" ht="15" customHeight="1">
      <c r="B36" s="130">
        <f t="shared" si="0"/>
        <v>21</v>
      </c>
      <c r="C36" s="131" t="str">
        <f>IF(INDEX(一般女申込!$B$9:$AM$58,$B36,1)="","",INDEX(一般女申込!$B$9:$AM$58,$B36,1))</f>
        <v/>
      </c>
      <c r="D36" s="97" t="str">
        <f>IF(INDEX(一般女申込!$B$9:$AM$58,$B36,2)="","",INDEX(一般女申込!$B$9:$AM$58,$B36,2))</f>
        <v/>
      </c>
      <c r="E36" s="132" t="str">
        <f>IF(INDEX(一般女申込!$B$9:$AM$58,$B36,3)="","",INDEX(一般女申込!$B$9:$AM$58,$B36,3))</f>
        <v/>
      </c>
      <c r="F36" s="133" t="str">
        <f>IF(INDEX(一般女申込!$B$9:$AM$58,$B36,4)="","",INDEX(一般女申込!$B$9:$AM$58,$B36,4))</f>
        <v/>
      </c>
      <c r="G36" s="134" t="str">
        <f>IF(INDEX(一般女申込!$B$9:$AM$58,$B36,34)="","",INDEX(一般女申込!$B$9:$AM$58,$B36,34))</f>
        <v/>
      </c>
      <c r="H36" s="337" t="str">
        <f>IF(INDEX(一般女申込!$B$9:$AM$58,$B36,6)="","",INDEX(一般女申込!$B$9:$AM$58,$B36,6))</f>
        <v/>
      </c>
      <c r="I36" s="337" t="str">
        <f>IF(INDEX(一般男申込!$B$9:$AM$58,$B36,1)="","",INDEX(一般男申込!$B$9:$AM$58,$B36,1))</f>
        <v/>
      </c>
      <c r="J36" s="337" t="str">
        <f>IF(INDEX(一般男申込!$B$9:$AM$58,$B36,1)="","",INDEX(一般男申込!$B$9:$AM$58,$B36,1))</f>
        <v/>
      </c>
      <c r="K36" s="337" t="str">
        <f>IF(INDEX(一般男申込!$B$9:$AM$58,$B36,1)="","",INDEX(一般男申込!$B$9:$AM$58,$B36,1))</f>
        <v/>
      </c>
      <c r="L36" s="338" t="str">
        <f>IF(INDEX(一般男申込!$B$9:$AM$58,$B36,1)="","",INDEX(一般男申込!$B$9:$AM$58,$B36,1))</f>
        <v/>
      </c>
      <c r="M36" s="215" t="str">
        <f>IF(INDEX(一般女申込!$B$9:$AM$58,$B36,21)="","",INDEX(一般女申込!$B$9:$AM$58,$B36,21))</f>
        <v/>
      </c>
      <c r="N36" s="220" t="str">
        <f>IF(INDEX(一般女申込!$B$9:$AM$58,$B36,23)="","",INDEX(一般女申込!$B$9:$AM$58,$B36,23))</f>
        <v/>
      </c>
      <c r="O36" s="119"/>
      <c r="Q36" s="222"/>
      <c r="R36" t="s">
        <v>153</v>
      </c>
      <c r="V36">
        <f>V26+1</f>
        <v>3</v>
      </c>
      <c r="X36" t="s">
        <v>183</v>
      </c>
      <c r="AB36">
        <f>AB26+1</f>
        <v>3</v>
      </c>
      <c r="AC36" s="223"/>
    </row>
    <row r="37" spans="2:37" ht="15" customHeight="1">
      <c r="B37" s="130">
        <f t="shared" si="0"/>
        <v>22</v>
      </c>
      <c r="C37" s="135" t="str">
        <f>IF(INDEX(一般女申込!$B$9:$AM$58,$B37,1)="","",INDEX(一般女申込!$B$9:$AM$58,$B37,1))</f>
        <v/>
      </c>
      <c r="D37" s="98" t="str">
        <f>IF(INDEX(一般女申込!$B$9:$AM$58,$B37,2)="","",INDEX(一般女申込!$B$9:$AM$58,$B37,2))</f>
        <v/>
      </c>
      <c r="E37" s="136" t="str">
        <f>IF(INDEX(一般女申込!$B$9:$AM$58,$B37,3)="","",INDEX(一般女申込!$B$9:$AM$58,$B37,3))</f>
        <v/>
      </c>
      <c r="F37" s="137" t="str">
        <f>IF(INDEX(一般女申込!$B$9:$AM$58,$B37,4)="","",INDEX(一般女申込!$B$9:$AM$58,$B37,4))</f>
        <v/>
      </c>
      <c r="G37" s="138" t="str">
        <f>IF(INDEX(一般女申込!$B$9:$AM$58,$B37,34)="","",INDEX(一般女申込!$B$9:$AM$58,$B37,34))</f>
        <v/>
      </c>
      <c r="H37" s="317" t="str">
        <f>IF(INDEX(一般女申込!$B$9:$AM$58,$B37,6)="","",INDEX(一般女申込!$B$9:$AM$58,$B37,6))</f>
        <v/>
      </c>
      <c r="I37" s="317" t="str">
        <f>IF(INDEX(一般男申込!$B$9:$AM$58,$B37,1)="","",INDEX(一般男申込!$B$9:$AM$58,$B37,1))</f>
        <v/>
      </c>
      <c r="J37" s="317" t="str">
        <f>IF(INDEX(一般男申込!$B$9:$AM$58,$B37,1)="","",INDEX(一般男申込!$B$9:$AM$58,$B37,1))</f>
        <v/>
      </c>
      <c r="K37" s="317" t="str">
        <f>IF(INDEX(一般男申込!$B$9:$AM$58,$B37,1)="","",INDEX(一般男申込!$B$9:$AM$58,$B37,1))</f>
        <v/>
      </c>
      <c r="L37" s="318" t="str">
        <f>IF(INDEX(一般男申込!$B$9:$AM$58,$B37,1)="","",INDEX(一般男申込!$B$9:$AM$58,$B37,1))</f>
        <v/>
      </c>
      <c r="M37" s="213" t="str">
        <f>IF(INDEX(一般女申込!$B$9:$AM$58,$B37,21)="","",INDEX(一般女申込!$B$9:$AM$58,$B37,21))</f>
        <v/>
      </c>
      <c r="N37" s="218" t="str">
        <f>IF(INDEX(一般女申込!$B$9:$AM$58,$B37,23)="","",INDEX(一般女申込!$B$9:$AM$58,$B37,23))</f>
        <v/>
      </c>
      <c r="O37" s="119"/>
      <c r="Q37" s="222"/>
      <c r="S37" s="139" t="s">
        <v>70</v>
      </c>
      <c r="T37" s="328" t="str">
        <f>リレー般女申込!B32</f>
        <v/>
      </c>
      <c r="U37" s="329"/>
      <c r="V37" s="330"/>
      <c r="Y37" s="139" t="s">
        <v>70</v>
      </c>
      <c r="Z37" s="328" t="str">
        <f>リレー般女申込!G32</f>
        <v/>
      </c>
      <c r="AA37" s="329"/>
      <c r="AB37" s="330"/>
      <c r="AC37" s="223"/>
      <c r="AK37" s="20">
        <f>IF(T37="",0,1)</f>
        <v>0</v>
      </c>
    </row>
    <row r="38" spans="2:37" ht="15" customHeight="1">
      <c r="B38" s="130">
        <f t="shared" si="0"/>
        <v>23</v>
      </c>
      <c r="C38" s="135" t="str">
        <f>IF(INDEX(一般女申込!$B$9:$AM$58,$B38,1)="","",INDEX(一般女申込!$B$9:$AM$58,$B38,1))</f>
        <v/>
      </c>
      <c r="D38" s="98" t="str">
        <f>IF(INDEX(一般女申込!$B$9:$AM$58,$B38,2)="","",INDEX(一般女申込!$B$9:$AM$58,$B38,2))</f>
        <v/>
      </c>
      <c r="E38" s="136" t="str">
        <f>IF(INDEX(一般女申込!$B$9:$AM$58,$B38,3)="","",INDEX(一般女申込!$B$9:$AM$58,$B38,3))</f>
        <v/>
      </c>
      <c r="F38" s="137" t="str">
        <f>IF(INDEX(一般女申込!$B$9:$AM$58,$B38,4)="","",INDEX(一般女申込!$B$9:$AM$58,$B38,4))</f>
        <v/>
      </c>
      <c r="G38" s="138" t="str">
        <f>IF(INDEX(一般女申込!$B$9:$AM$58,$B38,34)="","",INDEX(一般女申込!$B$9:$AM$58,$B38,34))</f>
        <v/>
      </c>
      <c r="H38" s="317" t="str">
        <f>IF(INDEX(一般女申込!$B$9:$AM$58,$B38,6)="","",INDEX(一般女申込!$B$9:$AM$58,$B38,6))</f>
        <v/>
      </c>
      <c r="I38" s="317" t="str">
        <f>IF(INDEX(一般男申込!$B$9:$AM$58,$B38,1)="","",INDEX(一般男申込!$B$9:$AM$58,$B38,1))</f>
        <v/>
      </c>
      <c r="J38" s="317" t="str">
        <f>IF(INDEX(一般男申込!$B$9:$AM$58,$B38,1)="","",INDEX(一般男申込!$B$9:$AM$58,$B38,1))</f>
        <v/>
      </c>
      <c r="K38" s="317" t="str">
        <f>IF(INDEX(一般男申込!$B$9:$AM$58,$B38,1)="","",INDEX(一般男申込!$B$9:$AM$58,$B38,1))</f>
        <v/>
      </c>
      <c r="L38" s="318" t="str">
        <f>IF(INDEX(一般男申込!$B$9:$AM$58,$B38,1)="","",INDEX(一般男申込!$B$9:$AM$58,$B38,1))</f>
        <v/>
      </c>
      <c r="M38" s="213" t="str">
        <f>IF(INDEX(一般女申込!$B$9:$AM$58,$B38,21)="","",INDEX(一般女申込!$B$9:$AM$58,$B38,21))</f>
        <v/>
      </c>
      <c r="N38" s="218" t="str">
        <f>IF(INDEX(一般女申込!$B$9:$AM$58,$B38,23)="","",INDEX(一般女申込!$B$9:$AM$58,$B38,23))</f>
        <v/>
      </c>
      <c r="O38" s="119"/>
      <c r="Q38" s="222"/>
      <c r="S38" s="140" t="s">
        <v>194</v>
      </c>
      <c r="T38" s="141" t="s">
        <v>36</v>
      </c>
      <c r="U38" s="141" t="s">
        <v>0</v>
      </c>
      <c r="V38" s="141" t="s">
        <v>3</v>
      </c>
      <c r="W38" s="118"/>
      <c r="X38" s="118"/>
      <c r="Y38" s="140" t="s">
        <v>194</v>
      </c>
      <c r="Z38" s="141" t="s">
        <v>36</v>
      </c>
      <c r="AA38" s="141" t="s">
        <v>0</v>
      </c>
      <c r="AB38" s="141" t="s">
        <v>3</v>
      </c>
      <c r="AC38" s="223"/>
    </row>
    <row r="39" spans="2:37" ht="15" customHeight="1">
      <c r="B39" s="130">
        <f t="shared" si="0"/>
        <v>24</v>
      </c>
      <c r="C39" s="135" t="str">
        <f>IF(INDEX(一般女申込!$B$9:$AM$58,$B39,1)="","",INDEX(一般女申込!$B$9:$AM$58,$B39,1))</f>
        <v/>
      </c>
      <c r="D39" s="98" t="str">
        <f>IF(INDEX(一般女申込!$B$9:$AM$58,$B39,2)="","",INDEX(一般女申込!$B$9:$AM$58,$B39,2))</f>
        <v/>
      </c>
      <c r="E39" s="136" t="str">
        <f>IF(INDEX(一般女申込!$B$9:$AM$58,$B39,3)="","",INDEX(一般女申込!$B$9:$AM$58,$B39,3))</f>
        <v/>
      </c>
      <c r="F39" s="137" t="str">
        <f>IF(INDEX(一般女申込!$B$9:$AM$58,$B39,4)="","",INDEX(一般女申込!$B$9:$AM$58,$B39,4))</f>
        <v/>
      </c>
      <c r="G39" s="138" t="str">
        <f>IF(INDEX(一般女申込!$B$9:$AM$58,$B39,34)="","",INDEX(一般女申込!$B$9:$AM$58,$B39,34))</f>
        <v/>
      </c>
      <c r="H39" s="317" t="str">
        <f>IF(INDEX(一般女申込!$B$9:$AM$58,$B39,6)="","",INDEX(一般女申込!$B$9:$AM$58,$B39,6))</f>
        <v/>
      </c>
      <c r="I39" s="317" t="str">
        <f>IF(INDEX(一般男申込!$B$9:$AM$58,$B39,1)="","",INDEX(一般男申込!$B$9:$AM$58,$B39,1))</f>
        <v/>
      </c>
      <c r="J39" s="317" t="str">
        <f>IF(INDEX(一般男申込!$B$9:$AM$58,$B39,1)="","",INDEX(一般男申込!$B$9:$AM$58,$B39,1))</f>
        <v/>
      </c>
      <c r="K39" s="317" t="str">
        <f>IF(INDEX(一般男申込!$B$9:$AM$58,$B39,1)="","",INDEX(一般男申込!$B$9:$AM$58,$B39,1))</f>
        <v/>
      </c>
      <c r="L39" s="318" t="str">
        <f>IF(INDEX(一般男申込!$B$9:$AM$58,$B39,1)="","",INDEX(一般男申込!$B$9:$AM$58,$B39,1))</f>
        <v/>
      </c>
      <c r="M39" s="213" t="str">
        <f>IF(INDEX(一般女申込!$B$9:$AM$58,$B39,21)="","",INDEX(一般女申込!$B$9:$AM$58,$B39,21))</f>
        <v/>
      </c>
      <c r="N39" s="218" t="str">
        <f>IF(INDEX(一般女申込!$B$9:$AM$58,$B39,23)="","",INDEX(一般女申込!$B$9:$AM$58,$B39,23))</f>
        <v/>
      </c>
      <c r="O39" s="119"/>
      <c r="Q39" s="222"/>
      <c r="R39">
        <v>1</v>
      </c>
      <c r="S39" s="141" t="str">
        <f>IF(リレー般女申込!C34="","",リレー般女申込!C34)</f>
        <v/>
      </c>
      <c r="T39" s="141" t="str">
        <f>リレー般女申込!D34</f>
        <v/>
      </c>
      <c r="U39" s="141" t="str">
        <f>リレー般女申込!E34</f>
        <v/>
      </c>
      <c r="V39" s="332" t="str">
        <f>IF(リレー般女申込!B31="","",リレー般女申込!B31)</f>
        <v/>
      </c>
      <c r="X39">
        <v>1</v>
      </c>
      <c r="Y39" s="141" t="str">
        <f>IF(リレー般女申込!H34="","",リレー般女申込!H34)</f>
        <v/>
      </c>
      <c r="Z39" s="141" t="str">
        <f>リレー般女申込!I34</f>
        <v/>
      </c>
      <c r="AA39" s="141" t="str">
        <f>リレー般女申込!J34</f>
        <v/>
      </c>
      <c r="AB39" s="332" t="str">
        <f>IF(リレー般女申込!G31="","",リレー般女申込!G31)</f>
        <v/>
      </c>
      <c r="AC39" s="223"/>
      <c r="AF39" s="331"/>
      <c r="AG39" s="331"/>
      <c r="AH39" s="331"/>
      <c r="AK39" s="20">
        <f>IF(Z37="",0,1)</f>
        <v>0</v>
      </c>
    </row>
    <row r="40" spans="2:37" ht="15" customHeight="1">
      <c r="B40" s="130">
        <f t="shared" si="0"/>
        <v>25</v>
      </c>
      <c r="C40" s="135" t="str">
        <f>IF(INDEX(一般女申込!$B$9:$AM$58,$B40,1)="","",INDEX(一般女申込!$B$9:$AM$58,$B40,1))</f>
        <v/>
      </c>
      <c r="D40" s="98" t="str">
        <f>IF(INDEX(一般女申込!$B$9:$AM$58,$B40,2)="","",INDEX(一般女申込!$B$9:$AM$58,$B40,2))</f>
        <v/>
      </c>
      <c r="E40" s="136" t="str">
        <f>IF(INDEX(一般女申込!$B$9:$AM$58,$B40,3)="","",INDEX(一般女申込!$B$9:$AM$58,$B40,3))</f>
        <v/>
      </c>
      <c r="F40" s="137" t="str">
        <f>IF(INDEX(一般女申込!$B$9:$AM$58,$B40,4)="","",INDEX(一般女申込!$B$9:$AM$58,$B40,4))</f>
        <v/>
      </c>
      <c r="G40" s="138" t="str">
        <f>IF(INDEX(一般女申込!$B$9:$AM$58,$B40,34)="","",INDEX(一般女申込!$B$9:$AM$58,$B40,34))</f>
        <v/>
      </c>
      <c r="H40" s="317" t="str">
        <f>IF(INDEX(一般女申込!$B$9:$AM$58,$B40,6)="","",INDEX(一般女申込!$B$9:$AM$58,$B40,6))</f>
        <v/>
      </c>
      <c r="I40" s="317" t="str">
        <f>IF(INDEX(一般男申込!$B$9:$AM$58,$B40,1)="","",INDEX(一般男申込!$B$9:$AM$58,$B40,1))</f>
        <v/>
      </c>
      <c r="J40" s="317" t="str">
        <f>IF(INDEX(一般男申込!$B$9:$AM$58,$B40,1)="","",INDEX(一般男申込!$B$9:$AM$58,$B40,1))</f>
        <v/>
      </c>
      <c r="K40" s="317" t="str">
        <f>IF(INDEX(一般男申込!$B$9:$AM$58,$B40,1)="","",INDEX(一般男申込!$B$9:$AM$58,$B40,1))</f>
        <v/>
      </c>
      <c r="L40" s="318" t="str">
        <f>IF(INDEX(一般男申込!$B$9:$AM$58,$B40,1)="","",INDEX(一般男申込!$B$9:$AM$58,$B40,1))</f>
        <v/>
      </c>
      <c r="M40" s="213" t="str">
        <f>IF(INDEX(一般女申込!$B$9:$AM$58,$B40,21)="","",INDEX(一般女申込!$B$9:$AM$58,$B40,21))</f>
        <v/>
      </c>
      <c r="N40" s="218" t="str">
        <f>IF(INDEX(一般女申込!$B$9:$AM$58,$B40,23)="","",INDEX(一般女申込!$B$9:$AM$58,$B40,23))</f>
        <v/>
      </c>
      <c r="O40" s="119"/>
      <c r="Q40" s="222"/>
      <c r="R40">
        <v>2</v>
      </c>
      <c r="S40" s="141" t="str">
        <f>IF(リレー般女申込!C35="","",リレー般女申込!C35)</f>
        <v/>
      </c>
      <c r="T40" s="141" t="str">
        <f>リレー般女申込!D35</f>
        <v/>
      </c>
      <c r="U40" s="141" t="str">
        <f>リレー般女申込!E35</f>
        <v/>
      </c>
      <c r="V40" s="333"/>
      <c r="X40">
        <v>2</v>
      </c>
      <c r="Y40" s="141" t="str">
        <f>IF(リレー般女申込!H35="","",リレー般女申込!H35)</f>
        <v/>
      </c>
      <c r="Z40" s="141" t="str">
        <f>リレー般女申込!I35</f>
        <v/>
      </c>
      <c r="AA40" s="141" t="str">
        <f>リレー般女申込!J35</f>
        <v/>
      </c>
      <c r="AB40" s="333"/>
      <c r="AC40" s="223"/>
      <c r="AD40" s="118"/>
      <c r="AE40" s="142"/>
      <c r="AF40" s="118"/>
      <c r="AG40" s="118"/>
      <c r="AH40" s="118"/>
      <c r="AI40" s="118"/>
    </row>
    <row r="41" spans="2:37" ht="15" customHeight="1">
      <c r="B41" s="130">
        <f t="shared" si="0"/>
        <v>26</v>
      </c>
      <c r="C41" s="135" t="str">
        <f>IF(INDEX(一般女申込!$B$9:$AM$58,$B41,1)="","",INDEX(一般女申込!$B$9:$AM$58,$B41,1))</f>
        <v/>
      </c>
      <c r="D41" s="98" t="str">
        <f>IF(INDEX(一般女申込!$B$9:$AM$58,$B41,2)="","",INDEX(一般女申込!$B$9:$AM$58,$B41,2))</f>
        <v/>
      </c>
      <c r="E41" s="136" t="str">
        <f>IF(INDEX(一般女申込!$B$9:$AM$58,$B41,3)="","",INDEX(一般女申込!$B$9:$AM$58,$B41,3))</f>
        <v/>
      </c>
      <c r="F41" s="137" t="str">
        <f>IF(INDEX(一般女申込!$B$9:$AM$58,$B41,4)="","",INDEX(一般女申込!$B$9:$AM$58,$B41,4))</f>
        <v/>
      </c>
      <c r="G41" s="138" t="str">
        <f>IF(INDEX(一般女申込!$B$9:$AM$58,$B41,34)="","",INDEX(一般女申込!$B$9:$AM$58,$B41,34))</f>
        <v/>
      </c>
      <c r="H41" s="317" t="str">
        <f>IF(INDEX(一般女申込!$B$9:$AM$58,$B41,6)="","",INDEX(一般女申込!$B$9:$AM$58,$B41,6))</f>
        <v/>
      </c>
      <c r="I41" s="317" t="str">
        <f>IF(INDEX(一般男申込!$B$9:$AM$58,$B41,1)="","",INDEX(一般男申込!$B$9:$AM$58,$B41,1))</f>
        <v/>
      </c>
      <c r="J41" s="317" t="str">
        <f>IF(INDEX(一般男申込!$B$9:$AM$58,$B41,1)="","",INDEX(一般男申込!$B$9:$AM$58,$B41,1))</f>
        <v/>
      </c>
      <c r="K41" s="317" t="str">
        <f>IF(INDEX(一般男申込!$B$9:$AM$58,$B41,1)="","",INDEX(一般男申込!$B$9:$AM$58,$B41,1))</f>
        <v/>
      </c>
      <c r="L41" s="318" t="str">
        <f>IF(INDEX(一般男申込!$B$9:$AM$58,$B41,1)="","",INDEX(一般男申込!$B$9:$AM$58,$B41,1))</f>
        <v/>
      </c>
      <c r="M41" s="213" t="str">
        <f>IF(INDEX(一般女申込!$B$9:$AM$58,$B41,21)="","",INDEX(一般女申込!$B$9:$AM$58,$B41,21))</f>
        <v/>
      </c>
      <c r="N41" s="218" t="str">
        <f>IF(INDEX(一般女申込!$B$9:$AM$58,$B41,23)="","",INDEX(一般女申込!$B$9:$AM$58,$B41,23))</f>
        <v/>
      </c>
      <c r="O41" s="119"/>
      <c r="Q41" s="222"/>
      <c r="R41">
        <v>3</v>
      </c>
      <c r="S41" s="141" t="str">
        <f>IF(リレー般女申込!C36="","",リレー般女申込!C36)</f>
        <v/>
      </c>
      <c r="T41" s="141" t="str">
        <f>リレー般女申込!D36</f>
        <v/>
      </c>
      <c r="U41" s="141" t="str">
        <f>リレー般女申込!E36</f>
        <v/>
      </c>
      <c r="V41" s="333"/>
      <c r="X41">
        <v>3</v>
      </c>
      <c r="Y41" s="141" t="str">
        <f>IF(リレー般女申込!H36="","",リレー般女申込!H36)</f>
        <v/>
      </c>
      <c r="Z41" s="141" t="str">
        <f>リレー般女申込!I36</f>
        <v/>
      </c>
      <c r="AA41" s="141" t="str">
        <f>リレー般女申込!J36</f>
        <v/>
      </c>
      <c r="AB41" s="333"/>
      <c r="AC41" s="223"/>
      <c r="AG41" s="118"/>
      <c r="AH41" s="326"/>
      <c r="AI41" s="122"/>
      <c r="AK41" s="20">
        <f>IF(AF37="",0,1)</f>
        <v>0</v>
      </c>
    </row>
    <row r="42" spans="2:37" ht="15" customHeight="1">
      <c r="B42" s="130">
        <f t="shared" si="0"/>
        <v>27</v>
      </c>
      <c r="C42" s="135" t="str">
        <f>IF(INDEX(一般女申込!$B$9:$AM$58,$B42,1)="","",INDEX(一般女申込!$B$9:$AM$58,$B42,1))</f>
        <v/>
      </c>
      <c r="D42" s="98" t="str">
        <f>IF(INDEX(一般女申込!$B$9:$AM$58,$B42,2)="","",INDEX(一般女申込!$B$9:$AM$58,$B42,2))</f>
        <v/>
      </c>
      <c r="E42" s="136" t="str">
        <f>IF(INDEX(一般女申込!$B$9:$AM$58,$B42,3)="","",INDEX(一般女申込!$B$9:$AM$58,$B42,3))</f>
        <v/>
      </c>
      <c r="F42" s="137" t="str">
        <f>IF(INDEX(一般女申込!$B$9:$AM$58,$B42,4)="","",INDEX(一般女申込!$B$9:$AM$58,$B42,4))</f>
        <v/>
      </c>
      <c r="G42" s="138" t="str">
        <f>IF(INDEX(一般女申込!$B$9:$AM$58,$B42,34)="","",INDEX(一般女申込!$B$9:$AM$58,$B42,34))</f>
        <v/>
      </c>
      <c r="H42" s="317" t="str">
        <f>IF(INDEX(一般女申込!$B$9:$AM$58,$B42,6)="","",INDEX(一般女申込!$B$9:$AM$58,$B42,6))</f>
        <v/>
      </c>
      <c r="I42" s="317" t="str">
        <f>IF(INDEX(一般男申込!$B$9:$AM$58,$B42,1)="","",INDEX(一般男申込!$B$9:$AM$58,$B42,1))</f>
        <v/>
      </c>
      <c r="J42" s="317" t="str">
        <f>IF(INDEX(一般男申込!$B$9:$AM$58,$B42,1)="","",INDEX(一般男申込!$B$9:$AM$58,$B42,1))</f>
        <v/>
      </c>
      <c r="K42" s="317" t="str">
        <f>IF(INDEX(一般男申込!$B$9:$AM$58,$B42,1)="","",INDEX(一般男申込!$B$9:$AM$58,$B42,1))</f>
        <v/>
      </c>
      <c r="L42" s="318" t="str">
        <f>IF(INDEX(一般男申込!$B$9:$AM$58,$B42,1)="","",INDEX(一般男申込!$B$9:$AM$58,$B42,1))</f>
        <v/>
      </c>
      <c r="M42" s="213" t="str">
        <f>IF(INDEX(一般女申込!$B$9:$AM$58,$B42,21)="","",INDEX(一般女申込!$B$9:$AM$58,$B42,21))</f>
        <v/>
      </c>
      <c r="N42" s="218" t="str">
        <f>IF(INDEX(一般女申込!$B$9:$AM$58,$B42,23)="","",INDEX(一般女申込!$B$9:$AM$58,$B42,23))</f>
        <v/>
      </c>
      <c r="O42" s="119"/>
      <c r="Q42" s="222"/>
      <c r="R42">
        <v>4</v>
      </c>
      <c r="S42" s="141" t="str">
        <f>IF(リレー般女申込!C37="","",リレー般女申込!C37)</f>
        <v/>
      </c>
      <c r="T42" s="141" t="str">
        <f>リレー般女申込!D37</f>
        <v/>
      </c>
      <c r="U42" s="141" t="str">
        <f>リレー般女申込!E37</f>
        <v/>
      </c>
      <c r="V42" s="333"/>
      <c r="X42">
        <v>4</v>
      </c>
      <c r="Y42" s="141" t="str">
        <f>IF(リレー般女申込!H37="","",リレー般女申込!H37)</f>
        <v/>
      </c>
      <c r="Z42" s="141" t="str">
        <f>リレー般女申込!I37</f>
        <v/>
      </c>
      <c r="AA42" s="141" t="str">
        <f>リレー般女申込!J37</f>
        <v/>
      </c>
      <c r="AB42" s="333"/>
      <c r="AC42" s="223"/>
      <c r="AG42" s="118"/>
      <c r="AH42" s="326"/>
      <c r="AI42" s="122"/>
    </row>
    <row r="43" spans="2:37" ht="15" customHeight="1">
      <c r="B43" s="130">
        <f t="shared" si="0"/>
        <v>28</v>
      </c>
      <c r="C43" s="135" t="str">
        <f>IF(INDEX(一般女申込!$B$9:$AM$58,$B43,1)="","",INDEX(一般女申込!$B$9:$AM$58,$B43,1))</f>
        <v/>
      </c>
      <c r="D43" s="98" t="str">
        <f>IF(INDEX(一般女申込!$B$9:$AM$58,$B43,2)="","",INDEX(一般女申込!$B$9:$AM$58,$B43,2))</f>
        <v/>
      </c>
      <c r="E43" s="136" t="str">
        <f>IF(INDEX(一般女申込!$B$9:$AM$58,$B43,3)="","",INDEX(一般女申込!$B$9:$AM$58,$B43,3))</f>
        <v/>
      </c>
      <c r="F43" s="137" t="str">
        <f>IF(INDEX(一般女申込!$B$9:$AM$58,$B43,4)="","",INDEX(一般女申込!$B$9:$AM$58,$B43,4))</f>
        <v/>
      </c>
      <c r="G43" s="138" t="str">
        <f>IF(INDEX(一般女申込!$B$9:$AM$58,$B43,34)="","",INDEX(一般女申込!$B$9:$AM$58,$B43,34))</f>
        <v/>
      </c>
      <c r="H43" s="317" t="str">
        <f>IF(INDEX(一般女申込!$B$9:$AM$58,$B43,6)="","",INDEX(一般女申込!$B$9:$AM$58,$B43,6))</f>
        <v/>
      </c>
      <c r="I43" s="317" t="str">
        <f>IF(INDEX(一般男申込!$B$9:$AM$58,$B43,1)="","",INDEX(一般男申込!$B$9:$AM$58,$B43,1))</f>
        <v/>
      </c>
      <c r="J43" s="317" t="str">
        <f>IF(INDEX(一般男申込!$B$9:$AM$58,$B43,1)="","",INDEX(一般男申込!$B$9:$AM$58,$B43,1))</f>
        <v/>
      </c>
      <c r="K43" s="317" t="str">
        <f>IF(INDEX(一般男申込!$B$9:$AM$58,$B43,1)="","",INDEX(一般男申込!$B$9:$AM$58,$B43,1))</f>
        <v/>
      </c>
      <c r="L43" s="318" t="str">
        <f>IF(INDEX(一般男申込!$B$9:$AM$58,$B43,1)="","",INDEX(一般男申込!$B$9:$AM$58,$B43,1))</f>
        <v/>
      </c>
      <c r="M43" s="213" t="str">
        <f>IF(INDEX(一般女申込!$B$9:$AM$58,$B43,21)="","",INDEX(一般女申込!$B$9:$AM$58,$B43,21))</f>
        <v/>
      </c>
      <c r="N43" s="218" t="str">
        <f>IF(INDEX(一般女申込!$B$9:$AM$58,$B43,23)="","",INDEX(一般女申込!$B$9:$AM$58,$B43,23))</f>
        <v/>
      </c>
      <c r="O43" s="119"/>
      <c r="Q43" s="222"/>
      <c r="R43">
        <v>5</v>
      </c>
      <c r="S43" s="141" t="str">
        <f>IF(リレー般女申込!C38="","",リレー般女申込!C38)</f>
        <v/>
      </c>
      <c r="T43" s="141" t="str">
        <f>リレー般女申込!D38</f>
        <v/>
      </c>
      <c r="U43" s="141" t="str">
        <f>リレー般女申込!E38</f>
        <v/>
      </c>
      <c r="V43" s="333"/>
      <c r="X43">
        <v>5</v>
      </c>
      <c r="Y43" s="141" t="str">
        <f>IF(リレー般女申込!H38="","",リレー般女申込!H38)</f>
        <v/>
      </c>
      <c r="Z43" s="141" t="str">
        <f>リレー般女申込!I38</f>
        <v/>
      </c>
      <c r="AA43" s="141" t="str">
        <f>リレー般女申込!J38</f>
        <v/>
      </c>
      <c r="AB43" s="333"/>
      <c r="AC43" s="223"/>
      <c r="AG43" s="118"/>
      <c r="AH43" s="326"/>
      <c r="AI43" s="122"/>
    </row>
    <row r="44" spans="2:37" ht="15" customHeight="1">
      <c r="B44" s="130">
        <f t="shared" si="0"/>
        <v>29</v>
      </c>
      <c r="C44" s="135" t="str">
        <f>IF(INDEX(一般女申込!$B$9:$AM$58,$B44,1)="","",INDEX(一般女申込!$B$9:$AM$58,$B44,1))</f>
        <v/>
      </c>
      <c r="D44" s="98" t="str">
        <f>IF(INDEX(一般女申込!$B$9:$AM$58,$B44,2)="","",INDEX(一般女申込!$B$9:$AM$58,$B44,2))</f>
        <v/>
      </c>
      <c r="E44" s="136" t="str">
        <f>IF(INDEX(一般女申込!$B$9:$AM$58,$B44,3)="","",INDEX(一般女申込!$B$9:$AM$58,$B44,3))</f>
        <v/>
      </c>
      <c r="F44" s="137" t="str">
        <f>IF(INDEX(一般女申込!$B$9:$AM$58,$B44,4)="","",INDEX(一般女申込!$B$9:$AM$58,$B44,4))</f>
        <v/>
      </c>
      <c r="G44" s="138" t="str">
        <f>IF(INDEX(一般女申込!$B$9:$AM$58,$B44,34)="","",INDEX(一般女申込!$B$9:$AM$58,$B44,34))</f>
        <v/>
      </c>
      <c r="H44" s="317" t="str">
        <f>IF(INDEX(一般女申込!$B$9:$AM$58,$B44,6)="","",INDEX(一般女申込!$B$9:$AM$58,$B44,6))</f>
        <v/>
      </c>
      <c r="I44" s="317" t="str">
        <f>IF(INDEX(一般男申込!$B$9:$AM$58,$B44,1)="","",INDEX(一般男申込!$B$9:$AM$58,$B44,1))</f>
        <v/>
      </c>
      <c r="J44" s="317" t="str">
        <f>IF(INDEX(一般男申込!$B$9:$AM$58,$B44,1)="","",INDEX(一般男申込!$B$9:$AM$58,$B44,1))</f>
        <v/>
      </c>
      <c r="K44" s="317" t="str">
        <f>IF(INDEX(一般男申込!$B$9:$AM$58,$B44,1)="","",INDEX(一般男申込!$B$9:$AM$58,$B44,1))</f>
        <v/>
      </c>
      <c r="L44" s="318" t="str">
        <f>IF(INDEX(一般男申込!$B$9:$AM$58,$B44,1)="","",INDEX(一般男申込!$B$9:$AM$58,$B44,1))</f>
        <v/>
      </c>
      <c r="M44" s="213" t="str">
        <f>IF(INDEX(一般女申込!$B$9:$AM$58,$B44,21)="","",INDEX(一般女申込!$B$9:$AM$58,$B44,21))</f>
        <v/>
      </c>
      <c r="N44" s="218" t="str">
        <f>IF(INDEX(一般女申込!$B$9:$AM$58,$B44,23)="","",INDEX(一般女申込!$B$9:$AM$58,$B44,23))</f>
        <v/>
      </c>
      <c r="O44" s="119"/>
      <c r="Q44" s="222"/>
      <c r="R44">
        <v>6</v>
      </c>
      <c r="S44" s="141" t="str">
        <f>IF(リレー般女申込!C39="","",リレー般女申込!C39)</f>
        <v/>
      </c>
      <c r="T44" s="141" t="str">
        <f>リレー般女申込!D39</f>
        <v/>
      </c>
      <c r="U44" s="141" t="str">
        <f>リレー般女申込!E39</f>
        <v/>
      </c>
      <c r="V44" s="334"/>
      <c r="X44">
        <v>6</v>
      </c>
      <c r="Y44" s="141" t="str">
        <f>IF(リレー般女申込!H39="","",リレー般女申込!H39)</f>
        <v/>
      </c>
      <c r="Z44" s="141" t="str">
        <f>リレー般女申込!I39</f>
        <v/>
      </c>
      <c r="AA44" s="141" t="str">
        <f>リレー般女申込!J39</f>
        <v/>
      </c>
      <c r="AB44" s="334"/>
      <c r="AC44" s="223"/>
      <c r="AG44" s="118"/>
      <c r="AH44" s="326"/>
      <c r="AI44" s="122"/>
    </row>
    <row r="45" spans="2:37" ht="15" customHeight="1">
      <c r="B45" s="130">
        <f t="shared" si="0"/>
        <v>30</v>
      </c>
      <c r="C45" s="143" t="str">
        <f>IF(INDEX(一般女申込!$B$9:$AM$58,$B45,1)="","",INDEX(一般女申込!$B$9:$AM$58,$B45,1))</f>
        <v/>
      </c>
      <c r="D45" s="144" t="str">
        <f>IF(INDEX(一般女申込!$B$9:$AM$58,$B45,2)="","",INDEX(一般女申込!$B$9:$AM$58,$B45,2))</f>
        <v/>
      </c>
      <c r="E45" s="145" t="str">
        <f>IF(INDEX(一般女申込!$B$9:$AM$58,$B45,3)="","",INDEX(一般女申込!$B$9:$AM$58,$B45,3))</f>
        <v/>
      </c>
      <c r="F45" s="146" t="str">
        <f>IF(INDEX(一般女申込!$B$9:$AM$58,$B45,4)="","",INDEX(一般女申込!$B$9:$AM$58,$B45,4))</f>
        <v/>
      </c>
      <c r="G45" s="147" t="str">
        <f>IF(INDEX(一般女申込!$B$9:$AM$58,$B45,34)="","",INDEX(一般女申込!$B$9:$AM$58,$B45,34))</f>
        <v/>
      </c>
      <c r="H45" s="335" t="str">
        <f>IF(INDEX(一般女申込!$B$9:$AM$58,$B45,6)="","",INDEX(一般女申込!$B$9:$AM$58,$B45,6))</f>
        <v/>
      </c>
      <c r="I45" s="335" t="str">
        <f>IF(INDEX(一般男申込!$B$9:$AM$58,$B45,1)="","",INDEX(一般男申込!$B$9:$AM$58,$B45,1))</f>
        <v/>
      </c>
      <c r="J45" s="335" t="str">
        <f>IF(INDEX(一般男申込!$B$9:$AM$58,$B45,1)="","",INDEX(一般男申込!$B$9:$AM$58,$B45,1))</f>
        <v/>
      </c>
      <c r="K45" s="335" t="str">
        <f>IF(INDEX(一般男申込!$B$9:$AM$58,$B45,1)="","",INDEX(一般男申込!$B$9:$AM$58,$B45,1))</f>
        <v/>
      </c>
      <c r="L45" s="336" t="str">
        <f>IF(INDEX(一般男申込!$B$9:$AM$58,$B45,1)="","",INDEX(一般男申込!$B$9:$AM$58,$B45,1))</f>
        <v/>
      </c>
      <c r="M45" s="214" t="str">
        <f>IF(INDEX(一般女申込!$B$9:$AM$58,$B45,21)="","",INDEX(一般女申込!$B$9:$AM$58,$B45,21))</f>
        <v/>
      </c>
      <c r="N45" s="219" t="str">
        <f>IF(INDEX(一般女申込!$B$9:$AM$58,$B45,23)="","",INDEX(一般女申込!$B$9:$AM$58,$B45,23))</f>
        <v/>
      </c>
      <c r="O45" s="119"/>
      <c r="Q45" s="222"/>
      <c r="AC45" s="223"/>
      <c r="AG45" s="118"/>
      <c r="AH45" s="326"/>
      <c r="AI45" s="122"/>
    </row>
    <row r="46" spans="2:37" ht="15" customHeight="1">
      <c r="B46" s="130">
        <f t="shared" si="0"/>
        <v>31</v>
      </c>
      <c r="C46" s="131" t="str">
        <f>IF(INDEX(一般女申込!$B$9:$AM$58,$B46,1)="","",INDEX(一般女申込!$B$9:$AM$58,$B46,1))</f>
        <v/>
      </c>
      <c r="D46" s="97" t="str">
        <f>IF(INDEX(一般女申込!$B$9:$AM$58,$B46,2)="","",INDEX(一般女申込!$B$9:$AM$58,$B46,2))</f>
        <v/>
      </c>
      <c r="E46" s="132" t="str">
        <f>IF(INDEX(一般女申込!$B$9:$AM$58,$B46,3)="","",INDEX(一般女申込!$B$9:$AM$58,$B46,3))</f>
        <v/>
      </c>
      <c r="F46" s="133" t="str">
        <f>IF(INDEX(一般女申込!$B$9:$AM$58,$B46,4)="","",INDEX(一般女申込!$B$9:$AM$58,$B46,4))</f>
        <v/>
      </c>
      <c r="G46" s="134" t="str">
        <f>IF(INDEX(一般女申込!$B$9:$AM$58,$B46,34)="","",INDEX(一般女申込!$B$9:$AM$58,$B46,34))</f>
        <v/>
      </c>
      <c r="H46" s="337" t="str">
        <f>IF(INDEX(一般女申込!$B$9:$AM$58,$B46,6)="","",INDEX(一般女申込!$B$9:$AM$58,$B46,6))</f>
        <v/>
      </c>
      <c r="I46" s="337" t="str">
        <f>IF(INDEX(一般男申込!$B$9:$AM$58,$B46,1)="","",INDEX(一般男申込!$B$9:$AM$58,$B46,1))</f>
        <v/>
      </c>
      <c r="J46" s="337" t="str">
        <f>IF(INDEX(一般男申込!$B$9:$AM$58,$B46,1)="","",INDEX(一般男申込!$B$9:$AM$58,$B46,1))</f>
        <v/>
      </c>
      <c r="K46" s="337" t="str">
        <f>IF(INDEX(一般男申込!$B$9:$AM$58,$B46,1)="","",INDEX(一般男申込!$B$9:$AM$58,$B46,1))</f>
        <v/>
      </c>
      <c r="L46" s="338" t="str">
        <f>IF(INDEX(一般男申込!$B$9:$AM$58,$B46,1)="","",INDEX(一般男申込!$B$9:$AM$58,$B46,1))</f>
        <v/>
      </c>
      <c r="M46" s="215" t="str">
        <f>IF(INDEX(一般女申込!$B$9:$AM$58,$B46,21)="","",INDEX(一般女申込!$B$9:$AM$58,$B46,21))</f>
        <v/>
      </c>
      <c r="N46" s="220" t="str">
        <f>IF(INDEX(一般女申込!$B$9:$AM$58,$B46,23)="","",INDEX(一般女申込!$B$9:$AM$58,$B46,23))</f>
        <v/>
      </c>
      <c r="O46" s="119"/>
      <c r="Q46" s="222"/>
      <c r="R46" t="s">
        <v>153</v>
      </c>
      <c r="V46">
        <f>V36+1</f>
        <v>4</v>
      </c>
      <c r="X46" t="s">
        <v>183</v>
      </c>
      <c r="AB46">
        <f>AB36+1</f>
        <v>4</v>
      </c>
      <c r="AC46" s="223"/>
      <c r="AG46" s="118"/>
      <c r="AH46" s="326"/>
      <c r="AI46" s="122"/>
    </row>
    <row r="47" spans="2:37" ht="15" customHeight="1">
      <c r="B47" s="130">
        <f t="shared" si="0"/>
        <v>32</v>
      </c>
      <c r="C47" s="135" t="str">
        <f>IF(INDEX(一般女申込!$B$9:$AM$58,$B47,1)="","",INDEX(一般女申込!$B$9:$AM$58,$B47,1))</f>
        <v/>
      </c>
      <c r="D47" s="98" t="str">
        <f>IF(INDEX(一般女申込!$B$9:$AM$58,$B47,2)="","",INDEX(一般女申込!$B$9:$AM$58,$B47,2))</f>
        <v/>
      </c>
      <c r="E47" s="136" t="str">
        <f>IF(INDEX(一般女申込!$B$9:$AM$58,$B47,3)="","",INDEX(一般女申込!$B$9:$AM$58,$B47,3))</f>
        <v/>
      </c>
      <c r="F47" s="137" t="str">
        <f>IF(INDEX(一般女申込!$B$9:$AM$58,$B47,4)="","",INDEX(一般女申込!$B$9:$AM$58,$B47,4))</f>
        <v/>
      </c>
      <c r="G47" s="138" t="str">
        <f>IF(INDEX(一般女申込!$B$9:$AM$58,$B47,34)="","",INDEX(一般女申込!$B$9:$AM$58,$B47,34))</f>
        <v/>
      </c>
      <c r="H47" s="317" t="str">
        <f>IF(INDEX(一般女申込!$B$9:$AM$58,$B47,6)="","",INDEX(一般女申込!$B$9:$AM$58,$B47,6))</f>
        <v/>
      </c>
      <c r="I47" s="317" t="str">
        <f>IF(INDEX(一般男申込!$B$9:$AM$58,$B47,1)="","",INDEX(一般男申込!$B$9:$AM$58,$B47,1))</f>
        <v/>
      </c>
      <c r="J47" s="317" t="str">
        <f>IF(INDEX(一般男申込!$B$9:$AM$58,$B47,1)="","",INDEX(一般男申込!$B$9:$AM$58,$B47,1))</f>
        <v/>
      </c>
      <c r="K47" s="317" t="str">
        <f>IF(INDEX(一般男申込!$B$9:$AM$58,$B47,1)="","",INDEX(一般男申込!$B$9:$AM$58,$B47,1))</f>
        <v/>
      </c>
      <c r="L47" s="318" t="str">
        <f>IF(INDEX(一般男申込!$B$9:$AM$58,$B47,1)="","",INDEX(一般男申込!$B$9:$AM$58,$B47,1))</f>
        <v/>
      </c>
      <c r="M47" s="213" t="str">
        <f>IF(INDEX(一般女申込!$B$9:$AM$58,$B47,21)="","",INDEX(一般女申込!$B$9:$AM$58,$B47,21))</f>
        <v/>
      </c>
      <c r="N47" s="218" t="str">
        <f>IF(INDEX(一般女申込!$B$9:$AM$58,$B47,23)="","",INDEX(一般女申込!$B$9:$AM$58,$B47,23))</f>
        <v/>
      </c>
      <c r="O47" s="119"/>
      <c r="Q47" s="222"/>
      <c r="S47" s="139" t="s">
        <v>70</v>
      </c>
      <c r="T47" s="328" t="str">
        <f>リレー般女申込!B43</f>
        <v/>
      </c>
      <c r="U47" s="329"/>
      <c r="V47" s="330"/>
      <c r="Y47" s="139" t="s">
        <v>70</v>
      </c>
      <c r="Z47" s="328" t="str">
        <f>リレー般女申込!G43</f>
        <v/>
      </c>
      <c r="AA47" s="329"/>
      <c r="AB47" s="330"/>
      <c r="AC47" s="223"/>
      <c r="AK47" s="20">
        <f>IF(T47="",0,1)</f>
        <v>0</v>
      </c>
    </row>
    <row r="48" spans="2:37" ht="15" customHeight="1">
      <c r="B48" s="130">
        <f t="shared" si="0"/>
        <v>33</v>
      </c>
      <c r="C48" s="135" t="str">
        <f>IF(INDEX(一般女申込!$B$9:$AM$58,$B48,1)="","",INDEX(一般女申込!$B$9:$AM$58,$B48,1))</f>
        <v/>
      </c>
      <c r="D48" s="98" t="str">
        <f>IF(INDEX(一般女申込!$B$9:$AM$58,$B48,2)="","",INDEX(一般女申込!$B$9:$AM$58,$B48,2))</f>
        <v/>
      </c>
      <c r="E48" s="136" t="str">
        <f>IF(INDEX(一般女申込!$B$9:$AM$58,$B48,3)="","",INDEX(一般女申込!$B$9:$AM$58,$B48,3))</f>
        <v/>
      </c>
      <c r="F48" s="137" t="str">
        <f>IF(INDEX(一般女申込!$B$9:$AM$58,$B48,4)="","",INDEX(一般女申込!$B$9:$AM$58,$B48,4))</f>
        <v/>
      </c>
      <c r="G48" s="138" t="str">
        <f>IF(INDEX(一般女申込!$B$9:$AM$58,$B48,34)="","",INDEX(一般女申込!$B$9:$AM$58,$B48,34))</f>
        <v/>
      </c>
      <c r="H48" s="317" t="str">
        <f>IF(INDEX(一般女申込!$B$9:$AM$58,$B48,6)="","",INDEX(一般女申込!$B$9:$AM$58,$B48,6))</f>
        <v/>
      </c>
      <c r="I48" s="317" t="str">
        <f>IF(INDEX(一般男申込!$B$9:$AM$58,$B48,1)="","",INDEX(一般男申込!$B$9:$AM$58,$B48,1))</f>
        <v/>
      </c>
      <c r="J48" s="317" t="str">
        <f>IF(INDEX(一般男申込!$B$9:$AM$58,$B48,1)="","",INDEX(一般男申込!$B$9:$AM$58,$B48,1))</f>
        <v/>
      </c>
      <c r="K48" s="317" t="str">
        <f>IF(INDEX(一般男申込!$B$9:$AM$58,$B48,1)="","",INDEX(一般男申込!$B$9:$AM$58,$B48,1))</f>
        <v/>
      </c>
      <c r="L48" s="318" t="str">
        <f>IF(INDEX(一般男申込!$B$9:$AM$58,$B48,1)="","",INDEX(一般男申込!$B$9:$AM$58,$B48,1))</f>
        <v/>
      </c>
      <c r="M48" s="213" t="str">
        <f>IF(INDEX(一般女申込!$B$9:$AM$58,$B48,21)="","",INDEX(一般女申込!$B$9:$AM$58,$B48,21))</f>
        <v/>
      </c>
      <c r="N48" s="218" t="str">
        <f>IF(INDEX(一般女申込!$B$9:$AM$58,$B48,23)="","",INDEX(一般女申込!$B$9:$AM$58,$B48,23))</f>
        <v/>
      </c>
      <c r="O48" s="119"/>
      <c r="Q48" s="222"/>
      <c r="S48" s="140" t="s">
        <v>194</v>
      </c>
      <c r="T48" s="141" t="s">
        <v>36</v>
      </c>
      <c r="U48" s="141" t="s">
        <v>0</v>
      </c>
      <c r="V48" s="141" t="s">
        <v>3</v>
      </c>
      <c r="W48" s="118"/>
      <c r="X48" s="118"/>
      <c r="Y48" s="140" t="s">
        <v>194</v>
      </c>
      <c r="Z48" s="141" t="s">
        <v>36</v>
      </c>
      <c r="AA48" s="141" t="s">
        <v>0</v>
      </c>
      <c r="AB48" s="141" t="s">
        <v>3</v>
      </c>
      <c r="AC48" s="223"/>
    </row>
    <row r="49" spans="2:37" ht="15" customHeight="1">
      <c r="B49" s="130">
        <f t="shared" si="0"/>
        <v>34</v>
      </c>
      <c r="C49" s="135" t="str">
        <f>IF(INDEX(一般女申込!$B$9:$AM$58,$B49,1)="","",INDEX(一般女申込!$B$9:$AM$58,$B49,1))</f>
        <v/>
      </c>
      <c r="D49" s="98" t="str">
        <f>IF(INDEX(一般女申込!$B$9:$AM$58,$B49,2)="","",INDEX(一般女申込!$B$9:$AM$58,$B49,2))</f>
        <v/>
      </c>
      <c r="E49" s="136" t="str">
        <f>IF(INDEX(一般女申込!$B$9:$AM$58,$B49,3)="","",INDEX(一般女申込!$B$9:$AM$58,$B49,3))</f>
        <v/>
      </c>
      <c r="F49" s="137" t="str">
        <f>IF(INDEX(一般女申込!$B$9:$AM$58,$B49,4)="","",INDEX(一般女申込!$B$9:$AM$58,$B49,4))</f>
        <v/>
      </c>
      <c r="G49" s="138" t="str">
        <f>IF(INDEX(一般女申込!$B$9:$AM$58,$B49,34)="","",INDEX(一般女申込!$B$9:$AM$58,$B49,34))</f>
        <v/>
      </c>
      <c r="H49" s="317" t="str">
        <f>IF(INDEX(一般女申込!$B$9:$AM$58,$B49,6)="","",INDEX(一般女申込!$B$9:$AM$58,$B49,6))</f>
        <v/>
      </c>
      <c r="I49" s="317" t="str">
        <f>IF(INDEX(一般男申込!$B$9:$AM$58,$B49,1)="","",INDEX(一般男申込!$B$9:$AM$58,$B49,1))</f>
        <v/>
      </c>
      <c r="J49" s="317" t="str">
        <f>IF(INDEX(一般男申込!$B$9:$AM$58,$B49,1)="","",INDEX(一般男申込!$B$9:$AM$58,$B49,1))</f>
        <v/>
      </c>
      <c r="K49" s="317" t="str">
        <f>IF(INDEX(一般男申込!$B$9:$AM$58,$B49,1)="","",INDEX(一般男申込!$B$9:$AM$58,$B49,1))</f>
        <v/>
      </c>
      <c r="L49" s="318" t="str">
        <f>IF(INDEX(一般男申込!$B$9:$AM$58,$B49,1)="","",INDEX(一般男申込!$B$9:$AM$58,$B49,1))</f>
        <v/>
      </c>
      <c r="M49" s="213" t="str">
        <f>IF(INDEX(一般女申込!$B$9:$AM$58,$B49,21)="","",INDEX(一般女申込!$B$9:$AM$58,$B49,21))</f>
        <v/>
      </c>
      <c r="N49" s="218" t="str">
        <f>IF(INDEX(一般女申込!$B$9:$AM$58,$B49,23)="","",INDEX(一般女申込!$B$9:$AM$58,$B49,23))</f>
        <v/>
      </c>
      <c r="O49" s="119"/>
      <c r="Q49" s="222"/>
      <c r="R49">
        <v>1</v>
      </c>
      <c r="S49" s="141" t="str">
        <f>IF(リレー般女申込!C45="","",リレー般女申込!C45)</f>
        <v/>
      </c>
      <c r="T49" s="141" t="str">
        <f>リレー般女申込!D45</f>
        <v/>
      </c>
      <c r="U49" s="141" t="str">
        <f>リレー般女申込!E45</f>
        <v/>
      </c>
      <c r="V49" s="332" t="str">
        <f>IF(リレー般女申込!B42="","",リレー般女申込!B42)</f>
        <v/>
      </c>
      <c r="X49">
        <v>1</v>
      </c>
      <c r="Y49" s="141" t="str">
        <f>IF(リレー般女申込!H45="","",リレー般女申込!H45)</f>
        <v/>
      </c>
      <c r="Z49" s="141" t="str">
        <f>リレー般女申込!I45</f>
        <v/>
      </c>
      <c r="AA49" s="141" t="str">
        <f>リレー般女申込!J45</f>
        <v/>
      </c>
      <c r="AB49" s="332" t="str">
        <f>IF(リレー般女申込!G42="","",リレー般女申込!G42)</f>
        <v/>
      </c>
      <c r="AC49" s="223"/>
      <c r="AK49" s="20">
        <f>IF(Z47="",0,1)</f>
        <v>0</v>
      </c>
    </row>
    <row r="50" spans="2:37" ht="15" customHeight="1">
      <c r="B50" s="130">
        <f t="shared" si="0"/>
        <v>35</v>
      </c>
      <c r="C50" s="135" t="str">
        <f>IF(INDEX(一般女申込!$B$9:$AM$58,$B50,1)="","",INDEX(一般女申込!$B$9:$AM$58,$B50,1))</f>
        <v/>
      </c>
      <c r="D50" s="98" t="str">
        <f>IF(INDEX(一般女申込!$B$9:$AM$58,$B50,2)="","",INDEX(一般女申込!$B$9:$AM$58,$B50,2))</f>
        <v/>
      </c>
      <c r="E50" s="136" t="str">
        <f>IF(INDEX(一般女申込!$B$9:$AM$58,$B50,3)="","",INDEX(一般女申込!$B$9:$AM$58,$B50,3))</f>
        <v/>
      </c>
      <c r="F50" s="137" t="str">
        <f>IF(INDEX(一般女申込!$B$9:$AM$58,$B50,4)="","",INDEX(一般女申込!$B$9:$AM$58,$B50,4))</f>
        <v/>
      </c>
      <c r="G50" s="138" t="str">
        <f>IF(INDEX(一般女申込!$B$9:$AM$58,$B50,34)="","",INDEX(一般女申込!$B$9:$AM$58,$B50,34))</f>
        <v/>
      </c>
      <c r="H50" s="317" t="str">
        <f>IF(INDEX(一般女申込!$B$9:$AM$58,$B50,6)="","",INDEX(一般女申込!$B$9:$AM$58,$B50,6))</f>
        <v/>
      </c>
      <c r="I50" s="317" t="str">
        <f>IF(INDEX(一般男申込!$B$9:$AM$58,$B50,1)="","",INDEX(一般男申込!$B$9:$AM$58,$B50,1))</f>
        <v/>
      </c>
      <c r="J50" s="317" t="str">
        <f>IF(INDEX(一般男申込!$B$9:$AM$58,$B50,1)="","",INDEX(一般男申込!$B$9:$AM$58,$B50,1))</f>
        <v/>
      </c>
      <c r="K50" s="317" t="str">
        <f>IF(INDEX(一般男申込!$B$9:$AM$58,$B50,1)="","",INDEX(一般男申込!$B$9:$AM$58,$B50,1))</f>
        <v/>
      </c>
      <c r="L50" s="318" t="str">
        <f>IF(INDEX(一般男申込!$B$9:$AM$58,$B50,1)="","",INDEX(一般男申込!$B$9:$AM$58,$B50,1))</f>
        <v/>
      </c>
      <c r="M50" s="213" t="str">
        <f>IF(INDEX(一般女申込!$B$9:$AM$58,$B50,21)="","",INDEX(一般女申込!$B$9:$AM$58,$B50,21))</f>
        <v/>
      </c>
      <c r="N50" s="218" t="str">
        <f>IF(INDEX(一般女申込!$B$9:$AM$58,$B50,23)="","",INDEX(一般女申込!$B$9:$AM$58,$B50,23))</f>
        <v/>
      </c>
      <c r="O50" s="119"/>
      <c r="Q50" s="222"/>
      <c r="R50">
        <v>2</v>
      </c>
      <c r="S50" s="141" t="str">
        <f>IF(リレー般女申込!C46="","",リレー般女申込!C46)</f>
        <v/>
      </c>
      <c r="T50" s="141" t="str">
        <f>リレー般女申込!D46</f>
        <v/>
      </c>
      <c r="U50" s="141" t="str">
        <f>リレー般女申込!E46</f>
        <v/>
      </c>
      <c r="V50" s="333"/>
      <c r="X50">
        <v>2</v>
      </c>
      <c r="Y50" s="141" t="str">
        <f>IF(リレー般女申込!H46="","",リレー般女申込!H46)</f>
        <v/>
      </c>
      <c r="Z50" s="141" t="str">
        <f>リレー般女申込!I46</f>
        <v/>
      </c>
      <c r="AA50" s="141" t="str">
        <f>リレー般女申込!J46</f>
        <v/>
      </c>
      <c r="AB50" s="333"/>
      <c r="AC50" s="223"/>
    </row>
    <row r="51" spans="2:37" ht="15" customHeight="1">
      <c r="B51" s="130">
        <f t="shared" si="0"/>
        <v>36</v>
      </c>
      <c r="C51" s="135" t="str">
        <f>IF(INDEX(一般女申込!$B$9:$AM$58,$B51,1)="","",INDEX(一般女申込!$B$9:$AM$58,$B51,1))</f>
        <v/>
      </c>
      <c r="D51" s="98" t="str">
        <f>IF(INDEX(一般女申込!$B$9:$AM$58,$B51,2)="","",INDEX(一般女申込!$B$9:$AM$58,$B51,2))</f>
        <v/>
      </c>
      <c r="E51" s="136" t="str">
        <f>IF(INDEX(一般女申込!$B$9:$AM$58,$B51,3)="","",INDEX(一般女申込!$B$9:$AM$58,$B51,3))</f>
        <v/>
      </c>
      <c r="F51" s="137" t="str">
        <f>IF(INDEX(一般女申込!$B$9:$AM$58,$B51,4)="","",INDEX(一般女申込!$B$9:$AM$58,$B51,4))</f>
        <v/>
      </c>
      <c r="G51" s="138" t="str">
        <f>IF(INDEX(一般女申込!$B$9:$AM$58,$B51,34)="","",INDEX(一般女申込!$B$9:$AM$58,$B51,34))</f>
        <v/>
      </c>
      <c r="H51" s="317" t="str">
        <f>IF(INDEX(一般女申込!$B$9:$AM$58,$B51,6)="","",INDEX(一般女申込!$B$9:$AM$58,$B51,6))</f>
        <v/>
      </c>
      <c r="I51" s="317" t="str">
        <f>IF(INDEX(一般男申込!$B$9:$AM$58,$B51,1)="","",INDEX(一般男申込!$B$9:$AM$58,$B51,1))</f>
        <v/>
      </c>
      <c r="J51" s="317" t="str">
        <f>IF(INDEX(一般男申込!$B$9:$AM$58,$B51,1)="","",INDEX(一般男申込!$B$9:$AM$58,$B51,1))</f>
        <v/>
      </c>
      <c r="K51" s="317" t="str">
        <f>IF(INDEX(一般男申込!$B$9:$AM$58,$B51,1)="","",INDEX(一般男申込!$B$9:$AM$58,$B51,1))</f>
        <v/>
      </c>
      <c r="L51" s="318" t="str">
        <f>IF(INDEX(一般男申込!$B$9:$AM$58,$B51,1)="","",INDEX(一般男申込!$B$9:$AM$58,$B51,1))</f>
        <v/>
      </c>
      <c r="M51" s="213" t="str">
        <f>IF(INDEX(一般女申込!$B$9:$AM$58,$B51,21)="","",INDEX(一般女申込!$B$9:$AM$58,$B51,21))</f>
        <v/>
      </c>
      <c r="N51" s="218" t="str">
        <f>IF(INDEX(一般女申込!$B$9:$AM$58,$B51,23)="","",INDEX(一般女申込!$B$9:$AM$58,$B51,23))</f>
        <v/>
      </c>
      <c r="O51" s="119"/>
      <c r="Q51" s="222"/>
      <c r="R51">
        <v>3</v>
      </c>
      <c r="S51" s="141" t="str">
        <f>IF(リレー般女申込!C47="","",リレー般女申込!C47)</f>
        <v/>
      </c>
      <c r="T51" s="141" t="str">
        <f>リレー般女申込!D47</f>
        <v/>
      </c>
      <c r="U51" s="141" t="str">
        <f>リレー般女申込!E47</f>
        <v/>
      </c>
      <c r="V51" s="333"/>
      <c r="X51">
        <v>3</v>
      </c>
      <c r="Y51" s="141" t="str">
        <f>IF(リレー般女申込!H47="","",リレー般女申込!H47)</f>
        <v/>
      </c>
      <c r="Z51" s="141" t="str">
        <f>リレー般女申込!I47</f>
        <v/>
      </c>
      <c r="AA51" s="141" t="str">
        <f>リレー般女申込!J47</f>
        <v/>
      </c>
      <c r="AB51" s="333"/>
      <c r="AC51" s="223"/>
      <c r="AK51" s="20">
        <f>IF(AF47="",0,1)</f>
        <v>0</v>
      </c>
    </row>
    <row r="52" spans="2:37" ht="15" customHeight="1">
      <c r="B52" s="130">
        <f t="shared" si="0"/>
        <v>37</v>
      </c>
      <c r="C52" s="135" t="str">
        <f>IF(INDEX(一般女申込!$B$9:$AM$58,$B52,1)="","",INDEX(一般女申込!$B$9:$AM$58,$B52,1))</f>
        <v/>
      </c>
      <c r="D52" s="98" t="str">
        <f>IF(INDEX(一般女申込!$B$9:$AM$58,$B52,2)="","",INDEX(一般女申込!$B$9:$AM$58,$B52,2))</f>
        <v/>
      </c>
      <c r="E52" s="136" t="str">
        <f>IF(INDEX(一般女申込!$B$9:$AM$58,$B52,3)="","",INDEX(一般女申込!$B$9:$AM$58,$B52,3))</f>
        <v/>
      </c>
      <c r="F52" s="137" t="str">
        <f>IF(INDEX(一般女申込!$B$9:$AM$58,$B52,4)="","",INDEX(一般女申込!$B$9:$AM$58,$B52,4))</f>
        <v/>
      </c>
      <c r="G52" s="138" t="str">
        <f>IF(INDEX(一般女申込!$B$9:$AM$58,$B52,34)="","",INDEX(一般女申込!$B$9:$AM$58,$B52,34))</f>
        <v/>
      </c>
      <c r="H52" s="317" t="str">
        <f>IF(INDEX(一般女申込!$B$9:$AM$58,$B52,6)="","",INDEX(一般女申込!$B$9:$AM$58,$B52,6))</f>
        <v/>
      </c>
      <c r="I52" s="317" t="str">
        <f>IF(INDEX(一般男申込!$B$9:$AM$58,$B52,1)="","",INDEX(一般男申込!$B$9:$AM$58,$B52,1))</f>
        <v/>
      </c>
      <c r="J52" s="317" t="str">
        <f>IF(INDEX(一般男申込!$B$9:$AM$58,$B52,1)="","",INDEX(一般男申込!$B$9:$AM$58,$B52,1))</f>
        <v/>
      </c>
      <c r="K52" s="317" t="str">
        <f>IF(INDEX(一般男申込!$B$9:$AM$58,$B52,1)="","",INDEX(一般男申込!$B$9:$AM$58,$B52,1))</f>
        <v/>
      </c>
      <c r="L52" s="318" t="str">
        <f>IF(INDEX(一般男申込!$B$9:$AM$58,$B52,1)="","",INDEX(一般男申込!$B$9:$AM$58,$B52,1))</f>
        <v/>
      </c>
      <c r="M52" s="213" t="str">
        <f>IF(INDEX(一般女申込!$B$9:$AM$58,$B52,21)="","",INDEX(一般女申込!$B$9:$AM$58,$B52,21))</f>
        <v/>
      </c>
      <c r="N52" s="218" t="str">
        <f>IF(INDEX(一般女申込!$B$9:$AM$58,$B52,23)="","",INDEX(一般女申込!$B$9:$AM$58,$B52,23))</f>
        <v/>
      </c>
      <c r="O52" s="119"/>
      <c r="Q52" s="222"/>
      <c r="R52">
        <v>4</v>
      </c>
      <c r="S52" s="141" t="str">
        <f>IF(リレー般女申込!C48="","",リレー般女申込!C48)</f>
        <v/>
      </c>
      <c r="T52" s="141" t="str">
        <f>リレー般女申込!D48</f>
        <v/>
      </c>
      <c r="U52" s="141" t="str">
        <f>リレー般女申込!E48</f>
        <v/>
      </c>
      <c r="V52" s="333"/>
      <c r="X52">
        <v>4</v>
      </c>
      <c r="Y52" s="141" t="str">
        <f>IF(リレー般女申込!H48="","",リレー般女申込!H48)</f>
        <v/>
      </c>
      <c r="Z52" s="141" t="str">
        <f>リレー般女申込!I48</f>
        <v/>
      </c>
      <c r="AA52" s="141" t="str">
        <f>リレー般女申込!J48</f>
        <v/>
      </c>
      <c r="AB52" s="333"/>
      <c r="AC52" s="223"/>
    </row>
    <row r="53" spans="2:37" ht="15" customHeight="1">
      <c r="B53" s="130">
        <f t="shared" si="0"/>
        <v>38</v>
      </c>
      <c r="C53" s="135" t="str">
        <f>IF(INDEX(一般女申込!$B$9:$AM$58,$B53,1)="","",INDEX(一般女申込!$B$9:$AM$58,$B53,1))</f>
        <v/>
      </c>
      <c r="D53" s="98" t="str">
        <f>IF(INDEX(一般女申込!$B$9:$AM$58,$B53,2)="","",INDEX(一般女申込!$B$9:$AM$58,$B53,2))</f>
        <v/>
      </c>
      <c r="E53" s="136" t="str">
        <f>IF(INDEX(一般女申込!$B$9:$AM$58,$B53,3)="","",INDEX(一般女申込!$B$9:$AM$58,$B53,3))</f>
        <v/>
      </c>
      <c r="F53" s="137" t="str">
        <f>IF(INDEX(一般女申込!$B$9:$AM$58,$B53,4)="","",INDEX(一般女申込!$B$9:$AM$58,$B53,4))</f>
        <v/>
      </c>
      <c r="G53" s="138" t="str">
        <f>IF(INDEX(一般女申込!$B$9:$AM$58,$B53,34)="","",INDEX(一般女申込!$B$9:$AM$58,$B53,34))</f>
        <v/>
      </c>
      <c r="H53" s="317" t="str">
        <f>IF(INDEX(一般女申込!$B$9:$AM$58,$B53,6)="","",INDEX(一般女申込!$B$9:$AM$58,$B53,6))</f>
        <v/>
      </c>
      <c r="I53" s="317" t="str">
        <f>IF(INDEX(一般男申込!$B$9:$AM$58,$B53,1)="","",INDEX(一般男申込!$B$9:$AM$58,$B53,1))</f>
        <v/>
      </c>
      <c r="J53" s="317" t="str">
        <f>IF(INDEX(一般男申込!$B$9:$AM$58,$B53,1)="","",INDEX(一般男申込!$B$9:$AM$58,$B53,1))</f>
        <v/>
      </c>
      <c r="K53" s="317" t="str">
        <f>IF(INDEX(一般男申込!$B$9:$AM$58,$B53,1)="","",INDEX(一般男申込!$B$9:$AM$58,$B53,1))</f>
        <v/>
      </c>
      <c r="L53" s="318" t="str">
        <f>IF(INDEX(一般男申込!$B$9:$AM$58,$B53,1)="","",INDEX(一般男申込!$B$9:$AM$58,$B53,1))</f>
        <v/>
      </c>
      <c r="M53" s="213" t="str">
        <f>IF(INDEX(一般女申込!$B$9:$AM$58,$B53,21)="","",INDEX(一般女申込!$B$9:$AM$58,$B53,21))</f>
        <v/>
      </c>
      <c r="N53" s="218" t="str">
        <f>IF(INDEX(一般女申込!$B$9:$AM$58,$B53,23)="","",INDEX(一般女申込!$B$9:$AM$58,$B53,23))</f>
        <v/>
      </c>
      <c r="O53" s="119"/>
      <c r="Q53" s="222"/>
      <c r="R53">
        <v>5</v>
      </c>
      <c r="S53" s="141" t="str">
        <f>IF(リレー般女申込!C49="","",リレー般女申込!C49)</f>
        <v/>
      </c>
      <c r="T53" s="141" t="str">
        <f>リレー般女申込!D49</f>
        <v/>
      </c>
      <c r="U53" s="141" t="str">
        <f>リレー般女申込!E49</f>
        <v/>
      </c>
      <c r="V53" s="333"/>
      <c r="X53">
        <v>5</v>
      </c>
      <c r="Y53" s="141" t="str">
        <f>IF(リレー般女申込!H49="","",リレー般女申込!H49)</f>
        <v/>
      </c>
      <c r="Z53" s="141" t="str">
        <f>リレー般女申込!I49</f>
        <v/>
      </c>
      <c r="AA53" s="141" t="str">
        <f>リレー般女申込!J49</f>
        <v/>
      </c>
      <c r="AB53" s="333"/>
      <c r="AC53" s="223"/>
    </row>
    <row r="54" spans="2:37" ht="15" customHeight="1">
      <c r="B54" s="130">
        <f t="shared" si="0"/>
        <v>39</v>
      </c>
      <c r="C54" s="135" t="str">
        <f>IF(INDEX(一般女申込!$B$9:$AM$58,$B54,1)="","",INDEX(一般女申込!$B$9:$AM$58,$B54,1))</f>
        <v/>
      </c>
      <c r="D54" s="98" t="str">
        <f>IF(INDEX(一般女申込!$B$9:$AM$58,$B54,2)="","",INDEX(一般女申込!$B$9:$AM$58,$B54,2))</f>
        <v/>
      </c>
      <c r="E54" s="136" t="str">
        <f>IF(INDEX(一般女申込!$B$9:$AM$58,$B54,3)="","",INDEX(一般女申込!$B$9:$AM$58,$B54,3))</f>
        <v/>
      </c>
      <c r="F54" s="137" t="str">
        <f>IF(INDEX(一般女申込!$B$9:$AM$58,$B54,4)="","",INDEX(一般女申込!$B$9:$AM$58,$B54,4))</f>
        <v/>
      </c>
      <c r="G54" s="138" t="str">
        <f>IF(INDEX(一般女申込!$B$9:$AM$58,$B54,34)="","",INDEX(一般女申込!$B$9:$AM$58,$B54,34))</f>
        <v/>
      </c>
      <c r="H54" s="317" t="str">
        <f>IF(INDEX(一般女申込!$B$9:$AM$58,$B54,6)="","",INDEX(一般女申込!$B$9:$AM$58,$B54,6))</f>
        <v/>
      </c>
      <c r="I54" s="317" t="str">
        <f>IF(INDEX(一般男申込!$B$9:$AM$58,$B54,1)="","",INDEX(一般男申込!$B$9:$AM$58,$B54,1))</f>
        <v/>
      </c>
      <c r="J54" s="317" t="str">
        <f>IF(INDEX(一般男申込!$B$9:$AM$58,$B54,1)="","",INDEX(一般男申込!$B$9:$AM$58,$B54,1))</f>
        <v/>
      </c>
      <c r="K54" s="317" t="str">
        <f>IF(INDEX(一般男申込!$B$9:$AM$58,$B54,1)="","",INDEX(一般男申込!$B$9:$AM$58,$B54,1))</f>
        <v/>
      </c>
      <c r="L54" s="318" t="str">
        <f>IF(INDEX(一般男申込!$B$9:$AM$58,$B54,1)="","",INDEX(一般男申込!$B$9:$AM$58,$B54,1))</f>
        <v/>
      </c>
      <c r="M54" s="213" t="str">
        <f>IF(INDEX(一般女申込!$B$9:$AM$58,$B54,21)="","",INDEX(一般女申込!$B$9:$AM$58,$B54,21))</f>
        <v/>
      </c>
      <c r="N54" s="218" t="str">
        <f>IF(INDEX(一般女申込!$B$9:$AM$58,$B54,23)="","",INDEX(一般女申込!$B$9:$AM$58,$B54,23))</f>
        <v/>
      </c>
      <c r="O54" s="119"/>
      <c r="Q54" s="222"/>
      <c r="R54">
        <v>6</v>
      </c>
      <c r="S54" s="141" t="str">
        <f>IF(リレー般女申込!C50="","",リレー般女申込!C50)</f>
        <v/>
      </c>
      <c r="T54" s="141" t="str">
        <f>リレー般女申込!D50</f>
        <v/>
      </c>
      <c r="U54" s="141" t="str">
        <f>リレー般女申込!E50</f>
        <v/>
      </c>
      <c r="V54" s="334"/>
      <c r="X54">
        <v>6</v>
      </c>
      <c r="Y54" s="141" t="str">
        <f>IF(リレー般女申込!H50="","",リレー般女申込!H50)</f>
        <v/>
      </c>
      <c r="Z54" s="141" t="str">
        <f>リレー般女申込!I50</f>
        <v/>
      </c>
      <c r="AA54" s="141" t="str">
        <f>リレー般女申込!J50</f>
        <v/>
      </c>
      <c r="AB54" s="334"/>
      <c r="AC54" s="223"/>
    </row>
    <row r="55" spans="2:37" ht="15" customHeight="1" thickBot="1">
      <c r="B55" s="130">
        <f t="shared" si="0"/>
        <v>40</v>
      </c>
      <c r="C55" s="148" t="str">
        <f>IF(INDEX(一般女申込!$B$9:$AM$58,$B55,1)="","",INDEX(一般女申込!$B$9:$AM$58,$B55,1))</f>
        <v/>
      </c>
      <c r="D55" s="149" t="str">
        <f>IF(INDEX(一般女申込!$B$9:$AM$58,$B55,2)="","",INDEX(一般女申込!$B$9:$AM$58,$B55,2))</f>
        <v/>
      </c>
      <c r="E55" s="150" t="str">
        <f>IF(INDEX(一般女申込!$B$9:$AM$58,$B55,3)="","",INDEX(一般女申込!$B$9:$AM$58,$B55,3))</f>
        <v/>
      </c>
      <c r="F55" s="151" t="str">
        <f>IF(INDEX(一般女申込!$B$9:$AM$58,$B55,4)="","",INDEX(一般女申込!$B$9:$AM$58,$B55,4))</f>
        <v/>
      </c>
      <c r="G55" s="152" t="str">
        <f>IF(INDEX(一般女申込!$B$9:$AM$58,$B55,34)="","",INDEX(一般女申込!$B$9:$AM$58,$B55,34))</f>
        <v/>
      </c>
      <c r="H55" s="341" t="str">
        <f>IF(INDEX(一般女申込!$B$9:$AM$58,$B55,6)="","",INDEX(一般女申込!$B$9:$AM$58,$B55,6))</f>
        <v/>
      </c>
      <c r="I55" s="341" t="str">
        <f>IF(INDEX(一般男申込!$B$9:$AM$58,$B55,1)="","",INDEX(一般男申込!$B$9:$AM$58,$B55,1))</f>
        <v/>
      </c>
      <c r="J55" s="341" t="str">
        <f>IF(INDEX(一般男申込!$B$9:$AM$58,$B55,1)="","",INDEX(一般男申込!$B$9:$AM$58,$B55,1))</f>
        <v/>
      </c>
      <c r="K55" s="341" t="str">
        <f>IF(INDEX(一般男申込!$B$9:$AM$58,$B55,1)="","",INDEX(一般男申込!$B$9:$AM$58,$B55,1))</f>
        <v/>
      </c>
      <c r="L55" s="342" t="str">
        <f>IF(INDEX(一般男申込!$B$9:$AM$58,$B55,1)="","",INDEX(一般男申込!$B$9:$AM$58,$B55,1))</f>
        <v/>
      </c>
      <c r="M55" s="216" t="str">
        <f>IF(INDEX(一般女申込!$B$9:$AM$58,$B55,21)="","",INDEX(一般女申込!$B$9:$AM$58,$B55,21))</f>
        <v/>
      </c>
      <c r="N55" s="221" t="str">
        <f>IF(INDEX(一般女申込!$B$9:$AM$58,$B55,23)="","",INDEX(一般女申込!$B$9:$AM$58,$B55,23))</f>
        <v/>
      </c>
      <c r="O55" s="119"/>
      <c r="Q55" s="222"/>
      <c r="AC55" s="223"/>
    </row>
    <row r="56" spans="2:37" ht="13.5" customHeight="1">
      <c r="B56" s="114"/>
      <c r="G56">
        <f>SUM(G16:G55)</f>
        <v>0</v>
      </c>
      <c r="O56" s="120"/>
      <c r="Q56" s="222"/>
      <c r="R56" t="s">
        <v>153</v>
      </c>
      <c r="V56">
        <f>V46+1</f>
        <v>5</v>
      </c>
      <c r="X56" t="s">
        <v>183</v>
      </c>
      <c r="AB56">
        <f>AB46+1</f>
        <v>5</v>
      </c>
      <c r="AC56" s="223"/>
    </row>
    <row r="57" spans="2:37" ht="13.5" customHeight="1">
      <c r="B57" s="114"/>
      <c r="K57" t="s">
        <v>170</v>
      </c>
      <c r="O57" s="120"/>
      <c r="Q57" s="222"/>
      <c r="S57" s="139" t="s">
        <v>70</v>
      </c>
      <c r="T57" s="328" t="str">
        <f>リレー般女申込!B54</f>
        <v/>
      </c>
      <c r="U57" s="329"/>
      <c r="V57" s="330"/>
      <c r="Y57" s="139" t="s">
        <v>70</v>
      </c>
      <c r="Z57" s="328" t="str">
        <f>リレー般女申込!G54</f>
        <v/>
      </c>
      <c r="AA57" s="329"/>
      <c r="AB57" s="330"/>
      <c r="AC57" s="223"/>
      <c r="AK57" s="20">
        <f>IF(T57="",0,1)</f>
        <v>0</v>
      </c>
    </row>
    <row r="58" spans="2:37" ht="13.5" customHeight="1">
      <c r="B58" s="153"/>
      <c r="C58" s="154"/>
      <c r="D58" s="154"/>
      <c r="E58" s="154" t="s">
        <v>116</v>
      </c>
      <c r="F58" s="154"/>
      <c r="G58" s="154"/>
      <c r="H58" s="339">
        <f>G56*800+AK66*1000</f>
        <v>0</v>
      </c>
      <c r="I58" s="340"/>
      <c r="J58" s="154" t="s">
        <v>71</v>
      </c>
      <c r="K58" s="343">
        <f>+H58+般男一覧印刷用!H58</f>
        <v>0</v>
      </c>
      <c r="L58" s="344"/>
      <c r="M58" s="340"/>
      <c r="N58" s="154" t="s">
        <v>71</v>
      </c>
      <c r="O58" s="155"/>
      <c r="Q58" s="222"/>
      <c r="S58" s="140" t="s">
        <v>194</v>
      </c>
      <c r="T58" s="141" t="s">
        <v>36</v>
      </c>
      <c r="U58" s="141" t="s">
        <v>0</v>
      </c>
      <c r="V58" s="141" t="s">
        <v>3</v>
      </c>
      <c r="W58" s="118"/>
      <c r="X58" s="118"/>
      <c r="Y58" s="140" t="s">
        <v>194</v>
      </c>
      <c r="Z58" s="141" t="s">
        <v>36</v>
      </c>
      <c r="AA58" s="141" t="s">
        <v>0</v>
      </c>
      <c r="AB58" s="141" t="s">
        <v>3</v>
      </c>
      <c r="AC58" s="223"/>
    </row>
    <row r="59" spans="2:37" ht="13.5" customHeight="1">
      <c r="Q59" s="222"/>
      <c r="R59">
        <v>1</v>
      </c>
      <c r="S59" s="141" t="str">
        <f>IF(リレー般女申込!C56="","",リレー般女申込!C56)</f>
        <v/>
      </c>
      <c r="T59" s="141" t="str">
        <f>リレー般女申込!D56</f>
        <v/>
      </c>
      <c r="U59" s="141" t="str">
        <f>リレー般女申込!E56</f>
        <v/>
      </c>
      <c r="V59" s="332" t="str">
        <f>IF(リレー般女申込!B53="","",リレー般女申込!B53)</f>
        <v/>
      </c>
      <c r="X59">
        <v>1</v>
      </c>
      <c r="Y59" s="141" t="str">
        <f>IF(リレー般女申込!H56="","",リレー般女申込!H56)</f>
        <v/>
      </c>
      <c r="Z59" s="141" t="str">
        <f>リレー般女申込!I56</f>
        <v/>
      </c>
      <c r="AA59" s="141" t="str">
        <f>リレー般女申込!J56</f>
        <v/>
      </c>
      <c r="AB59" s="332" t="str">
        <f>IF(リレー般女申込!G53="","",リレー般女申込!G53)</f>
        <v/>
      </c>
      <c r="AC59" s="223"/>
      <c r="AK59" s="20">
        <f>IF(Z57="",0,1)</f>
        <v>0</v>
      </c>
    </row>
    <row r="60" spans="2:37">
      <c r="Q60" s="222"/>
      <c r="R60">
        <v>2</v>
      </c>
      <c r="S60" s="141" t="str">
        <f>IF(リレー般女申込!C57="","",リレー般女申込!C57)</f>
        <v/>
      </c>
      <c r="T60" s="141" t="str">
        <f>リレー般女申込!D57</f>
        <v/>
      </c>
      <c r="U60" s="141" t="str">
        <f>リレー般女申込!E57</f>
        <v/>
      </c>
      <c r="V60" s="333"/>
      <c r="X60">
        <v>2</v>
      </c>
      <c r="Y60" s="141" t="str">
        <f>IF(リレー般女申込!H57="","",リレー般女申込!H57)</f>
        <v/>
      </c>
      <c r="Z60" s="141" t="str">
        <f>リレー般女申込!I57</f>
        <v/>
      </c>
      <c r="AA60" s="141" t="str">
        <f>リレー般女申込!J57</f>
        <v/>
      </c>
      <c r="AB60" s="333"/>
      <c r="AC60" s="223"/>
    </row>
    <row r="61" spans="2:37" ht="15.75" customHeight="1">
      <c r="Q61" s="222"/>
      <c r="R61">
        <v>3</v>
      </c>
      <c r="S61" s="141" t="str">
        <f>IF(リレー般女申込!C58="","",リレー般女申込!C58)</f>
        <v/>
      </c>
      <c r="T61" s="141" t="str">
        <f>リレー般女申込!D58</f>
        <v/>
      </c>
      <c r="U61" s="141" t="str">
        <f>リレー般女申込!E58</f>
        <v/>
      </c>
      <c r="V61" s="333"/>
      <c r="X61">
        <v>3</v>
      </c>
      <c r="Y61" s="141" t="str">
        <f>IF(リレー般女申込!H58="","",リレー般女申込!H58)</f>
        <v/>
      </c>
      <c r="Z61" s="141" t="str">
        <f>リレー般女申込!I58</f>
        <v/>
      </c>
      <c r="AA61" s="141" t="str">
        <f>リレー般女申込!J58</f>
        <v/>
      </c>
      <c r="AB61" s="333"/>
      <c r="AC61" s="223"/>
      <c r="AK61" s="20">
        <f>IF(AF57="",0,1)</f>
        <v>0</v>
      </c>
    </row>
    <row r="62" spans="2:37">
      <c r="Q62" s="222"/>
      <c r="R62">
        <v>4</v>
      </c>
      <c r="S62" s="141" t="str">
        <f>IF(リレー般女申込!C59="","",リレー般女申込!C59)</f>
        <v/>
      </c>
      <c r="T62" s="141" t="str">
        <f>リレー般女申込!D59</f>
        <v/>
      </c>
      <c r="U62" s="141" t="str">
        <f>リレー般女申込!E59</f>
        <v/>
      </c>
      <c r="V62" s="333"/>
      <c r="X62">
        <v>4</v>
      </c>
      <c r="Y62" s="141" t="str">
        <f>IF(リレー般女申込!H59="","",リレー般女申込!H59)</f>
        <v/>
      </c>
      <c r="Z62" s="141" t="str">
        <f>リレー般女申込!I59</f>
        <v/>
      </c>
      <c r="AA62" s="141" t="str">
        <f>リレー般女申込!J59</f>
        <v/>
      </c>
      <c r="AB62" s="333"/>
      <c r="AC62" s="223"/>
    </row>
    <row r="63" spans="2:37">
      <c r="Q63" s="222"/>
      <c r="R63">
        <v>5</v>
      </c>
      <c r="S63" s="141" t="str">
        <f>IF(リレー般女申込!C60="","",リレー般女申込!C60)</f>
        <v/>
      </c>
      <c r="T63" s="141" t="str">
        <f>リレー般女申込!D60</f>
        <v/>
      </c>
      <c r="U63" s="141" t="str">
        <f>リレー般女申込!E60</f>
        <v/>
      </c>
      <c r="V63" s="333"/>
      <c r="X63">
        <v>5</v>
      </c>
      <c r="Y63" s="141" t="str">
        <f>IF(リレー般女申込!H60="","",リレー般女申込!H60)</f>
        <v/>
      </c>
      <c r="Z63" s="141" t="str">
        <f>リレー般女申込!I60</f>
        <v/>
      </c>
      <c r="AA63" s="141" t="str">
        <f>リレー般女申込!J60</f>
        <v/>
      </c>
      <c r="AB63" s="333"/>
      <c r="AC63" s="223"/>
    </row>
    <row r="64" spans="2:37" ht="17.25" customHeight="1">
      <c r="Q64" s="222"/>
      <c r="R64">
        <v>6</v>
      </c>
      <c r="S64" s="141" t="str">
        <f>IF(リレー般女申込!C61="","",リレー般女申込!C61)</f>
        <v/>
      </c>
      <c r="T64" s="141" t="str">
        <f>リレー般女申込!D61</f>
        <v/>
      </c>
      <c r="U64" s="141" t="str">
        <f>リレー般女申込!E61</f>
        <v/>
      </c>
      <c r="V64" s="334"/>
      <c r="X64">
        <v>6</v>
      </c>
      <c r="Y64" s="141" t="str">
        <f>IF(リレー般女申込!H61="","",リレー般女申込!H61)</f>
        <v/>
      </c>
      <c r="Z64" s="141" t="str">
        <f>リレー般女申込!I61</f>
        <v/>
      </c>
      <c r="AA64" s="141" t="str">
        <f>リレー般女申込!J61</f>
        <v/>
      </c>
      <c r="AB64" s="334"/>
      <c r="AC64" s="223"/>
    </row>
    <row r="65" spans="17:37" ht="6.75" customHeight="1">
      <c r="Q65" s="224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6"/>
    </row>
    <row r="66" spans="17:37" ht="26.25" customHeight="1">
      <c r="AK66">
        <f>SUM(AK17:AK64)</f>
        <v>0</v>
      </c>
    </row>
    <row r="67" spans="17:37" ht="21" customHeight="1">
      <c r="T67" s="122"/>
      <c r="U67" s="368"/>
      <c r="V67" s="368"/>
      <c r="W67" s="368"/>
      <c r="X67" s="368"/>
      <c r="Y67" s="331"/>
      <c r="Z67" s="331"/>
    </row>
    <row r="68" spans="17:37" ht="21" customHeight="1"/>
    <row r="69" spans="17:37" ht="21" customHeight="1"/>
    <row r="70" spans="17:37" ht="27" customHeight="1"/>
    <row r="71" spans="17:37" ht="15" customHeight="1"/>
    <row r="72" spans="17:37" ht="15" customHeight="1">
      <c r="T72" s="331"/>
      <c r="U72" s="331"/>
      <c r="V72" s="331"/>
      <c r="Z72" s="331"/>
      <c r="AA72" s="331"/>
      <c r="AB72" s="331"/>
    </row>
    <row r="73" spans="17:37" ht="15" customHeight="1">
      <c r="S73" s="142"/>
      <c r="T73" s="118"/>
      <c r="U73" s="118"/>
      <c r="V73" s="118"/>
      <c r="W73" s="118"/>
      <c r="X73" s="118"/>
      <c r="Y73" s="142"/>
      <c r="Z73" s="118"/>
      <c r="AA73" s="118"/>
      <c r="AB73" s="118"/>
    </row>
    <row r="74" spans="17:37" ht="15" customHeight="1">
      <c r="S74" s="118"/>
      <c r="U74" s="118"/>
      <c r="V74" s="326"/>
      <c r="Y74" s="118"/>
      <c r="Z74" s="118"/>
      <c r="AA74" s="118"/>
      <c r="AB74" s="326"/>
    </row>
    <row r="75" spans="17:37" ht="15" customHeight="1">
      <c r="S75" s="118"/>
      <c r="U75" s="118"/>
      <c r="V75" s="326"/>
      <c r="Y75" s="118"/>
      <c r="Z75" s="118"/>
      <c r="AA75" s="118"/>
      <c r="AB75" s="326"/>
    </row>
    <row r="76" spans="17:37" ht="15" customHeight="1">
      <c r="S76" s="118"/>
      <c r="U76" s="118"/>
      <c r="V76" s="326"/>
      <c r="Y76" s="118"/>
      <c r="Z76" s="118"/>
      <c r="AA76" s="118"/>
      <c r="AB76" s="326"/>
    </row>
    <row r="77" spans="17:37" ht="15" customHeight="1">
      <c r="S77" s="118"/>
      <c r="U77" s="118"/>
      <c r="V77" s="326"/>
      <c r="Y77" s="118"/>
      <c r="Z77" s="118"/>
      <c r="AA77" s="118"/>
      <c r="AB77" s="326"/>
    </row>
    <row r="78" spans="17:37" ht="15" customHeight="1">
      <c r="S78" s="118"/>
      <c r="U78" s="118"/>
      <c r="V78" s="326"/>
      <c r="Y78" s="118"/>
      <c r="Z78" s="118"/>
      <c r="AA78" s="118"/>
      <c r="AB78" s="326"/>
    </row>
    <row r="79" spans="17:37" ht="15" customHeight="1">
      <c r="S79" s="118"/>
      <c r="U79" s="118"/>
      <c r="V79" s="326"/>
      <c r="Y79" s="118"/>
      <c r="Z79" s="118"/>
      <c r="AA79" s="118"/>
      <c r="AB79" s="326"/>
    </row>
    <row r="80" spans="17:37" ht="15" customHeight="1"/>
    <row r="81" spans="19:28" ht="15" customHeight="1"/>
    <row r="82" spans="19:28" ht="15" customHeight="1">
      <c r="T82" s="331"/>
      <c r="U82" s="331"/>
      <c r="V82" s="331"/>
      <c r="Z82" s="331"/>
      <c r="AA82" s="331"/>
      <c r="AB82" s="331"/>
    </row>
    <row r="83" spans="19:28" ht="15" customHeight="1">
      <c r="S83" s="142"/>
      <c r="T83" s="118"/>
      <c r="U83" s="118"/>
      <c r="V83" s="118"/>
      <c r="W83" s="118"/>
      <c r="X83" s="118"/>
      <c r="Y83" s="142"/>
      <c r="Z83" s="118"/>
      <c r="AA83" s="118"/>
      <c r="AB83" s="118"/>
    </row>
    <row r="84" spans="19:28" ht="15" customHeight="1">
      <c r="S84" s="118"/>
      <c r="T84" s="118"/>
      <c r="U84" s="118"/>
      <c r="V84" s="326"/>
      <c r="Y84" s="118"/>
      <c r="Z84" s="118"/>
      <c r="AA84" s="118"/>
      <c r="AB84" s="326"/>
    </row>
    <row r="85" spans="19:28" ht="15" customHeight="1">
      <c r="S85" s="118"/>
      <c r="T85" s="118"/>
      <c r="U85" s="118"/>
      <c r="V85" s="326"/>
      <c r="Y85" s="118"/>
      <c r="Z85" s="118"/>
      <c r="AA85" s="118"/>
      <c r="AB85" s="326"/>
    </row>
    <row r="86" spans="19:28" ht="15" customHeight="1">
      <c r="S86" s="118"/>
      <c r="T86" s="118"/>
      <c r="U86" s="118"/>
      <c r="V86" s="326"/>
      <c r="Y86" s="118"/>
      <c r="Z86" s="118"/>
      <c r="AA86" s="118"/>
      <c r="AB86" s="326"/>
    </row>
    <row r="87" spans="19:28" ht="15" customHeight="1">
      <c r="S87" s="118"/>
      <c r="T87" s="118"/>
      <c r="U87" s="118"/>
      <c r="V87" s="326"/>
      <c r="Y87" s="118"/>
      <c r="Z87" s="118"/>
      <c r="AA87" s="118"/>
      <c r="AB87" s="326"/>
    </row>
    <row r="88" spans="19:28" ht="15" customHeight="1">
      <c r="S88" s="118"/>
      <c r="T88" s="118"/>
      <c r="U88" s="118"/>
      <c r="V88" s="326"/>
      <c r="Y88" s="118"/>
      <c r="Z88" s="118"/>
      <c r="AA88" s="118"/>
      <c r="AB88" s="326"/>
    </row>
    <row r="89" spans="19:28" ht="15" customHeight="1">
      <c r="S89" s="118"/>
      <c r="T89" s="118"/>
      <c r="U89" s="118"/>
      <c r="V89" s="326"/>
      <c r="Y89" s="118"/>
      <c r="Z89" s="118"/>
      <c r="AA89" s="118"/>
      <c r="AB89" s="326"/>
    </row>
    <row r="90" spans="19:28" ht="15" customHeight="1"/>
    <row r="91" spans="19:28" ht="15" customHeight="1"/>
    <row r="92" spans="19:28" ht="15" customHeight="1">
      <c r="T92" s="331"/>
      <c r="U92" s="331"/>
      <c r="V92" s="331"/>
    </row>
    <row r="93" spans="19:28" ht="15" customHeight="1">
      <c r="S93" s="142"/>
      <c r="T93" s="118"/>
      <c r="U93" s="118"/>
      <c r="V93" s="118"/>
      <c r="W93" s="118"/>
    </row>
    <row r="94" spans="19:28" ht="15" customHeight="1">
      <c r="S94" s="118"/>
      <c r="T94" s="118"/>
      <c r="U94" s="118"/>
      <c r="V94" s="326"/>
    </row>
    <row r="95" spans="19:28" ht="15" customHeight="1">
      <c r="S95" s="118"/>
      <c r="T95" s="118"/>
      <c r="U95" s="118"/>
      <c r="V95" s="326"/>
    </row>
    <row r="96" spans="19:28" ht="15" customHeight="1">
      <c r="S96" s="118"/>
      <c r="T96" s="118"/>
      <c r="U96" s="118"/>
      <c r="V96" s="326"/>
    </row>
    <row r="97" spans="19:22" ht="15" customHeight="1">
      <c r="S97" s="118"/>
      <c r="T97" s="118"/>
      <c r="U97" s="118"/>
      <c r="V97" s="326"/>
    </row>
    <row r="98" spans="19:22" ht="15" customHeight="1">
      <c r="S98" s="118"/>
      <c r="T98" s="118"/>
      <c r="U98" s="118"/>
      <c r="V98" s="326"/>
    </row>
    <row r="99" spans="19:22" ht="15" customHeight="1">
      <c r="S99" s="118"/>
      <c r="T99" s="118"/>
      <c r="U99" s="118"/>
      <c r="V99" s="326"/>
    </row>
    <row r="100" spans="19:22" ht="15" customHeight="1"/>
    <row r="101" spans="19:22" ht="15" customHeight="1"/>
    <row r="102" spans="19:22" ht="15" customHeight="1"/>
    <row r="103" spans="19:22" ht="15" customHeight="1"/>
    <row r="104" spans="19:22" ht="15" customHeight="1"/>
    <row r="105" spans="19:22" ht="15" customHeight="1"/>
    <row r="106" spans="19:22" ht="15" customHeight="1"/>
    <row r="107" spans="19:22" ht="15" customHeight="1"/>
    <row r="108" spans="19:22" ht="15" customHeight="1"/>
    <row r="109" spans="19:22" ht="15" customHeight="1"/>
    <row r="110" spans="19:22" ht="15" customHeight="1"/>
  </sheetData>
  <protectedRanges>
    <protectedRange sqref="V12:X12 O11 V67:X67 V14:X14" name="範囲5"/>
    <protectedRange sqref="O9" name="範囲2"/>
    <protectedRange sqref="O12" name="範囲6"/>
    <protectedRange sqref="K11:N11" name="範囲5_1"/>
    <protectedRange sqref="D11" name="範囲3_1"/>
    <protectedRange sqref="C8:D8" name="範囲1_1"/>
    <protectedRange sqref="K9:N9" name="範囲2_1"/>
    <protectedRange sqref="C12:E12" name="範囲4_1"/>
    <protectedRange sqref="K12:N12" name="範囲6_1"/>
  </protectedRanges>
  <mergeCells count="94">
    <mergeCell ref="AF17:AH17"/>
    <mergeCell ref="AH19:AH24"/>
    <mergeCell ref="AF28:AH28"/>
    <mergeCell ref="T17:V17"/>
    <mergeCell ref="V19:V24"/>
    <mergeCell ref="Z17:AB17"/>
    <mergeCell ref="AB19:AB24"/>
    <mergeCell ref="Z27:AB27"/>
    <mergeCell ref="V39:V44"/>
    <mergeCell ref="AH41:AH46"/>
    <mergeCell ref="AH30:AH35"/>
    <mergeCell ref="AF39:AH39"/>
    <mergeCell ref="V29:V34"/>
    <mergeCell ref="AB29:AB34"/>
    <mergeCell ref="T37:V37"/>
    <mergeCell ref="T27:V27"/>
    <mergeCell ref="H58:I58"/>
    <mergeCell ref="H54:L54"/>
    <mergeCell ref="H55:L55"/>
    <mergeCell ref="H52:L52"/>
    <mergeCell ref="H44:L44"/>
    <mergeCell ref="H45:L45"/>
    <mergeCell ref="H53:L53"/>
    <mergeCell ref="H46:L46"/>
    <mergeCell ref="H51:L51"/>
    <mergeCell ref="H40:L40"/>
    <mergeCell ref="H41:L41"/>
    <mergeCell ref="H42:L42"/>
    <mergeCell ref="H43:L43"/>
    <mergeCell ref="H49:L49"/>
    <mergeCell ref="H50:L50"/>
    <mergeCell ref="H47:L47"/>
    <mergeCell ref="H48:L48"/>
    <mergeCell ref="H36:L36"/>
    <mergeCell ref="H37:L37"/>
    <mergeCell ref="H38:L38"/>
    <mergeCell ref="H39:L39"/>
    <mergeCell ref="H32:L32"/>
    <mergeCell ref="H33:L33"/>
    <mergeCell ref="H34:L34"/>
    <mergeCell ref="H35:L35"/>
    <mergeCell ref="H28:L28"/>
    <mergeCell ref="H29:L29"/>
    <mergeCell ref="H30:L30"/>
    <mergeCell ref="H31:L31"/>
    <mergeCell ref="H24:L24"/>
    <mergeCell ref="H25:L25"/>
    <mergeCell ref="H26:L26"/>
    <mergeCell ref="H27:L27"/>
    <mergeCell ref="H20:L20"/>
    <mergeCell ref="H21:L21"/>
    <mergeCell ref="H22:L22"/>
    <mergeCell ref="H23:L23"/>
    <mergeCell ref="H16:L16"/>
    <mergeCell ref="H17:L17"/>
    <mergeCell ref="H18:L18"/>
    <mergeCell ref="H19:L19"/>
    <mergeCell ref="J9:L9"/>
    <mergeCell ref="E13:E15"/>
    <mergeCell ref="F13:F15"/>
    <mergeCell ref="C12:H12"/>
    <mergeCell ref="D11:H11"/>
    <mergeCell ref="C13:C15"/>
    <mergeCell ref="D13:D15"/>
    <mergeCell ref="H14:L15"/>
    <mergeCell ref="G14:G15"/>
    <mergeCell ref="J11:N11"/>
    <mergeCell ref="J12:N12"/>
    <mergeCell ref="G13:N13"/>
    <mergeCell ref="N14:N15"/>
    <mergeCell ref="M14:M15"/>
    <mergeCell ref="U67:Z67"/>
    <mergeCell ref="T72:V72"/>
    <mergeCell ref="Z72:AB72"/>
    <mergeCell ref="Z57:AB57"/>
    <mergeCell ref="V59:V64"/>
    <mergeCell ref="AB59:AB64"/>
    <mergeCell ref="T57:V57"/>
    <mergeCell ref="U14:Z14"/>
    <mergeCell ref="T92:V92"/>
    <mergeCell ref="V94:V99"/>
    <mergeCell ref="K58:M58"/>
    <mergeCell ref="Z37:AB37"/>
    <mergeCell ref="AB39:AB44"/>
    <mergeCell ref="T47:V47"/>
    <mergeCell ref="Z47:AB47"/>
    <mergeCell ref="V49:V54"/>
    <mergeCell ref="AB49:AB54"/>
    <mergeCell ref="V74:V79"/>
    <mergeCell ref="AB74:AB79"/>
    <mergeCell ref="T82:V82"/>
    <mergeCell ref="Z82:AB82"/>
    <mergeCell ref="V84:V89"/>
    <mergeCell ref="AB84:AB89"/>
  </mergeCells>
  <phoneticPr fontId="2"/>
  <printOptions horizontalCentered="1" verticalCentered="1"/>
  <pageMargins left="0.36" right="0.28000000000000003" top="0.49" bottom="0.21" header="0.51200000000000001" footer="0.21"/>
  <pageSetup paperSize="9" scale="95" orientation="portrait" blackAndWhite="1" horizontalDpi="300" r:id="rId1"/>
  <headerFooter alignWithMargins="0"/>
  <rowBreaks count="1" manualBreakCount="1">
    <brk id="58" min="1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"/>
  <sheetViews>
    <sheetView zoomScaleNormal="100" workbookViewId="0">
      <selection activeCell="A2" sqref="A2:E2"/>
    </sheetView>
  </sheetViews>
  <sheetFormatPr defaultRowHeight="13.5"/>
  <cols>
    <col min="2" max="2" width="40" customWidth="1"/>
    <col min="3" max="3" width="32.375" customWidth="1"/>
    <col min="4" max="4" width="19.875" customWidth="1"/>
    <col min="5" max="5" width="21.125" customWidth="1"/>
  </cols>
  <sheetData>
    <row r="1" spans="1:5" s="118" customFormat="1">
      <c r="A1" s="118" t="s">
        <v>161</v>
      </c>
      <c r="B1" s="118" t="s">
        <v>162</v>
      </c>
      <c r="C1" s="118" t="s">
        <v>163</v>
      </c>
      <c r="D1" s="118" t="s">
        <v>164</v>
      </c>
      <c r="E1" s="118" t="s">
        <v>165</v>
      </c>
    </row>
    <row r="2" spans="1:5">
      <c r="A2" t="str">
        <f>IF('必ず入力してください!!'!D9="","",'必ず入力してください!!'!D9)</f>
        <v/>
      </c>
      <c r="B2" t="str">
        <f>IF('必ず入力してください!!'!F9="","",'必ず入力してください!!'!F9)</f>
        <v/>
      </c>
      <c r="C2" t="str">
        <f>IF('必ず入力してください!!'!D8="","",'必ず入力してください!!'!D8)</f>
        <v/>
      </c>
      <c r="D2" t="str">
        <f>IF('必ず入力してください!!'!D10="","",'必ず入力してください!!'!D10)</f>
        <v/>
      </c>
      <c r="E2" t="str">
        <f>IF('必ず入力してください!!'!D12="","",'必ず入力してください!!'!D12)</f>
        <v/>
      </c>
    </row>
  </sheetData>
  <phoneticPr fontId="2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必ず入力してください!!</vt:lpstr>
      <vt:lpstr>一般男申込</vt:lpstr>
      <vt:lpstr>一般女申込</vt:lpstr>
      <vt:lpstr>リレー般男申込</vt:lpstr>
      <vt:lpstr>リレー般女申込</vt:lpstr>
      <vt:lpstr>般男一覧印刷用</vt:lpstr>
      <vt:lpstr>般女一覧印刷用</vt:lpstr>
      <vt:lpstr>Sheet1</vt:lpstr>
      <vt:lpstr>一般女申込!Print_Area</vt:lpstr>
      <vt:lpstr>一般男申込!Print_Area</vt:lpstr>
      <vt:lpstr>般女一覧印刷用!Print_Area</vt:lpstr>
      <vt:lpstr>般男一覧印刷用!Print_Area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博之</dc:creator>
  <cp:lastModifiedBy>user</cp:lastModifiedBy>
  <cp:revision>0</cp:revision>
  <cp:lastPrinted>1601-01-01T00:00:00Z</cp:lastPrinted>
  <dcterms:created xsi:type="dcterms:W3CDTF">1601-01-01T00:00:00Z</dcterms:created>
  <dcterms:modified xsi:type="dcterms:W3CDTF">2025-03-27T03:52:23Z</dcterms:modified>
</cp:coreProperties>
</file>