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浜田陸協関係\2 浜田ジュニア・総合スポーツ大会\令和7年：浜田ジュニアR7.10.11\申込シート\メール添付文書\"/>
    </mc:Choice>
  </mc:AlternateContent>
  <xr:revisionPtr revIDLastSave="0" documentId="13_ncr:1_{92DDEE01-34D2-421F-A964-D3EA7146BF66}" xr6:coauthVersionLast="47" xr6:coauthVersionMax="47" xr10:uidLastSave="{00000000-0000-0000-0000-000000000000}"/>
  <bookViews>
    <workbookView xWindow="-120" yWindow="-120" windowWidth="29040" windowHeight="15840" tabRatio="790" xr2:uid="{00000000-000D-0000-FFFF-FFFF00000000}"/>
  </bookViews>
  <sheets>
    <sheet name="必ず入力してください!!" sheetId="11" r:id="rId1"/>
    <sheet name="男子申込" sheetId="2" r:id="rId2"/>
    <sheet name="女子申込" sheetId="5" r:id="rId3"/>
    <sheet name="リレー男子申込" sheetId="6" r:id="rId4"/>
    <sheet name="リレー女子申込" sheetId="15" r:id="rId5"/>
    <sheet name="男子一覧印刷用" sheetId="8" r:id="rId6"/>
    <sheet name="女子一覧印刷用" sheetId="13" r:id="rId7"/>
    <sheet name="Sheet1" sheetId="16" r:id="rId8"/>
  </sheets>
  <definedNames>
    <definedName name="_xlnm.Print_Area" localSheetId="6">女子一覧印刷用!$B$4:$N$58</definedName>
    <definedName name="_xlnm.Print_Area" localSheetId="2">女子申込!$B$9:$F$20</definedName>
    <definedName name="_xlnm.Print_Area" localSheetId="5">男子一覧印刷用!$B$4:$N$59</definedName>
    <definedName name="_xlnm.Print_Area" localSheetId="1">男子申込!$B$9:$F$20</definedName>
  </definedNames>
  <calcPr calcId="181029"/>
</workbook>
</file>

<file path=xl/calcChain.xml><?xml version="1.0" encoding="utf-8"?>
<calcChain xmlns="http://schemas.openxmlformats.org/spreadsheetml/2006/main">
  <c r="BC10" i="5" l="1"/>
  <c r="BC11" i="5"/>
  <c r="BC12" i="5"/>
  <c r="BC13" i="5"/>
  <c r="G13" i="5"/>
  <c r="BC14" i="5"/>
  <c r="BC15" i="5"/>
  <c r="BC16" i="5"/>
  <c r="BC17" i="5"/>
  <c r="G17" i="5"/>
  <c r="BC18" i="5"/>
  <c r="BC19" i="5"/>
  <c r="BC20" i="5"/>
  <c r="BC21" i="5"/>
  <c r="G21" i="5"/>
  <c r="BC22" i="5"/>
  <c r="BC23" i="5"/>
  <c r="BC24" i="5"/>
  <c r="BC25" i="5"/>
  <c r="BC26" i="5"/>
  <c r="BC27" i="5"/>
  <c r="BC28" i="5"/>
  <c r="BC29" i="5"/>
  <c r="G29" i="5"/>
  <c r="BC30" i="5"/>
  <c r="BC31" i="5"/>
  <c r="BC32" i="5"/>
  <c r="BC33" i="5"/>
  <c r="G33" i="5"/>
  <c r="BC34" i="5"/>
  <c r="BC35" i="5"/>
  <c r="BC36" i="5"/>
  <c r="BC37" i="5"/>
  <c r="BC38" i="5"/>
  <c r="BC39" i="5"/>
  <c r="BC40" i="5"/>
  <c r="BC41" i="5"/>
  <c r="G41" i="5"/>
  <c r="BC42" i="5"/>
  <c r="BC43" i="5"/>
  <c r="BC44" i="5"/>
  <c r="G44" i="5"/>
  <c r="BC45" i="5"/>
  <c r="G45" i="5"/>
  <c r="BC46" i="5"/>
  <c r="BC47" i="5"/>
  <c r="BC48" i="5"/>
  <c r="BC49" i="5"/>
  <c r="G49" i="5"/>
  <c r="BC50" i="5"/>
  <c r="BC51" i="5"/>
  <c r="BC52" i="5"/>
  <c r="BC53" i="5"/>
  <c r="G53" i="5"/>
  <c r="BC54" i="5"/>
  <c r="BC55" i="5"/>
  <c r="BC56" i="5"/>
  <c r="BC57" i="5"/>
  <c r="BC58" i="5"/>
  <c r="BC59" i="5"/>
  <c r="BC60" i="5"/>
  <c r="BC61" i="5"/>
  <c r="G61" i="5"/>
  <c r="BC62" i="5"/>
  <c r="BC63" i="5"/>
  <c r="BC64" i="5"/>
  <c r="BC65" i="5"/>
  <c r="G65" i="5"/>
  <c r="BC66" i="5"/>
  <c r="BC67" i="5"/>
  <c r="BC68" i="5"/>
  <c r="BC69" i="5"/>
  <c r="BC70" i="5"/>
  <c r="BC71" i="5"/>
  <c r="BC72" i="5"/>
  <c r="BC73" i="5"/>
  <c r="G73" i="5"/>
  <c r="BC74" i="5"/>
  <c r="BC75" i="5"/>
  <c r="BC76" i="5"/>
  <c r="BC77" i="5"/>
  <c r="G77" i="5"/>
  <c r="BC78" i="5"/>
  <c r="BC79" i="5"/>
  <c r="BC80" i="5"/>
  <c r="BC81" i="5"/>
  <c r="G81" i="5"/>
  <c r="BC82" i="5"/>
  <c r="BC83" i="5"/>
  <c r="BC84" i="5"/>
  <c r="BC85" i="5"/>
  <c r="G85" i="5"/>
  <c r="BC86" i="5"/>
  <c r="BC87" i="5"/>
  <c r="BC88" i="5"/>
  <c r="BC89" i="5"/>
  <c r="BC90" i="5"/>
  <c r="BC91" i="5"/>
  <c r="BC92" i="5"/>
  <c r="BC93" i="5"/>
  <c r="G93" i="5"/>
  <c r="BC94" i="5"/>
  <c r="BC95" i="5"/>
  <c r="BC96" i="5"/>
  <c r="BC97" i="5"/>
  <c r="G97" i="5"/>
  <c r="BC98" i="5"/>
  <c r="BC99" i="5"/>
  <c r="BC100" i="5"/>
  <c r="BC101" i="5"/>
  <c r="BC102" i="5"/>
  <c r="BC103" i="5"/>
  <c r="BC104" i="5"/>
  <c r="BC105" i="5"/>
  <c r="G105" i="5"/>
  <c r="BC106" i="5"/>
  <c r="BC107" i="5"/>
  <c r="BC108" i="5"/>
  <c r="BC9" i="5"/>
  <c r="BC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G43" i="5"/>
  <c r="BG44" i="5"/>
  <c r="BG45" i="5"/>
  <c r="BG46" i="5"/>
  <c r="BG47" i="5"/>
  <c r="BG48" i="5"/>
  <c r="BG49" i="5"/>
  <c r="BG50" i="5"/>
  <c r="BG51" i="5"/>
  <c r="BG52" i="5"/>
  <c r="BG53" i="5"/>
  <c r="BG54" i="5"/>
  <c r="BG55" i="5"/>
  <c r="BG56" i="5"/>
  <c r="BG57" i="5"/>
  <c r="BG58" i="5"/>
  <c r="BG59" i="5"/>
  <c r="BG60" i="5"/>
  <c r="BG61" i="5"/>
  <c r="BG62" i="5"/>
  <c r="BG63" i="5"/>
  <c r="BG64" i="5"/>
  <c r="BG65" i="5"/>
  <c r="BG66" i="5"/>
  <c r="BG67" i="5"/>
  <c r="BG68" i="5"/>
  <c r="BG69" i="5"/>
  <c r="BG70" i="5"/>
  <c r="BG71" i="5"/>
  <c r="BG72" i="5"/>
  <c r="BG73" i="5"/>
  <c r="BG74" i="5"/>
  <c r="BG75" i="5"/>
  <c r="BG76" i="5"/>
  <c r="BG77" i="5"/>
  <c r="BG78" i="5"/>
  <c r="BG79" i="5"/>
  <c r="BG80" i="5"/>
  <c r="BG81" i="5"/>
  <c r="BG82" i="5"/>
  <c r="BG83" i="5"/>
  <c r="BG84" i="5"/>
  <c r="BG85" i="5"/>
  <c r="BG86" i="5"/>
  <c r="BG87" i="5"/>
  <c r="BG88" i="5"/>
  <c r="BG89" i="5"/>
  <c r="BG90" i="5"/>
  <c r="BG91" i="5"/>
  <c r="BG92" i="5"/>
  <c r="BG93" i="5"/>
  <c r="BG94" i="5"/>
  <c r="BG95" i="5"/>
  <c r="BG96" i="5"/>
  <c r="BG97" i="5"/>
  <c r="BG98" i="5"/>
  <c r="BG99" i="5"/>
  <c r="BG100" i="5"/>
  <c r="BG101" i="5"/>
  <c r="BG102" i="5"/>
  <c r="BG103" i="5"/>
  <c r="BG104" i="5"/>
  <c r="BG105" i="5"/>
  <c r="BG106" i="5"/>
  <c r="BG107" i="5"/>
  <c r="BG108" i="5"/>
  <c r="BG109" i="5"/>
  <c r="BG8" i="5"/>
  <c r="AD110" i="5"/>
  <c r="AB110" i="5"/>
  <c r="Z110" i="5"/>
  <c r="X110" i="5"/>
  <c r="V110" i="5"/>
  <c r="BC110" i="5"/>
  <c r="T110" i="5"/>
  <c r="R110" i="5"/>
  <c r="P110" i="5"/>
  <c r="N110" i="5"/>
  <c r="L110" i="5"/>
  <c r="J110" i="5"/>
  <c r="H110" i="5"/>
  <c r="AD110" i="2"/>
  <c r="AB110" i="2"/>
  <c r="BD110" i="2"/>
  <c r="Z110" i="2"/>
  <c r="X110" i="2"/>
  <c r="V110" i="2"/>
  <c r="T110" i="2"/>
  <c r="R110" i="2"/>
  <c r="P110" i="2"/>
  <c r="N110" i="2"/>
  <c r="L110" i="2"/>
  <c r="J110" i="2"/>
  <c r="H110" i="2"/>
  <c r="AS9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G35" i="2"/>
  <c r="BE36" i="2"/>
  <c r="BE37" i="2"/>
  <c r="BE38" i="2"/>
  <c r="G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G66" i="2"/>
  <c r="BE67" i="2"/>
  <c r="BE68" i="2"/>
  <c r="BE69" i="2"/>
  <c r="BE70" i="2"/>
  <c r="BE71" i="2"/>
  <c r="BE72" i="2"/>
  <c r="BE73" i="2"/>
  <c r="BE74" i="2"/>
  <c r="G74" i="2"/>
  <c r="BE75" i="2"/>
  <c r="BE76" i="2"/>
  <c r="BE77" i="2"/>
  <c r="BE78" i="2"/>
  <c r="G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8" i="2"/>
  <c r="G9" i="5"/>
  <c r="AV10" i="5"/>
  <c r="AW10" i="5"/>
  <c r="AV11" i="5"/>
  <c r="AW11" i="5"/>
  <c r="AV12" i="5"/>
  <c r="AW12" i="5"/>
  <c r="AV13" i="5"/>
  <c r="AW13" i="5"/>
  <c r="AV14" i="5"/>
  <c r="AW14" i="5"/>
  <c r="AV15" i="5"/>
  <c r="AW15" i="5"/>
  <c r="AV16" i="5"/>
  <c r="AW16" i="5"/>
  <c r="AV17" i="5"/>
  <c r="AW17" i="5"/>
  <c r="AV18" i="5"/>
  <c r="AW18" i="5"/>
  <c r="AV19" i="5"/>
  <c r="AW19" i="5"/>
  <c r="AV20" i="5"/>
  <c r="AW20" i="5"/>
  <c r="AV21" i="5"/>
  <c r="AW21" i="5"/>
  <c r="AV22" i="5"/>
  <c r="AW22" i="5"/>
  <c r="AV23" i="5"/>
  <c r="AW23" i="5"/>
  <c r="AV24" i="5"/>
  <c r="AW24" i="5"/>
  <c r="AV25" i="5"/>
  <c r="AW25" i="5"/>
  <c r="AV26" i="5"/>
  <c r="AW26" i="5"/>
  <c r="AV27" i="5"/>
  <c r="AW27" i="5"/>
  <c r="AV28" i="5"/>
  <c r="AW28" i="5"/>
  <c r="AV29" i="5"/>
  <c r="AW29" i="5"/>
  <c r="AV30" i="5"/>
  <c r="AW30" i="5"/>
  <c r="AV31" i="5"/>
  <c r="AW31" i="5"/>
  <c r="AV32" i="5"/>
  <c r="AW32" i="5"/>
  <c r="AV33" i="5"/>
  <c r="AW33" i="5"/>
  <c r="AV34" i="5"/>
  <c r="AW34" i="5"/>
  <c r="AV35" i="5"/>
  <c r="AW35" i="5"/>
  <c r="AV36" i="5"/>
  <c r="AW36" i="5"/>
  <c r="AV37" i="5"/>
  <c r="AW37" i="5"/>
  <c r="AV38" i="5"/>
  <c r="AW38" i="5"/>
  <c r="AV39" i="5"/>
  <c r="AW39" i="5"/>
  <c r="AV40" i="5"/>
  <c r="AW40" i="5"/>
  <c r="AV41" i="5"/>
  <c r="AW41" i="5"/>
  <c r="AV42" i="5"/>
  <c r="AW42" i="5"/>
  <c r="AV43" i="5"/>
  <c r="AW43" i="5"/>
  <c r="AV44" i="5"/>
  <c r="AW44" i="5"/>
  <c r="AV45" i="5"/>
  <c r="AW45" i="5"/>
  <c r="AV46" i="5"/>
  <c r="AW46" i="5"/>
  <c r="AV47" i="5"/>
  <c r="AW47" i="5"/>
  <c r="AV48" i="5"/>
  <c r="AW48" i="5"/>
  <c r="AV49" i="5"/>
  <c r="AW49" i="5"/>
  <c r="AV50" i="5"/>
  <c r="AW50" i="5"/>
  <c r="AV51" i="5"/>
  <c r="AW51" i="5"/>
  <c r="AV52" i="5"/>
  <c r="AW52" i="5"/>
  <c r="AV53" i="5"/>
  <c r="AW53" i="5"/>
  <c r="AV54" i="5"/>
  <c r="AW54" i="5"/>
  <c r="AV55" i="5"/>
  <c r="AW55" i="5"/>
  <c r="AV56" i="5"/>
  <c r="AW56" i="5"/>
  <c r="AV57" i="5"/>
  <c r="AW57" i="5"/>
  <c r="AV58" i="5"/>
  <c r="AW58" i="5"/>
  <c r="AV59" i="5"/>
  <c r="AW59" i="5"/>
  <c r="AV60" i="5"/>
  <c r="AW60" i="5"/>
  <c r="AV61" i="5"/>
  <c r="AW61" i="5"/>
  <c r="AV62" i="5"/>
  <c r="AW62" i="5"/>
  <c r="AV63" i="5"/>
  <c r="AW63" i="5"/>
  <c r="AV64" i="5"/>
  <c r="AW64" i="5"/>
  <c r="AV65" i="5"/>
  <c r="AW65" i="5"/>
  <c r="AV66" i="5"/>
  <c r="AW66" i="5"/>
  <c r="AV67" i="5"/>
  <c r="AW67" i="5"/>
  <c r="AV68" i="5"/>
  <c r="AW68" i="5"/>
  <c r="AV69" i="5"/>
  <c r="AW69" i="5"/>
  <c r="AV70" i="5"/>
  <c r="AW70" i="5"/>
  <c r="AV71" i="5"/>
  <c r="AW71" i="5"/>
  <c r="AV72" i="5"/>
  <c r="AW72" i="5"/>
  <c r="AV73" i="5"/>
  <c r="AW73" i="5"/>
  <c r="AV74" i="5"/>
  <c r="AW74" i="5"/>
  <c r="AV75" i="5"/>
  <c r="AW75" i="5"/>
  <c r="AV76" i="5"/>
  <c r="G76" i="5"/>
  <c r="AW76" i="5"/>
  <c r="AV77" i="5"/>
  <c r="AW77" i="5"/>
  <c r="AV78" i="5"/>
  <c r="AW78" i="5"/>
  <c r="AV79" i="5"/>
  <c r="AW79" i="5"/>
  <c r="AV80" i="5"/>
  <c r="AW80" i="5"/>
  <c r="AV81" i="5"/>
  <c r="AW81" i="5"/>
  <c r="AV82" i="5"/>
  <c r="AW82" i="5"/>
  <c r="AV83" i="5"/>
  <c r="AW83" i="5"/>
  <c r="AV84" i="5"/>
  <c r="AW84" i="5"/>
  <c r="AV85" i="5"/>
  <c r="AW85" i="5"/>
  <c r="AV86" i="5"/>
  <c r="AW86" i="5"/>
  <c r="AV87" i="5"/>
  <c r="AW87" i="5"/>
  <c r="AV88" i="5"/>
  <c r="AW88" i="5"/>
  <c r="AV89" i="5"/>
  <c r="AW89" i="5"/>
  <c r="AV90" i="5"/>
  <c r="AW90" i="5"/>
  <c r="AV91" i="5"/>
  <c r="AW91" i="5"/>
  <c r="AV92" i="5"/>
  <c r="AW92" i="5"/>
  <c r="AV93" i="5"/>
  <c r="AW93" i="5"/>
  <c r="AV94" i="5"/>
  <c r="AW94" i="5"/>
  <c r="AV95" i="5"/>
  <c r="AW95" i="5"/>
  <c r="AV96" i="5"/>
  <c r="G96" i="5"/>
  <c r="AW96" i="5"/>
  <c r="AV97" i="5"/>
  <c r="AW97" i="5"/>
  <c r="AV98" i="5"/>
  <c r="AW98" i="5"/>
  <c r="AV99" i="5"/>
  <c r="AW99" i="5"/>
  <c r="AV100" i="5"/>
  <c r="AW100" i="5"/>
  <c r="AV101" i="5"/>
  <c r="AW101" i="5"/>
  <c r="AV102" i="5"/>
  <c r="AW102" i="5"/>
  <c r="AV103" i="5"/>
  <c r="AW103" i="5"/>
  <c r="AV104" i="5"/>
  <c r="AW104" i="5"/>
  <c r="AV105" i="5"/>
  <c r="AW105" i="5"/>
  <c r="AV106" i="5"/>
  <c r="AW106" i="5"/>
  <c r="AV107" i="5"/>
  <c r="AW107" i="5"/>
  <c r="AV108" i="5"/>
  <c r="AW108" i="5"/>
  <c r="AV9" i="5"/>
  <c r="AW9" i="5"/>
  <c r="AW8" i="5"/>
  <c r="AV8" i="5"/>
  <c r="AS11" i="2"/>
  <c r="G16" i="8"/>
  <c r="AS8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G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U82" i="2"/>
  <c r="AU83" i="2"/>
  <c r="AU84" i="2"/>
  <c r="AU85" i="2"/>
  <c r="AU86" i="2"/>
  <c r="AU87" i="2"/>
  <c r="AU88" i="2"/>
  <c r="AU89" i="2"/>
  <c r="AU90" i="2"/>
  <c r="AU91" i="2"/>
  <c r="G91" i="2"/>
  <c r="AU92" i="2"/>
  <c r="AU93" i="2"/>
  <c r="AU94" i="2"/>
  <c r="AU95" i="2"/>
  <c r="AU96" i="2"/>
  <c r="AU97" i="2"/>
  <c r="AU98" i="2"/>
  <c r="AU99" i="2"/>
  <c r="AU100" i="2"/>
  <c r="AU101" i="2"/>
  <c r="AU102" i="2"/>
  <c r="AU103" i="2"/>
  <c r="AU104" i="2"/>
  <c r="AU105" i="2"/>
  <c r="AU106" i="2"/>
  <c r="AU107" i="2"/>
  <c r="AU108" i="2"/>
  <c r="AU9" i="2"/>
  <c r="AT9" i="2"/>
  <c r="E2" i="16"/>
  <c r="D2" i="16"/>
  <c r="C2" i="16"/>
  <c r="B2" i="16"/>
  <c r="A2" i="16"/>
  <c r="AP48" i="5"/>
  <c r="AN48" i="5"/>
  <c r="AL48" i="5"/>
  <c r="AP47" i="5"/>
  <c r="AN47" i="5"/>
  <c r="AL47" i="5"/>
  <c r="AP46" i="5"/>
  <c r="AN46" i="5"/>
  <c r="AL46" i="5"/>
  <c r="AP45" i="5"/>
  <c r="AN45" i="5"/>
  <c r="AL45" i="5"/>
  <c r="AP44" i="5"/>
  <c r="AN44" i="5"/>
  <c r="AL44" i="5"/>
  <c r="AP43" i="5"/>
  <c r="AN43" i="5"/>
  <c r="AL43" i="5"/>
  <c r="AP42" i="5"/>
  <c r="AN42" i="5"/>
  <c r="AL42" i="5"/>
  <c r="AP41" i="5"/>
  <c r="AN41" i="5"/>
  <c r="AL41" i="5"/>
  <c r="AP40" i="5"/>
  <c r="AN40" i="5"/>
  <c r="AL40" i="5"/>
  <c r="AP39" i="5"/>
  <c r="AN39" i="5"/>
  <c r="AL39" i="5"/>
  <c r="AP38" i="5"/>
  <c r="AN38" i="5"/>
  <c r="AL38" i="5"/>
  <c r="AP37" i="5"/>
  <c r="AN37" i="5"/>
  <c r="AL37" i="5"/>
  <c r="AP36" i="5"/>
  <c r="AN36" i="5"/>
  <c r="AL36" i="5"/>
  <c r="AP35" i="5"/>
  <c r="AN35" i="5"/>
  <c r="AL35" i="5"/>
  <c r="AP34" i="5"/>
  <c r="AN34" i="5"/>
  <c r="AL34" i="5"/>
  <c r="AP33" i="5"/>
  <c r="AN33" i="5"/>
  <c r="AL33" i="5"/>
  <c r="AP32" i="5"/>
  <c r="AN32" i="5"/>
  <c r="AL32" i="5"/>
  <c r="AP31" i="5"/>
  <c r="AN31" i="5"/>
  <c r="AL31" i="5"/>
  <c r="AP30" i="5"/>
  <c r="AN30" i="5"/>
  <c r="AL30" i="5"/>
  <c r="AP29" i="5"/>
  <c r="AN29" i="5"/>
  <c r="AL29" i="5"/>
  <c r="AP28" i="5"/>
  <c r="AN28" i="5"/>
  <c r="AL28" i="5"/>
  <c r="AP27" i="5"/>
  <c r="AN27" i="5"/>
  <c r="AL27" i="5"/>
  <c r="AP26" i="5"/>
  <c r="AN26" i="5"/>
  <c r="AL26" i="5"/>
  <c r="AP25" i="5"/>
  <c r="AN25" i="5"/>
  <c r="AL25" i="5"/>
  <c r="AP24" i="5"/>
  <c r="AN24" i="5"/>
  <c r="AL24" i="5"/>
  <c r="AP23" i="5"/>
  <c r="AN23" i="5"/>
  <c r="AL23" i="5"/>
  <c r="AP22" i="5"/>
  <c r="AN22" i="5"/>
  <c r="AL22" i="5"/>
  <c r="AP21" i="5"/>
  <c r="AN21" i="5"/>
  <c r="AL21" i="5"/>
  <c r="AP20" i="5"/>
  <c r="AN20" i="5"/>
  <c r="AL20" i="5"/>
  <c r="AP19" i="5"/>
  <c r="AN19" i="5"/>
  <c r="AL19" i="5"/>
  <c r="AP18" i="5"/>
  <c r="AN18" i="5"/>
  <c r="AL18" i="5"/>
  <c r="AP17" i="5"/>
  <c r="AN17" i="5"/>
  <c r="AL17" i="5"/>
  <c r="AP16" i="5"/>
  <c r="AN16" i="5"/>
  <c r="AL16" i="5"/>
  <c r="AP15" i="5"/>
  <c r="AN15" i="5"/>
  <c r="AL15" i="5"/>
  <c r="AP14" i="5"/>
  <c r="AN14" i="5"/>
  <c r="AL14" i="5"/>
  <c r="AP13" i="5"/>
  <c r="AN13" i="5"/>
  <c r="AL13" i="5"/>
  <c r="AP12" i="5"/>
  <c r="AN12" i="5"/>
  <c r="AL12" i="5"/>
  <c r="AP11" i="5"/>
  <c r="AN11" i="5"/>
  <c r="AL11" i="5"/>
  <c r="AP10" i="5"/>
  <c r="AN10" i="5"/>
  <c r="AL10" i="5"/>
  <c r="AP48" i="2"/>
  <c r="AN48" i="2"/>
  <c r="AL48" i="2"/>
  <c r="AP47" i="2"/>
  <c r="AN47" i="2"/>
  <c r="AL47" i="2"/>
  <c r="AP46" i="2"/>
  <c r="AN46" i="2"/>
  <c r="AL46" i="2"/>
  <c r="AP45" i="2"/>
  <c r="AN45" i="2"/>
  <c r="AL45" i="2"/>
  <c r="AP44" i="2"/>
  <c r="AN44" i="2"/>
  <c r="AL44" i="2"/>
  <c r="AP43" i="2"/>
  <c r="AN43" i="2"/>
  <c r="AL43" i="2"/>
  <c r="AP42" i="2"/>
  <c r="AN42" i="2"/>
  <c r="AL42" i="2"/>
  <c r="AP41" i="2"/>
  <c r="AN41" i="2"/>
  <c r="AL41" i="2"/>
  <c r="AP40" i="2"/>
  <c r="AN40" i="2"/>
  <c r="AL40" i="2"/>
  <c r="AP39" i="2"/>
  <c r="AN39" i="2"/>
  <c r="AL39" i="2"/>
  <c r="AP38" i="2"/>
  <c r="AN38" i="2"/>
  <c r="AL38" i="2"/>
  <c r="AP37" i="2"/>
  <c r="AN37" i="2"/>
  <c r="AL37" i="2"/>
  <c r="AP36" i="2"/>
  <c r="AN36" i="2"/>
  <c r="AL36" i="2"/>
  <c r="AP35" i="2"/>
  <c r="AN35" i="2"/>
  <c r="AL35" i="2"/>
  <c r="AP34" i="2"/>
  <c r="AN34" i="2"/>
  <c r="AL34" i="2"/>
  <c r="AP33" i="2"/>
  <c r="AN33" i="2"/>
  <c r="AL33" i="2"/>
  <c r="AP32" i="2"/>
  <c r="AN32" i="2"/>
  <c r="AL32" i="2"/>
  <c r="AP31" i="2"/>
  <c r="AN31" i="2"/>
  <c r="AL31" i="2"/>
  <c r="AP30" i="2"/>
  <c r="AN30" i="2"/>
  <c r="AL30" i="2"/>
  <c r="AP29" i="2"/>
  <c r="AN29" i="2"/>
  <c r="AL29" i="2"/>
  <c r="AP28" i="2"/>
  <c r="AN28" i="2"/>
  <c r="AL28" i="2"/>
  <c r="AP27" i="2"/>
  <c r="AN27" i="2"/>
  <c r="AL27" i="2"/>
  <c r="AP26" i="2"/>
  <c r="AN26" i="2"/>
  <c r="AL26" i="2"/>
  <c r="AP25" i="2"/>
  <c r="AN25" i="2"/>
  <c r="AL25" i="2"/>
  <c r="AP24" i="2"/>
  <c r="AN24" i="2"/>
  <c r="AL24" i="2"/>
  <c r="AP23" i="2"/>
  <c r="AN23" i="2"/>
  <c r="AL23" i="2"/>
  <c r="AP22" i="2"/>
  <c r="AN22" i="2"/>
  <c r="AL22" i="2"/>
  <c r="AP21" i="2"/>
  <c r="AN21" i="2"/>
  <c r="AL21" i="2"/>
  <c r="AP20" i="2"/>
  <c r="AN20" i="2"/>
  <c r="AL20" i="2"/>
  <c r="AP19" i="2"/>
  <c r="AN19" i="2"/>
  <c r="AL19" i="2"/>
  <c r="AP18" i="2"/>
  <c r="AN18" i="2"/>
  <c r="AL18" i="2"/>
  <c r="AP17" i="2"/>
  <c r="AN17" i="2"/>
  <c r="AL17" i="2"/>
  <c r="AP16" i="2"/>
  <c r="AN16" i="2"/>
  <c r="AL16" i="2"/>
  <c r="AP15" i="2"/>
  <c r="AN15" i="2"/>
  <c r="AL15" i="2"/>
  <c r="AP14" i="2"/>
  <c r="AN14" i="2"/>
  <c r="AL14" i="2"/>
  <c r="AP13" i="2"/>
  <c r="AN13" i="2"/>
  <c r="AL13" i="2"/>
  <c r="AS13" i="5"/>
  <c r="AS12" i="5"/>
  <c r="AS11" i="5"/>
  <c r="AS10" i="5"/>
  <c r="AS9" i="5"/>
  <c r="G16" i="13"/>
  <c r="AS12" i="2"/>
  <c r="AS10" i="2"/>
  <c r="AX17" i="5"/>
  <c r="AY17" i="5"/>
  <c r="AZ17" i="5"/>
  <c r="BA17" i="5"/>
  <c r="BB17" i="5"/>
  <c r="BD17" i="5"/>
  <c r="BE17" i="5"/>
  <c r="BF17" i="5"/>
  <c r="AX16" i="5"/>
  <c r="AY16" i="5"/>
  <c r="AZ16" i="5"/>
  <c r="BA16" i="5"/>
  <c r="BB16" i="5"/>
  <c r="BD16" i="5"/>
  <c r="BE16" i="5"/>
  <c r="BF16" i="5"/>
  <c r="AX15" i="5"/>
  <c r="AY15" i="5"/>
  <c r="AZ15" i="5"/>
  <c r="BA15" i="5"/>
  <c r="BB15" i="5"/>
  <c r="BD15" i="5"/>
  <c r="BE15" i="5"/>
  <c r="BF15" i="5"/>
  <c r="AX14" i="5"/>
  <c r="AY14" i="5"/>
  <c r="AZ14" i="5"/>
  <c r="BA14" i="5"/>
  <c r="BB14" i="5"/>
  <c r="BD14" i="5"/>
  <c r="BE14" i="5"/>
  <c r="BF14" i="5"/>
  <c r="AX13" i="5"/>
  <c r="AY13" i="5"/>
  <c r="AZ13" i="5"/>
  <c r="BA13" i="5"/>
  <c r="BB13" i="5"/>
  <c r="BD13" i="5"/>
  <c r="BE13" i="5"/>
  <c r="BF13" i="5"/>
  <c r="AX12" i="5"/>
  <c r="AY12" i="5"/>
  <c r="AZ12" i="5"/>
  <c r="BA12" i="5"/>
  <c r="BB12" i="5"/>
  <c r="BD12" i="5"/>
  <c r="BE12" i="5"/>
  <c r="BF12" i="5"/>
  <c r="AZ11" i="5"/>
  <c r="AX11" i="5"/>
  <c r="AY11" i="5"/>
  <c r="BA11" i="5"/>
  <c r="BB11" i="5"/>
  <c r="BD11" i="5"/>
  <c r="BE11" i="5"/>
  <c r="BF11" i="5"/>
  <c r="AX10" i="5"/>
  <c r="AY10" i="5"/>
  <c r="AZ10" i="5"/>
  <c r="BA10" i="5"/>
  <c r="BB10" i="5"/>
  <c r="BD10" i="5"/>
  <c r="BE10" i="5"/>
  <c r="BF10" i="5"/>
  <c r="AX9" i="5"/>
  <c r="AY9" i="5"/>
  <c r="AZ9" i="5"/>
  <c r="BA9" i="5"/>
  <c r="BB9" i="5"/>
  <c r="BD9" i="5"/>
  <c r="BE9" i="5"/>
  <c r="BF9" i="5"/>
  <c r="AX18" i="5"/>
  <c r="AY18" i="5"/>
  <c r="AZ18" i="5"/>
  <c r="BA18" i="5"/>
  <c r="BB18" i="5"/>
  <c r="BD18" i="5"/>
  <c r="BE18" i="5"/>
  <c r="BF18" i="5"/>
  <c r="AX19" i="5"/>
  <c r="AY19" i="5"/>
  <c r="AZ19" i="5"/>
  <c r="BA19" i="5"/>
  <c r="BB19" i="5"/>
  <c r="BD19" i="5"/>
  <c r="BE19" i="5"/>
  <c r="BF19" i="5"/>
  <c r="AX20" i="5"/>
  <c r="AY20" i="5"/>
  <c r="AZ20" i="5"/>
  <c r="BA20" i="5"/>
  <c r="BB20" i="5"/>
  <c r="BD20" i="5"/>
  <c r="BE20" i="5"/>
  <c r="BF20" i="5"/>
  <c r="AX21" i="5"/>
  <c r="AY21" i="5"/>
  <c r="AZ21" i="5"/>
  <c r="BA21" i="5"/>
  <c r="BB21" i="5"/>
  <c r="BD21" i="5"/>
  <c r="BE21" i="5"/>
  <c r="BF21" i="5"/>
  <c r="AX22" i="5"/>
  <c r="AY22" i="5"/>
  <c r="AZ22" i="5"/>
  <c r="BA22" i="5"/>
  <c r="BB22" i="5"/>
  <c r="BD22" i="5"/>
  <c r="BE22" i="5"/>
  <c r="BF22" i="5"/>
  <c r="AX23" i="5"/>
  <c r="AY23" i="5"/>
  <c r="AZ23" i="5"/>
  <c r="BA23" i="5"/>
  <c r="BB23" i="5"/>
  <c r="BD23" i="5"/>
  <c r="BE23" i="5"/>
  <c r="BF23" i="5"/>
  <c r="AX24" i="5"/>
  <c r="AY24" i="5"/>
  <c r="AZ24" i="5"/>
  <c r="BA24" i="5"/>
  <c r="BB24" i="5"/>
  <c r="BD24" i="5"/>
  <c r="BE24" i="5"/>
  <c r="BF24" i="5"/>
  <c r="AX25" i="5"/>
  <c r="AY25" i="5"/>
  <c r="AZ25" i="5"/>
  <c r="BA25" i="5"/>
  <c r="BB25" i="5"/>
  <c r="BD25" i="5"/>
  <c r="BE25" i="5"/>
  <c r="BF25" i="5"/>
  <c r="AX26" i="5"/>
  <c r="AY26" i="5"/>
  <c r="AZ26" i="5"/>
  <c r="BA26" i="5"/>
  <c r="BB26" i="5"/>
  <c r="BD26" i="5"/>
  <c r="BE26" i="5"/>
  <c r="BF26" i="5"/>
  <c r="AX27" i="5"/>
  <c r="AY27" i="5"/>
  <c r="AZ27" i="5"/>
  <c r="BA27" i="5"/>
  <c r="BB27" i="5"/>
  <c r="BD27" i="5"/>
  <c r="BE27" i="5"/>
  <c r="BF27" i="5"/>
  <c r="AX28" i="5"/>
  <c r="AY28" i="5"/>
  <c r="AZ28" i="5"/>
  <c r="BA28" i="5"/>
  <c r="BB28" i="5"/>
  <c r="BD28" i="5"/>
  <c r="BE28" i="5"/>
  <c r="BF28" i="5"/>
  <c r="AX29" i="5"/>
  <c r="AY29" i="5"/>
  <c r="AZ29" i="5"/>
  <c r="BA29" i="5"/>
  <c r="BB29" i="5"/>
  <c r="BD29" i="5"/>
  <c r="BE29" i="5"/>
  <c r="BF29" i="5"/>
  <c r="AX30" i="5"/>
  <c r="AY30" i="5"/>
  <c r="AZ30" i="5"/>
  <c r="BA30" i="5"/>
  <c r="BB30" i="5"/>
  <c r="BD30" i="5"/>
  <c r="BE30" i="5"/>
  <c r="BF30" i="5"/>
  <c r="AX31" i="5"/>
  <c r="AY31" i="5"/>
  <c r="AZ31" i="5"/>
  <c r="BA31" i="5"/>
  <c r="BB31" i="5"/>
  <c r="BD31" i="5"/>
  <c r="BE31" i="5"/>
  <c r="BF31" i="5"/>
  <c r="AX32" i="5"/>
  <c r="AY32" i="5"/>
  <c r="AZ32" i="5"/>
  <c r="BA32" i="5"/>
  <c r="BB32" i="5"/>
  <c r="BD32" i="5"/>
  <c r="BE32" i="5"/>
  <c r="BF32" i="5"/>
  <c r="AX33" i="5"/>
  <c r="AY33" i="5"/>
  <c r="AZ33" i="5"/>
  <c r="BA33" i="5"/>
  <c r="BB33" i="5"/>
  <c r="BD33" i="5"/>
  <c r="BE33" i="5"/>
  <c r="BF33" i="5"/>
  <c r="AX34" i="5"/>
  <c r="AY34" i="5"/>
  <c r="AZ34" i="5"/>
  <c r="BA34" i="5"/>
  <c r="BB34" i="5"/>
  <c r="BD34" i="5"/>
  <c r="BE34" i="5"/>
  <c r="BF34" i="5"/>
  <c r="AX35" i="5"/>
  <c r="AY35" i="5"/>
  <c r="AZ35" i="5"/>
  <c r="BA35" i="5"/>
  <c r="BB35" i="5"/>
  <c r="BD35" i="5"/>
  <c r="BE35" i="5"/>
  <c r="BF35" i="5"/>
  <c r="AX36" i="5"/>
  <c r="AY36" i="5"/>
  <c r="AZ36" i="5"/>
  <c r="BA36" i="5"/>
  <c r="BB36" i="5"/>
  <c r="BD36" i="5"/>
  <c r="BE36" i="5"/>
  <c r="BF36" i="5"/>
  <c r="AX37" i="5"/>
  <c r="AY37" i="5"/>
  <c r="AZ37" i="5"/>
  <c r="BA37" i="5"/>
  <c r="BB37" i="5"/>
  <c r="BD37" i="5"/>
  <c r="BE37" i="5"/>
  <c r="BF37" i="5"/>
  <c r="AX38" i="5"/>
  <c r="AY38" i="5"/>
  <c r="AZ38" i="5"/>
  <c r="BA38" i="5"/>
  <c r="BB38" i="5"/>
  <c r="BD38" i="5"/>
  <c r="BE38" i="5"/>
  <c r="BF38" i="5"/>
  <c r="AX39" i="5"/>
  <c r="AY39" i="5"/>
  <c r="AZ39" i="5"/>
  <c r="BA39" i="5"/>
  <c r="BB39" i="5"/>
  <c r="BD39" i="5"/>
  <c r="BE39" i="5"/>
  <c r="BF39" i="5"/>
  <c r="AX40" i="5"/>
  <c r="AY40" i="5"/>
  <c r="AZ40" i="5"/>
  <c r="BA40" i="5"/>
  <c r="BB40" i="5"/>
  <c r="BD40" i="5"/>
  <c r="BE40" i="5"/>
  <c r="BF40" i="5"/>
  <c r="AX41" i="5"/>
  <c r="AY41" i="5"/>
  <c r="AZ41" i="5"/>
  <c r="BA41" i="5"/>
  <c r="BB41" i="5"/>
  <c r="BD41" i="5"/>
  <c r="BE41" i="5"/>
  <c r="BF41" i="5"/>
  <c r="AX42" i="5"/>
  <c r="AY42" i="5"/>
  <c r="AZ42" i="5"/>
  <c r="BA42" i="5"/>
  <c r="BB42" i="5"/>
  <c r="BD42" i="5"/>
  <c r="BE42" i="5"/>
  <c r="BF42" i="5"/>
  <c r="AX43" i="5"/>
  <c r="AY43" i="5"/>
  <c r="AZ43" i="5"/>
  <c r="BA43" i="5"/>
  <c r="BB43" i="5"/>
  <c r="BD43" i="5"/>
  <c r="BE43" i="5"/>
  <c r="BF43" i="5"/>
  <c r="AX44" i="5"/>
  <c r="AY44" i="5"/>
  <c r="AZ44" i="5"/>
  <c r="BA44" i="5"/>
  <c r="BB44" i="5"/>
  <c r="BD44" i="5"/>
  <c r="BE44" i="5"/>
  <c r="BF44" i="5"/>
  <c r="AX45" i="5"/>
  <c r="AY45" i="5"/>
  <c r="AZ45" i="5"/>
  <c r="BA45" i="5"/>
  <c r="BB45" i="5"/>
  <c r="BD45" i="5"/>
  <c r="BE45" i="5"/>
  <c r="BF45" i="5"/>
  <c r="AX46" i="5"/>
  <c r="AY46" i="5"/>
  <c r="AZ46" i="5"/>
  <c r="BA46" i="5"/>
  <c r="BB46" i="5"/>
  <c r="BD46" i="5"/>
  <c r="BE46" i="5"/>
  <c r="BF46" i="5"/>
  <c r="AX47" i="5"/>
  <c r="AY47" i="5"/>
  <c r="AZ47" i="5"/>
  <c r="BA47" i="5"/>
  <c r="BB47" i="5"/>
  <c r="BD47" i="5"/>
  <c r="BE47" i="5"/>
  <c r="BF47" i="5"/>
  <c r="AX48" i="5"/>
  <c r="AY48" i="5"/>
  <c r="AZ48" i="5"/>
  <c r="BA48" i="5"/>
  <c r="BB48" i="5"/>
  <c r="BD48" i="5"/>
  <c r="BE48" i="5"/>
  <c r="BF48" i="5"/>
  <c r="AX49" i="5"/>
  <c r="AY49" i="5"/>
  <c r="AZ49" i="5"/>
  <c r="BA49" i="5"/>
  <c r="BB49" i="5"/>
  <c r="BD49" i="5"/>
  <c r="BE49" i="5"/>
  <c r="BF49" i="5"/>
  <c r="AX50" i="5"/>
  <c r="AY50" i="5"/>
  <c r="AZ50" i="5"/>
  <c r="BA50" i="5"/>
  <c r="BB50" i="5"/>
  <c r="BD50" i="5"/>
  <c r="BE50" i="5"/>
  <c r="BF50" i="5"/>
  <c r="AX51" i="5"/>
  <c r="AY51" i="5"/>
  <c r="AZ51" i="5"/>
  <c r="BA51" i="5"/>
  <c r="BB51" i="5"/>
  <c r="BD51" i="5"/>
  <c r="BE51" i="5"/>
  <c r="BF51" i="5"/>
  <c r="AX52" i="5"/>
  <c r="AY52" i="5"/>
  <c r="AZ52" i="5"/>
  <c r="BA52" i="5"/>
  <c r="BB52" i="5"/>
  <c r="BD52" i="5"/>
  <c r="BE52" i="5"/>
  <c r="BF52" i="5"/>
  <c r="AX53" i="5"/>
  <c r="AY53" i="5"/>
  <c r="AZ53" i="5"/>
  <c r="BA53" i="5"/>
  <c r="BB53" i="5"/>
  <c r="BD53" i="5"/>
  <c r="BE53" i="5"/>
  <c r="BF53" i="5"/>
  <c r="AX54" i="5"/>
  <c r="AY54" i="5"/>
  <c r="AZ54" i="5"/>
  <c r="BA54" i="5"/>
  <c r="BB54" i="5"/>
  <c r="BD54" i="5"/>
  <c r="BE54" i="5"/>
  <c r="BF54" i="5"/>
  <c r="AX55" i="5"/>
  <c r="AY55" i="5"/>
  <c r="AZ55" i="5"/>
  <c r="BA55" i="5"/>
  <c r="BB55" i="5"/>
  <c r="BD55" i="5"/>
  <c r="BE55" i="5"/>
  <c r="BF55" i="5"/>
  <c r="AX56" i="5"/>
  <c r="AY56" i="5"/>
  <c r="AZ56" i="5"/>
  <c r="BA56" i="5"/>
  <c r="BB56" i="5"/>
  <c r="BD56" i="5"/>
  <c r="BE56" i="5"/>
  <c r="BF56" i="5"/>
  <c r="AX57" i="5"/>
  <c r="AY57" i="5"/>
  <c r="AZ57" i="5"/>
  <c r="BA57" i="5"/>
  <c r="BB57" i="5"/>
  <c r="BD57" i="5"/>
  <c r="BE57" i="5"/>
  <c r="BF57" i="5"/>
  <c r="AX58" i="5"/>
  <c r="AY58" i="5"/>
  <c r="AZ58" i="5"/>
  <c r="BA58" i="5"/>
  <c r="BB58" i="5"/>
  <c r="BD58" i="5"/>
  <c r="BE58" i="5"/>
  <c r="BF58" i="5"/>
  <c r="AX59" i="5"/>
  <c r="AY59" i="5"/>
  <c r="AZ59" i="5"/>
  <c r="BA59" i="5"/>
  <c r="BB59" i="5"/>
  <c r="BD59" i="5"/>
  <c r="BE59" i="5"/>
  <c r="BF59" i="5"/>
  <c r="AX60" i="5"/>
  <c r="AY60" i="5"/>
  <c r="AZ60" i="5"/>
  <c r="BA60" i="5"/>
  <c r="BB60" i="5"/>
  <c r="BD60" i="5"/>
  <c r="BE60" i="5"/>
  <c r="BF60" i="5"/>
  <c r="AX61" i="5"/>
  <c r="AY61" i="5"/>
  <c r="AZ61" i="5"/>
  <c r="BA61" i="5"/>
  <c r="BB61" i="5"/>
  <c r="BD61" i="5"/>
  <c r="BE61" i="5"/>
  <c r="BF61" i="5"/>
  <c r="AX62" i="5"/>
  <c r="AY62" i="5"/>
  <c r="AZ62" i="5"/>
  <c r="BA62" i="5"/>
  <c r="BB62" i="5"/>
  <c r="BD62" i="5"/>
  <c r="BE62" i="5"/>
  <c r="BF62" i="5"/>
  <c r="AX63" i="5"/>
  <c r="AY63" i="5"/>
  <c r="AZ63" i="5"/>
  <c r="BA63" i="5"/>
  <c r="BB63" i="5"/>
  <c r="BD63" i="5"/>
  <c r="BE63" i="5"/>
  <c r="BF63" i="5"/>
  <c r="AX64" i="5"/>
  <c r="AY64" i="5"/>
  <c r="AZ64" i="5"/>
  <c r="BA64" i="5"/>
  <c r="BB64" i="5"/>
  <c r="BD64" i="5"/>
  <c r="BE64" i="5"/>
  <c r="BF64" i="5"/>
  <c r="AX65" i="5"/>
  <c r="AY65" i="5"/>
  <c r="AZ65" i="5"/>
  <c r="BA65" i="5"/>
  <c r="BB65" i="5"/>
  <c r="BD65" i="5"/>
  <c r="BE65" i="5"/>
  <c r="BF65" i="5"/>
  <c r="AX66" i="5"/>
  <c r="AY66" i="5"/>
  <c r="AZ66" i="5"/>
  <c r="BA66" i="5"/>
  <c r="BB66" i="5"/>
  <c r="BD66" i="5"/>
  <c r="BE66" i="5"/>
  <c r="BF66" i="5"/>
  <c r="AX67" i="5"/>
  <c r="AY67" i="5"/>
  <c r="AZ67" i="5"/>
  <c r="BA67" i="5"/>
  <c r="BB67" i="5"/>
  <c r="BD67" i="5"/>
  <c r="BE67" i="5"/>
  <c r="BF67" i="5"/>
  <c r="AX68" i="5"/>
  <c r="AY68" i="5"/>
  <c r="AZ68" i="5"/>
  <c r="BA68" i="5"/>
  <c r="BB68" i="5"/>
  <c r="BD68" i="5"/>
  <c r="BE68" i="5"/>
  <c r="BF68" i="5"/>
  <c r="AX69" i="5"/>
  <c r="AY69" i="5"/>
  <c r="AZ69" i="5"/>
  <c r="BA69" i="5"/>
  <c r="BB69" i="5"/>
  <c r="BD69" i="5"/>
  <c r="BE69" i="5"/>
  <c r="BF69" i="5"/>
  <c r="AX70" i="5"/>
  <c r="AY70" i="5"/>
  <c r="AZ70" i="5"/>
  <c r="BA70" i="5"/>
  <c r="BB70" i="5"/>
  <c r="BD70" i="5"/>
  <c r="BE70" i="5"/>
  <c r="BF70" i="5"/>
  <c r="AX71" i="5"/>
  <c r="AY71" i="5"/>
  <c r="AZ71" i="5"/>
  <c r="BA71" i="5"/>
  <c r="BB71" i="5"/>
  <c r="BD71" i="5"/>
  <c r="BE71" i="5"/>
  <c r="BF71" i="5"/>
  <c r="AX72" i="5"/>
  <c r="AY72" i="5"/>
  <c r="AZ72" i="5"/>
  <c r="BA72" i="5"/>
  <c r="BB72" i="5"/>
  <c r="BD72" i="5"/>
  <c r="BE72" i="5"/>
  <c r="BF72" i="5"/>
  <c r="AX73" i="5"/>
  <c r="AY73" i="5"/>
  <c r="AZ73" i="5"/>
  <c r="BA73" i="5"/>
  <c r="BB73" i="5"/>
  <c r="BD73" i="5"/>
  <c r="BE73" i="5"/>
  <c r="BF73" i="5"/>
  <c r="AX74" i="5"/>
  <c r="AY74" i="5"/>
  <c r="AZ74" i="5"/>
  <c r="BA74" i="5"/>
  <c r="BB74" i="5"/>
  <c r="BD74" i="5"/>
  <c r="BE74" i="5"/>
  <c r="BF74" i="5"/>
  <c r="AX75" i="5"/>
  <c r="AY75" i="5"/>
  <c r="AZ75" i="5"/>
  <c r="BA75" i="5"/>
  <c r="BB75" i="5"/>
  <c r="BD75" i="5"/>
  <c r="BE75" i="5"/>
  <c r="BF75" i="5"/>
  <c r="AX76" i="5"/>
  <c r="AY76" i="5"/>
  <c r="AZ76" i="5"/>
  <c r="BA76" i="5"/>
  <c r="BB76" i="5"/>
  <c r="BD76" i="5"/>
  <c r="BE76" i="5"/>
  <c r="BF76" i="5"/>
  <c r="AX77" i="5"/>
  <c r="AY77" i="5"/>
  <c r="AZ77" i="5"/>
  <c r="BA77" i="5"/>
  <c r="BB77" i="5"/>
  <c r="BD77" i="5"/>
  <c r="BE77" i="5"/>
  <c r="BF77" i="5"/>
  <c r="AX78" i="5"/>
  <c r="AY78" i="5"/>
  <c r="AZ78" i="5"/>
  <c r="BA78" i="5"/>
  <c r="BB78" i="5"/>
  <c r="BD78" i="5"/>
  <c r="BE78" i="5"/>
  <c r="BF78" i="5"/>
  <c r="AX79" i="5"/>
  <c r="AY79" i="5"/>
  <c r="AZ79" i="5"/>
  <c r="BA79" i="5"/>
  <c r="BB79" i="5"/>
  <c r="BD79" i="5"/>
  <c r="BE79" i="5"/>
  <c r="BF79" i="5"/>
  <c r="AX80" i="5"/>
  <c r="AY80" i="5"/>
  <c r="AZ80" i="5"/>
  <c r="BA80" i="5"/>
  <c r="BB80" i="5"/>
  <c r="BD80" i="5"/>
  <c r="BE80" i="5"/>
  <c r="BF80" i="5"/>
  <c r="AX81" i="5"/>
  <c r="AY81" i="5"/>
  <c r="AZ81" i="5"/>
  <c r="BA81" i="5"/>
  <c r="BB81" i="5"/>
  <c r="BD81" i="5"/>
  <c r="BE81" i="5"/>
  <c r="BF81" i="5"/>
  <c r="AX82" i="5"/>
  <c r="AY82" i="5"/>
  <c r="AZ82" i="5"/>
  <c r="BA82" i="5"/>
  <c r="BB82" i="5"/>
  <c r="BD82" i="5"/>
  <c r="BE82" i="5"/>
  <c r="BF82" i="5"/>
  <c r="AX83" i="5"/>
  <c r="AY83" i="5"/>
  <c r="AZ83" i="5"/>
  <c r="BA83" i="5"/>
  <c r="BB83" i="5"/>
  <c r="BD83" i="5"/>
  <c r="BE83" i="5"/>
  <c r="BF83" i="5"/>
  <c r="AX84" i="5"/>
  <c r="AY84" i="5"/>
  <c r="AZ84" i="5"/>
  <c r="BA84" i="5"/>
  <c r="BB84" i="5"/>
  <c r="BD84" i="5"/>
  <c r="BE84" i="5"/>
  <c r="BF84" i="5"/>
  <c r="AX85" i="5"/>
  <c r="AY85" i="5"/>
  <c r="AZ85" i="5"/>
  <c r="BA85" i="5"/>
  <c r="BB85" i="5"/>
  <c r="BD85" i="5"/>
  <c r="BE85" i="5"/>
  <c r="BF85" i="5"/>
  <c r="AX86" i="5"/>
  <c r="AY86" i="5"/>
  <c r="AZ86" i="5"/>
  <c r="BA86" i="5"/>
  <c r="BB86" i="5"/>
  <c r="BD86" i="5"/>
  <c r="BE86" i="5"/>
  <c r="BF86" i="5"/>
  <c r="AX87" i="5"/>
  <c r="AY87" i="5"/>
  <c r="AZ87" i="5"/>
  <c r="BA87" i="5"/>
  <c r="BB87" i="5"/>
  <c r="BD87" i="5"/>
  <c r="BE87" i="5"/>
  <c r="BF87" i="5"/>
  <c r="AX88" i="5"/>
  <c r="AY88" i="5"/>
  <c r="AZ88" i="5"/>
  <c r="BA88" i="5"/>
  <c r="BB88" i="5"/>
  <c r="BD88" i="5"/>
  <c r="BE88" i="5"/>
  <c r="BF88" i="5"/>
  <c r="AX89" i="5"/>
  <c r="AY89" i="5"/>
  <c r="AZ89" i="5"/>
  <c r="BA89" i="5"/>
  <c r="BB89" i="5"/>
  <c r="BD89" i="5"/>
  <c r="BE89" i="5"/>
  <c r="BF89" i="5"/>
  <c r="AX90" i="5"/>
  <c r="AY90" i="5"/>
  <c r="AZ90" i="5"/>
  <c r="BA90" i="5"/>
  <c r="BB90" i="5"/>
  <c r="BD90" i="5"/>
  <c r="BE90" i="5"/>
  <c r="BF90" i="5"/>
  <c r="AX91" i="5"/>
  <c r="AY91" i="5"/>
  <c r="AZ91" i="5"/>
  <c r="BA91" i="5"/>
  <c r="BB91" i="5"/>
  <c r="BD91" i="5"/>
  <c r="BE91" i="5"/>
  <c r="BF91" i="5"/>
  <c r="AX92" i="5"/>
  <c r="AY92" i="5"/>
  <c r="AZ92" i="5"/>
  <c r="BA92" i="5"/>
  <c r="BB92" i="5"/>
  <c r="BD92" i="5"/>
  <c r="BE92" i="5"/>
  <c r="BF92" i="5"/>
  <c r="AX93" i="5"/>
  <c r="AY93" i="5"/>
  <c r="AZ93" i="5"/>
  <c r="BA93" i="5"/>
  <c r="BB93" i="5"/>
  <c r="BD93" i="5"/>
  <c r="BE93" i="5"/>
  <c r="BF93" i="5"/>
  <c r="AX94" i="5"/>
  <c r="AY94" i="5"/>
  <c r="AZ94" i="5"/>
  <c r="BA94" i="5"/>
  <c r="BB94" i="5"/>
  <c r="BD94" i="5"/>
  <c r="BE94" i="5"/>
  <c r="BF94" i="5"/>
  <c r="AX95" i="5"/>
  <c r="AY95" i="5"/>
  <c r="AZ95" i="5"/>
  <c r="BA95" i="5"/>
  <c r="BB95" i="5"/>
  <c r="BD95" i="5"/>
  <c r="BE95" i="5"/>
  <c r="BF95" i="5"/>
  <c r="AX96" i="5"/>
  <c r="AY96" i="5"/>
  <c r="AZ96" i="5"/>
  <c r="BA96" i="5"/>
  <c r="BB96" i="5"/>
  <c r="BD96" i="5"/>
  <c r="BE96" i="5"/>
  <c r="BF96" i="5"/>
  <c r="AX97" i="5"/>
  <c r="AY97" i="5"/>
  <c r="AZ97" i="5"/>
  <c r="BA97" i="5"/>
  <c r="BB97" i="5"/>
  <c r="BD97" i="5"/>
  <c r="BE97" i="5"/>
  <c r="BF97" i="5"/>
  <c r="AX98" i="5"/>
  <c r="AY98" i="5"/>
  <c r="AZ98" i="5"/>
  <c r="BA98" i="5"/>
  <c r="BB98" i="5"/>
  <c r="BD98" i="5"/>
  <c r="BE98" i="5"/>
  <c r="BF98" i="5"/>
  <c r="AX99" i="5"/>
  <c r="AY99" i="5"/>
  <c r="AZ99" i="5"/>
  <c r="BA99" i="5"/>
  <c r="BB99" i="5"/>
  <c r="BD99" i="5"/>
  <c r="BE99" i="5"/>
  <c r="BF99" i="5"/>
  <c r="AX100" i="5"/>
  <c r="AY100" i="5"/>
  <c r="AZ100" i="5"/>
  <c r="BA100" i="5"/>
  <c r="BB100" i="5"/>
  <c r="BD100" i="5"/>
  <c r="BE100" i="5"/>
  <c r="BF100" i="5"/>
  <c r="AX101" i="5"/>
  <c r="AY101" i="5"/>
  <c r="AZ101" i="5"/>
  <c r="BA101" i="5"/>
  <c r="BB101" i="5"/>
  <c r="BD101" i="5"/>
  <c r="BE101" i="5"/>
  <c r="BF101" i="5"/>
  <c r="AX102" i="5"/>
  <c r="AY102" i="5"/>
  <c r="AZ102" i="5"/>
  <c r="BA102" i="5"/>
  <c r="BB102" i="5"/>
  <c r="BD102" i="5"/>
  <c r="BE102" i="5"/>
  <c r="BF102" i="5"/>
  <c r="AX103" i="5"/>
  <c r="AY103" i="5"/>
  <c r="AZ103" i="5"/>
  <c r="BA103" i="5"/>
  <c r="BB103" i="5"/>
  <c r="BD103" i="5"/>
  <c r="BE103" i="5"/>
  <c r="BF103" i="5"/>
  <c r="AX104" i="5"/>
  <c r="AY104" i="5"/>
  <c r="AZ104" i="5"/>
  <c r="BA104" i="5"/>
  <c r="BB104" i="5"/>
  <c r="BD104" i="5"/>
  <c r="BE104" i="5"/>
  <c r="BF104" i="5"/>
  <c r="AX105" i="5"/>
  <c r="AY105" i="5"/>
  <c r="AZ105" i="5"/>
  <c r="BA105" i="5"/>
  <c r="BB105" i="5"/>
  <c r="BD105" i="5"/>
  <c r="BE105" i="5"/>
  <c r="BF105" i="5"/>
  <c r="AX106" i="5"/>
  <c r="AY106" i="5"/>
  <c r="AZ106" i="5"/>
  <c r="BA106" i="5"/>
  <c r="BB106" i="5"/>
  <c r="BD106" i="5"/>
  <c r="BE106" i="5"/>
  <c r="BF106" i="5"/>
  <c r="AX107" i="5"/>
  <c r="AY107" i="5"/>
  <c r="AZ107" i="5"/>
  <c r="BA107" i="5"/>
  <c r="BB107" i="5"/>
  <c r="BD107" i="5"/>
  <c r="BE107" i="5"/>
  <c r="BF107" i="5"/>
  <c r="AX108" i="5"/>
  <c r="AY108" i="5"/>
  <c r="AZ108" i="5"/>
  <c r="BA108" i="5"/>
  <c r="BB108" i="5"/>
  <c r="BD108" i="5"/>
  <c r="BE108" i="5"/>
  <c r="BF108" i="5"/>
  <c r="AX8" i="5"/>
  <c r="AY8" i="5"/>
  <c r="BD108" i="2"/>
  <c r="BC108" i="2"/>
  <c r="BB108" i="2"/>
  <c r="BA108" i="2"/>
  <c r="AZ108" i="2"/>
  <c r="AY108" i="2"/>
  <c r="AX108" i="2"/>
  <c r="AW108" i="2"/>
  <c r="AV108" i="2"/>
  <c r="BD107" i="2"/>
  <c r="BC107" i="2"/>
  <c r="BB107" i="2"/>
  <c r="BA107" i="2"/>
  <c r="AZ107" i="2"/>
  <c r="AY107" i="2"/>
  <c r="AX107" i="2"/>
  <c r="AW107" i="2"/>
  <c r="AV107" i="2"/>
  <c r="BD106" i="2"/>
  <c r="BC106" i="2"/>
  <c r="BB106" i="2"/>
  <c r="BA106" i="2"/>
  <c r="AZ106" i="2"/>
  <c r="AY106" i="2"/>
  <c r="AX106" i="2"/>
  <c r="AW106" i="2"/>
  <c r="AV106" i="2"/>
  <c r="BD105" i="2"/>
  <c r="BC105" i="2"/>
  <c r="BB105" i="2"/>
  <c r="BA105" i="2"/>
  <c r="AZ105" i="2"/>
  <c r="AY105" i="2"/>
  <c r="AX105" i="2"/>
  <c r="AW105" i="2"/>
  <c r="AV105" i="2"/>
  <c r="BD104" i="2"/>
  <c r="BC104" i="2"/>
  <c r="BB104" i="2"/>
  <c r="BA104" i="2"/>
  <c r="AZ104" i="2"/>
  <c r="AY104" i="2"/>
  <c r="AX104" i="2"/>
  <c r="AW104" i="2"/>
  <c r="AV104" i="2"/>
  <c r="BD103" i="2"/>
  <c r="BC103" i="2"/>
  <c r="BB103" i="2"/>
  <c r="BA103" i="2"/>
  <c r="AZ103" i="2"/>
  <c r="AY103" i="2"/>
  <c r="AX103" i="2"/>
  <c r="AW103" i="2"/>
  <c r="AV103" i="2"/>
  <c r="G103" i="2"/>
  <c r="BD102" i="2"/>
  <c r="BC102" i="2"/>
  <c r="BB102" i="2"/>
  <c r="BA102" i="2"/>
  <c r="AZ102" i="2"/>
  <c r="AY102" i="2"/>
  <c r="AX102" i="2"/>
  <c r="AW102" i="2"/>
  <c r="AV102" i="2"/>
  <c r="BD101" i="2"/>
  <c r="BC101" i="2"/>
  <c r="BB101" i="2"/>
  <c r="BA101" i="2"/>
  <c r="AZ101" i="2"/>
  <c r="AY101" i="2"/>
  <c r="AX101" i="2"/>
  <c r="AW101" i="2"/>
  <c r="AV101" i="2"/>
  <c r="BD100" i="2"/>
  <c r="BC100" i="2"/>
  <c r="BB100" i="2"/>
  <c r="BA100" i="2"/>
  <c r="AZ100" i="2"/>
  <c r="AY100" i="2"/>
  <c r="AX100" i="2"/>
  <c r="AW100" i="2"/>
  <c r="AV100" i="2"/>
  <c r="BD99" i="2"/>
  <c r="BC99" i="2"/>
  <c r="BB99" i="2"/>
  <c r="BA99" i="2"/>
  <c r="AZ99" i="2"/>
  <c r="AY99" i="2"/>
  <c r="AX99" i="2"/>
  <c r="AW99" i="2"/>
  <c r="AV99" i="2"/>
  <c r="BD98" i="2"/>
  <c r="BC98" i="2"/>
  <c r="BB98" i="2"/>
  <c r="BA98" i="2"/>
  <c r="AZ98" i="2"/>
  <c r="AY98" i="2"/>
  <c r="AX98" i="2"/>
  <c r="AW98" i="2"/>
  <c r="AV98" i="2"/>
  <c r="BD97" i="2"/>
  <c r="BC97" i="2"/>
  <c r="BB97" i="2"/>
  <c r="BA97" i="2"/>
  <c r="AZ97" i="2"/>
  <c r="AY97" i="2"/>
  <c r="AX97" i="2"/>
  <c r="AW97" i="2"/>
  <c r="AV97" i="2"/>
  <c r="BD96" i="2"/>
  <c r="BC96" i="2"/>
  <c r="BB96" i="2"/>
  <c r="BA96" i="2"/>
  <c r="AZ96" i="2"/>
  <c r="AY96" i="2"/>
  <c r="AX96" i="2"/>
  <c r="AW96" i="2"/>
  <c r="AV96" i="2"/>
  <c r="BD95" i="2"/>
  <c r="BC95" i="2"/>
  <c r="BB95" i="2"/>
  <c r="BA95" i="2"/>
  <c r="AZ95" i="2"/>
  <c r="AY95" i="2"/>
  <c r="AX95" i="2"/>
  <c r="AW95" i="2"/>
  <c r="AV95" i="2"/>
  <c r="BD94" i="2"/>
  <c r="BC94" i="2"/>
  <c r="BB94" i="2"/>
  <c r="BA94" i="2"/>
  <c r="AZ94" i="2"/>
  <c r="AY94" i="2"/>
  <c r="AX94" i="2"/>
  <c r="AW94" i="2"/>
  <c r="AV94" i="2"/>
  <c r="BD93" i="2"/>
  <c r="BC93" i="2"/>
  <c r="BB93" i="2"/>
  <c r="BA93" i="2"/>
  <c r="AZ93" i="2"/>
  <c r="AY93" i="2"/>
  <c r="AX93" i="2"/>
  <c r="AW93" i="2"/>
  <c r="AV93" i="2"/>
  <c r="BD92" i="2"/>
  <c r="BC92" i="2"/>
  <c r="BB92" i="2"/>
  <c r="BA92" i="2"/>
  <c r="AZ92" i="2"/>
  <c r="AY92" i="2"/>
  <c r="AX92" i="2"/>
  <c r="AW92" i="2"/>
  <c r="AV92" i="2"/>
  <c r="BD91" i="2"/>
  <c r="BC91" i="2"/>
  <c r="BB91" i="2"/>
  <c r="BA91" i="2"/>
  <c r="AZ91" i="2"/>
  <c r="AY91" i="2"/>
  <c r="AX91" i="2"/>
  <c r="AW91" i="2"/>
  <c r="AV91" i="2"/>
  <c r="BD90" i="2"/>
  <c r="BC90" i="2"/>
  <c r="BB90" i="2"/>
  <c r="BA90" i="2"/>
  <c r="AZ90" i="2"/>
  <c r="AY90" i="2"/>
  <c r="AX90" i="2"/>
  <c r="AW90" i="2"/>
  <c r="AV90" i="2"/>
  <c r="BD89" i="2"/>
  <c r="BC89" i="2"/>
  <c r="BB89" i="2"/>
  <c r="BA89" i="2"/>
  <c r="AZ89" i="2"/>
  <c r="AY89" i="2"/>
  <c r="AX89" i="2"/>
  <c r="AW89" i="2"/>
  <c r="AV89" i="2"/>
  <c r="BD88" i="2"/>
  <c r="BC88" i="2"/>
  <c r="BB88" i="2"/>
  <c r="BA88" i="2"/>
  <c r="AZ88" i="2"/>
  <c r="AY88" i="2"/>
  <c r="AX88" i="2"/>
  <c r="AW88" i="2"/>
  <c r="AV88" i="2"/>
  <c r="BD87" i="2"/>
  <c r="BC87" i="2"/>
  <c r="BB87" i="2"/>
  <c r="BA87" i="2"/>
  <c r="AZ87" i="2"/>
  <c r="AY87" i="2"/>
  <c r="AX87" i="2"/>
  <c r="AW87" i="2"/>
  <c r="G87" i="2"/>
  <c r="AV87" i="2"/>
  <c r="BD86" i="2"/>
  <c r="BC86" i="2"/>
  <c r="BB86" i="2"/>
  <c r="BA86" i="2"/>
  <c r="AZ86" i="2"/>
  <c r="AY86" i="2"/>
  <c r="AX86" i="2"/>
  <c r="AW86" i="2"/>
  <c r="AV86" i="2"/>
  <c r="BD85" i="2"/>
  <c r="BC85" i="2"/>
  <c r="BB85" i="2"/>
  <c r="BA85" i="2"/>
  <c r="AZ85" i="2"/>
  <c r="AY85" i="2"/>
  <c r="AX85" i="2"/>
  <c r="AW85" i="2"/>
  <c r="AV85" i="2"/>
  <c r="BD84" i="2"/>
  <c r="BC84" i="2"/>
  <c r="BB84" i="2"/>
  <c r="BA84" i="2"/>
  <c r="AZ84" i="2"/>
  <c r="AY84" i="2"/>
  <c r="AX84" i="2"/>
  <c r="AW84" i="2"/>
  <c r="AV84" i="2"/>
  <c r="BD83" i="2"/>
  <c r="BC83" i="2"/>
  <c r="BB83" i="2"/>
  <c r="BA83" i="2"/>
  <c r="AZ83" i="2"/>
  <c r="AY83" i="2"/>
  <c r="AX83" i="2"/>
  <c r="AW83" i="2"/>
  <c r="AV83" i="2"/>
  <c r="BD82" i="2"/>
  <c r="BC82" i="2"/>
  <c r="BB82" i="2"/>
  <c r="BA82" i="2"/>
  <c r="AZ82" i="2"/>
  <c r="AY82" i="2"/>
  <c r="AX82" i="2"/>
  <c r="AW82" i="2"/>
  <c r="AV82" i="2"/>
  <c r="BD81" i="2"/>
  <c r="BC81" i="2"/>
  <c r="BB81" i="2"/>
  <c r="BA81" i="2"/>
  <c r="AZ81" i="2"/>
  <c r="AY81" i="2"/>
  <c r="AX81" i="2"/>
  <c r="AW81" i="2"/>
  <c r="AV81" i="2"/>
  <c r="BD80" i="2"/>
  <c r="BC80" i="2"/>
  <c r="BB80" i="2"/>
  <c r="BA80" i="2"/>
  <c r="AZ80" i="2"/>
  <c r="AY80" i="2"/>
  <c r="AX80" i="2"/>
  <c r="AW80" i="2"/>
  <c r="AV80" i="2"/>
  <c r="BD79" i="2"/>
  <c r="BC79" i="2"/>
  <c r="BB79" i="2"/>
  <c r="BA79" i="2"/>
  <c r="AZ79" i="2"/>
  <c r="AY79" i="2"/>
  <c r="AX79" i="2"/>
  <c r="AW79" i="2"/>
  <c r="AV79" i="2"/>
  <c r="BD78" i="2"/>
  <c r="BC78" i="2"/>
  <c r="BB78" i="2"/>
  <c r="BA78" i="2"/>
  <c r="AZ78" i="2"/>
  <c r="AY78" i="2"/>
  <c r="AX78" i="2"/>
  <c r="AW78" i="2"/>
  <c r="AV78" i="2"/>
  <c r="BD77" i="2"/>
  <c r="BC77" i="2"/>
  <c r="BB77" i="2"/>
  <c r="BA77" i="2"/>
  <c r="AZ77" i="2"/>
  <c r="AY77" i="2"/>
  <c r="AX77" i="2"/>
  <c r="AW77" i="2"/>
  <c r="AV77" i="2"/>
  <c r="BD76" i="2"/>
  <c r="BC76" i="2"/>
  <c r="BB76" i="2"/>
  <c r="BA76" i="2"/>
  <c r="AZ76" i="2"/>
  <c r="AY76" i="2"/>
  <c r="AX76" i="2"/>
  <c r="AW76" i="2"/>
  <c r="AV76" i="2"/>
  <c r="BD75" i="2"/>
  <c r="BC75" i="2"/>
  <c r="BB75" i="2"/>
  <c r="BA75" i="2"/>
  <c r="AZ75" i="2"/>
  <c r="AY75" i="2"/>
  <c r="AX75" i="2"/>
  <c r="AW75" i="2"/>
  <c r="G75" i="2"/>
  <c r="AV75" i="2"/>
  <c r="BD74" i="2"/>
  <c r="BC74" i="2"/>
  <c r="BB74" i="2"/>
  <c r="BA74" i="2"/>
  <c r="AZ74" i="2"/>
  <c r="AY74" i="2"/>
  <c r="AX74" i="2"/>
  <c r="AW74" i="2"/>
  <c r="AV74" i="2"/>
  <c r="BD73" i="2"/>
  <c r="BC73" i="2"/>
  <c r="BB73" i="2"/>
  <c r="BA73" i="2"/>
  <c r="AZ73" i="2"/>
  <c r="AY73" i="2"/>
  <c r="AX73" i="2"/>
  <c r="AW73" i="2"/>
  <c r="AV73" i="2"/>
  <c r="BD72" i="2"/>
  <c r="BC72" i="2"/>
  <c r="BB72" i="2"/>
  <c r="BA72" i="2"/>
  <c r="AZ72" i="2"/>
  <c r="AY72" i="2"/>
  <c r="AX72" i="2"/>
  <c r="AW72" i="2"/>
  <c r="AV72" i="2"/>
  <c r="BD71" i="2"/>
  <c r="BC71" i="2"/>
  <c r="BB71" i="2"/>
  <c r="BA71" i="2"/>
  <c r="AZ71" i="2"/>
  <c r="AY71" i="2"/>
  <c r="AX71" i="2"/>
  <c r="AW71" i="2"/>
  <c r="AV71" i="2"/>
  <c r="BD70" i="2"/>
  <c r="BC70" i="2"/>
  <c r="BB70" i="2"/>
  <c r="BA70" i="2"/>
  <c r="AZ70" i="2"/>
  <c r="AY70" i="2"/>
  <c r="AX70" i="2"/>
  <c r="AW70" i="2"/>
  <c r="AV70" i="2"/>
  <c r="BD69" i="2"/>
  <c r="BC69" i="2"/>
  <c r="BB69" i="2"/>
  <c r="BA69" i="2"/>
  <c r="AZ69" i="2"/>
  <c r="AY69" i="2"/>
  <c r="AX69" i="2"/>
  <c r="AW69" i="2"/>
  <c r="AV69" i="2"/>
  <c r="BD68" i="2"/>
  <c r="BC68" i="2"/>
  <c r="BB68" i="2"/>
  <c r="BA68" i="2"/>
  <c r="AZ68" i="2"/>
  <c r="AY68" i="2"/>
  <c r="AX68" i="2"/>
  <c r="AW68" i="2"/>
  <c r="AV68" i="2"/>
  <c r="BD67" i="2"/>
  <c r="BC67" i="2"/>
  <c r="BB67" i="2"/>
  <c r="BA67" i="2"/>
  <c r="AZ67" i="2"/>
  <c r="AY67" i="2"/>
  <c r="AX67" i="2"/>
  <c r="AW67" i="2"/>
  <c r="AV67" i="2"/>
  <c r="BD66" i="2"/>
  <c r="BC66" i="2"/>
  <c r="BB66" i="2"/>
  <c r="BA66" i="2"/>
  <c r="AZ66" i="2"/>
  <c r="AY66" i="2"/>
  <c r="AX66" i="2"/>
  <c r="AW66" i="2"/>
  <c r="AV66" i="2"/>
  <c r="BD65" i="2"/>
  <c r="BC65" i="2"/>
  <c r="BB65" i="2"/>
  <c r="BA65" i="2"/>
  <c r="AZ65" i="2"/>
  <c r="AY65" i="2"/>
  <c r="AX65" i="2"/>
  <c r="AW65" i="2"/>
  <c r="AV65" i="2"/>
  <c r="BD64" i="2"/>
  <c r="BC64" i="2"/>
  <c r="BB64" i="2"/>
  <c r="BA64" i="2"/>
  <c r="AZ64" i="2"/>
  <c r="AY64" i="2"/>
  <c r="AX64" i="2"/>
  <c r="AW64" i="2"/>
  <c r="AV64" i="2"/>
  <c r="BD63" i="2"/>
  <c r="BC63" i="2"/>
  <c r="BB63" i="2"/>
  <c r="BA63" i="2"/>
  <c r="AZ63" i="2"/>
  <c r="AY63" i="2"/>
  <c r="AX63" i="2"/>
  <c r="AW63" i="2"/>
  <c r="AV63" i="2"/>
  <c r="BD62" i="2"/>
  <c r="BC62" i="2"/>
  <c r="BB62" i="2"/>
  <c r="BA62" i="2"/>
  <c r="AZ62" i="2"/>
  <c r="AY62" i="2"/>
  <c r="AX62" i="2"/>
  <c r="AW62" i="2"/>
  <c r="AV62" i="2"/>
  <c r="BD61" i="2"/>
  <c r="BC61" i="2"/>
  <c r="BB61" i="2"/>
  <c r="BA61" i="2"/>
  <c r="AZ61" i="2"/>
  <c r="AY61" i="2"/>
  <c r="AX61" i="2"/>
  <c r="AW61" i="2"/>
  <c r="AV61" i="2"/>
  <c r="BD60" i="2"/>
  <c r="BC60" i="2"/>
  <c r="BB60" i="2"/>
  <c r="BA60" i="2"/>
  <c r="AZ60" i="2"/>
  <c r="AY60" i="2"/>
  <c r="AX60" i="2"/>
  <c r="AW60" i="2"/>
  <c r="AV60" i="2"/>
  <c r="BD59" i="2"/>
  <c r="BC59" i="2"/>
  <c r="BB59" i="2"/>
  <c r="BA59" i="2"/>
  <c r="AZ59" i="2"/>
  <c r="AY59" i="2"/>
  <c r="AX59" i="2"/>
  <c r="AW59" i="2"/>
  <c r="AV59" i="2"/>
  <c r="BD58" i="2"/>
  <c r="BC58" i="2"/>
  <c r="BB58" i="2"/>
  <c r="BA58" i="2"/>
  <c r="AZ58" i="2"/>
  <c r="AY58" i="2"/>
  <c r="AX58" i="2"/>
  <c r="AW58" i="2"/>
  <c r="AV58" i="2"/>
  <c r="BD57" i="2"/>
  <c r="BC57" i="2"/>
  <c r="BB57" i="2"/>
  <c r="BA57" i="2"/>
  <c r="AZ57" i="2"/>
  <c r="AY57" i="2"/>
  <c r="AX57" i="2"/>
  <c r="AW57" i="2"/>
  <c r="AV57" i="2"/>
  <c r="BD56" i="2"/>
  <c r="BC56" i="2"/>
  <c r="BB56" i="2"/>
  <c r="BA56" i="2"/>
  <c r="AZ56" i="2"/>
  <c r="AY56" i="2"/>
  <c r="AX56" i="2"/>
  <c r="AW56" i="2"/>
  <c r="AV56" i="2"/>
  <c r="BD55" i="2"/>
  <c r="BC55" i="2"/>
  <c r="BB55" i="2"/>
  <c r="BA55" i="2"/>
  <c r="AZ55" i="2"/>
  <c r="AY55" i="2"/>
  <c r="AX55" i="2"/>
  <c r="AW55" i="2"/>
  <c r="AV55" i="2"/>
  <c r="BD54" i="2"/>
  <c r="BC54" i="2"/>
  <c r="BB54" i="2"/>
  <c r="BA54" i="2"/>
  <c r="AZ54" i="2"/>
  <c r="AY54" i="2"/>
  <c r="AX54" i="2"/>
  <c r="AW54" i="2"/>
  <c r="AV54" i="2"/>
  <c r="BD53" i="2"/>
  <c r="BC53" i="2"/>
  <c r="BB53" i="2"/>
  <c r="BA53" i="2"/>
  <c r="AZ53" i="2"/>
  <c r="AY53" i="2"/>
  <c r="AX53" i="2"/>
  <c r="AW53" i="2"/>
  <c r="AV53" i="2"/>
  <c r="BD52" i="2"/>
  <c r="BC52" i="2"/>
  <c r="BB52" i="2"/>
  <c r="BA52" i="2"/>
  <c r="AZ52" i="2"/>
  <c r="AY52" i="2"/>
  <c r="AX52" i="2"/>
  <c r="AW52" i="2"/>
  <c r="AV52" i="2"/>
  <c r="BD51" i="2"/>
  <c r="BC51" i="2"/>
  <c r="BB51" i="2"/>
  <c r="BA51" i="2"/>
  <c r="AZ51" i="2"/>
  <c r="AY51" i="2"/>
  <c r="AX51" i="2"/>
  <c r="AW51" i="2"/>
  <c r="AV51" i="2"/>
  <c r="BD50" i="2"/>
  <c r="BC50" i="2"/>
  <c r="BB50" i="2"/>
  <c r="BA50" i="2"/>
  <c r="AZ50" i="2"/>
  <c r="AY50" i="2"/>
  <c r="AX50" i="2"/>
  <c r="AW50" i="2"/>
  <c r="AV50" i="2"/>
  <c r="BD49" i="2"/>
  <c r="BC49" i="2"/>
  <c r="BB49" i="2"/>
  <c r="BA49" i="2"/>
  <c r="AZ49" i="2"/>
  <c r="AY49" i="2"/>
  <c r="AX49" i="2"/>
  <c r="AW49" i="2"/>
  <c r="AV49" i="2"/>
  <c r="BD48" i="2"/>
  <c r="BC48" i="2"/>
  <c r="BB48" i="2"/>
  <c r="BA48" i="2"/>
  <c r="AZ48" i="2"/>
  <c r="AY48" i="2"/>
  <c r="AX48" i="2"/>
  <c r="AW48" i="2"/>
  <c r="AV48" i="2"/>
  <c r="BD47" i="2"/>
  <c r="BC47" i="2"/>
  <c r="BB47" i="2"/>
  <c r="BA47" i="2"/>
  <c r="AZ47" i="2"/>
  <c r="AY47" i="2"/>
  <c r="AX47" i="2"/>
  <c r="AW47" i="2"/>
  <c r="AV47" i="2"/>
  <c r="BD46" i="2"/>
  <c r="BC46" i="2"/>
  <c r="BB46" i="2"/>
  <c r="BA46" i="2"/>
  <c r="AZ46" i="2"/>
  <c r="AY46" i="2"/>
  <c r="AX46" i="2"/>
  <c r="AW46" i="2"/>
  <c r="AV46" i="2"/>
  <c r="BD45" i="2"/>
  <c r="BC45" i="2"/>
  <c r="BB45" i="2"/>
  <c r="BA45" i="2"/>
  <c r="AZ45" i="2"/>
  <c r="AY45" i="2"/>
  <c r="AX45" i="2"/>
  <c r="AW45" i="2"/>
  <c r="AV45" i="2"/>
  <c r="BD44" i="2"/>
  <c r="BC44" i="2"/>
  <c r="BB44" i="2"/>
  <c r="BA44" i="2"/>
  <c r="AZ44" i="2"/>
  <c r="AY44" i="2"/>
  <c r="AX44" i="2"/>
  <c r="AW44" i="2"/>
  <c r="AV44" i="2"/>
  <c r="BD43" i="2"/>
  <c r="BC43" i="2"/>
  <c r="BB43" i="2"/>
  <c r="BA43" i="2"/>
  <c r="AZ43" i="2"/>
  <c r="AY43" i="2"/>
  <c r="AX43" i="2"/>
  <c r="AW43" i="2"/>
  <c r="AV43" i="2"/>
  <c r="BD42" i="2"/>
  <c r="BC42" i="2"/>
  <c r="BB42" i="2"/>
  <c r="BA42" i="2"/>
  <c r="AZ42" i="2"/>
  <c r="AY42" i="2"/>
  <c r="AX42" i="2"/>
  <c r="AW42" i="2"/>
  <c r="AV42" i="2"/>
  <c r="BD41" i="2"/>
  <c r="BC41" i="2"/>
  <c r="BB41" i="2"/>
  <c r="BA41" i="2"/>
  <c r="AZ41" i="2"/>
  <c r="AY41" i="2"/>
  <c r="AX41" i="2"/>
  <c r="AW41" i="2"/>
  <c r="AV41" i="2"/>
  <c r="BD40" i="2"/>
  <c r="BC40" i="2"/>
  <c r="BB40" i="2"/>
  <c r="BA40" i="2"/>
  <c r="AZ40" i="2"/>
  <c r="AY40" i="2"/>
  <c r="AX40" i="2"/>
  <c r="AW40" i="2"/>
  <c r="AV40" i="2"/>
  <c r="BD39" i="2"/>
  <c r="BC39" i="2"/>
  <c r="BB39" i="2"/>
  <c r="BA39" i="2"/>
  <c r="AZ39" i="2"/>
  <c r="AY39" i="2"/>
  <c r="AX39" i="2"/>
  <c r="AW39" i="2"/>
  <c r="AV39" i="2"/>
  <c r="BD38" i="2"/>
  <c r="BC38" i="2"/>
  <c r="BB38" i="2"/>
  <c r="BA38" i="2"/>
  <c r="AZ38" i="2"/>
  <c r="AY38" i="2"/>
  <c r="AX38" i="2"/>
  <c r="AW38" i="2"/>
  <c r="AV38" i="2"/>
  <c r="BD37" i="2"/>
  <c r="BC37" i="2"/>
  <c r="BB37" i="2"/>
  <c r="BA37" i="2"/>
  <c r="AZ37" i="2"/>
  <c r="AY37" i="2"/>
  <c r="AX37" i="2"/>
  <c r="AW37" i="2"/>
  <c r="AV37" i="2"/>
  <c r="BD36" i="2"/>
  <c r="BC36" i="2"/>
  <c r="BB36" i="2"/>
  <c r="BA36" i="2"/>
  <c r="AZ36" i="2"/>
  <c r="AY36" i="2"/>
  <c r="AX36" i="2"/>
  <c r="AW36" i="2"/>
  <c r="AV36" i="2"/>
  <c r="BD35" i="2"/>
  <c r="BC35" i="2"/>
  <c r="BB35" i="2"/>
  <c r="BA35" i="2"/>
  <c r="AZ35" i="2"/>
  <c r="AY35" i="2"/>
  <c r="AX35" i="2"/>
  <c r="AW35" i="2"/>
  <c r="AV35" i="2"/>
  <c r="BD34" i="2"/>
  <c r="BC34" i="2"/>
  <c r="BB34" i="2"/>
  <c r="BA34" i="2"/>
  <c r="AZ34" i="2"/>
  <c r="AY34" i="2"/>
  <c r="AX34" i="2"/>
  <c r="AW34" i="2"/>
  <c r="AV34" i="2"/>
  <c r="BD33" i="2"/>
  <c r="BC33" i="2"/>
  <c r="BB33" i="2"/>
  <c r="BA33" i="2"/>
  <c r="AZ33" i="2"/>
  <c r="AY33" i="2"/>
  <c r="AX33" i="2"/>
  <c r="AW33" i="2"/>
  <c r="AV33" i="2"/>
  <c r="BD32" i="2"/>
  <c r="BC32" i="2"/>
  <c r="BB32" i="2"/>
  <c r="BA32" i="2"/>
  <c r="AZ32" i="2"/>
  <c r="AY32" i="2"/>
  <c r="AX32" i="2"/>
  <c r="AW32" i="2"/>
  <c r="AV32" i="2"/>
  <c r="BD31" i="2"/>
  <c r="BC31" i="2"/>
  <c r="BB31" i="2"/>
  <c r="BA31" i="2"/>
  <c r="AZ31" i="2"/>
  <c r="AY31" i="2"/>
  <c r="AX31" i="2"/>
  <c r="AW31" i="2"/>
  <c r="AV31" i="2"/>
  <c r="BD30" i="2"/>
  <c r="BC30" i="2"/>
  <c r="BB30" i="2"/>
  <c r="BA30" i="2"/>
  <c r="AZ30" i="2"/>
  <c r="AY30" i="2"/>
  <c r="AX30" i="2"/>
  <c r="AW30" i="2"/>
  <c r="AV30" i="2"/>
  <c r="BD29" i="2"/>
  <c r="BC29" i="2"/>
  <c r="BB29" i="2"/>
  <c r="BA29" i="2"/>
  <c r="AZ29" i="2"/>
  <c r="AY29" i="2"/>
  <c r="AX29" i="2"/>
  <c r="AW29" i="2"/>
  <c r="AV29" i="2"/>
  <c r="BD28" i="2"/>
  <c r="BC28" i="2"/>
  <c r="BB28" i="2"/>
  <c r="BA28" i="2"/>
  <c r="AZ28" i="2"/>
  <c r="AY28" i="2"/>
  <c r="AX28" i="2"/>
  <c r="AW28" i="2"/>
  <c r="AV28" i="2"/>
  <c r="BD27" i="2"/>
  <c r="BC27" i="2"/>
  <c r="BB27" i="2"/>
  <c r="BA27" i="2"/>
  <c r="AZ27" i="2"/>
  <c r="AY27" i="2"/>
  <c r="AX27" i="2"/>
  <c r="AW27" i="2"/>
  <c r="AV27" i="2"/>
  <c r="BD26" i="2"/>
  <c r="BC26" i="2"/>
  <c r="BB26" i="2"/>
  <c r="BA26" i="2"/>
  <c r="AZ26" i="2"/>
  <c r="AY26" i="2"/>
  <c r="AX26" i="2"/>
  <c r="AW26" i="2"/>
  <c r="AV26" i="2"/>
  <c r="BD25" i="2"/>
  <c r="BC25" i="2"/>
  <c r="BB25" i="2"/>
  <c r="BA25" i="2"/>
  <c r="AZ25" i="2"/>
  <c r="AY25" i="2"/>
  <c r="AX25" i="2"/>
  <c r="AW25" i="2"/>
  <c r="AV25" i="2"/>
  <c r="BD24" i="2"/>
  <c r="BC24" i="2"/>
  <c r="BB24" i="2"/>
  <c r="BA24" i="2"/>
  <c r="AZ24" i="2"/>
  <c r="AY24" i="2"/>
  <c r="AX24" i="2"/>
  <c r="AW24" i="2"/>
  <c r="AV24" i="2"/>
  <c r="BD23" i="2"/>
  <c r="BC23" i="2"/>
  <c r="BB23" i="2"/>
  <c r="BA23" i="2"/>
  <c r="AZ23" i="2"/>
  <c r="AY23" i="2"/>
  <c r="AX23" i="2"/>
  <c r="AW23" i="2"/>
  <c r="AV23" i="2"/>
  <c r="BD22" i="2"/>
  <c r="BC22" i="2"/>
  <c r="BB22" i="2"/>
  <c r="BA22" i="2"/>
  <c r="AZ22" i="2"/>
  <c r="AY22" i="2"/>
  <c r="AX22" i="2"/>
  <c r="AW22" i="2"/>
  <c r="AV22" i="2"/>
  <c r="BD21" i="2"/>
  <c r="BC21" i="2"/>
  <c r="BB21" i="2"/>
  <c r="BA21" i="2"/>
  <c r="AZ21" i="2"/>
  <c r="AY21" i="2"/>
  <c r="AX21" i="2"/>
  <c r="AW21" i="2"/>
  <c r="AV21" i="2"/>
  <c r="BD20" i="2"/>
  <c r="BC20" i="2"/>
  <c r="BB20" i="2"/>
  <c r="BA20" i="2"/>
  <c r="AZ20" i="2"/>
  <c r="AY20" i="2"/>
  <c r="AX20" i="2"/>
  <c r="AW20" i="2"/>
  <c r="AV20" i="2"/>
  <c r="BD19" i="2"/>
  <c r="BC19" i="2"/>
  <c r="BB19" i="2"/>
  <c r="BA19" i="2"/>
  <c r="AZ19" i="2"/>
  <c r="AY19" i="2"/>
  <c r="AX19" i="2"/>
  <c r="AW19" i="2"/>
  <c r="AV19" i="2"/>
  <c r="BD18" i="2"/>
  <c r="BC18" i="2"/>
  <c r="BB18" i="2"/>
  <c r="BA18" i="2"/>
  <c r="AZ18" i="2"/>
  <c r="AY18" i="2"/>
  <c r="AX18" i="2"/>
  <c r="AW18" i="2"/>
  <c r="AV18" i="2"/>
  <c r="BD17" i="2"/>
  <c r="BC17" i="2"/>
  <c r="BB17" i="2"/>
  <c r="BA17" i="2"/>
  <c r="AZ17" i="2"/>
  <c r="AY17" i="2"/>
  <c r="AX17" i="2"/>
  <c r="AW17" i="2"/>
  <c r="AV17" i="2"/>
  <c r="BD16" i="2"/>
  <c r="BC16" i="2"/>
  <c r="BB16" i="2"/>
  <c r="BA16" i="2"/>
  <c r="AZ16" i="2"/>
  <c r="AY16" i="2"/>
  <c r="AX16" i="2"/>
  <c r="AW16" i="2"/>
  <c r="AV16" i="2"/>
  <c r="BD15" i="2"/>
  <c r="BC15" i="2"/>
  <c r="BB15" i="2"/>
  <c r="BA15" i="2"/>
  <c r="AZ15" i="2"/>
  <c r="AY15" i="2"/>
  <c r="AX15" i="2"/>
  <c r="AW15" i="2"/>
  <c r="AV15" i="2"/>
  <c r="BD14" i="2"/>
  <c r="BC14" i="2"/>
  <c r="BB14" i="2"/>
  <c r="BA14" i="2"/>
  <c r="AZ14" i="2"/>
  <c r="AY14" i="2"/>
  <c r="AX14" i="2"/>
  <c r="AW14" i="2"/>
  <c r="AV14" i="2"/>
  <c r="BD13" i="2"/>
  <c r="BC13" i="2"/>
  <c r="BB13" i="2"/>
  <c r="BA13" i="2"/>
  <c r="AZ13" i="2"/>
  <c r="AY13" i="2"/>
  <c r="AX13" i="2"/>
  <c r="AW13" i="2"/>
  <c r="AV13" i="2"/>
  <c r="BD12" i="2"/>
  <c r="BC12" i="2"/>
  <c r="BB12" i="2"/>
  <c r="BA12" i="2"/>
  <c r="AZ12" i="2"/>
  <c r="AY12" i="2"/>
  <c r="AX12" i="2"/>
  <c r="AW12" i="2"/>
  <c r="AV12" i="2"/>
  <c r="BD11" i="2"/>
  <c r="BC11" i="2"/>
  <c r="BB11" i="2"/>
  <c r="BA11" i="2"/>
  <c r="AZ11" i="2"/>
  <c r="AY11" i="2"/>
  <c r="AX11" i="2"/>
  <c r="AW11" i="2"/>
  <c r="AV11" i="2"/>
  <c r="BD10" i="2"/>
  <c r="BC10" i="2"/>
  <c r="BB10" i="2"/>
  <c r="BA10" i="2"/>
  <c r="AZ10" i="2"/>
  <c r="AY10" i="2"/>
  <c r="AX10" i="2"/>
  <c r="AW10" i="2"/>
  <c r="AV10" i="2"/>
  <c r="AV9" i="2"/>
  <c r="AW9" i="2"/>
  <c r="AX9" i="2"/>
  <c r="AY9" i="2"/>
  <c r="AZ9" i="2"/>
  <c r="BA9" i="2"/>
  <c r="BB9" i="2"/>
  <c r="BC9" i="2"/>
  <c r="BD9" i="2"/>
  <c r="AS108" i="5"/>
  <c r="AS107" i="5"/>
  <c r="AS106" i="5"/>
  <c r="AS105" i="5"/>
  <c r="AS104" i="5"/>
  <c r="AS103" i="5"/>
  <c r="AS102" i="5"/>
  <c r="AS101" i="5"/>
  <c r="AS100" i="5"/>
  <c r="AS99" i="5"/>
  <c r="AS98" i="5"/>
  <c r="AS97" i="5"/>
  <c r="AS96" i="5"/>
  <c r="AS95" i="5"/>
  <c r="AS94" i="5"/>
  <c r="AS93" i="5"/>
  <c r="AS92" i="5"/>
  <c r="AS91" i="5"/>
  <c r="AS90" i="5"/>
  <c r="AS89" i="5"/>
  <c r="AS88" i="5"/>
  <c r="AS87" i="5"/>
  <c r="AS86" i="5"/>
  <c r="AS85" i="5"/>
  <c r="AS84" i="5"/>
  <c r="AS83" i="5"/>
  <c r="AS82" i="5"/>
  <c r="AS81" i="5"/>
  <c r="AS80" i="5"/>
  <c r="AS79" i="5"/>
  <c r="AS78" i="5"/>
  <c r="AS77" i="5"/>
  <c r="AS76" i="5"/>
  <c r="AS75" i="5"/>
  <c r="AS74" i="5"/>
  <c r="AS73" i="5"/>
  <c r="AS72" i="5"/>
  <c r="AS71" i="5"/>
  <c r="AS70" i="5"/>
  <c r="AS69" i="5"/>
  <c r="AS68" i="5"/>
  <c r="AS67" i="5"/>
  <c r="AS66" i="5"/>
  <c r="AS65" i="5"/>
  <c r="AS64" i="5"/>
  <c r="AS63" i="5"/>
  <c r="AS62" i="5"/>
  <c r="AS61" i="5"/>
  <c r="AS60" i="5"/>
  <c r="AS59" i="5"/>
  <c r="AS58" i="5"/>
  <c r="AS57" i="5"/>
  <c r="AS56" i="5"/>
  <c r="AS55" i="5"/>
  <c r="AS54" i="5"/>
  <c r="AS53" i="5"/>
  <c r="AS52" i="5"/>
  <c r="AS51" i="5"/>
  <c r="AS50" i="5"/>
  <c r="AS49" i="5"/>
  <c r="AS48" i="5"/>
  <c r="AS47" i="5"/>
  <c r="AS46" i="5"/>
  <c r="AS45" i="5"/>
  <c r="AS44" i="5"/>
  <c r="AS43" i="5"/>
  <c r="AS42" i="5"/>
  <c r="AS41" i="5"/>
  <c r="AS40" i="5"/>
  <c r="AS39" i="5"/>
  <c r="AS38" i="5"/>
  <c r="AS37" i="5"/>
  <c r="AS36" i="5"/>
  <c r="AS35" i="5"/>
  <c r="AS34" i="5"/>
  <c r="AS33" i="5"/>
  <c r="AS32" i="5"/>
  <c r="AS31" i="5"/>
  <c r="AS30" i="5"/>
  <c r="AS29" i="5"/>
  <c r="AS28" i="5"/>
  <c r="AS27" i="5"/>
  <c r="AS26" i="5"/>
  <c r="AS25" i="5"/>
  <c r="AS24" i="5"/>
  <c r="G31" i="13"/>
  <c r="AS23" i="5"/>
  <c r="AS22" i="5"/>
  <c r="AS21" i="5"/>
  <c r="AS20" i="5"/>
  <c r="AS19" i="5"/>
  <c r="AS18" i="5"/>
  <c r="AS17" i="5"/>
  <c r="AS16" i="5"/>
  <c r="AS15" i="5"/>
  <c r="AS14" i="5"/>
  <c r="AS8" i="5"/>
  <c r="AS108" i="2"/>
  <c r="AS107" i="2"/>
  <c r="AS106" i="2"/>
  <c r="AS105" i="2"/>
  <c r="AS104" i="2"/>
  <c r="AS103" i="2"/>
  <c r="AS102" i="2"/>
  <c r="AS101" i="2"/>
  <c r="AS100" i="2"/>
  <c r="AS99" i="2"/>
  <c r="AS98" i="2"/>
  <c r="AS97" i="2"/>
  <c r="AS96" i="2"/>
  <c r="AS95" i="2"/>
  <c r="AS94" i="2"/>
  <c r="AS93" i="2"/>
  <c r="AS92" i="2"/>
  <c r="AS91" i="2"/>
  <c r="AS90" i="2"/>
  <c r="AS89" i="2"/>
  <c r="AS88" i="2"/>
  <c r="AS87" i="2"/>
  <c r="AS86" i="2"/>
  <c r="AS85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P63" i="15"/>
  <c r="O63" i="15"/>
  <c r="K63" i="15"/>
  <c r="J63" i="15"/>
  <c r="F63" i="15"/>
  <c r="E63" i="15"/>
  <c r="P62" i="15"/>
  <c r="O62" i="15"/>
  <c r="K62" i="15"/>
  <c r="J62" i="15"/>
  <c r="F62" i="15"/>
  <c r="E62" i="15"/>
  <c r="P61" i="15"/>
  <c r="O61" i="15"/>
  <c r="K61" i="15"/>
  <c r="J61" i="15"/>
  <c r="F61" i="15"/>
  <c r="E61" i="15"/>
  <c r="P60" i="15"/>
  <c r="O60" i="15"/>
  <c r="K60" i="15"/>
  <c r="J60" i="15"/>
  <c r="F60" i="15"/>
  <c r="E60" i="15"/>
  <c r="P59" i="15"/>
  <c r="O59" i="15"/>
  <c r="K59" i="15"/>
  <c r="J59" i="15"/>
  <c r="F59" i="15"/>
  <c r="E59" i="15"/>
  <c r="P58" i="15"/>
  <c r="O58" i="15"/>
  <c r="K58" i="15"/>
  <c r="J58" i="15"/>
  <c r="F58" i="15"/>
  <c r="E58" i="15"/>
  <c r="O56" i="15"/>
  <c r="J56" i="15"/>
  <c r="E56" i="15"/>
  <c r="P52" i="15"/>
  <c r="O52" i="15"/>
  <c r="K52" i="15"/>
  <c r="J52" i="15"/>
  <c r="F52" i="15"/>
  <c r="E52" i="15"/>
  <c r="P51" i="15"/>
  <c r="O51" i="15"/>
  <c r="K51" i="15"/>
  <c r="J51" i="15"/>
  <c r="F51" i="15"/>
  <c r="E51" i="15"/>
  <c r="P50" i="15"/>
  <c r="O50" i="15"/>
  <c r="K50" i="15"/>
  <c r="J50" i="15"/>
  <c r="F50" i="15"/>
  <c r="E50" i="15"/>
  <c r="P49" i="15"/>
  <c r="O49" i="15"/>
  <c r="K49" i="15"/>
  <c r="J49" i="15"/>
  <c r="F49" i="15"/>
  <c r="E49" i="15"/>
  <c r="P48" i="15"/>
  <c r="O48" i="15"/>
  <c r="K48" i="15"/>
  <c r="J48" i="15"/>
  <c r="F48" i="15"/>
  <c r="E48" i="15"/>
  <c r="P47" i="15"/>
  <c r="O47" i="15"/>
  <c r="K47" i="15"/>
  <c r="J47" i="15"/>
  <c r="F47" i="15"/>
  <c r="E47" i="15"/>
  <c r="O45" i="15"/>
  <c r="J45" i="15"/>
  <c r="E45" i="15"/>
  <c r="P41" i="15"/>
  <c r="O41" i="15"/>
  <c r="K41" i="15"/>
  <c r="J41" i="15"/>
  <c r="F41" i="15"/>
  <c r="E41" i="15"/>
  <c r="P40" i="15"/>
  <c r="O40" i="15"/>
  <c r="K40" i="15"/>
  <c r="J40" i="15"/>
  <c r="F40" i="15"/>
  <c r="E40" i="15"/>
  <c r="P39" i="15"/>
  <c r="O39" i="15"/>
  <c r="K39" i="15"/>
  <c r="J39" i="15"/>
  <c r="F39" i="15"/>
  <c r="E39" i="15"/>
  <c r="P38" i="15"/>
  <c r="O38" i="15"/>
  <c r="K38" i="15"/>
  <c r="J38" i="15"/>
  <c r="F38" i="15"/>
  <c r="E38" i="15"/>
  <c r="P37" i="15"/>
  <c r="O37" i="15"/>
  <c r="K37" i="15"/>
  <c r="J37" i="15"/>
  <c r="F37" i="15"/>
  <c r="E37" i="15"/>
  <c r="P36" i="15"/>
  <c r="O36" i="15"/>
  <c r="K36" i="15"/>
  <c r="J36" i="15"/>
  <c r="F36" i="15"/>
  <c r="E36" i="15"/>
  <c r="O34" i="15"/>
  <c r="J34" i="15"/>
  <c r="E34" i="15"/>
  <c r="O23" i="15"/>
  <c r="J23" i="15"/>
  <c r="E23" i="15"/>
  <c r="P30" i="15"/>
  <c r="O30" i="15"/>
  <c r="P29" i="15"/>
  <c r="O29" i="15"/>
  <c r="P28" i="15"/>
  <c r="O28" i="15"/>
  <c r="P27" i="15"/>
  <c r="O27" i="15"/>
  <c r="P26" i="15"/>
  <c r="O26" i="15"/>
  <c r="P25" i="15"/>
  <c r="O25" i="15"/>
  <c r="P19" i="15"/>
  <c r="O19" i="15"/>
  <c r="P18" i="15"/>
  <c r="O18" i="15"/>
  <c r="P17" i="15"/>
  <c r="O17" i="15"/>
  <c r="P16" i="15"/>
  <c r="O16" i="15"/>
  <c r="P15" i="15"/>
  <c r="O15" i="15"/>
  <c r="O12" i="15"/>
  <c r="P14" i="15"/>
  <c r="O14" i="15"/>
  <c r="AG26" i="13"/>
  <c r="AG36" i="13"/>
  <c r="AC56" i="13"/>
  <c r="AC46" i="13"/>
  <c r="AC36" i="13"/>
  <c r="K26" i="15"/>
  <c r="J26" i="15"/>
  <c r="AC26" i="13"/>
  <c r="AP108" i="5"/>
  <c r="AN108" i="5"/>
  <c r="AP107" i="5"/>
  <c r="AN107" i="5"/>
  <c r="AP106" i="5"/>
  <c r="AN106" i="5"/>
  <c r="AP105" i="5"/>
  <c r="AN105" i="5"/>
  <c r="AP104" i="5"/>
  <c r="AN104" i="5"/>
  <c r="AP103" i="5"/>
  <c r="AN103" i="5"/>
  <c r="AP102" i="5"/>
  <c r="AN102" i="5"/>
  <c r="AP101" i="5"/>
  <c r="AN101" i="5"/>
  <c r="AP100" i="5"/>
  <c r="AN100" i="5"/>
  <c r="AP99" i="5"/>
  <c r="AN99" i="5"/>
  <c r="AP98" i="5"/>
  <c r="AN98" i="5"/>
  <c r="AP97" i="5"/>
  <c r="AN97" i="5"/>
  <c r="AP96" i="5"/>
  <c r="AN96" i="5"/>
  <c r="AP95" i="5"/>
  <c r="AN95" i="5"/>
  <c r="AP94" i="5"/>
  <c r="AN94" i="5"/>
  <c r="AP93" i="5"/>
  <c r="AN93" i="5"/>
  <c r="AP92" i="5"/>
  <c r="AN92" i="5"/>
  <c r="AP91" i="5"/>
  <c r="AN91" i="5"/>
  <c r="AP90" i="5"/>
  <c r="AN90" i="5"/>
  <c r="AP89" i="5"/>
  <c r="AN89" i="5"/>
  <c r="AP88" i="5"/>
  <c r="AN88" i="5"/>
  <c r="AP87" i="5"/>
  <c r="AN87" i="5"/>
  <c r="AP86" i="5"/>
  <c r="AN86" i="5"/>
  <c r="AP85" i="5"/>
  <c r="AN85" i="5"/>
  <c r="AP84" i="5"/>
  <c r="AN84" i="5"/>
  <c r="AP83" i="5"/>
  <c r="AN83" i="5"/>
  <c r="AP82" i="5"/>
  <c r="AN82" i="5"/>
  <c r="AP81" i="5"/>
  <c r="AN81" i="5"/>
  <c r="AP80" i="5"/>
  <c r="AN80" i="5"/>
  <c r="AP79" i="5"/>
  <c r="AN79" i="5"/>
  <c r="AP78" i="5"/>
  <c r="AN78" i="5"/>
  <c r="AP77" i="5"/>
  <c r="AN77" i="5"/>
  <c r="AP76" i="5"/>
  <c r="AN76" i="5"/>
  <c r="AP75" i="5"/>
  <c r="AN75" i="5"/>
  <c r="AP74" i="5"/>
  <c r="AN74" i="5"/>
  <c r="AP73" i="5"/>
  <c r="AN73" i="5"/>
  <c r="AP72" i="5"/>
  <c r="AN72" i="5"/>
  <c r="AP71" i="5"/>
  <c r="AN71" i="5"/>
  <c r="AP70" i="5"/>
  <c r="AN70" i="5"/>
  <c r="AP69" i="5"/>
  <c r="AN69" i="5"/>
  <c r="AP68" i="5"/>
  <c r="AN68" i="5"/>
  <c r="AP67" i="5"/>
  <c r="AN67" i="5"/>
  <c r="AP66" i="5"/>
  <c r="AN66" i="5"/>
  <c r="AP65" i="5"/>
  <c r="AN65" i="5"/>
  <c r="AP64" i="5"/>
  <c r="AN64" i="5"/>
  <c r="AP63" i="5"/>
  <c r="AN63" i="5"/>
  <c r="AP62" i="5"/>
  <c r="AN62" i="5"/>
  <c r="AP61" i="5"/>
  <c r="AN61" i="5"/>
  <c r="AP60" i="5"/>
  <c r="AN60" i="5"/>
  <c r="AP59" i="5"/>
  <c r="AN59" i="5"/>
  <c r="AP58" i="5"/>
  <c r="AN58" i="5"/>
  <c r="AP57" i="5"/>
  <c r="AN57" i="5"/>
  <c r="AP56" i="5"/>
  <c r="AN56" i="5"/>
  <c r="AP55" i="5"/>
  <c r="AN55" i="5"/>
  <c r="AP54" i="5"/>
  <c r="AN54" i="5"/>
  <c r="AP53" i="5"/>
  <c r="AN53" i="5"/>
  <c r="AP52" i="5"/>
  <c r="AN52" i="5"/>
  <c r="AP51" i="5"/>
  <c r="AN51" i="5"/>
  <c r="AP50" i="5"/>
  <c r="AN50" i="5"/>
  <c r="AP49" i="5"/>
  <c r="AN4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O15" i="15"/>
  <c r="AO16" i="15"/>
  <c r="AO17" i="15"/>
  <c r="AO18" i="15"/>
  <c r="AO19" i="15"/>
  <c r="AO20" i="15"/>
  <c r="AO21" i="15"/>
  <c r="AO22" i="15"/>
  <c r="AO23" i="15"/>
  <c r="AO24" i="15"/>
  <c r="AO25" i="15"/>
  <c r="AO26" i="15"/>
  <c r="AO27" i="15"/>
  <c r="AO28" i="15"/>
  <c r="AO29" i="15"/>
  <c r="AO30" i="15"/>
  <c r="AO31" i="15"/>
  <c r="AO32" i="15"/>
  <c r="AO33" i="15"/>
  <c r="AO34" i="15"/>
  <c r="AO35" i="15"/>
  <c r="AO36" i="15"/>
  <c r="AO37" i="15"/>
  <c r="AO38" i="15"/>
  <c r="AO39" i="15"/>
  <c r="AO40" i="15"/>
  <c r="AO41" i="15"/>
  <c r="AO42" i="15"/>
  <c r="AO43" i="15"/>
  <c r="AP14" i="15"/>
  <c r="AP20" i="15"/>
  <c r="L21" i="15"/>
  <c r="L32" i="15"/>
  <c r="BF8" i="5"/>
  <c r="BE8" i="5"/>
  <c r="BD8" i="5"/>
  <c r="AL108" i="5"/>
  <c r="AL107" i="5"/>
  <c r="AL106" i="5"/>
  <c r="AL105" i="5"/>
  <c r="AL104" i="5"/>
  <c r="AL103" i="5"/>
  <c r="AL102" i="5"/>
  <c r="AL101" i="5"/>
  <c r="AL100" i="5"/>
  <c r="AL99" i="5"/>
  <c r="AL98" i="5"/>
  <c r="AL97" i="5"/>
  <c r="AL96" i="5"/>
  <c r="AL95" i="5"/>
  <c r="AL94" i="5"/>
  <c r="AL93" i="5"/>
  <c r="AL92" i="5"/>
  <c r="AL91" i="5"/>
  <c r="AL90" i="5"/>
  <c r="AL89" i="5"/>
  <c r="AL88" i="5"/>
  <c r="AL87" i="5"/>
  <c r="AL86" i="5"/>
  <c r="AL85" i="5"/>
  <c r="AL84" i="5"/>
  <c r="AL83" i="5"/>
  <c r="AL82" i="5"/>
  <c r="AL81" i="5"/>
  <c r="AL80" i="5"/>
  <c r="AL79" i="5"/>
  <c r="AL78" i="5"/>
  <c r="AL77" i="5"/>
  <c r="AL76" i="5"/>
  <c r="AL75" i="5"/>
  <c r="AL74" i="5"/>
  <c r="AL73" i="5"/>
  <c r="AL72" i="5"/>
  <c r="AL71" i="5"/>
  <c r="AL70" i="5"/>
  <c r="AL69" i="5"/>
  <c r="AL68" i="5"/>
  <c r="AL67" i="5"/>
  <c r="AL66" i="5"/>
  <c r="AL65" i="5"/>
  <c r="AL64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BA8" i="5"/>
  <c r="AZ8" i="5"/>
  <c r="O56" i="6"/>
  <c r="O45" i="6"/>
  <c r="O34" i="6"/>
  <c r="O23" i="6"/>
  <c r="P63" i="6"/>
  <c r="O63" i="6"/>
  <c r="P62" i="6"/>
  <c r="O62" i="6"/>
  <c r="P61" i="6"/>
  <c r="O61" i="6"/>
  <c r="P60" i="6"/>
  <c r="O60" i="6"/>
  <c r="P59" i="6"/>
  <c r="O59" i="6"/>
  <c r="P58" i="6"/>
  <c r="O58" i="6"/>
  <c r="P52" i="6"/>
  <c r="O52" i="6"/>
  <c r="P51" i="6"/>
  <c r="O51" i="6"/>
  <c r="P50" i="6"/>
  <c r="O50" i="6"/>
  <c r="P49" i="6"/>
  <c r="O49" i="6"/>
  <c r="P48" i="6"/>
  <c r="O48" i="6"/>
  <c r="P47" i="6"/>
  <c r="O47" i="6"/>
  <c r="P41" i="6"/>
  <c r="O41" i="6"/>
  <c r="P40" i="6"/>
  <c r="O40" i="6"/>
  <c r="P39" i="6"/>
  <c r="O39" i="6"/>
  <c r="P38" i="6"/>
  <c r="O38" i="6"/>
  <c r="P37" i="6"/>
  <c r="O37" i="6"/>
  <c r="P36" i="6"/>
  <c r="O36" i="6"/>
  <c r="P30" i="6"/>
  <c r="O30" i="6"/>
  <c r="P29" i="6"/>
  <c r="O29" i="6"/>
  <c r="P28" i="6"/>
  <c r="O28" i="6"/>
  <c r="P27" i="6"/>
  <c r="O27" i="6"/>
  <c r="P26" i="6"/>
  <c r="O26" i="6"/>
  <c r="P25" i="6"/>
  <c r="O25" i="6"/>
  <c r="P19" i="6"/>
  <c r="O19" i="6"/>
  <c r="P18" i="6"/>
  <c r="O18" i="6"/>
  <c r="P17" i="6"/>
  <c r="O17" i="6"/>
  <c r="P16" i="6"/>
  <c r="O16" i="6"/>
  <c r="P15" i="6"/>
  <c r="O15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P14" i="6"/>
  <c r="O14" i="6"/>
  <c r="O12" i="6"/>
  <c r="AC56" i="8"/>
  <c r="AC46" i="8"/>
  <c r="AC36" i="8"/>
  <c r="AC26" i="8"/>
  <c r="AG26" i="8"/>
  <c r="K63" i="6"/>
  <c r="J63" i="6"/>
  <c r="K62" i="6"/>
  <c r="J62" i="6"/>
  <c r="K61" i="6"/>
  <c r="J61" i="6"/>
  <c r="K60" i="6"/>
  <c r="J60" i="6"/>
  <c r="K59" i="6"/>
  <c r="J59" i="6"/>
  <c r="K58" i="6"/>
  <c r="J58" i="6"/>
  <c r="J56" i="6"/>
  <c r="K52" i="6"/>
  <c r="J52" i="6"/>
  <c r="K51" i="6"/>
  <c r="J51" i="6"/>
  <c r="K50" i="6"/>
  <c r="J50" i="6"/>
  <c r="K49" i="6"/>
  <c r="J49" i="6"/>
  <c r="K48" i="6"/>
  <c r="J48" i="6"/>
  <c r="K47" i="6"/>
  <c r="J47" i="6"/>
  <c r="J45" i="6"/>
  <c r="K41" i="6"/>
  <c r="J41" i="6"/>
  <c r="K40" i="6"/>
  <c r="J40" i="6"/>
  <c r="K39" i="6"/>
  <c r="J39" i="6"/>
  <c r="K38" i="6"/>
  <c r="J38" i="6"/>
  <c r="K37" i="6"/>
  <c r="J37" i="6"/>
  <c r="K36" i="6"/>
  <c r="J36" i="6"/>
  <c r="J34" i="6"/>
  <c r="K30" i="6"/>
  <c r="J30" i="6"/>
  <c r="K29" i="6"/>
  <c r="J29" i="6"/>
  <c r="K28" i="6"/>
  <c r="J28" i="6"/>
  <c r="K27" i="6"/>
  <c r="J27" i="6"/>
  <c r="K26" i="6"/>
  <c r="J26" i="6"/>
  <c r="K25" i="6"/>
  <c r="J25" i="6"/>
  <c r="J23" i="6"/>
  <c r="K19" i="6"/>
  <c r="J19" i="6"/>
  <c r="K18" i="6"/>
  <c r="J18" i="6"/>
  <c r="K17" i="6"/>
  <c r="J17" i="6"/>
  <c r="K16" i="6"/>
  <c r="J16" i="6"/>
  <c r="K15" i="6"/>
  <c r="J15" i="6"/>
  <c r="AP108" i="2"/>
  <c r="AN108" i="2"/>
  <c r="AL108" i="2"/>
  <c r="AP107" i="2"/>
  <c r="AN107" i="2"/>
  <c r="AL107" i="2"/>
  <c r="AP106" i="2"/>
  <c r="AN106" i="2"/>
  <c r="AL106" i="2"/>
  <c r="AP105" i="2"/>
  <c r="AN105" i="2"/>
  <c r="AL105" i="2"/>
  <c r="AP104" i="2"/>
  <c r="AN104" i="2"/>
  <c r="AL104" i="2"/>
  <c r="AP103" i="2"/>
  <c r="AN103" i="2"/>
  <c r="AL103" i="2"/>
  <c r="AP102" i="2"/>
  <c r="AN102" i="2"/>
  <c r="AL102" i="2"/>
  <c r="AP101" i="2"/>
  <c r="AN101" i="2"/>
  <c r="AL101" i="2"/>
  <c r="AP100" i="2"/>
  <c r="AN100" i="2"/>
  <c r="AL100" i="2"/>
  <c r="AP99" i="2"/>
  <c r="AN99" i="2"/>
  <c r="AL99" i="2"/>
  <c r="AP98" i="2"/>
  <c r="AN98" i="2"/>
  <c r="AL98" i="2"/>
  <c r="AP97" i="2"/>
  <c r="AN97" i="2"/>
  <c r="AL97" i="2"/>
  <c r="AP96" i="2"/>
  <c r="AN96" i="2"/>
  <c r="AL96" i="2"/>
  <c r="AP95" i="2"/>
  <c r="AN95" i="2"/>
  <c r="AL95" i="2"/>
  <c r="AP94" i="2"/>
  <c r="AN94" i="2"/>
  <c r="AL94" i="2"/>
  <c r="AP93" i="2"/>
  <c r="AN93" i="2"/>
  <c r="AL93" i="2"/>
  <c r="AP92" i="2"/>
  <c r="AN92" i="2"/>
  <c r="AL92" i="2"/>
  <c r="AP91" i="2"/>
  <c r="AN91" i="2"/>
  <c r="AL91" i="2"/>
  <c r="AP90" i="2"/>
  <c r="AN90" i="2"/>
  <c r="AL90" i="2"/>
  <c r="AP89" i="2"/>
  <c r="AN89" i="2"/>
  <c r="AL89" i="2"/>
  <c r="AP88" i="2"/>
  <c r="AN88" i="2"/>
  <c r="AL88" i="2"/>
  <c r="AP87" i="2"/>
  <c r="AN87" i="2"/>
  <c r="AL87" i="2"/>
  <c r="AP86" i="2"/>
  <c r="AN86" i="2"/>
  <c r="AL86" i="2"/>
  <c r="AP85" i="2"/>
  <c r="AN85" i="2"/>
  <c r="AL85" i="2"/>
  <c r="AP84" i="2"/>
  <c r="AN84" i="2"/>
  <c r="AL84" i="2"/>
  <c r="AP83" i="2"/>
  <c r="AN83" i="2"/>
  <c r="AL83" i="2"/>
  <c r="AP82" i="2"/>
  <c r="AN82" i="2"/>
  <c r="AL82" i="2"/>
  <c r="AP81" i="2"/>
  <c r="AN81" i="2"/>
  <c r="AL81" i="2"/>
  <c r="AP80" i="2"/>
  <c r="AN80" i="2"/>
  <c r="AL80" i="2"/>
  <c r="AP79" i="2"/>
  <c r="AN79" i="2"/>
  <c r="AL79" i="2"/>
  <c r="AP78" i="2"/>
  <c r="AN78" i="2"/>
  <c r="AL78" i="2"/>
  <c r="AP77" i="2"/>
  <c r="AN77" i="2"/>
  <c r="AL77" i="2"/>
  <c r="AP76" i="2"/>
  <c r="AN76" i="2"/>
  <c r="AL76" i="2"/>
  <c r="AP75" i="2"/>
  <c r="AN75" i="2"/>
  <c r="AL75" i="2"/>
  <c r="AP74" i="2"/>
  <c r="AN74" i="2"/>
  <c r="AL74" i="2"/>
  <c r="AP73" i="2"/>
  <c r="AN73" i="2"/>
  <c r="AL73" i="2"/>
  <c r="AP72" i="2"/>
  <c r="AN72" i="2"/>
  <c r="AL72" i="2"/>
  <c r="AP71" i="2"/>
  <c r="AN71" i="2"/>
  <c r="AL71" i="2"/>
  <c r="AP70" i="2"/>
  <c r="AN70" i="2"/>
  <c r="AL70" i="2"/>
  <c r="AP69" i="2"/>
  <c r="AN69" i="2"/>
  <c r="AL69" i="2"/>
  <c r="AP68" i="2"/>
  <c r="AN68" i="2"/>
  <c r="AL68" i="2"/>
  <c r="AP67" i="2"/>
  <c r="AN67" i="2"/>
  <c r="AL67" i="2"/>
  <c r="AP66" i="2"/>
  <c r="AN66" i="2"/>
  <c r="AL66" i="2"/>
  <c r="AP65" i="2"/>
  <c r="AN65" i="2"/>
  <c r="AL65" i="2"/>
  <c r="AP64" i="2"/>
  <c r="AN64" i="2"/>
  <c r="AL64" i="2"/>
  <c r="AP63" i="2"/>
  <c r="AN63" i="2"/>
  <c r="AL63" i="2"/>
  <c r="AP62" i="2"/>
  <c r="AN62" i="2"/>
  <c r="AL62" i="2"/>
  <c r="AP61" i="2"/>
  <c r="AN61" i="2"/>
  <c r="AL61" i="2"/>
  <c r="AP60" i="2"/>
  <c r="AN60" i="2"/>
  <c r="AL60" i="2"/>
  <c r="AP59" i="2"/>
  <c r="AN59" i="2"/>
  <c r="AL59" i="2"/>
  <c r="AP58" i="2"/>
  <c r="AN58" i="2"/>
  <c r="AL58" i="2"/>
  <c r="AP57" i="2"/>
  <c r="AN57" i="2"/>
  <c r="AL57" i="2"/>
  <c r="AP56" i="2"/>
  <c r="AN56" i="2"/>
  <c r="AL56" i="2"/>
  <c r="AP55" i="2"/>
  <c r="AN55" i="2"/>
  <c r="AL55" i="2"/>
  <c r="AP54" i="2"/>
  <c r="AN54" i="2"/>
  <c r="AL54" i="2"/>
  <c r="AP53" i="2"/>
  <c r="AN53" i="2"/>
  <c r="AL53" i="2"/>
  <c r="AP52" i="2"/>
  <c r="AN52" i="2"/>
  <c r="AL52" i="2"/>
  <c r="AP51" i="2"/>
  <c r="AN51" i="2"/>
  <c r="AL51" i="2"/>
  <c r="AP50" i="2"/>
  <c r="AN50" i="2"/>
  <c r="AL50" i="2"/>
  <c r="AP49" i="2"/>
  <c r="AN49" i="2"/>
  <c r="AL49" i="2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43" i="6"/>
  <c r="AP14" i="6"/>
  <c r="L21" i="6"/>
  <c r="L32" i="6"/>
  <c r="BD8" i="2"/>
  <c r="BC8" i="2"/>
  <c r="BB8" i="2"/>
  <c r="BA8" i="2"/>
  <c r="AY8" i="2"/>
  <c r="AX8" i="2"/>
  <c r="AW8" i="2"/>
  <c r="AZ8" i="2"/>
  <c r="T14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B21" i="6"/>
  <c r="B32" i="6"/>
  <c r="E12" i="6"/>
  <c r="J12" i="6"/>
  <c r="E23" i="6"/>
  <c r="U26" i="8"/>
  <c r="AA26" i="8"/>
  <c r="Y33" i="8"/>
  <c r="AA36" i="8"/>
  <c r="E34" i="6"/>
  <c r="E45" i="6"/>
  <c r="E56" i="6"/>
  <c r="E12" i="15"/>
  <c r="J12" i="15"/>
  <c r="U26" i="13"/>
  <c r="AA26" i="13"/>
  <c r="U36" i="13"/>
  <c r="AA36" i="13"/>
  <c r="AA46" i="13"/>
  <c r="K30" i="15"/>
  <c r="J30" i="15"/>
  <c r="F30" i="15"/>
  <c r="E30" i="15"/>
  <c r="K29" i="15"/>
  <c r="J29" i="15"/>
  <c r="F29" i="15"/>
  <c r="E29" i="15"/>
  <c r="K28" i="15"/>
  <c r="J28" i="15"/>
  <c r="F28" i="15"/>
  <c r="E28" i="15"/>
  <c r="K27" i="15"/>
  <c r="J27" i="15"/>
  <c r="F27" i="15"/>
  <c r="E27" i="15"/>
  <c r="F26" i="15"/>
  <c r="E26" i="15"/>
  <c r="K25" i="15"/>
  <c r="J25" i="15"/>
  <c r="F25" i="15"/>
  <c r="E25" i="15"/>
  <c r="F63" i="6"/>
  <c r="E63" i="6"/>
  <c r="F62" i="6"/>
  <c r="E62" i="6"/>
  <c r="F61" i="6"/>
  <c r="E61" i="6"/>
  <c r="F60" i="6"/>
  <c r="E60" i="6"/>
  <c r="F59" i="6"/>
  <c r="E59" i="6"/>
  <c r="F58" i="6"/>
  <c r="E58" i="6"/>
  <c r="F52" i="6"/>
  <c r="E52" i="6"/>
  <c r="F51" i="6"/>
  <c r="E51" i="6"/>
  <c r="F50" i="6"/>
  <c r="E50" i="6"/>
  <c r="F49" i="6"/>
  <c r="E49" i="6"/>
  <c r="F48" i="6"/>
  <c r="E48" i="6"/>
  <c r="F47" i="6"/>
  <c r="E47" i="6"/>
  <c r="F41" i="6"/>
  <c r="E41" i="6"/>
  <c r="F40" i="6"/>
  <c r="E40" i="6"/>
  <c r="F39" i="6"/>
  <c r="E39" i="6"/>
  <c r="F38" i="6"/>
  <c r="E38" i="6"/>
  <c r="F37" i="6"/>
  <c r="E37" i="6"/>
  <c r="F36" i="6"/>
  <c r="E36" i="6"/>
  <c r="F30" i="6"/>
  <c r="E30" i="6"/>
  <c r="F29" i="6"/>
  <c r="E29" i="6"/>
  <c r="F28" i="6"/>
  <c r="E28" i="6"/>
  <c r="F27" i="6"/>
  <c r="E27" i="6"/>
  <c r="F26" i="6"/>
  <c r="E26" i="6"/>
  <c r="F25" i="6"/>
  <c r="E25" i="6"/>
  <c r="W56" i="8"/>
  <c r="Q56" i="8"/>
  <c r="W46" i="8"/>
  <c r="Q46" i="8"/>
  <c r="W36" i="8"/>
  <c r="Q36" i="8"/>
  <c r="K14" i="6"/>
  <c r="J14" i="6"/>
  <c r="Q26" i="8"/>
  <c r="W26" i="8"/>
  <c r="F19" i="6"/>
  <c r="E19" i="6"/>
  <c r="F18" i="6"/>
  <c r="E18" i="6"/>
  <c r="F17" i="6"/>
  <c r="E17" i="6"/>
  <c r="F16" i="6"/>
  <c r="E16" i="6"/>
  <c r="F15" i="6"/>
  <c r="E15" i="6"/>
  <c r="F14" i="6"/>
  <c r="E14" i="6"/>
  <c r="K19" i="15"/>
  <c r="J19" i="15"/>
  <c r="K18" i="15"/>
  <c r="J18" i="15"/>
  <c r="K17" i="15"/>
  <c r="J17" i="15"/>
  <c r="K16" i="15"/>
  <c r="J16" i="15"/>
  <c r="K15" i="15"/>
  <c r="J15" i="15"/>
  <c r="K14" i="15"/>
  <c r="J14" i="15"/>
  <c r="F19" i="15"/>
  <c r="E19" i="15"/>
  <c r="F18" i="15"/>
  <c r="E18" i="15"/>
  <c r="F17" i="15"/>
  <c r="E17" i="15"/>
  <c r="F16" i="15"/>
  <c r="E16" i="15"/>
  <c r="F15" i="15"/>
  <c r="E15" i="15"/>
  <c r="F14" i="15"/>
  <c r="E14" i="15"/>
  <c r="W56" i="13"/>
  <c r="Q56" i="13"/>
  <c r="W46" i="13"/>
  <c r="Q46" i="13"/>
  <c r="W36" i="13"/>
  <c r="Q36" i="13"/>
  <c r="W26" i="13"/>
  <c r="Q26" i="13"/>
  <c r="AE14" i="6"/>
  <c r="G21" i="6"/>
  <c r="G32" i="6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BB8" i="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T14" i="15"/>
  <c r="AE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AD15" i="15"/>
  <c r="AD16" i="15"/>
  <c r="AD17" i="15"/>
  <c r="AD18" i="15"/>
  <c r="AD19" i="15"/>
  <c r="AD20" i="15"/>
  <c r="AD21" i="15"/>
  <c r="AD22" i="15"/>
  <c r="AD23" i="15"/>
  <c r="AD24" i="15"/>
  <c r="AD25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38" i="15"/>
  <c r="AD39" i="15"/>
  <c r="AD40" i="15"/>
  <c r="AD41" i="15"/>
  <c r="AD42" i="15"/>
  <c r="AD43" i="15"/>
  <c r="B21" i="15"/>
  <c r="G21" i="15"/>
  <c r="G32" i="15"/>
  <c r="G43" i="15"/>
  <c r="G54" i="15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BB2" i="5"/>
  <c r="BC2" i="5"/>
  <c r="BD2" i="5"/>
  <c r="BE2" i="5"/>
  <c r="BF2" i="5"/>
  <c r="BG2" i="5"/>
  <c r="BH2" i="5"/>
  <c r="BI2" i="5"/>
  <c r="BJ2" i="5"/>
  <c r="BK2" i="5"/>
  <c r="BL2" i="5"/>
  <c r="BM2" i="5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F16" i="13"/>
  <c r="E16" i="13"/>
  <c r="D16" i="13"/>
  <c r="C16" i="13"/>
  <c r="J9" i="13"/>
  <c r="D11" i="13"/>
  <c r="D66" i="13"/>
  <c r="J11" i="13"/>
  <c r="X12" i="13"/>
  <c r="C12" i="13"/>
  <c r="C67" i="13"/>
  <c r="J12" i="13"/>
  <c r="J67" i="13"/>
  <c r="B17" i="13"/>
  <c r="E17" i="13"/>
  <c r="E61" i="13"/>
  <c r="C63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G111" i="13"/>
  <c r="J9" i="8"/>
  <c r="J12" i="8"/>
  <c r="J67" i="8"/>
  <c r="J11" i="8"/>
  <c r="X12" i="8"/>
  <c r="C12" i="8"/>
  <c r="C67" i="8"/>
  <c r="D11" i="8"/>
  <c r="D66" i="8"/>
  <c r="G111" i="8"/>
  <c r="D16" i="8"/>
  <c r="E16" i="8"/>
  <c r="F16" i="8"/>
  <c r="C16" i="8"/>
  <c r="B17" i="8"/>
  <c r="E17" i="8"/>
  <c r="E61" i="8"/>
  <c r="C63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AV109" i="5"/>
  <c r="AV111" i="5"/>
  <c r="AV112" i="5"/>
  <c r="AV113" i="5"/>
  <c r="AV114" i="5"/>
  <c r="AV115" i="5"/>
  <c r="AV116" i="5"/>
  <c r="AV117" i="5"/>
  <c r="AV118" i="5"/>
  <c r="AV119" i="5"/>
  <c r="AV120" i="5"/>
  <c r="AV121" i="5"/>
  <c r="AV122" i="5"/>
  <c r="AV123" i="5"/>
  <c r="AV124" i="5"/>
  <c r="AV125" i="5"/>
  <c r="AV126" i="5"/>
  <c r="AV127" i="5"/>
  <c r="AV128" i="5"/>
  <c r="AV129" i="5"/>
  <c r="AV130" i="5"/>
  <c r="AV131" i="5"/>
  <c r="AV132" i="5"/>
  <c r="AV133" i="5"/>
  <c r="AV134" i="5"/>
  <c r="AV135" i="5"/>
  <c r="AV136" i="5"/>
  <c r="AV137" i="5"/>
  <c r="AV138" i="5"/>
  <c r="AV139" i="5"/>
  <c r="AV140" i="5"/>
  <c r="AV141" i="5"/>
  <c r="AV142" i="5"/>
  <c r="AV143" i="5"/>
  <c r="AV144" i="5"/>
  <c r="AV145" i="5"/>
  <c r="AV146" i="5"/>
  <c r="AV147" i="5"/>
  <c r="AV148" i="5"/>
  <c r="AV149" i="5"/>
  <c r="AV150" i="5"/>
  <c r="AV151" i="5"/>
  <c r="AV152" i="5"/>
  <c r="AV153" i="5"/>
  <c r="AV154" i="5"/>
  <c r="AV155" i="5"/>
  <c r="AV156" i="5"/>
  <c r="AV157" i="5"/>
  <c r="AV158" i="5"/>
  <c r="AV159" i="5"/>
  <c r="AV160" i="5"/>
  <c r="AV161" i="5"/>
  <c r="AV162" i="5"/>
  <c r="AV163" i="5"/>
  <c r="AV164" i="5"/>
  <c r="AV165" i="5"/>
  <c r="AV166" i="5"/>
  <c r="AV167" i="5"/>
  <c r="AV168" i="5"/>
  <c r="AV169" i="5"/>
  <c r="AV170" i="5"/>
  <c r="AV171" i="5"/>
  <c r="AV172" i="5"/>
  <c r="AV173" i="5"/>
  <c r="AV174" i="5"/>
  <c r="AV175" i="5"/>
  <c r="AV176" i="5"/>
  <c r="AV177" i="5"/>
  <c r="AV178" i="5"/>
  <c r="AV179" i="5"/>
  <c r="AV180" i="5"/>
  <c r="AV181" i="5"/>
  <c r="AV182" i="5"/>
  <c r="AV183" i="5"/>
  <c r="AV184" i="5"/>
  <c r="AV185" i="5"/>
  <c r="AV186" i="5"/>
  <c r="AV187" i="5"/>
  <c r="AV188" i="5"/>
  <c r="AV189" i="5"/>
  <c r="AV190" i="5"/>
  <c r="AV191" i="5"/>
  <c r="AV192" i="5"/>
  <c r="AV193" i="5"/>
  <c r="AV194" i="5"/>
  <c r="AV195" i="5"/>
  <c r="AV196" i="5"/>
  <c r="AV197" i="5"/>
  <c r="AV198" i="5"/>
  <c r="BB109" i="5"/>
  <c r="BC109" i="5"/>
  <c r="BE109" i="5"/>
  <c r="BF109" i="5"/>
  <c r="BB110" i="5"/>
  <c r="BE110" i="5"/>
  <c r="BF110" i="5"/>
  <c r="BG110" i="5"/>
  <c r="BB111" i="5"/>
  <c r="BC111" i="5"/>
  <c r="BE111" i="5"/>
  <c r="BF111" i="5"/>
  <c r="BG111" i="5"/>
  <c r="BB112" i="5"/>
  <c r="BC112" i="5"/>
  <c r="BE112" i="5"/>
  <c r="BF112" i="5"/>
  <c r="BG112" i="5"/>
  <c r="BB113" i="5"/>
  <c r="BC113" i="5"/>
  <c r="BE113" i="5"/>
  <c r="BF113" i="5"/>
  <c r="BG113" i="5"/>
  <c r="BB114" i="5"/>
  <c r="BC114" i="5"/>
  <c r="BE114" i="5"/>
  <c r="BF114" i="5"/>
  <c r="BG114" i="5"/>
  <c r="BB115" i="5"/>
  <c r="BC115" i="5"/>
  <c r="BE115" i="5"/>
  <c r="BF115" i="5"/>
  <c r="BG115" i="5"/>
  <c r="BB116" i="5"/>
  <c r="BC116" i="5"/>
  <c r="BE116" i="5"/>
  <c r="BF116" i="5"/>
  <c r="BG116" i="5"/>
  <c r="BB117" i="5"/>
  <c r="BC117" i="5"/>
  <c r="BE117" i="5"/>
  <c r="BF117" i="5"/>
  <c r="BG117" i="5"/>
  <c r="BB118" i="5"/>
  <c r="BC118" i="5"/>
  <c r="BE118" i="5"/>
  <c r="BF118" i="5"/>
  <c r="BG118" i="5"/>
  <c r="BB119" i="5"/>
  <c r="BC119" i="5"/>
  <c r="BE119" i="5"/>
  <c r="BF119" i="5"/>
  <c r="BG119" i="5"/>
  <c r="BB120" i="5"/>
  <c r="BC120" i="5"/>
  <c r="BE120" i="5"/>
  <c r="BF120" i="5"/>
  <c r="BG120" i="5"/>
  <c r="BB121" i="5"/>
  <c r="BC121" i="5"/>
  <c r="BE121" i="5"/>
  <c r="BF121" i="5"/>
  <c r="BG121" i="5"/>
  <c r="BB122" i="5"/>
  <c r="BC122" i="5"/>
  <c r="BE122" i="5"/>
  <c r="BF122" i="5"/>
  <c r="BG122" i="5"/>
  <c r="BB123" i="5"/>
  <c r="BC123" i="5"/>
  <c r="BE123" i="5"/>
  <c r="BF123" i="5"/>
  <c r="BG123" i="5"/>
  <c r="BB124" i="5"/>
  <c r="BC124" i="5"/>
  <c r="BE124" i="5"/>
  <c r="BF124" i="5"/>
  <c r="BG124" i="5"/>
  <c r="BB125" i="5"/>
  <c r="BC125" i="5"/>
  <c r="BE125" i="5"/>
  <c r="BF125" i="5"/>
  <c r="BG125" i="5"/>
  <c r="BB126" i="5"/>
  <c r="BC126" i="5"/>
  <c r="BE126" i="5"/>
  <c r="BF126" i="5"/>
  <c r="BG126" i="5"/>
  <c r="BB127" i="5"/>
  <c r="BC127" i="5"/>
  <c r="BE127" i="5"/>
  <c r="BF127" i="5"/>
  <c r="BG127" i="5"/>
  <c r="BB128" i="5"/>
  <c r="BC128" i="5"/>
  <c r="BE128" i="5"/>
  <c r="BF128" i="5"/>
  <c r="BG128" i="5"/>
  <c r="BB129" i="5"/>
  <c r="BC129" i="5"/>
  <c r="BE129" i="5"/>
  <c r="BF129" i="5"/>
  <c r="BG129" i="5"/>
  <c r="BB130" i="5"/>
  <c r="BC130" i="5"/>
  <c r="BE130" i="5"/>
  <c r="BF130" i="5"/>
  <c r="BG130" i="5"/>
  <c r="BB131" i="5"/>
  <c r="BC131" i="5"/>
  <c r="BE131" i="5"/>
  <c r="BF131" i="5"/>
  <c r="BG131" i="5"/>
  <c r="BB132" i="5"/>
  <c r="BC132" i="5"/>
  <c r="BE132" i="5"/>
  <c r="BF132" i="5"/>
  <c r="BG132" i="5"/>
  <c r="BB133" i="5"/>
  <c r="BC133" i="5"/>
  <c r="BE133" i="5"/>
  <c r="BF133" i="5"/>
  <c r="BG133" i="5"/>
  <c r="BB134" i="5"/>
  <c r="BC134" i="5"/>
  <c r="BE134" i="5"/>
  <c r="BF134" i="5"/>
  <c r="BG134" i="5"/>
  <c r="BB135" i="5"/>
  <c r="BC135" i="5"/>
  <c r="BE135" i="5"/>
  <c r="BF135" i="5"/>
  <c r="BG135" i="5"/>
  <c r="BB136" i="5"/>
  <c r="BC136" i="5"/>
  <c r="BE136" i="5"/>
  <c r="BF136" i="5"/>
  <c r="BG136" i="5"/>
  <c r="BB137" i="5"/>
  <c r="BC137" i="5"/>
  <c r="BE137" i="5"/>
  <c r="BF137" i="5"/>
  <c r="BG137" i="5"/>
  <c r="BB138" i="5"/>
  <c r="BC138" i="5"/>
  <c r="BE138" i="5"/>
  <c r="BF138" i="5"/>
  <c r="BG138" i="5"/>
  <c r="BB139" i="5"/>
  <c r="BC139" i="5"/>
  <c r="BE139" i="5"/>
  <c r="BF139" i="5"/>
  <c r="BG139" i="5"/>
  <c r="BB140" i="5"/>
  <c r="BC140" i="5"/>
  <c r="BE140" i="5"/>
  <c r="BF140" i="5"/>
  <c r="BG140" i="5"/>
  <c r="BB141" i="5"/>
  <c r="BC141" i="5"/>
  <c r="BE141" i="5"/>
  <c r="BF141" i="5"/>
  <c r="BG141" i="5"/>
  <c r="BB142" i="5"/>
  <c r="BC142" i="5"/>
  <c r="BE142" i="5"/>
  <c r="BF142" i="5"/>
  <c r="BG142" i="5"/>
  <c r="BB143" i="5"/>
  <c r="BC143" i="5"/>
  <c r="BE143" i="5"/>
  <c r="BF143" i="5"/>
  <c r="BG143" i="5"/>
  <c r="BB144" i="5"/>
  <c r="BC144" i="5"/>
  <c r="BE144" i="5"/>
  <c r="BF144" i="5"/>
  <c r="BG144" i="5"/>
  <c r="BB145" i="5"/>
  <c r="BC145" i="5"/>
  <c r="BE145" i="5"/>
  <c r="BF145" i="5"/>
  <c r="BG145" i="5"/>
  <c r="BB146" i="5"/>
  <c r="BC146" i="5"/>
  <c r="BE146" i="5"/>
  <c r="BF146" i="5"/>
  <c r="BG146" i="5"/>
  <c r="BB147" i="5"/>
  <c r="BC147" i="5"/>
  <c r="BE147" i="5"/>
  <c r="BF147" i="5"/>
  <c r="BG147" i="5"/>
  <c r="BB148" i="5"/>
  <c r="BC148" i="5"/>
  <c r="BE148" i="5"/>
  <c r="BF148" i="5"/>
  <c r="BG148" i="5"/>
  <c r="BB149" i="5"/>
  <c r="BC149" i="5"/>
  <c r="BE149" i="5"/>
  <c r="BF149" i="5"/>
  <c r="BG149" i="5"/>
  <c r="BB150" i="5"/>
  <c r="BC150" i="5"/>
  <c r="BE150" i="5"/>
  <c r="BF150" i="5"/>
  <c r="BG150" i="5"/>
  <c r="BB151" i="5"/>
  <c r="BC151" i="5"/>
  <c r="BE151" i="5"/>
  <c r="BF151" i="5"/>
  <c r="BG151" i="5"/>
  <c r="BB152" i="5"/>
  <c r="BC152" i="5"/>
  <c r="BE152" i="5"/>
  <c r="BF152" i="5"/>
  <c r="BG152" i="5"/>
  <c r="BB153" i="5"/>
  <c r="BC153" i="5"/>
  <c r="BE153" i="5"/>
  <c r="BF153" i="5"/>
  <c r="BG153" i="5"/>
  <c r="BB154" i="5"/>
  <c r="BC154" i="5"/>
  <c r="BE154" i="5"/>
  <c r="BF154" i="5"/>
  <c r="BG154" i="5"/>
  <c r="BB155" i="5"/>
  <c r="BC155" i="5"/>
  <c r="BE155" i="5"/>
  <c r="BF155" i="5"/>
  <c r="BG155" i="5"/>
  <c r="BB156" i="5"/>
  <c r="BC156" i="5"/>
  <c r="BE156" i="5"/>
  <c r="BF156" i="5"/>
  <c r="BG156" i="5"/>
  <c r="BB157" i="5"/>
  <c r="BC157" i="5"/>
  <c r="BE157" i="5"/>
  <c r="BF157" i="5"/>
  <c r="BG157" i="5"/>
  <c r="BB158" i="5"/>
  <c r="BC158" i="5"/>
  <c r="BE158" i="5"/>
  <c r="BF158" i="5"/>
  <c r="BG158" i="5"/>
  <c r="BB159" i="5"/>
  <c r="BC159" i="5"/>
  <c r="BE159" i="5"/>
  <c r="BF159" i="5"/>
  <c r="BG159" i="5"/>
  <c r="BB160" i="5"/>
  <c r="BC160" i="5"/>
  <c r="BE160" i="5"/>
  <c r="BF160" i="5"/>
  <c r="BG160" i="5"/>
  <c r="BB161" i="5"/>
  <c r="BC161" i="5"/>
  <c r="BE161" i="5"/>
  <c r="BF161" i="5"/>
  <c r="BG161" i="5"/>
  <c r="BB162" i="5"/>
  <c r="BC162" i="5"/>
  <c r="BE162" i="5"/>
  <c r="BF162" i="5"/>
  <c r="BG162" i="5"/>
  <c r="BB163" i="5"/>
  <c r="BC163" i="5"/>
  <c r="BE163" i="5"/>
  <c r="BF163" i="5"/>
  <c r="BG163" i="5"/>
  <c r="BB164" i="5"/>
  <c r="BC164" i="5"/>
  <c r="BE164" i="5"/>
  <c r="BF164" i="5"/>
  <c r="BG164" i="5"/>
  <c r="BB165" i="5"/>
  <c r="BC165" i="5"/>
  <c r="BE165" i="5"/>
  <c r="BF165" i="5"/>
  <c r="BG165" i="5"/>
  <c r="BB166" i="5"/>
  <c r="BC166" i="5"/>
  <c r="BE166" i="5"/>
  <c r="BF166" i="5"/>
  <c r="BG166" i="5"/>
  <c r="BB167" i="5"/>
  <c r="BC167" i="5"/>
  <c r="BE167" i="5"/>
  <c r="BF167" i="5"/>
  <c r="BG167" i="5"/>
  <c r="BB168" i="5"/>
  <c r="BC168" i="5"/>
  <c r="BE168" i="5"/>
  <c r="BF168" i="5"/>
  <c r="BG168" i="5"/>
  <c r="BB169" i="5"/>
  <c r="BC169" i="5"/>
  <c r="BE169" i="5"/>
  <c r="BF169" i="5"/>
  <c r="BG169" i="5"/>
  <c r="BB170" i="5"/>
  <c r="BC170" i="5"/>
  <c r="BE170" i="5"/>
  <c r="BF170" i="5"/>
  <c r="BG170" i="5"/>
  <c r="BB171" i="5"/>
  <c r="BC171" i="5"/>
  <c r="BE171" i="5"/>
  <c r="BF171" i="5"/>
  <c r="BG171" i="5"/>
  <c r="BB172" i="5"/>
  <c r="BC172" i="5"/>
  <c r="BE172" i="5"/>
  <c r="BF172" i="5"/>
  <c r="BG172" i="5"/>
  <c r="BB173" i="5"/>
  <c r="BC173" i="5"/>
  <c r="BE173" i="5"/>
  <c r="BF173" i="5"/>
  <c r="BG173" i="5"/>
  <c r="BB174" i="5"/>
  <c r="BC174" i="5"/>
  <c r="BE174" i="5"/>
  <c r="BF174" i="5"/>
  <c r="BG174" i="5"/>
  <c r="BB175" i="5"/>
  <c r="BC175" i="5"/>
  <c r="BE175" i="5"/>
  <c r="BF175" i="5"/>
  <c r="BG175" i="5"/>
  <c r="BB176" i="5"/>
  <c r="BC176" i="5"/>
  <c r="BE176" i="5"/>
  <c r="BF176" i="5"/>
  <c r="BG176" i="5"/>
  <c r="BB177" i="5"/>
  <c r="BC177" i="5"/>
  <c r="BE177" i="5"/>
  <c r="BF177" i="5"/>
  <c r="BG177" i="5"/>
  <c r="BB178" i="5"/>
  <c r="BC178" i="5"/>
  <c r="BE178" i="5"/>
  <c r="BF178" i="5"/>
  <c r="BG178" i="5"/>
  <c r="BB179" i="5"/>
  <c r="BC179" i="5"/>
  <c r="BE179" i="5"/>
  <c r="BF179" i="5"/>
  <c r="BG179" i="5"/>
  <c r="BB180" i="5"/>
  <c r="BC180" i="5"/>
  <c r="BE180" i="5"/>
  <c r="BF180" i="5"/>
  <c r="BG180" i="5"/>
  <c r="BB181" i="5"/>
  <c r="BC181" i="5"/>
  <c r="BE181" i="5"/>
  <c r="BF181" i="5"/>
  <c r="BG181" i="5"/>
  <c r="BB182" i="5"/>
  <c r="BC182" i="5"/>
  <c r="BE182" i="5"/>
  <c r="BF182" i="5"/>
  <c r="BG182" i="5"/>
  <c r="BB183" i="5"/>
  <c r="BC183" i="5"/>
  <c r="BE183" i="5"/>
  <c r="BF183" i="5"/>
  <c r="BG183" i="5"/>
  <c r="BB184" i="5"/>
  <c r="BC184" i="5"/>
  <c r="BE184" i="5"/>
  <c r="BF184" i="5"/>
  <c r="BG184" i="5"/>
  <c r="BB185" i="5"/>
  <c r="BC185" i="5"/>
  <c r="BE185" i="5"/>
  <c r="BF185" i="5"/>
  <c r="BG185" i="5"/>
  <c r="BB186" i="5"/>
  <c r="BC186" i="5"/>
  <c r="BE186" i="5"/>
  <c r="BF186" i="5"/>
  <c r="BG186" i="5"/>
  <c r="BB187" i="5"/>
  <c r="BC187" i="5"/>
  <c r="BE187" i="5"/>
  <c r="BF187" i="5"/>
  <c r="BG187" i="5"/>
  <c r="BB188" i="5"/>
  <c r="BC188" i="5"/>
  <c r="BE188" i="5"/>
  <c r="BF188" i="5"/>
  <c r="BG188" i="5"/>
  <c r="BB189" i="5"/>
  <c r="BC189" i="5"/>
  <c r="BE189" i="5"/>
  <c r="BF189" i="5"/>
  <c r="BG189" i="5"/>
  <c r="BB190" i="5"/>
  <c r="BC190" i="5"/>
  <c r="BE190" i="5"/>
  <c r="BF190" i="5"/>
  <c r="BG190" i="5"/>
  <c r="BB191" i="5"/>
  <c r="BC191" i="5"/>
  <c r="BE191" i="5"/>
  <c r="BF191" i="5"/>
  <c r="BG191" i="5"/>
  <c r="BB192" i="5"/>
  <c r="BC192" i="5"/>
  <c r="BE192" i="5"/>
  <c r="BF192" i="5"/>
  <c r="BG192" i="5"/>
  <c r="BH192" i="5"/>
  <c r="BB193" i="5"/>
  <c r="BC193" i="5"/>
  <c r="BE193" i="5"/>
  <c r="BF193" i="5"/>
  <c r="BG193" i="5"/>
  <c r="BH193" i="5"/>
  <c r="BB194" i="5"/>
  <c r="BC194" i="5"/>
  <c r="BE194" i="5"/>
  <c r="BF194" i="5"/>
  <c r="BG194" i="5"/>
  <c r="BH194" i="5"/>
  <c r="BB195" i="5"/>
  <c r="BC195" i="5"/>
  <c r="BE195" i="5"/>
  <c r="BF195" i="5"/>
  <c r="BG195" i="5"/>
  <c r="BH195" i="5"/>
  <c r="BB196" i="5"/>
  <c r="BC196" i="5"/>
  <c r="BE196" i="5"/>
  <c r="BF196" i="5"/>
  <c r="BG196" i="5"/>
  <c r="BH196" i="5"/>
  <c r="BB197" i="5"/>
  <c r="BC197" i="5"/>
  <c r="BE197" i="5"/>
  <c r="BF197" i="5"/>
  <c r="BG197" i="5"/>
  <c r="BH197" i="5"/>
  <c r="BB198" i="5"/>
  <c r="BC198" i="5"/>
  <c r="BE198" i="5"/>
  <c r="BF198" i="5"/>
  <c r="BG198" i="5"/>
  <c r="BH198" i="5"/>
  <c r="BG198" i="2"/>
  <c r="BF198" i="2"/>
  <c r="BE198" i="2"/>
  <c r="BD198" i="2"/>
  <c r="BC198" i="2"/>
  <c r="BA198" i="2"/>
  <c r="AZ198" i="2"/>
  <c r="AW198" i="2"/>
  <c r="BG197" i="2"/>
  <c r="BF197" i="2"/>
  <c r="BE197" i="2"/>
  <c r="BD197" i="2"/>
  <c r="BC197" i="2"/>
  <c r="BA197" i="2"/>
  <c r="AZ197" i="2"/>
  <c r="AW197" i="2"/>
  <c r="BG196" i="2"/>
  <c r="BF196" i="2"/>
  <c r="BE196" i="2"/>
  <c r="BD196" i="2"/>
  <c r="BC196" i="2"/>
  <c r="BA196" i="2"/>
  <c r="AZ196" i="2"/>
  <c r="AW196" i="2"/>
  <c r="BG195" i="2"/>
  <c r="BF195" i="2"/>
  <c r="BE195" i="2"/>
  <c r="BD195" i="2"/>
  <c r="BC195" i="2"/>
  <c r="BA195" i="2"/>
  <c r="AZ195" i="2"/>
  <c r="AW195" i="2"/>
  <c r="BG194" i="2"/>
  <c r="BF194" i="2"/>
  <c r="BE194" i="2"/>
  <c r="BD194" i="2"/>
  <c r="BC194" i="2"/>
  <c r="BA194" i="2"/>
  <c r="AZ194" i="2"/>
  <c r="AW194" i="2"/>
  <c r="BG193" i="2"/>
  <c r="BF193" i="2"/>
  <c r="BE193" i="2"/>
  <c r="BD193" i="2"/>
  <c r="BC193" i="2"/>
  <c r="BA193" i="2"/>
  <c r="AZ193" i="2"/>
  <c r="AW193" i="2"/>
  <c r="BG192" i="2"/>
  <c r="BF192" i="2"/>
  <c r="BE192" i="2"/>
  <c r="BD192" i="2"/>
  <c r="BC192" i="2"/>
  <c r="BA192" i="2"/>
  <c r="AZ192" i="2"/>
  <c r="AW192" i="2"/>
  <c r="BG191" i="2"/>
  <c r="BF191" i="2"/>
  <c r="BE191" i="2"/>
  <c r="BD191" i="2"/>
  <c r="BC191" i="2"/>
  <c r="BA191" i="2"/>
  <c r="AZ191" i="2"/>
  <c r="AW191" i="2"/>
  <c r="BG190" i="2"/>
  <c r="BF190" i="2"/>
  <c r="BE190" i="2"/>
  <c r="BD190" i="2"/>
  <c r="BC190" i="2"/>
  <c r="BA190" i="2"/>
  <c r="AZ190" i="2"/>
  <c r="AW190" i="2"/>
  <c r="BG189" i="2"/>
  <c r="BF189" i="2"/>
  <c r="BE189" i="2"/>
  <c r="BD189" i="2"/>
  <c r="BC189" i="2"/>
  <c r="BA189" i="2"/>
  <c r="AZ189" i="2"/>
  <c r="AW189" i="2"/>
  <c r="BG188" i="2"/>
  <c r="BF188" i="2"/>
  <c r="BE188" i="2"/>
  <c r="BD188" i="2"/>
  <c r="BC188" i="2"/>
  <c r="BA188" i="2"/>
  <c r="AZ188" i="2"/>
  <c r="AW188" i="2"/>
  <c r="BG187" i="2"/>
  <c r="BF187" i="2"/>
  <c r="BE187" i="2"/>
  <c r="BD187" i="2"/>
  <c r="BC187" i="2"/>
  <c r="BA187" i="2"/>
  <c r="AZ187" i="2"/>
  <c r="AW187" i="2"/>
  <c r="BG186" i="2"/>
  <c r="BF186" i="2"/>
  <c r="BE186" i="2"/>
  <c r="BD186" i="2"/>
  <c r="BC186" i="2"/>
  <c r="BA186" i="2"/>
  <c r="AZ186" i="2"/>
  <c r="AW186" i="2"/>
  <c r="BG185" i="2"/>
  <c r="BF185" i="2"/>
  <c r="BE185" i="2"/>
  <c r="BD185" i="2"/>
  <c r="BC185" i="2"/>
  <c r="BA185" i="2"/>
  <c r="AZ185" i="2"/>
  <c r="AW185" i="2"/>
  <c r="BG184" i="2"/>
  <c r="BF184" i="2"/>
  <c r="BE184" i="2"/>
  <c r="BD184" i="2"/>
  <c r="BC184" i="2"/>
  <c r="BA184" i="2"/>
  <c r="AZ184" i="2"/>
  <c r="AW184" i="2"/>
  <c r="BG183" i="2"/>
  <c r="BF183" i="2"/>
  <c r="BE183" i="2"/>
  <c r="BD183" i="2"/>
  <c r="BC183" i="2"/>
  <c r="BA183" i="2"/>
  <c r="AZ183" i="2"/>
  <c r="AW183" i="2"/>
  <c r="BG182" i="2"/>
  <c r="BF182" i="2"/>
  <c r="BE182" i="2"/>
  <c r="BD182" i="2"/>
  <c r="BC182" i="2"/>
  <c r="BA182" i="2"/>
  <c r="AZ182" i="2"/>
  <c r="AW182" i="2"/>
  <c r="BG181" i="2"/>
  <c r="BF181" i="2"/>
  <c r="BE181" i="2"/>
  <c r="BD181" i="2"/>
  <c r="BC181" i="2"/>
  <c r="BA181" i="2"/>
  <c r="AZ181" i="2"/>
  <c r="AW181" i="2"/>
  <c r="BG180" i="2"/>
  <c r="BF180" i="2"/>
  <c r="BE180" i="2"/>
  <c r="BD180" i="2"/>
  <c r="BC180" i="2"/>
  <c r="BA180" i="2"/>
  <c r="AZ180" i="2"/>
  <c r="AW180" i="2"/>
  <c r="BG179" i="2"/>
  <c r="BF179" i="2"/>
  <c r="BE179" i="2"/>
  <c r="BD179" i="2"/>
  <c r="BC179" i="2"/>
  <c r="BA179" i="2"/>
  <c r="AZ179" i="2"/>
  <c r="AW179" i="2"/>
  <c r="BG178" i="2"/>
  <c r="BF178" i="2"/>
  <c r="BE178" i="2"/>
  <c r="BD178" i="2"/>
  <c r="BC178" i="2"/>
  <c r="BA178" i="2"/>
  <c r="AZ178" i="2"/>
  <c r="AW178" i="2"/>
  <c r="BG177" i="2"/>
  <c r="BF177" i="2"/>
  <c r="BE177" i="2"/>
  <c r="BD177" i="2"/>
  <c r="BC177" i="2"/>
  <c r="BA177" i="2"/>
  <c r="AZ177" i="2"/>
  <c r="AW177" i="2"/>
  <c r="BG176" i="2"/>
  <c r="BF176" i="2"/>
  <c r="BE176" i="2"/>
  <c r="BD176" i="2"/>
  <c r="BC176" i="2"/>
  <c r="BA176" i="2"/>
  <c r="AZ176" i="2"/>
  <c r="AW176" i="2"/>
  <c r="BG175" i="2"/>
  <c r="BF175" i="2"/>
  <c r="BE175" i="2"/>
  <c r="BD175" i="2"/>
  <c r="BC175" i="2"/>
  <c r="BA175" i="2"/>
  <c r="AZ175" i="2"/>
  <c r="AW175" i="2"/>
  <c r="BG174" i="2"/>
  <c r="BF174" i="2"/>
  <c r="BE174" i="2"/>
  <c r="BD174" i="2"/>
  <c r="BC174" i="2"/>
  <c r="BA174" i="2"/>
  <c r="AZ174" i="2"/>
  <c r="AW174" i="2"/>
  <c r="BG173" i="2"/>
  <c r="BF173" i="2"/>
  <c r="BE173" i="2"/>
  <c r="BD173" i="2"/>
  <c r="BC173" i="2"/>
  <c r="BA173" i="2"/>
  <c r="AZ173" i="2"/>
  <c r="AW173" i="2"/>
  <c r="BG172" i="2"/>
  <c r="BF172" i="2"/>
  <c r="BE172" i="2"/>
  <c r="BD172" i="2"/>
  <c r="BC172" i="2"/>
  <c r="BA172" i="2"/>
  <c r="AZ172" i="2"/>
  <c r="AW172" i="2"/>
  <c r="BG171" i="2"/>
  <c r="BF171" i="2"/>
  <c r="BE171" i="2"/>
  <c r="BD171" i="2"/>
  <c r="BC171" i="2"/>
  <c r="BA171" i="2"/>
  <c r="AZ171" i="2"/>
  <c r="AW171" i="2"/>
  <c r="BG170" i="2"/>
  <c r="BF170" i="2"/>
  <c r="BE170" i="2"/>
  <c r="BD170" i="2"/>
  <c r="BC170" i="2"/>
  <c r="BA170" i="2"/>
  <c r="AZ170" i="2"/>
  <c r="AW170" i="2"/>
  <c r="BG169" i="2"/>
  <c r="BF169" i="2"/>
  <c r="BE169" i="2"/>
  <c r="BD169" i="2"/>
  <c r="BC169" i="2"/>
  <c r="BA169" i="2"/>
  <c r="AZ169" i="2"/>
  <c r="AW169" i="2"/>
  <c r="BG168" i="2"/>
  <c r="BF168" i="2"/>
  <c r="BE168" i="2"/>
  <c r="BD168" i="2"/>
  <c r="BC168" i="2"/>
  <c r="BA168" i="2"/>
  <c r="AZ168" i="2"/>
  <c r="AW168" i="2"/>
  <c r="BG167" i="2"/>
  <c r="BF167" i="2"/>
  <c r="BE167" i="2"/>
  <c r="BD167" i="2"/>
  <c r="BC167" i="2"/>
  <c r="BA167" i="2"/>
  <c r="AZ167" i="2"/>
  <c r="AW167" i="2"/>
  <c r="BG166" i="2"/>
  <c r="BF166" i="2"/>
  <c r="BE166" i="2"/>
  <c r="BD166" i="2"/>
  <c r="BC166" i="2"/>
  <c r="BA166" i="2"/>
  <c r="AZ166" i="2"/>
  <c r="AW166" i="2"/>
  <c r="BG165" i="2"/>
  <c r="BF165" i="2"/>
  <c r="BE165" i="2"/>
  <c r="BD165" i="2"/>
  <c r="BC165" i="2"/>
  <c r="BA165" i="2"/>
  <c r="AZ165" i="2"/>
  <c r="AW165" i="2"/>
  <c r="BG164" i="2"/>
  <c r="BF164" i="2"/>
  <c r="BE164" i="2"/>
  <c r="BD164" i="2"/>
  <c r="BC164" i="2"/>
  <c r="BA164" i="2"/>
  <c r="AZ164" i="2"/>
  <c r="AW164" i="2"/>
  <c r="BG163" i="2"/>
  <c r="BF163" i="2"/>
  <c r="BE163" i="2"/>
  <c r="BD163" i="2"/>
  <c r="BC163" i="2"/>
  <c r="BA163" i="2"/>
  <c r="AZ163" i="2"/>
  <c r="AW163" i="2"/>
  <c r="BG162" i="2"/>
  <c r="BF162" i="2"/>
  <c r="BE162" i="2"/>
  <c r="BD162" i="2"/>
  <c r="BC162" i="2"/>
  <c r="BA162" i="2"/>
  <c r="AZ162" i="2"/>
  <c r="AW162" i="2"/>
  <c r="BG161" i="2"/>
  <c r="BF161" i="2"/>
  <c r="BE161" i="2"/>
  <c r="BD161" i="2"/>
  <c r="BC161" i="2"/>
  <c r="BA161" i="2"/>
  <c r="AZ161" i="2"/>
  <c r="AW161" i="2"/>
  <c r="BG160" i="2"/>
  <c r="BF160" i="2"/>
  <c r="BE160" i="2"/>
  <c r="BD160" i="2"/>
  <c r="BC160" i="2"/>
  <c r="BA160" i="2"/>
  <c r="AZ160" i="2"/>
  <c r="AW160" i="2"/>
  <c r="BG159" i="2"/>
  <c r="BF159" i="2"/>
  <c r="BE159" i="2"/>
  <c r="BD159" i="2"/>
  <c r="BC159" i="2"/>
  <c r="BA159" i="2"/>
  <c r="AZ159" i="2"/>
  <c r="AW159" i="2"/>
  <c r="BG158" i="2"/>
  <c r="BF158" i="2"/>
  <c r="BE158" i="2"/>
  <c r="BD158" i="2"/>
  <c r="BC158" i="2"/>
  <c r="BA158" i="2"/>
  <c r="AZ158" i="2"/>
  <c r="AW158" i="2"/>
  <c r="BG157" i="2"/>
  <c r="BF157" i="2"/>
  <c r="BE157" i="2"/>
  <c r="BD157" i="2"/>
  <c r="BC157" i="2"/>
  <c r="BA157" i="2"/>
  <c r="AZ157" i="2"/>
  <c r="AW157" i="2"/>
  <c r="BG156" i="2"/>
  <c r="BF156" i="2"/>
  <c r="BE156" i="2"/>
  <c r="BD156" i="2"/>
  <c r="BC156" i="2"/>
  <c r="BA156" i="2"/>
  <c r="AZ156" i="2"/>
  <c r="AW156" i="2"/>
  <c r="BG155" i="2"/>
  <c r="BF155" i="2"/>
  <c r="BE155" i="2"/>
  <c r="BD155" i="2"/>
  <c r="BC155" i="2"/>
  <c r="BA155" i="2"/>
  <c r="AZ155" i="2"/>
  <c r="AW155" i="2"/>
  <c r="BG154" i="2"/>
  <c r="BF154" i="2"/>
  <c r="BE154" i="2"/>
  <c r="BD154" i="2"/>
  <c r="BC154" i="2"/>
  <c r="BA154" i="2"/>
  <c r="AZ154" i="2"/>
  <c r="AW154" i="2"/>
  <c r="BG153" i="2"/>
  <c r="BF153" i="2"/>
  <c r="BE153" i="2"/>
  <c r="BD153" i="2"/>
  <c r="BC153" i="2"/>
  <c r="BA153" i="2"/>
  <c r="AZ153" i="2"/>
  <c r="AW153" i="2"/>
  <c r="BG152" i="2"/>
  <c r="BF152" i="2"/>
  <c r="BE152" i="2"/>
  <c r="BD152" i="2"/>
  <c r="BC152" i="2"/>
  <c r="BA152" i="2"/>
  <c r="AZ152" i="2"/>
  <c r="AW152" i="2"/>
  <c r="BG151" i="2"/>
  <c r="BF151" i="2"/>
  <c r="BE151" i="2"/>
  <c r="BD151" i="2"/>
  <c r="BC151" i="2"/>
  <c r="BA151" i="2"/>
  <c r="AZ151" i="2"/>
  <c r="AW151" i="2"/>
  <c r="BG150" i="2"/>
  <c r="BF150" i="2"/>
  <c r="BE150" i="2"/>
  <c r="BD150" i="2"/>
  <c r="BC150" i="2"/>
  <c r="BA150" i="2"/>
  <c r="AZ150" i="2"/>
  <c r="AW150" i="2"/>
  <c r="BG149" i="2"/>
  <c r="BF149" i="2"/>
  <c r="BE149" i="2"/>
  <c r="BD149" i="2"/>
  <c r="BC149" i="2"/>
  <c r="BA149" i="2"/>
  <c r="AZ149" i="2"/>
  <c r="AW149" i="2"/>
  <c r="BG148" i="2"/>
  <c r="BF148" i="2"/>
  <c r="BE148" i="2"/>
  <c r="BD148" i="2"/>
  <c r="BC148" i="2"/>
  <c r="BA148" i="2"/>
  <c r="AZ148" i="2"/>
  <c r="AW148" i="2"/>
  <c r="BG147" i="2"/>
  <c r="BF147" i="2"/>
  <c r="BE147" i="2"/>
  <c r="BD147" i="2"/>
  <c r="BC147" i="2"/>
  <c r="BA147" i="2"/>
  <c r="AZ147" i="2"/>
  <c r="AW147" i="2"/>
  <c r="BG146" i="2"/>
  <c r="BF146" i="2"/>
  <c r="BE146" i="2"/>
  <c r="BD146" i="2"/>
  <c r="BC146" i="2"/>
  <c r="BA146" i="2"/>
  <c r="AZ146" i="2"/>
  <c r="AW146" i="2"/>
  <c r="BG145" i="2"/>
  <c r="BF145" i="2"/>
  <c r="BE145" i="2"/>
  <c r="BD145" i="2"/>
  <c r="BC145" i="2"/>
  <c r="BA145" i="2"/>
  <c r="AZ145" i="2"/>
  <c r="AW145" i="2"/>
  <c r="BG144" i="2"/>
  <c r="BF144" i="2"/>
  <c r="BE144" i="2"/>
  <c r="BD144" i="2"/>
  <c r="BC144" i="2"/>
  <c r="BA144" i="2"/>
  <c r="AZ144" i="2"/>
  <c r="AW144" i="2"/>
  <c r="BG143" i="2"/>
  <c r="BF143" i="2"/>
  <c r="BE143" i="2"/>
  <c r="BD143" i="2"/>
  <c r="BC143" i="2"/>
  <c r="BA143" i="2"/>
  <c r="AZ143" i="2"/>
  <c r="AW143" i="2"/>
  <c r="BG142" i="2"/>
  <c r="BF142" i="2"/>
  <c r="BE142" i="2"/>
  <c r="BD142" i="2"/>
  <c r="BC142" i="2"/>
  <c r="BA142" i="2"/>
  <c r="AZ142" i="2"/>
  <c r="AW142" i="2"/>
  <c r="BG141" i="2"/>
  <c r="BF141" i="2"/>
  <c r="BE141" i="2"/>
  <c r="BD141" i="2"/>
  <c r="BC141" i="2"/>
  <c r="BA141" i="2"/>
  <c r="AZ141" i="2"/>
  <c r="AW141" i="2"/>
  <c r="BG140" i="2"/>
  <c r="BF140" i="2"/>
  <c r="BE140" i="2"/>
  <c r="BD140" i="2"/>
  <c r="BC140" i="2"/>
  <c r="BA140" i="2"/>
  <c r="AZ140" i="2"/>
  <c r="AW140" i="2"/>
  <c r="BG139" i="2"/>
  <c r="BF139" i="2"/>
  <c r="BE139" i="2"/>
  <c r="BD139" i="2"/>
  <c r="BC139" i="2"/>
  <c r="BA139" i="2"/>
  <c r="AZ139" i="2"/>
  <c r="AW139" i="2"/>
  <c r="BG138" i="2"/>
  <c r="BF138" i="2"/>
  <c r="BE138" i="2"/>
  <c r="BD138" i="2"/>
  <c r="BC138" i="2"/>
  <c r="BA138" i="2"/>
  <c r="AZ138" i="2"/>
  <c r="AW138" i="2"/>
  <c r="BG137" i="2"/>
  <c r="BF137" i="2"/>
  <c r="BE137" i="2"/>
  <c r="BD137" i="2"/>
  <c r="BC137" i="2"/>
  <c r="BA137" i="2"/>
  <c r="AZ137" i="2"/>
  <c r="AW137" i="2"/>
  <c r="BG136" i="2"/>
  <c r="BF136" i="2"/>
  <c r="BE136" i="2"/>
  <c r="BD136" i="2"/>
  <c r="BC136" i="2"/>
  <c r="BA136" i="2"/>
  <c r="AZ136" i="2"/>
  <c r="AW136" i="2"/>
  <c r="BG135" i="2"/>
  <c r="BF135" i="2"/>
  <c r="BE135" i="2"/>
  <c r="BD135" i="2"/>
  <c r="BC135" i="2"/>
  <c r="BA135" i="2"/>
  <c r="AZ135" i="2"/>
  <c r="AW135" i="2"/>
  <c r="BG134" i="2"/>
  <c r="BF134" i="2"/>
  <c r="BE134" i="2"/>
  <c r="BD134" i="2"/>
  <c r="BC134" i="2"/>
  <c r="BA134" i="2"/>
  <c r="AZ134" i="2"/>
  <c r="AW134" i="2"/>
  <c r="BG133" i="2"/>
  <c r="BF133" i="2"/>
  <c r="BE133" i="2"/>
  <c r="BD133" i="2"/>
  <c r="BC133" i="2"/>
  <c r="BA133" i="2"/>
  <c r="AZ133" i="2"/>
  <c r="AW133" i="2"/>
  <c r="BE132" i="2"/>
  <c r="BD132" i="2"/>
  <c r="BC132" i="2"/>
  <c r="BA132" i="2"/>
  <c r="AZ132" i="2"/>
  <c r="AW132" i="2"/>
  <c r="BE131" i="2"/>
  <c r="BD131" i="2"/>
  <c r="BC131" i="2"/>
  <c r="BA131" i="2"/>
  <c r="AZ131" i="2"/>
  <c r="AW131" i="2"/>
  <c r="BE130" i="2"/>
  <c r="BD130" i="2"/>
  <c r="BC130" i="2"/>
  <c r="BA130" i="2"/>
  <c r="AZ130" i="2"/>
  <c r="AW130" i="2"/>
  <c r="BE129" i="2"/>
  <c r="BD129" i="2"/>
  <c r="BC129" i="2"/>
  <c r="BA129" i="2"/>
  <c r="AZ129" i="2"/>
  <c r="AW129" i="2"/>
  <c r="BE128" i="2"/>
  <c r="BD128" i="2"/>
  <c r="BC128" i="2"/>
  <c r="BA128" i="2"/>
  <c r="AZ128" i="2"/>
  <c r="AW128" i="2"/>
  <c r="BE127" i="2"/>
  <c r="BD127" i="2"/>
  <c r="BC127" i="2"/>
  <c r="BA127" i="2"/>
  <c r="AZ127" i="2"/>
  <c r="AW127" i="2"/>
  <c r="BE126" i="2"/>
  <c r="BD126" i="2"/>
  <c r="BC126" i="2"/>
  <c r="BA126" i="2"/>
  <c r="AZ126" i="2"/>
  <c r="AW126" i="2"/>
  <c r="BE125" i="2"/>
  <c r="BD125" i="2"/>
  <c r="BC125" i="2"/>
  <c r="BA125" i="2"/>
  <c r="AZ125" i="2"/>
  <c r="AW125" i="2"/>
  <c r="BE124" i="2"/>
  <c r="BD124" i="2"/>
  <c r="BC124" i="2"/>
  <c r="BA124" i="2"/>
  <c r="AZ124" i="2"/>
  <c r="AW124" i="2"/>
  <c r="BE123" i="2"/>
  <c r="BD123" i="2"/>
  <c r="BC123" i="2"/>
  <c r="BA123" i="2"/>
  <c r="AZ123" i="2"/>
  <c r="AW123" i="2"/>
  <c r="BE122" i="2"/>
  <c r="BD122" i="2"/>
  <c r="BC122" i="2"/>
  <c r="BA122" i="2"/>
  <c r="AZ122" i="2"/>
  <c r="AW122" i="2"/>
  <c r="BE121" i="2"/>
  <c r="BD121" i="2"/>
  <c r="BC121" i="2"/>
  <c r="BA121" i="2"/>
  <c r="AZ121" i="2"/>
  <c r="AW121" i="2"/>
  <c r="BE120" i="2"/>
  <c r="BD120" i="2"/>
  <c r="BC120" i="2"/>
  <c r="BA120" i="2"/>
  <c r="AZ120" i="2"/>
  <c r="AW120" i="2"/>
  <c r="BE119" i="2"/>
  <c r="BD119" i="2"/>
  <c r="BC119" i="2"/>
  <c r="BA119" i="2"/>
  <c r="AZ119" i="2"/>
  <c r="AW119" i="2"/>
  <c r="BE118" i="2"/>
  <c r="BD118" i="2"/>
  <c r="BC118" i="2"/>
  <c r="BA118" i="2"/>
  <c r="AZ118" i="2"/>
  <c r="AW118" i="2"/>
  <c r="BE117" i="2"/>
  <c r="BD117" i="2"/>
  <c r="BC117" i="2"/>
  <c r="BA117" i="2"/>
  <c r="AZ117" i="2"/>
  <c r="AW117" i="2"/>
  <c r="BE116" i="2"/>
  <c r="BD116" i="2"/>
  <c r="BC116" i="2"/>
  <c r="BA116" i="2"/>
  <c r="AZ116" i="2"/>
  <c r="AW116" i="2"/>
  <c r="BE115" i="2"/>
  <c r="BD115" i="2"/>
  <c r="BC115" i="2"/>
  <c r="BA115" i="2"/>
  <c r="AZ115" i="2"/>
  <c r="AW115" i="2"/>
  <c r="BE114" i="2"/>
  <c r="BD114" i="2"/>
  <c r="BC114" i="2"/>
  <c r="BA114" i="2"/>
  <c r="AZ114" i="2"/>
  <c r="AW114" i="2"/>
  <c r="BE113" i="2"/>
  <c r="BD113" i="2"/>
  <c r="BC113" i="2"/>
  <c r="BA113" i="2"/>
  <c r="AZ113" i="2"/>
  <c r="AW113" i="2"/>
  <c r="BE112" i="2"/>
  <c r="BD112" i="2"/>
  <c r="BC112" i="2"/>
  <c r="BA112" i="2"/>
  <c r="AZ112" i="2"/>
  <c r="AW112" i="2"/>
  <c r="BE111" i="2"/>
  <c r="BD111" i="2"/>
  <c r="BC111" i="2"/>
  <c r="BA111" i="2"/>
  <c r="AZ111" i="2"/>
  <c r="AW111" i="2"/>
  <c r="BE110" i="2"/>
  <c r="BC110" i="2"/>
  <c r="BA110" i="2"/>
  <c r="AZ110" i="2"/>
  <c r="AW110" i="2"/>
  <c r="BE109" i="2"/>
  <c r="BD109" i="2"/>
  <c r="BC109" i="2"/>
  <c r="BA109" i="2"/>
  <c r="AZ109" i="2"/>
  <c r="AW109" i="2"/>
  <c r="B32" i="15"/>
  <c r="AE20" i="6"/>
  <c r="AA46" i="8"/>
  <c r="AA56" i="8"/>
  <c r="U36" i="8"/>
  <c r="B18" i="8"/>
  <c r="G18" i="8"/>
  <c r="B18" i="13"/>
  <c r="G18" i="13"/>
  <c r="AE20" i="15"/>
  <c r="T20" i="15"/>
  <c r="T20" i="6"/>
  <c r="AG46" i="13"/>
  <c r="B19" i="13"/>
  <c r="D19" i="13"/>
  <c r="B19" i="8"/>
  <c r="AE26" i="6"/>
  <c r="AE32" i="6"/>
  <c r="T26" i="6"/>
  <c r="T26" i="15"/>
  <c r="C18" i="8"/>
  <c r="C18" i="13"/>
  <c r="F17" i="8"/>
  <c r="D17" i="8"/>
  <c r="C17" i="8"/>
  <c r="J66" i="13"/>
  <c r="F19" i="13"/>
  <c r="F18" i="8"/>
  <c r="E18" i="8"/>
  <c r="AP26" i="15"/>
  <c r="B43" i="6"/>
  <c r="B54" i="6"/>
  <c r="G12" i="5"/>
  <c r="J19" i="13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D30" i="8"/>
  <c r="S22" i="8"/>
  <c r="R21" i="8"/>
  <c r="AD21" i="8"/>
  <c r="X19" i="8"/>
  <c r="U29" i="8"/>
  <c r="AD22" i="8"/>
  <c r="AF22" i="8"/>
  <c r="X29" i="8"/>
  <c r="Y23" i="8"/>
  <c r="AD24" i="8"/>
  <c r="AE30" i="8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R23" i="8"/>
  <c r="AE38" i="6"/>
  <c r="L43" i="6"/>
  <c r="L54" i="6"/>
  <c r="T20" i="8"/>
  <c r="Z20" i="8"/>
  <c r="Y29" i="8"/>
  <c r="AF29" i="8"/>
  <c r="AP9" i="5"/>
  <c r="M16" i="13"/>
  <c r="AL9" i="5"/>
  <c r="K16" i="13"/>
  <c r="AN9" i="5"/>
  <c r="L16" i="13"/>
  <c r="S39" i="8"/>
  <c r="AL10" i="2"/>
  <c r="K17" i="8"/>
  <c r="AL9" i="2"/>
  <c r="K16" i="8"/>
  <c r="AL12" i="2"/>
  <c r="K19" i="8"/>
  <c r="AL11" i="2"/>
  <c r="K18" i="8"/>
  <c r="AP12" i="2"/>
  <c r="AP9" i="2"/>
  <c r="M16" i="8"/>
  <c r="AP11" i="2"/>
  <c r="M18" i="8"/>
  <c r="AP10" i="2"/>
  <c r="M17" i="8"/>
  <c r="AN12" i="2"/>
  <c r="AN10" i="2"/>
  <c r="L17" i="8"/>
  <c r="AN9" i="2"/>
  <c r="L16" i="8"/>
  <c r="AN11" i="2"/>
  <c r="L18" i="8"/>
  <c r="Y42" i="8"/>
  <c r="Z20" i="13"/>
  <c r="AE33" i="13"/>
  <c r="AF23" i="13"/>
  <c r="AF31" i="13"/>
  <c r="G43" i="6"/>
  <c r="L43" i="15"/>
  <c r="T32" i="15"/>
  <c r="E19" i="8"/>
  <c r="B43" i="15"/>
  <c r="B54" i="15"/>
  <c r="D18" i="8"/>
  <c r="G17" i="8"/>
  <c r="F17" i="13"/>
  <c r="Z29" i="13"/>
  <c r="G106" i="5"/>
  <c r="G98" i="5"/>
  <c r="G94" i="5"/>
  <c r="G90" i="5"/>
  <c r="G82" i="5"/>
  <c r="G78" i="5"/>
  <c r="G74" i="5"/>
  <c r="G66" i="5"/>
  <c r="G62" i="5"/>
  <c r="G58" i="5"/>
  <c r="G50" i="5"/>
  <c r="G46" i="5"/>
  <c r="J53" i="13"/>
  <c r="G42" i="5"/>
  <c r="G34" i="5"/>
  <c r="G30" i="5"/>
  <c r="G26" i="5"/>
  <c r="H33" i="13"/>
  <c r="G22" i="5"/>
  <c r="G106" i="2"/>
  <c r="G94" i="2"/>
  <c r="G62" i="2"/>
  <c r="G34" i="2"/>
  <c r="G56" i="2"/>
  <c r="G99" i="2"/>
  <c r="G79" i="2"/>
  <c r="G59" i="2"/>
  <c r="G51" i="2"/>
  <c r="G105" i="2"/>
  <c r="G85" i="2"/>
  <c r="G81" i="2"/>
  <c r="G65" i="2"/>
  <c r="G41" i="2"/>
  <c r="G37" i="2"/>
  <c r="G25" i="2"/>
  <c r="G39" i="2"/>
  <c r="G23" i="2"/>
  <c r="G107" i="5"/>
  <c r="G103" i="5"/>
  <c r="G99" i="5"/>
  <c r="G95" i="5"/>
  <c r="G91" i="5"/>
  <c r="G89" i="5"/>
  <c r="G87" i="5"/>
  <c r="G83" i="5"/>
  <c r="G79" i="5"/>
  <c r="G75" i="5"/>
  <c r="G71" i="5"/>
  <c r="G67" i="5"/>
  <c r="G63" i="5"/>
  <c r="G59" i="5"/>
  <c r="G57" i="5"/>
  <c r="G55" i="5"/>
  <c r="G51" i="5"/>
  <c r="G47" i="5"/>
  <c r="H54" i="13"/>
  <c r="G43" i="5"/>
  <c r="G39" i="5"/>
  <c r="G35" i="5"/>
  <c r="I42" i="13"/>
  <c r="G27" i="5"/>
  <c r="G25" i="5"/>
  <c r="H32" i="13"/>
  <c r="G108" i="5"/>
  <c r="G92" i="5"/>
  <c r="G28" i="5"/>
  <c r="T38" i="15"/>
  <c r="G54" i="6"/>
  <c r="L54" i="15"/>
  <c r="J66" i="8"/>
  <c r="AV110" i="5"/>
  <c r="H19" i="13"/>
  <c r="G9" i="2"/>
  <c r="H16" i="8"/>
  <c r="G101" i="5"/>
  <c r="G69" i="5"/>
  <c r="G37" i="5"/>
  <c r="J44" i="13"/>
  <c r="G31" i="5"/>
  <c r="G23" i="5"/>
  <c r="G102" i="5"/>
  <c r="G86" i="5"/>
  <c r="G70" i="5"/>
  <c r="G60" i="5"/>
  <c r="G54" i="5"/>
  <c r="G38" i="5"/>
  <c r="J45" i="13"/>
  <c r="G18" i="5"/>
  <c r="G14" i="5"/>
  <c r="G72" i="5"/>
  <c r="G52" i="5"/>
  <c r="G32" i="5"/>
  <c r="G19" i="5"/>
  <c r="G11" i="5"/>
  <c r="H18" i="13"/>
  <c r="G15" i="5"/>
  <c r="G104" i="5"/>
  <c r="G100" i="5"/>
  <c r="G88" i="5"/>
  <c r="G84" i="5"/>
  <c r="G80" i="5"/>
  <c r="G68" i="5"/>
  <c r="G64" i="5"/>
  <c r="G56" i="5"/>
  <c r="G48" i="5"/>
  <c r="H55" i="13"/>
  <c r="G40" i="5"/>
  <c r="G36" i="5"/>
  <c r="G24" i="5"/>
  <c r="G20" i="5"/>
  <c r="J27" i="13"/>
  <c r="G16" i="5"/>
  <c r="G10" i="5"/>
  <c r="J17" i="13"/>
  <c r="G26" i="2"/>
  <c r="G50" i="2"/>
  <c r="G101" i="2"/>
  <c r="G57" i="2"/>
  <c r="G53" i="2"/>
  <c r="G49" i="2"/>
  <c r="G29" i="2"/>
  <c r="G76" i="2"/>
  <c r="G31" i="2"/>
  <c r="G42" i="2"/>
  <c r="G46" i="2"/>
  <c r="G47" i="2"/>
  <c r="G54" i="2"/>
  <c r="G55" i="2"/>
  <c r="G95" i="2"/>
  <c r="G8" i="2"/>
  <c r="G11" i="2"/>
  <c r="H18" i="8"/>
  <c r="G12" i="2"/>
  <c r="H19" i="8"/>
  <c r="G14" i="2"/>
  <c r="G15" i="2"/>
  <c r="G18" i="2"/>
  <c r="G19" i="2"/>
  <c r="G21" i="2"/>
  <c r="G22" i="2"/>
  <c r="G27" i="2"/>
  <c r="G107" i="2"/>
  <c r="G97" i="2"/>
  <c r="G93" i="2"/>
  <c r="G89" i="2"/>
  <c r="G77" i="2"/>
  <c r="G73" i="2"/>
  <c r="G69" i="2"/>
  <c r="G45" i="2"/>
  <c r="G33" i="2"/>
  <c r="G17" i="2"/>
  <c r="G13" i="2"/>
  <c r="G108" i="2"/>
  <c r="G104" i="2"/>
  <c r="G100" i="2"/>
  <c r="G96" i="2"/>
  <c r="G88" i="2"/>
  <c r="G84" i="2"/>
  <c r="G80" i="2"/>
  <c r="G72" i="2"/>
  <c r="G68" i="2"/>
  <c r="G60" i="2"/>
  <c r="G52" i="2"/>
  <c r="G48" i="2"/>
  <c r="G44" i="2"/>
  <c r="G40" i="2"/>
  <c r="G36" i="2"/>
  <c r="G32" i="2"/>
  <c r="G28" i="2"/>
  <c r="G24" i="2"/>
  <c r="G20" i="2"/>
  <c r="G16" i="2"/>
  <c r="AS110" i="2"/>
  <c r="I17" i="13"/>
  <c r="H17" i="13"/>
  <c r="I18" i="13"/>
  <c r="J18" i="13"/>
  <c r="X50" i="8"/>
  <c r="A51" i="6"/>
  <c r="A52" i="6"/>
  <c r="A53" i="6"/>
  <c r="S42" i="8"/>
  <c r="X51" i="8"/>
  <c r="Y44" i="8"/>
  <c r="Z51" i="8"/>
  <c r="X52" i="8"/>
  <c r="X43" i="8"/>
  <c r="Z52" i="8"/>
  <c r="AE17" i="13"/>
  <c r="AJ21" i="13"/>
  <c r="AF20" i="13"/>
  <c r="Y23" i="13"/>
  <c r="S23" i="13"/>
  <c r="S20" i="13"/>
  <c r="Y22" i="13"/>
  <c r="Y19" i="13"/>
  <c r="AD20" i="13"/>
  <c r="AG29" i="13"/>
  <c r="T23" i="13"/>
  <c r="T20" i="13"/>
  <c r="A37" i="15"/>
  <c r="AD29" i="13"/>
  <c r="AF29" i="13"/>
  <c r="R31" i="13"/>
  <c r="S21" i="13"/>
  <c r="Y17" i="13"/>
  <c r="AJ19" i="13"/>
  <c r="S19" i="13"/>
  <c r="Z23" i="13"/>
  <c r="AE34" i="13"/>
  <c r="Y32" i="13"/>
  <c r="R32" i="13"/>
  <c r="AA19" i="13"/>
  <c r="AD30" i="13"/>
  <c r="AD21" i="13"/>
  <c r="T31" i="13"/>
  <c r="AE23" i="13"/>
  <c r="X34" i="13"/>
  <c r="R29" i="13"/>
  <c r="AF24" i="13"/>
  <c r="S22" i="13"/>
  <c r="AD31" i="13"/>
  <c r="R23" i="13"/>
  <c r="R19" i="13"/>
  <c r="AF30" i="13"/>
  <c r="X24" i="13"/>
  <c r="R30" i="13"/>
  <c r="T30" i="13"/>
  <c r="T34" i="13"/>
  <c r="Y33" i="13"/>
  <c r="Z31" i="13"/>
  <c r="Y21" i="13"/>
  <c r="T33" i="13"/>
  <c r="AF19" i="13"/>
  <c r="Z19" i="13"/>
  <c r="Z21" i="13"/>
  <c r="T19" i="13"/>
  <c r="T21" i="13"/>
  <c r="U29" i="13"/>
  <c r="AE19" i="13"/>
  <c r="X31" i="13"/>
  <c r="T24" i="13"/>
  <c r="AE24" i="13"/>
  <c r="Z34" i="13"/>
  <c r="AD34" i="13"/>
  <c r="AE30" i="13"/>
  <c r="S24" i="13"/>
  <c r="Z32" i="13"/>
  <c r="X23" i="13"/>
  <c r="R21" i="13"/>
  <c r="AD33" i="13"/>
  <c r="X22" i="13"/>
  <c r="AE39" i="13"/>
  <c r="AD23" i="13"/>
  <c r="AF22" i="13"/>
  <c r="AA29" i="13"/>
  <c r="T39" i="13"/>
  <c r="Y31" i="13"/>
  <c r="Y24" i="13"/>
  <c r="X33" i="13"/>
  <c r="Z22" i="13"/>
  <c r="AE21" i="13"/>
  <c r="T22" i="13"/>
  <c r="U19" i="13"/>
  <c r="AG19" i="13"/>
  <c r="S30" i="13"/>
  <c r="R22" i="13"/>
  <c r="X32" i="13"/>
  <c r="X21" i="13"/>
  <c r="AE29" i="13"/>
  <c r="R34" i="13"/>
  <c r="X19" i="13"/>
  <c r="AD22" i="13"/>
  <c r="Z24" i="13"/>
  <c r="Y30" i="13"/>
  <c r="AF21" i="13"/>
  <c r="R33" i="13"/>
  <c r="AE27" i="13"/>
  <c r="AJ31" i="13"/>
  <c r="X39" i="13"/>
  <c r="S27" i="13"/>
  <c r="AJ27" i="13"/>
  <c r="X20" i="13"/>
  <c r="X30" i="13"/>
  <c r="AG39" i="13"/>
  <c r="X29" i="13"/>
  <c r="Z39" i="13"/>
  <c r="T29" i="13"/>
  <c r="Z33" i="13"/>
  <c r="Y34" i="13"/>
  <c r="R20" i="13"/>
  <c r="AE31" i="13"/>
  <c r="S17" i="13"/>
  <c r="AJ17" i="13"/>
  <c r="AE20" i="13"/>
  <c r="AE32" i="13"/>
  <c r="R24" i="13"/>
  <c r="AF34" i="13"/>
  <c r="AE22" i="13"/>
  <c r="R39" i="13"/>
  <c r="T32" i="13"/>
  <c r="AD19" i="13"/>
  <c r="AD24" i="13"/>
  <c r="AD32" i="13"/>
  <c r="Y20" i="13"/>
  <c r="AD39" i="13"/>
  <c r="U39" i="13"/>
  <c r="S39" i="13"/>
  <c r="AG56" i="13"/>
  <c r="AE24" i="8"/>
  <c r="AE21" i="8"/>
  <c r="AE17" i="8"/>
  <c r="AJ21" i="8"/>
  <c r="Y22" i="8"/>
  <c r="S27" i="8"/>
  <c r="AJ27" i="8"/>
  <c r="AE20" i="8"/>
  <c r="Y20" i="8"/>
  <c r="Y17" i="8"/>
  <c r="AJ19" i="8"/>
  <c r="T34" i="8"/>
  <c r="T33" i="8"/>
  <c r="S32" i="8"/>
  <c r="Z19" i="8"/>
  <c r="T19" i="8"/>
  <c r="AE23" i="8"/>
  <c r="Y24" i="8"/>
  <c r="Z22" i="8"/>
  <c r="S30" i="8"/>
  <c r="T24" i="8"/>
  <c r="S23" i="8"/>
  <c r="T21" i="8"/>
  <c r="S34" i="8"/>
  <c r="S19" i="8"/>
  <c r="AG19" i="8"/>
  <c r="S24" i="8"/>
  <c r="S29" i="8"/>
  <c r="AD23" i="8"/>
  <c r="Y21" i="8"/>
  <c r="AG29" i="8"/>
  <c r="R24" i="8"/>
  <c r="AD29" i="8"/>
  <c r="S17" i="8"/>
  <c r="AJ17" i="8"/>
  <c r="R19" i="8"/>
  <c r="Z30" i="8"/>
  <c r="U19" i="8"/>
  <c r="S31" i="8"/>
  <c r="X33" i="8"/>
  <c r="AD34" i="8"/>
  <c r="AD32" i="8"/>
  <c r="R20" i="8"/>
  <c r="AD33" i="8"/>
  <c r="AE19" i="8"/>
  <c r="T22" i="8"/>
  <c r="T32" i="8"/>
  <c r="Z24" i="8"/>
  <c r="Y30" i="8"/>
  <c r="Z39" i="8"/>
  <c r="AF32" i="8"/>
  <c r="X42" i="8"/>
  <c r="X44" i="8"/>
  <c r="X41" i="8"/>
  <c r="Z44" i="8"/>
  <c r="S20" i="8"/>
  <c r="T29" i="8"/>
  <c r="S21" i="8"/>
  <c r="X32" i="8"/>
  <c r="AD31" i="8"/>
  <c r="Y19" i="8"/>
  <c r="AE27" i="8"/>
  <c r="AJ31" i="8"/>
  <c r="AF21" i="8"/>
  <c r="S33" i="8"/>
  <c r="AF19" i="8"/>
  <c r="AF23" i="8"/>
  <c r="Z31" i="8"/>
  <c r="Y27" i="8"/>
  <c r="AJ29" i="8"/>
  <c r="R33" i="8"/>
  <c r="X21" i="8"/>
  <c r="T23" i="8"/>
  <c r="Z21" i="8"/>
  <c r="Y32" i="8"/>
  <c r="AF30" i="8"/>
  <c r="X40" i="8"/>
  <c r="Z41" i="8"/>
  <c r="AE34" i="8"/>
  <c r="R31" i="8"/>
  <c r="R22" i="8"/>
  <c r="X23" i="8"/>
  <c r="R29" i="8"/>
  <c r="R30" i="8"/>
  <c r="X24" i="8"/>
  <c r="Z34" i="8"/>
  <c r="AD19" i="8"/>
  <c r="R32" i="8"/>
  <c r="X30" i="8"/>
  <c r="Z32" i="8"/>
  <c r="AE22" i="8"/>
  <c r="AF20" i="8"/>
  <c r="T30" i="8"/>
  <c r="Z23" i="8"/>
  <c r="Y37" i="8"/>
  <c r="AJ39" i="8"/>
  <c r="AF31" i="8"/>
  <c r="X39" i="8"/>
  <c r="AA49" i="8"/>
  <c r="Z40" i="8"/>
  <c r="S41" i="8"/>
  <c r="Y40" i="8"/>
  <c r="AF33" i="8"/>
  <c r="Y34" i="8"/>
  <c r="X31" i="8"/>
  <c r="AF34" i="8"/>
  <c r="X34" i="8"/>
  <c r="AA29" i="8"/>
  <c r="X20" i="8"/>
  <c r="R34" i="8"/>
  <c r="AA19" i="8"/>
  <c r="AE32" i="8"/>
  <c r="AA39" i="8"/>
  <c r="X22" i="8"/>
  <c r="AD20" i="8"/>
  <c r="AF24" i="8"/>
  <c r="T31" i="8"/>
  <c r="R40" i="8"/>
  <c r="Z49" i="8"/>
  <c r="R43" i="8"/>
  <c r="Y49" i="8"/>
  <c r="X49" i="8"/>
  <c r="Y52" i="8"/>
  <c r="AR18" i="6"/>
  <c r="AP20" i="6"/>
  <c r="AW14" i="6"/>
  <c r="B20" i="8"/>
  <c r="L19" i="8"/>
  <c r="G19" i="8"/>
  <c r="C19" i="8"/>
  <c r="F19" i="8"/>
  <c r="M19" i="8"/>
  <c r="D19" i="8"/>
  <c r="AL32" i="6"/>
  <c r="AP32" i="15"/>
  <c r="T32" i="6"/>
  <c r="AB26" i="6"/>
  <c r="V30" i="6"/>
  <c r="AA26" i="6"/>
  <c r="V27" i="6"/>
  <c r="AE26" i="15"/>
  <c r="AA39" i="13"/>
  <c r="I19" i="13"/>
  <c r="D18" i="13"/>
  <c r="S40" i="8"/>
  <c r="S37" i="8"/>
  <c r="AJ37" i="8"/>
  <c r="S44" i="8"/>
  <c r="T42" i="8"/>
  <c r="T39" i="8"/>
  <c r="U46" i="8"/>
  <c r="R39" i="8"/>
  <c r="T43" i="8"/>
  <c r="T44" i="8"/>
  <c r="R42" i="8"/>
  <c r="R41" i="8"/>
  <c r="AA56" i="13"/>
  <c r="L19" i="13"/>
  <c r="G19" i="13"/>
  <c r="M19" i="13"/>
  <c r="K19" i="13"/>
  <c r="E19" i="13"/>
  <c r="M18" i="13"/>
  <c r="L18" i="13"/>
  <c r="K18" i="13"/>
  <c r="E18" i="13"/>
  <c r="M17" i="13"/>
  <c r="K17" i="13"/>
  <c r="L17" i="13"/>
  <c r="G17" i="13"/>
  <c r="D17" i="13"/>
  <c r="C17" i="13"/>
  <c r="Y37" i="13"/>
  <c r="AJ39" i="13"/>
  <c r="R44" i="8"/>
  <c r="T41" i="8"/>
  <c r="T40" i="8"/>
  <c r="S43" i="8"/>
  <c r="U39" i="8"/>
  <c r="C19" i="13"/>
  <c r="B20" i="13"/>
  <c r="F18" i="13"/>
  <c r="Y51" i="8"/>
  <c r="Y50" i="8"/>
  <c r="Y47" i="8"/>
  <c r="AJ49" i="8"/>
  <c r="Z50" i="8"/>
  <c r="AF32" i="13"/>
  <c r="AF33" i="13"/>
  <c r="S31" i="13"/>
  <c r="S29" i="13"/>
  <c r="S34" i="13"/>
  <c r="S33" i="13"/>
  <c r="H17" i="8"/>
  <c r="S37" i="13"/>
  <c r="AJ37" i="13"/>
  <c r="U46" i="13"/>
  <c r="S32" i="13"/>
  <c r="Z43" i="8"/>
  <c r="Z42" i="8"/>
  <c r="Y41" i="8"/>
  <c r="Y39" i="8"/>
  <c r="Y43" i="8"/>
  <c r="AE33" i="8"/>
  <c r="Y27" i="13"/>
  <c r="AJ29" i="13"/>
  <c r="Z30" i="13"/>
  <c r="Z33" i="8"/>
  <c r="Y29" i="13"/>
  <c r="Z29" i="8"/>
  <c r="Y31" i="8"/>
  <c r="AG36" i="8"/>
  <c r="AE31" i="8"/>
  <c r="AE29" i="8"/>
  <c r="G8" i="5"/>
  <c r="G92" i="2"/>
  <c r="G64" i="2"/>
  <c r="AE37" i="13"/>
  <c r="AJ41" i="13"/>
  <c r="AF39" i="13"/>
  <c r="G83" i="2"/>
  <c r="G71" i="2"/>
  <c r="G67" i="2"/>
  <c r="G63" i="2"/>
  <c r="G43" i="2"/>
  <c r="G102" i="2"/>
  <c r="G98" i="2"/>
  <c r="G90" i="2"/>
  <c r="G86" i="2"/>
  <c r="G82" i="2"/>
  <c r="G70" i="2"/>
  <c r="G58" i="2"/>
  <c r="G30" i="2"/>
  <c r="G10" i="2"/>
  <c r="AP38" i="15"/>
  <c r="AU18" i="6"/>
  <c r="AW18" i="6"/>
  <c r="AV18" i="6"/>
  <c r="AT18" i="6"/>
  <c r="AS18" i="6"/>
  <c r="AE43" i="8"/>
  <c r="AE41" i="8"/>
  <c r="AE39" i="8"/>
  <c r="AE37" i="8"/>
  <c r="AJ41" i="8"/>
  <c r="AF44" i="8"/>
  <c r="AD43" i="8"/>
  <c r="AD44" i="8"/>
  <c r="AG46" i="8"/>
  <c r="AD41" i="8"/>
  <c r="AF40" i="8"/>
  <c r="AF41" i="8"/>
  <c r="AE44" i="8"/>
  <c r="AD42" i="8"/>
  <c r="AE40" i="8"/>
  <c r="AG39" i="8"/>
  <c r="AD39" i="8"/>
  <c r="AD40" i="8"/>
  <c r="AF39" i="8"/>
  <c r="AF42" i="8"/>
  <c r="AF43" i="8"/>
  <c r="AE42" i="8"/>
  <c r="AE32" i="15"/>
  <c r="AB20" i="6"/>
  <c r="AG27" i="6"/>
  <c r="AG28" i="6"/>
  <c r="AG19" i="6"/>
  <c r="V23" i="6"/>
  <c r="AG31" i="6"/>
  <c r="AL20" i="6"/>
  <c r="AG18" i="6"/>
  <c r="V25" i="6"/>
  <c r="V16" i="6"/>
  <c r="AG30" i="6"/>
  <c r="AG14" i="6"/>
  <c r="AA20" i="6"/>
  <c r="AL26" i="6"/>
  <c r="AG37" i="6"/>
  <c r="V17" i="6"/>
  <c r="AG25" i="6"/>
  <c r="AM14" i="6"/>
  <c r="AG23" i="6"/>
  <c r="V22" i="6"/>
  <c r="V24" i="6"/>
  <c r="V14" i="6"/>
  <c r="AG36" i="6"/>
  <c r="V20" i="6"/>
  <c r="AR15" i="6"/>
  <c r="A54" i="6"/>
  <c r="A55" i="6"/>
  <c r="A56" i="6"/>
  <c r="A57" i="6"/>
  <c r="T53" i="8"/>
  <c r="AM26" i="6"/>
  <c r="AR14" i="6"/>
  <c r="AG21" i="6"/>
  <c r="AG34" i="6"/>
  <c r="AM32" i="6"/>
  <c r="AG35" i="6"/>
  <c r="AX14" i="6"/>
  <c r="AG16" i="6"/>
  <c r="AG17" i="6"/>
  <c r="V18" i="6"/>
  <c r="AA14" i="6"/>
  <c r="V15" i="6"/>
  <c r="V28" i="6"/>
  <c r="AG22" i="6"/>
  <c r="AR17" i="6"/>
  <c r="AG33" i="6"/>
  <c r="AG32" i="6"/>
  <c r="V29" i="6"/>
  <c r="AR19" i="6"/>
  <c r="AB14" i="6"/>
  <c r="AG29" i="6"/>
  <c r="AL14" i="6"/>
  <c r="V21" i="6"/>
  <c r="AR16" i="6"/>
  <c r="V31" i="6"/>
  <c r="AG20" i="6"/>
  <c r="AG26" i="6"/>
  <c r="AG24" i="6"/>
  <c r="AM20" i="6"/>
  <c r="V26" i="6"/>
  <c r="AG15" i="6"/>
  <c r="V19" i="6"/>
  <c r="M20" i="13"/>
  <c r="K20" i="13"/>
  <c r="L20" i="13"/>
  <c r="D20" i="13"/>
  <c r="E20" i="13"/>
  <c r="B21" i="13"/>
  <c r="G20" i="13"/>
  <c r="C20" i="13"/>
  <c r="F20" i="13"/>
  <c r="S54" i="8"/>
  <c r="T52" i="8"/>
  <c r="T49" i="8"/>
  <c r="S52" i="8"/>
  <c r="U56" i="8"/>
  <c r="S51" i="8"/>
  <c r="S49" i="8"/>
  <c r="S50" i="8"/>
  <c r="U49" i="8"/>
  <c r="R49" i="8"/>
  <c r="R52" i="8"/>
  <c r="R51" i="8"/>
  <c r="T50" i="8"/>
  <c r="T51" i="8"/>
  <c r="R50" i="8"/>
  <c r="S47" i="8"/>
  <c r="AJ47" i="8"/>
  <c r="T54" i="8"/>
  <c r="Z27" i="6"/>
  <c r="X27" i="6"/>
  <c r="Y27" i="6"/>
  <c r="W27" i="6"/>
  <c r="AA27" i="6"/>
  <c r="V35" i="6"/>
  <c r="V32" i="6"/>
  <c r="T38" i="6"/>
  <c r="V36" i="6"/>
  <c r="V34" i="6"/>
  <c r="V33" i="6"/>
  <c r="AA32" i="6"/>
  <c r="AB32" i="6"/>
  <c r="V37" i="6"/>
  <c r="G20" i="8"/>
  <c r="K20" i="8"/>
  <c r="M20" i="8"/>
  <c r="L20" i="8"/>
  <c r="C20" i="8"/>
  <c r="B21" i="8"/>
  <c r="F20" i="8"/>
  <c r="E20" i="8"/>
  <c r="D20" i="8"/>
  <c r="H20" i="8"/>
  <c r="U56" i="13"/>
  <c r="T51" i="13"/>
  <c r="S47" i="13"/>
  <c r="AJ47" i="13"/>
  <c r="T49" i="13"/>
  <c r="X30" i="6"/>
  <c r="Y30" i="6"/>
  <c r="AA30" i="6"/>
  <c r="W30" i="6"/>
  <c r="Z30" i="6"/>
  <c r="AR20" i="6"/>
  <c r="AX20" i="6"/>
  <c r="AR22" i="6"/>
  <c r="AR25" i="6"/>
  <c r="AR23" i="6"/>
  <c r="AR21" i="6"/>
  <c r="AW20" i="6"/>
  <c r="AP26" i="6"/>
  <c r="AR24" i="6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Y39" i="13"/>
  <c r="AT20" i="6"/>
  <c r="AV20" i="6"/>
  <c r="AU20" i="6"/>
  <c r="AS20" i="6"/>
  <c r="S57" i="8"/>
  <c r="AJ57" i="8"/>
  <c r="U59" i="8"/>
  <c r="AI15" i="6"/>
  <c r="AH15" i="6"/>
  <c r="AJ15" i="6"/>
  <c r="AK15" i="6"/>
  <c r="AL15" i="6"/>
  <c r="AI20" i="6"/>
  <c r="AH20" i="6"/>
  <c r="AJ20" i="6"/>
  <c r="AK20" i="6"/>
  <c r="AV19" i="6"/>
  <c r="AW19" i="6"/>
  <c r="AU19" i="6"/>
  <c r="AS19" i="6"/>
  <c r="AT19" i="6"/>
  <c r="AI34" i="6"/>
  <c r="AK34" i="6"/>
  <c r="AL34" i="6"/>
  <c r="AJ34" i="6"/>
  <c r="AH34" i="6"/>
  <c r="Z16" i="6"/>
  <c r="Y16" i="6"/>
  <c r="W16" i="6"/>
  <c r="X16" i="6"/>
  <c r="AA16" i="6"/>
  <c r="AX26" i="6"/>
  <c r="AR31" i="6"/>
  <c r="AP32" i="6"/>
  <c r="AR28" i="6"/>
  <c r="AW26" i="6"/>
  <c r="AR30" i="6"/>
  <c r="AR27" i="6"/>
  <c r="AR29" i="6"/>
  <c r="AR26" i="6"/>
  <c r="AW25" i="6"/>
  <c r="AS25" i="6"/>
  <c r="AU25" i="6"/>
  <c r="AV25" i="6"/>
  <c r="AT25" i="6"/>
  <c r="T50" i="13"/>
  <c r="T52" i="13"/>
  <c r="W33" i="6"/>
  <c r="X33" i="6"/>
  <c r="AA33" i="6"/>
  <c r="Z33" i="6"/>
  <c r="Y33" i="6"/>
  <c r="Z32" i="6"/>
  <c r="X32" i="6"/>
  <c r="Y32" i="6"/>
  <c r="W32" i="6"/>
  <c r="R53" i="8"/>
  <c r="S53" i="8"/>
  <c r="X29" i="6"/>
  <c r="Y29" i="6"/>
  <c r="Z29" i="6"/>
  <c r="W29" i="6"/>
  <c r="AA29" i="6"/>
  <c r="AU17" i="6"/>
  <c r="AT17" i="6"/>
  <c r="AW17" i="6"/>
  <c r="AS17" i="6"/>
  <c r="AV17" i="6"/>
  <c r="AI21" i="6"/>
  <c r="AH21" i="6"/>
  <c r="AK21" i="6"/>
  <c r="AL21" i="6"/>
  <c r="AJ21" i="6"/>
  <c r="AV15" i="6"/>
  <c r="AU15" i="6"/>
  <c r="AS15" i="6"/>
  <c r="AW15" i="6"/>
  <c r="AT15" i="6"/>
  <c r="AA24" i="6"/>
  <c r="W24" i="6"/>
  <c r="X24" i="6"/>
  <c r="Z24" i="6"/>
  <c r="Y24" i="6"/>
  <c r="AJ25" i="6"/>
  <c r="AK25" i="6"/>
  <c r="AH25" i="6"/>
  <c r="AI25" i="6"/>
  <c r="AL25" i="6"/>
  <c r="Z25" i="6"/>
  <c r="AA25" i="6"/>
  <c r="X25" i="6"/>
  <c r="Y25" i="6"/>
  <c r="W25" i="6"/>
  <c r="Y23" i="6"/>
  <c r="AA23" i="6"/>
  <c r="Z23" i="6"/>
  <c r="W23" i="6"/>
  <c r="X23" i="6"/>
  <c r="AE50" i="8"/>
  <c r="AE51" i="8"/>
  <c r="AF51" i="8"/>
  <c r="AG49" i="8"/>
  <c r="AD51" i="8"/>
  <c r="AF52" i="8"/>
  <c r="AF50" i="8"/>
  <c r="AD50" i="8"/>
  <c r="AF54" i="8"/>
  <c r="AF53" i="8"/>
  <c r="AE47" i="8"/>
  <c r="AJ51" i="8"/>
  <c r="AE49" i="8"/>
  <c r="AG56" i="8"/>
  <c r="AD49" i="8"/>
  <c r="AF49" i="8"/>
  <c r="AE53" i="8"/>
  <c r="AD53" i="8"/>
  <c r="AD54" i="8"/>
  <c r="AD52" i="8"/>
  <c r="AE52" i="8"/>
  <c r="AE54" i="8"/>
  <c r="AT24" i="6"/>
  <c r="AU24" i="6"/>
  <c r="AS24" i="6"/>
  <c r="AW24" i="6"/>
  <c r="AV24" i="6"/>
  <c r="AB38" i="6"/>
  <c r="X21" i="6"/>
  <c r="Z21" i="6"/>
  <c r="W21" i="6"/>
  <c r="Y21" i="6"/>
  <c r="AA21" i="6"/>
  <c r="AA15" i="6"/>
  <c r="Y15" i="6"/>
  <c r="W15" i="6"/>
  <c r="Z15" i="6"/>
  <c r="X15" i="6"/>
  <c r="Y14" i="6"/>
  <c r="X14" i="6"/>
  <c r="Z14" i="6"/>
  <c r="W14" i="6"/>
  <c r="AL31" i="6"/>
  <c r="AK31" i="6"/>
  <c r="AI31" i="6"/>
  <c r="AH31" i="6"/>
  <c r="AJ31" i="6"/>
  <c r="A51" i="15"/>
  <c r="A52" i="15"/>
  <c r="A53" i="15"/>
  <c r="Z43" i="13"/>
  <c r="X51" i="13"/>
  <c r="S41" i="13"/>
  <c r="R42" i="13"/>
  <c r="AG49" i="13"/>
  <c r="T41" i="13"/>
  <c r="Z52" i="13"/>
  <c r="Y50" i="13"/>
  <c r="X49" i="13"/>
  <c r="AD43" i="13"/>
  <c r="X43" i="13"/>
  <c r="X41" i="13"/>
  <c r="S44" i="13"/>
  <c r="Z51" i="13"/>
  <c r="Z49" i="13"/>
  <c r="Y43" i="13"/>
  <c r="AE50" i="13"/>
  <c r="AF51" i="13"/>
  <c r="AF50" i="13"/>
  <c r="AD51" i="13"/>
  <c r="R43" i="13"/>
  <c r="Z41" i="13"/>
  <c r="Y44" i="13"/>
  <c r="AE44" i="13"/>
  <c r="X44" i="13"/>
  <c r="AE42" i="13"/>
  <c r="R41" i="13"/>
  <c r="S42" i="13"/>
  <c r="Z50" i="13"/>
  <c r="AE52" i="13"/>
  <c r="AE47" i="13"/>
  <c r="AJ51" i="13"/>
  <c r="Y49" i="13"/>
  <c r="R44" i="13"/>
  <c r="AD44" i="13"/>
  <c r="T40" i="13"/>
  <c r="T44" i="13"/>
  <c r="X40" i="13"/>
  <c r="Y47" i="13"/>
  <c r="AJ49" i="13"/>
  <c r="AF44" i="13"/>
  <c r="X52" i="13"/>
  <c r="AF52" i="13"/>
  <c r="AE49" i="13"/>
  <c r="R40" i="13"/>
  <c r="AF40" i="13"/>
  <c r="AF41" i="13"/>
  <c r="X42" i="13"/>
  <c r="S43" i="13"/>
  <c r="AD41" i="13"/>
  <c r="AD40" i="13"/>
  <c r="Y42" i="13"/>
  <c r="S40" i="13"/>
  <c r="X50" i="13"/>
  <c r="AD49" i="13"/>
  <c r="AF49" i="13"/>
  <c r="AD52" i="13"/>
  <c r="Y51" i="13"/>
  <c r="Y40" i="13"/>
  <c r="Y41" i="13"/>
  <c r="AE43" i="13"/>
  <c r="T42" i="13"/>
  <c r="Z42" i="13"/>
  <c r="AF43" i="13"/>
  <c r="T43" i="13"/>
  <c r="AE41" i="13"/>
  <c r="Z40" i="13"/>
  <c r="AA49" i="13"/>
  <c r="AE51" i="13"/>
  <c r="AD50" i="13"/>
  <c r="Z44" i="13"/>
  <c r="AD42" i="13"/>
  <c r="AE40" i="13"/>
  <c r="AF42" i="13"/>
  <c r="AU22" i="6"/>
  <c r="AW22" i="6"/>
  <c r="AS22" i="6"/>
  <c r="AT22" i="6"/>
  <c r="AV22" i="6"/>
  <c r="U49" i="13"/>
  <c r="AA34" i="6"/>
  <c r="W34" i="6"/>
  <c r="X34" i="6"/>
  <c r="Z34" i="6"/>
  <c r="Y34" i="6"/>
  <c r="X35" i="6"/>
  <c r="Z35" i="6"/>
  <c r="W35" i="6"/>
  <c r="Y35" i="6"/>
  <c r="AA35" i="6"/>
  <c r="AA19" i="6"/>
  <c r="Y19" i="6"/>
  <c r="W19" i="6"/>
  <c r="X19" i="6"/>
  <c r="Z19" i="6"/>
  <c r="AH24" i="6"/>
  <c r="AI24" i="6"/>
  <c r="AJ24" i="6"/>
  <c r="AL24" i="6"/>
  <c r="AK24" i="6"/>
  <c r="W31" i="6"/>
  <c r="X31" i="6"/>
  <c r="AA31" i="6"/>
  <c r="Y31" i="6"/>
  <c r="Z31" i="6"/>
  <c r="AK29" i="6"/>
  <c r="AJ29" i="6"/>
  <c r="AL29" i="6"/>
  <c r="AH29" i="6"/>
  <c r="AI29" i="6"/>
  <c r="AI22" i="6"/>
  <c r="AK22" i="6"/>
  <c r="AL22" i="6"/>
  <c r="AH22" i="6"/>
  <c r="AJ22" i="6"/>
  <c r="Z18" i="6"/>
  <c r="Y18" i="6"/>
  <c r="AA18" i="6"/>
  <c r="X18" i="6"/>
  <c r="W18" i="6"/>
  <c r="AI35" i="6"/>
  <c r="AH35" i="6"/>
  <c r="AK35" i="6"/>
  <c r="AJ35" i="6"/>
  <c r="AL35" i="6"/>
  <c r="AV14" i="6"/>
  <c r="AU14" i="6"/>
  <c r="AS14" i="6"/>
  <c r="AT14" i="6"/>
  <c r="Z20" i="6"/>
  <c r="Y20" i="6"/>
  <c r="X20" i="6"/>
  <c r="W20" i="6"/>
  <c r="W22" i="6"/>
  <c r="AA22" i="6"/>
  <c r="X22" i="6"/>
  <c r="Y22" i="6"/>
  <c r="Z22" i="6"/>
  <c r="Y17" i="6"/>
  <c r="AA17" i="6"/>
  <c r="W17" i="6"/>
  <c r="X17" i="6"/>
  <c r="Z17" i="6"/>
  <c r="AJ14" i="6"/>
  <c r="AK14" i="6"/>
  <c r="AI14" i="6"/>
  <c r="AH14" i="6"/>
  <c r="AJ18" i="6"/>
  <c r="AI18" i="6"/>
  <c r="AK18" i="6"/>
  <c r="AH18" i="6"/>
  <c r="AL18" i="6"/>
  <c r="AL19" i="6"/>
  <c r="AH19" i="6"/>
  <c r="AJ19" i="6"/>
  <c r="AI19" i="6"/>
  <c r="AK19" i="6"/>
  <c r="AW23" i="6"/>
  <c r="AU23" i="6"/>
  <c r="AS23" i="6"/>
  <c r="AT23" i="6"/>
  <c r="AV23" i="6"/>
  <c r="M21" i="8"/>
  <c r="K21" i="8"/>
  <c r="L21" i="8"/>
  <c r="G21" i="8"/>
  <c r="B22" i="8"/>
  <c r="C21" i="8"/>
  <c r="D21" i="8"/>
  <c r="E21" i="8"/>
  <c r="F21" i="8"/>
  <c r="H21" i="8"/>
  <c r="AK33" i="6"/>
  <c r="AH33" i="6"/>
  <c r="AI33" i="6"/>
  <c r="AJ33" i="6"/>
  <c r="AL33" i="6"/>
  <c r="AI16" i="6"/>
  <c r="AH16" i="6"/>
  <c r="AJ16" i="6"/>
  <c r="AL16" i="6"/>
  <c r="AK16" i="6"/>
  <c r="A58" i="6"/>
  <c r="Y54" i="8"/>
  <c r="X54" i="8"/>
  <c r="Y53" i="8"/>
  <c r="Z54" i="8"/>
  <c r="X53" i="8"/>
  <c r="Y57" i="8"/>
  <c r="AJ59" i="8"/>
  <c r="AA59" i="8"/>
  <c r="Z53" i="8"/>
  <c r="AK27" i="6"/>
  <c r="AL27" i="6"/>
  <c r="AI27" i="6"/>
  <c r="AH27" i="6"/>
  <c r="AJ27" i="6"/>
  <c r="S49" i="13"/>
  <c r="R51" i="13"/>
  <c r="X37" i="6"/>
  <c r="AA37" i="6"/>
  <c r="Y37" i="6"/>
  <c r="Z37" i="6"/>
  <c r="W37" i="6"/>
  <c r="AS21" i="6"/>
  <c r="AT21" i="6"/>
  <c r="AW21" i="6"/>
  <c r="AV21" i="6"/>
  <c r="AU21" i="6"/>
  <c r="R52" i="13"/>
  <c r="R49" i="13"/>
  <c r="S50" i="13"/>
  <c r="R50" i="13"/>
  <c r="S51" i="13"/>
  <c r="W36" i="6"/>
  <c r="Z36" i="6"/>
  <c r="Y36" i="6"/>
  <c r="AA36" i="6"/>
  <c r="X36" i="6"/>
  <c r="R54" i="8"/>
  <c r="L21" i="13"/>
  <c r="M21" i="13"/>
  <c r="K21" i="13"/>
  <c r="G21" i="13"/>
  <c r="E21" i="13"/>
  <c r="F21" i="13"/>
  <c r="D21" i="13"/>
  <c r="B22" i="13"/>
  <c r="C21" i="13"/>
  <c r="H21" i="13"/>
  <c r="I21" i="13"/>
  <c r="J21" i="13"/>
  <c r="Z26" i="6"/>
  <c r="W26" i="6"/>
  <c r="X26" i="6"/>
  <c r="Y26" i="6"/>
  <c r="AH26" i="6"/>
  <c r="AJ26" i="6"/>
  <c r="AK26" i="6"/>
  <c r="AI26" i="6"/>
  <c r="AS16" i="6"/>
  <c r="AV16" i="6"/>
  <c r="AU16" i="6"/>
  <c r="AW16" i="6"/>
  <c r="AT16" i="6"/>
  <c r="AI32" i="6"/>
  <c r="AJ32" i="6"/>
  <c r="AH32" i="6"/>
  <c r="AK32" i="6"/>
  <c r="AA28" i="6"/>
  <c r="Z28" i="6"/>
  <c r="Y28" i="6"/>
  <c r="X28" i="6"/>
  <c r="W28" i="6"/>
  <c r="AJ17" i="6"/>
  <c r="AL17" i="6"/>
  <c r="AH17" i="6"/>
  <c r="AI17" i="6"/>
  <c r="AK17" i="6"/>
  <c r="AK36" i="6"/>
  <c r="AL36" i="6"/>
  <c r="AH36" i="6"/>
  <c r="AJ36" i="6"/>
  <c r="AI36" i="6"/>
  <c r="AL23" i="6"/>
  <c r="AI23" i="6"/>
  <c r="AJ23" i="6"/>
  <c r="AH23" i="6"/>
  <c r="AK23" i="6"/>
  <c r="AL37" i="6"/>
  <c r="AK37" i="6"/>
  <c r="AH37" i="6"/>
  <c r="AJ37" i="6"/>
  <c r="AI37" i="6"/>
  <c r="AI30" i="6"/>
  <c r="AK30" i="6"/>
  <c r="AJ30" i="6"/>
  <c r="AL30" i="6"/>
  <c r="AH30" i="6"/>
  <c r="AL28" i="6"/>
  <c r="AI28" i="6"/>
  <c r="AJ28" i="6"/>
  <c r="AK28" i="6"/>
  <c r="AH28" i="6"/>
  <c r="AG35" i="15"/>
  <c r="AG32" i="15"/>
  <c r="AG33" i="15"/>
  <c r="AE38" i="15"/>
  <c r="AG37" i="15"/>
  <c r="AG36" i="15"/>
  <c r="AL32" i="15"/>
  <c r="AG34" i="15"/>
  <c r="AM32" i="15"/>
  <c r="V38" i="6"/>
  <c r="AH32" i="15"/>
  <c r="AJ32" i="15"/>
  <c r="AK32" i="15"/>
  <c r="AI32" i="15"/>
  <c r="AI35" i="15"/>
  <c r="AL35" i="15"/>
  <c r="AJ35" i="15"/>
  <c r="AK35" i="15"/>
  <c r="AH35" i="15"/>
  <c r="AW30" i="6"/>
  <c r="AU30" i="6"/>
  <c r="AV30" i="6"/>
  <c r="AT30" i="6"/>
  <c r="AS30" i="6"/>
  <c r="Y52" i="13"/>
  <c r="AT26" i="6"/>
  <c r="AU26" i="6"/>
  <c r="AS26" i="6"/>
  <c r="AV26" i="6"/>
  <c r="AI37" i="15"/>
  <c r="AJ37" i="15"/>
  <c r="AH37" i="15"/>
  <c r="AK37" i="15"/>
  <c r="AL37" i="15"/>
  <c r="AU31" i="6"/>
  <c r="AW31" i="6"/>
  <c r="AS31" i="6"/>
  <c r="AT31" i="6"/>
  <c r="AV31" i="6"/>
  <c r="AJ34" i="15"/>
  <c r="AH34" i="15"/>
  <c r="AL34" i="15"/>
  <c r="AI34" i="15"/>
  <c r="AK34" i="15"/>
  <c r="M22" i="13"/>
  <c r="K22" i="13"/>
  <c r="L22" i="13"/>
  <c r="D22" i="13"/>
  <c r="E22" i="13"/>
  <c r="F22" i="13"/>
  <c r="C22" i="13"/>
  <c r="B23" i="13"/>
  <c r="G22" i="13"/>
  <c r="J22" i="13"/>
  <c r="H22" i="13"/>
  <c r="I22" i="13"/>
  <c r="A59" i="6"/>
  <c r="A60" i="6"/>
  <c r="AG38" i="6"/>
  <c r="AL38" i="6"/>
  <c r="AM38" i="6"/>
  <c r="L22" i="8"/>
  <c r="M22" i="8"/>
  <c r="K22" i="8"/>
  <c r="E22" i="8"/>
  <c r="D22" i="8"/>
  <c r="B23" i="8"/>
  <c r="G22" i="8"/>
  <c r="F22" i="8"/>
  <c r="C22" i="8"/>
  <c r="H22" i="8"/>
  <c r="AH33" i="15"/>
  <c r="AJ33" i="15"/>
  <c r="AI33" i="15"/>
  <c r="AK33" i="15"/>
  <c r="AL33" i="15"/>
  <c r="AX14" i="15"/>
  <c r="V17" i="15"/>
  <c r="AA20" i="15"/>
  <c r="AG17" i="15"/>
  <c r="AW14" i="15"/>
  <c r="AG14" i="15"/>
  <c r="A54" i="15"/>
  <c r="A55" i="15"/>
  <c r="A56" i="15"/>
  <c r="A57" i="15"/>
  <c r="AR22" i="15"/>
  <c r="AG15" i="15"/>
  <c r="AR21" i="15"/>
  <c r="V16" i="15"/>
  <c r="V26" i="15"/>
  <c r="AA14" i="15"/>
  <c r="V24" i="15"/>
  <c r="AR15" i="15"/>
  <c r="AR23" i="15"/>
  <c r="V19" i="15"/>
  <c r="V22" i="15"/>
  <c r="AL14" i="15"/>
  <c r="V18" i="15"/>
  <c r="AR16" i="15"/>
  <c r="AR24" i="15"/>
  <c r="AG18" i="15"/>
  <c r="V15" i="15"/>
  <c r="AB14" i="15"/>
  <c r="V29" i="15"/>
  <c r="AW26" i="15"/>
  <c r="V14" i="15"/>
  <c r="AX20" i="15"/>
  <c r="AR30" i="15"/>
  <c r="V30" i="15"/>
  <c r="AB32" i="15"/>
  <c r="V37" i="15"/>
  <c r="AR25" i="15"/>
  <c r="AW20" i="15"/>
  <c r="V25" i="15"/>
  <c r="V20" i="15"/>
  <c r="AB26" i="15"/>
  <c r="AG25" i="15"/>
  <c r="AL20" i="15"/>
  <c r="AR27" i="15"/>
  <c r="V27" i="15"/>
  <c r="AR28" i="15"/>
  <c r="AG21" i="15"/>
  <c r="AA26" i="15"/>
  <c r="V33" i="15"/>
  <c r="V23" i="15"/>
  <c r="AR14" i="15"/>
  <c r="AR31" i="15"/>
  <c r="V32" i="15"/>
  <c r="AG19" i="15"/>
  <c r="AG24" i="15"/>
  <c r="AR17" i="15"/>
  <c r="AR20" i="15"/>
  <c r="AR26" i="15"/>
  <c r="V36" i="15"/>
  <c r="AB20" i="15"/>
  <c r="AR18" i="15"/>
  <c r="AR19" i="15"/>
  <c r="V28" i="15"/>
  <c r="V21" i="15"/>
  <c r="AG20" i="15"/>
  <c r="AA32" i="15"/>
  <c r="V35" i="15"/>
  <c r="V31" i="15"/>
  <c r="AG16" i="15"/>
  <c r="AG22" i="15"/>
  <c r="AM14" i="15"/>
  <c r="V34" i="15"/>
  <c r="AR29" i="15"/>
  <c r="AM20" i="15"/>
  <c r="AX26" i="15"/>
  <c r="AG23" i="15"/>
  <c r="AR32" i="15"/>
  <c r="AR36" i="15"/>
  <c r="AR35" i="15"/>
  <c r="AG26" i="15"/>
  <c r="AW32" i="15"/>
  <c r="AR33" i="15"/>
  <c r="AM26" i="15"/>
  <c r="AG27" i="15"/>
  <c r="AG30" i="15"/>
  <c r="AL26" i="15"/>
  <c r="AX32" i="15"/>
  <c r="AR37" i="15"/>
  <c r="AG29" i="15"/>
  <c r="AG28" i="15"/>
  <c r="AR34" i="15"/>
  <c r="AG31" i="15"/>
  <c r="AT29" i="6"/>
  <c r="AS29" i="6"/>
  <c r="AU29" i="6"/>
  <c r="AW29" i="6"/>
  <c r="AV29" i="6"/>
  <c r="AS28" i="6"/>
  <c r="AT28" i="6"/>
  <c r="AW28" i="6"/>
  <c r="AV28" i="6"/>
  <c r="AU28" i="6"/>
  <c r="AH36" i="15"/>
  <c r="AL36" i="15"/>
  <c r="AI36" i="15"/>
  <c r="AK36" i="15"/>
  <c r="AJ36" i="15"/>
  <c r="AA38" i="6"/>
  <c r="AG59" i="8"/>
  <c r="AD60" i="8"/>
  <c r="AE57" i="8"/>
  <c r="AJ61" i="8"/>
  <c r="AJ66" i="8"/>
  <c r="AE60" i="8"/>
  <c r="AD59" i="8"/>
  <c r="AF59" i="8"/>
  <c r="AE59" i="8"/>
  <c r="AF60" i="8"/>
  <c r="S52" i="13"/>
  <c r="AU27" i="6"/>
  <c r="AT27" i="6"/>
  <c r="AS27" i="6"/>
  <c r="AW27" i="6"/>
  <c r="AV27" i="6"/>
  <c r="AX32" i="6"/>
  <c r="AR35" i="6"/>
  <c r="AP38" i="6"/>
  <c r="AR36" i="6"/>
  <c r="AR34" i="6"/>
  <c r="AR37" i="6"/>
  <c r="AR32" i="6"/>
  <c r="AR33" i="6"/>
  <c r="AW32" i="6"/>
  <c r="AJ30" i="15"/>
  <c r="AL30" i="15"/>
  <c r="AH30" i="15"/>
  <c r="AK30" i="15"/>
  <c r="AI30" i="15"/>
  <c r="W34" i="15"/>
  <c r="Z34" i="15"/>
  <c r="AA34" i="15"/>
  <c r="X34" i="15"/>
  <c r="Y34" i="15"/>
  <c r="W35" i="15"/>
  <c r="X35" i="15"/>
  <c r="Y35" i="15"/>
  <c r="AA35" i="15"/>
  <c r="Z35" i="15"/>
  <c r="Y32" i="15"/>
  <c r="Z32" i="15"/>
  <c r="X32" i="15"/>
  <c r="W32" i="15"/>
  <c r="AA27" i="15"/>
  <c r="Z27" i="15"/>
  <c r="W27" i="15"/>
  <c r="Y27" i="15"/>
  <c r="X27" i="15"/>
  <c r="W29" i="15"/>
  <c r="Z29" i="15"/>
  <c r="AA29" i="15"/>
  <c r="Y29" i="15"/>
  <c r="X29" i="15"/>
  <c r="AA24" i="15"/>
  <c r="Y24" i="15"/>
  <c r="W24" i="15"/>
  <c r="Z24" i="15"/>
  <c r="X24" i="15"/>
  <c r="AH14" i="15"/>
  <c r="AJ14" i="15"/>
  <c r="AK14" i="15"/>
  <c r="AI14" i="15"/>
  <c r="L23" i="13"/>
  <c r="K23" i="13"/>
  <c r="M23" i="13"/>
  <c r="E23" i="13"/>
  <c r="F23" i="13"/>
  <c r="G23" i="13"/>
  <c r="D23" i="13"/>
  <c r="C23" i="13"/>
  <c r="B24" i="13"/>
  <c r="J23" i="13"/>
  <c r="H23" i="13"/>
  <c r="I23" i="13"/>
  <c r="X38" i="6"/>
  <c r="Z38" i="6"/>
  <c r="Y38" i="6"/>
  <c r="W38" i="6"/>
  <c r="AS33" i="6"/>
  <c r="AU33" i="6"/>
  <c r="AW33" i="6"/>
  <c r="AT33" i="6"/>
  <c r="AV33" i="6"/>
  <c r="AV36" i="6"/>
  <c r="AT36" i="6"/>
  <c r="AU36" i="6"/>
  <c r="AS36" i="6"/>
  <c r="AW36" i="6"/>
  <c r="AI31" i="15"/>
  <c r="AJ31" i="15"/>
  <c r="AK31" i="15"/>
  <c r="AH31" i="15"/>
  <c r="AL31" i="15"/>
  <c r="AS37" i="15"/>
  <c r="AV37" i="15"/>
  <c r="AW37" i="15"/>
  <c r="AT37" i="15"/>
  <c r="AU37" i="15"/>
  <c r="AH27" i="15"/>
  <c r="AI27" i="15"/>
  <c r="AK27" i="15"/>
  <c r="AJ27" i="15"/>
  <c r="AL27" i="15"/>
  <c r="AJ26" i="15"/>
  <c r="AI26" i="15"/>
  <c r="AK26" i="15"/>
  <c r="AH26" i="15"/>
  <c r="AK23" i="15"/>
  <c r="AH23" i="15"/>
  <c r="AI23" i="15"/>
  <c r="AL23" i="15"/>
  <c r="AJ23" i="15"/>
  <c r="AV29" i="15"/>
  <c r="AU29" i="15"/>
  <c r="AW29" i="15"/>
  <c r="AT29" i="15"/>
  <c r="AS29" i="15"/>
  <c r="AJ16" i="15"/>
  <c r="AL16" i="15"/>
  <c r="AK16" i="15"/>
  <c r="AH16" i="15"/>
  <c r="AI16" i="15"/>
  <c r="AU19" i="15"/>
  <c r="AS19" i="15"/>
  <c r="AW19" i="15"/>
  <c r="AV19" i="15"/>
  <c r="AT19" i="15"/>
  <c r="AU26" i="15"/>
  <c r="AT26" i="15"/>
  <c r="AV26" i="15"/>
  <c r="AS26" i="15"/>
  <c r="AK19" i="15"/>
  <c r="AH19" i="15"/>
  <c r="AL19" i="15"/>
  <c r="AI19" i="15"/>
  <c r="AJ19" i="15"/>
  <c r="AV31" i="15"/>
  <c r="AW31" i="15"/>
  <c r="AU31" i="15"/>
  <c r="AT31" i="15"/>
  <c r="AS31" i="15"/>
  <c r="AV27" i="15"/>
  <c r="AS27" i="15"/>
  <c r="AW27" i="15"/>
  <c r="AU27" i="15"/>
  <c r="AT27" i="15"/>
  <c r="X20" i="15"/>
  <c r="W20" i="15"/>
  <c r="Z20" i="15"/>
  <c r="Y20" i="15"/>
  <c r="Z37" i="15"/>
  <c r="X37" i="15"/>
  <c r="AA37" i="15"/>
  <c r="W37" i="15"/>
  <c r="Y37" i="15"/>
  <c r="AV16" i="15"/>
  <c r="AW16" i="15"/>
  <c r="AU16" i="15"/>
  <c r="AS16" i="15"/>
  <c r="AT16" i="15"/>
  <c r="W19" i="15"/>
  <c r="Z19" i="15"/>
  <c r="Y19" i="15"/>
  <c r="AA19" i="15"/>
  <c r="X19" i="15"/>
  <c r="AL15" i="15"/>
  <c r="AJ15" i="15"/>
  <c r="AI15" i="15"/>
  <c r="AH15" i="15"/>
  <c r="AK15" i="15"/>
  <c r="M23" i="8"/>
  <c r="K23" i="8"/>
  <c r="L23" i="8"/>
  <c r="F23" i="8"/>
  <c r="E23" i="8"/>
  <c r="C23" i="8"/>
  <c r="B24" i="8"/>
  <c r="G23" i="8"/>
  <c r="D23" i="8"/>
  <c r="H23" i="8"/>
  <c r="AU34" i="6"/>
  <c r="AV34" i="6"/>
  <c r="AW34" i="6"/>
  <c r="AS34" i="6"/>
  <c r="AT34" i="6"/>
  <c r="AI29" i="15"/>
  <c r="AH29" i="15"/>
  <c r="AJ29" i="15"/>
  <c r="AK29" i="15"/>
  <c r="AL29" i="15"/>
  <c r="AV32" i="15"/>
  <c r="AS32" i="15"/>
  <c r="AU32" i="15"/>
  <c r="AT32" i="15"/>
  <c r="AH22" i="15"/>
  <c r="AK22" i="15"/>
  <c r="AL22" i="15"/>
  <c r="AI22" i="15"/>
  <c r="AJ22" i="15"/>
  <c r="AA36" i="15"/>
  <c r="W36" i="15"/>
  <c r="X36" i="15"/>
  <c r="Z36" i="15"/>
  <c r="Y36" i="15"/>
  <c r="X33" i="15"/>
  <c r="W33" i="15"/>
  <c r="Z33" i="15"/>
  <c r="Y33" i="15"/>
  <c r="AA33" i="15"/>
  <c r="AW25" i="15"/>
  <c r="AS25" i="15"/>
  <c r="AU25" i="15"/>
  <c r="AT25" i="15"/>
  <c r="AV25" i="15"/>
  <c r="AU24" i="15"/>
  <c r="AT24" i="15"/>
  <c r="AS24" i="15"/>
  <c r="AV24" i="15"/>
  <c r="AW24" i="15"/>
  <c r="W17" i="15"/>
  <c r="X17" i="15"/>
  <c r="Y17" i="15"/>
  <c r="AA17" i="15"/>
  <c r="Z17" i="15"/>
  <c r="AU34" i="15"/>
  <c r="AV34" i="15"/>
  <c r="AW34" i="15"/>
  <c r="AT34" i="15"/>
  <c r="AS34" i="15"/>
  <c r="AJ21" i="15"/>
  <c r="AL21" i="15"/>
  <c r="AK21" i="15"/>
  <c r="AH21" i="15"/>
  <c r="AI21" i="15"/>
  <c r="Y25" i="15"/>
  <c r="X25" i="15"/>
  <c r="W25" i="15"/>
  <c r="Z25" i="15"/>
  <c r="AA25" i="15"/>
  <c r="Y14" i="15"/>
  <c r="Z14" i="15"/>
  <c r="W14" i="15"/>
  <c r="X14" i="15"/>
  <c r="X15" i="15"/>
  <c r="AA15" i="15"/>
  <c r="Z15" i="15"/>
  <c r="W15" i="15"/>
  <c r="Y15" i="15"/>
  <c r="Y18" i="15"/>
  <c r="Z18" i="15"/>
  <c r="X18" i="15"/>
  <c r="W18" i="15"/>
  <c r="AA18" i="15"/>
  <c r="AT23" i="15"/>
  <c r="AS23" i="15"/>
  <c r="AV23" i="15"/>
  <c r="AW23" i="15"/>
  <c r="AU23" i="15"/>
  <c r="X26" i="15"/>
  <c r="W26" i="15"/>
  <c r="Z26" i="15"/>
  <c r="Y26" i="15"/>
  <c r="AV22" i="15"/>
  <c r="AU22" i="15"/>
  <c r="AS22" i="15"/>
  <c r="AW22" i="15"/>
  <c r="AT22" i="15"/>
  <c r="AL17" i="15"/>
  <c r="AK17" i="15"/>
  <c r="AI17" i="15"/>
  <c r="AH17" i="15"/>
  <c r="AJ17" i="15"/>
  <c r="AH38" i="6"/>
  <c r="AI38" i="6"/>
  <c r="AK38" i="6"/>
  <c r="AJ38" i="6"/>
  <c r="Z28" i="15"/>
  <c r="Y28" i="15"/>
  <c r="AA28" i="15"/>
  <c r="X28" i="15"/>
  <c r="W28" i="15"/>
  <c r="AI24" i="15"/>
  <c r="AK24" i="15"/>
  <c r="AJ24" i="15"/>
  <c r="AH24" i="15"/>
  <c r="AL24" i="15"/>
  <c r="AS30" i="15"/>
  <c r="AV30" i="15"/>
  <c r="AT30" i="15"/>
  <c r="AW30" i="15"/>
  <c r="AU30" i="15"/>
  <c r="Y22" i="15"/>
  <c r="AA22" i="15"/>
  <c r="X22" i="15"/>
  <c r="W22" i="15"/>
  <c r="Z22" i="15"/>
  <c r="AU21" i="15"/>
  <c r="AW21" i="15"/>
  <c r="AS21" i="15"/>
  <c r="AT21" i="15"/>
  <c r="AV21" i="15"/>
  <c r="AU32" i="6"/>
  <c r="AS32" i="6"/>
  <c r="AT32" i="6"/>
  <c r="AV32" i="6"/>
  <c r="AR38" i="6"/>
  <c r="AW38" i="6"/>
  <c r="AX38" i="6"/>
  <c r="AU35" i="15"/>
  <c r="AV35" i="15"/>
  <c r="AW35" i="15"/>
  <c r="AT35" i="15"/>
  <c r="AS35" i="15"/>
  <c r="AA31" i="15"/>
  <c r="W31" i="15"/>
  <c r="Y31" i="15"/>
  <c r="Z31" i="15"/>
  <c r="X31" i="15"/>
  <c r="AK20" i="15"/>
  <c r="AJ20" i="15"/>
  <c r="AH20" i="15"/>
  <c r="AI20" i="15"/>
  <c r="AS18" i="15"/>
  <c r="AV18" i="15"/>
  <c r="AT18" i="15"/>
  <c r="AU18" i="15"/>
  <c r="AW18" i="15"/>
  <c r="AS20" i="15"/>
  <c r="AU20" i="15"/>
  <c r="AV20" i="15"/>
  <c r="AT20" i="15"/>
  <c r="AS14" i="15"/>
  <c r="AV14" i="15"/>
  <c r="AU14" i="15"/>
  <c r="AT14" i="15"/>
  <c r="AS37" i="6"/>
  <c r="AU37" i="6"/>
  <c r="AV37" i="6"/>
  <c r="AT37" i="6"/>
  <c r="AW37" i="6"/>
  <c r="AT35" i="6"/>
  <c r="AW35" i="6"/>
  <c r="AV35" i="6"/>
  <c r="AU35" i="6"/>
  <c r="AS35" i="6"/>
  <c r="AJ28" i="15"/>
  <c r="AH28" i="15"/>
  <c r="AK28" i="15"/>
  <c r="AL28" i="15"/>
  <c r="AI28" i="15"/>
  <c r="AU33" i="15"/>
  <c r="AW33" i="15"/>
  <c r="AT33" i="15"/>
  <c r="AV33" i="15"/>
  <c r="AS33" i="15"/>
  <c r="AW36" i="15"/>
  <c r="AV36" i="15"/>
  <c r="AU36" i="15"/>
  <c r="AS36" i="15"/>
  <c r="AT36" i="15"/>
  <c r="W21" i="15"/>
  <c r="AA21" i="15"/>
  <c r="X21" i="15"/>
  <c r="Y21" i="15"/>
  <c r="Z21" i="15"/>
  <c r="AV17" i="15"/>
  <c r="AS17" i="15"/>
  <c r="AT17" i="15"/>
  <c r="AW17" i="15"/>
  <c r="AU17" i="15"/>
  <c r="Z23" i="15"/>
  <c r="X23" i="15"/>
  <c r="Y23" i="15"/>
  <c r="AA23" i="15"/>
  <c r="W23" i="15"/>
  <c r="AS28" i="15"/>
  <c r="AV28" i="15"/>
  <c r="AT28" i="15"/>
  <c r="AU28" i="15"/>
  <c r="AW28" i="15"/>
  <c r="AH25" i="15"/>
  <c r="AJ25" i="15"/>
  <c r="AI25" i="15"/>
  <c r="AL25" i="15"/>
  <c r="AK25" i="15"/>
  <c r="W30" i="15"/>
  <c r="X30" i="15"/>
  <c r="Z30" i="15"/>
  <c r="AA30" i="15"/>
  <c r="Y30" i="15"/>
  <c r="AJ18" i="15"/>
  <c r="AK18" i="15"/>
  <c r="AL18" i="15"/>
  <c r="AI18" i="15"/>
  <c r="AH18" i="15"/>
  <c r="AU15" i="15"/>
  <c r="AS15" i="15"/>
  <c r="AT15" i="15"/>
  <c r="AW15" i="15"/>
  <c r="AV15" i="15"/>
  <c r="AA16" i="15"/>
  <c r="Z16" i="15"/>
  <c r="Y16" i="15"/>
  <c r="X16" i="15"/>
  <c r="W16" i="15"/>
  <c r="A58" i="15"/>
  <c r="R53" i="13"/>
  <c r="T53" i="13"/>
  <c r="T54" i="13"/>
  <c r="AE53" i="13"/>
  <c r="Z53" i="13"/>
  <c r="AE54" i="13"/>
  <c r="AD53" i="13"/>
  <c r="S57" i="13"/>
  <c r="AJ57" i="13"/>
  <c r="S54" i="13"/>
  <c r="Y57" i="13"/>
  <c r="AJ59" i="13"/>
  <c r="AF53" i="13"/>
  <c r="AD54" i="13"/>
  <c r="AF54" i="13"/>
  <c r="R54" i="13"/>
  <c r="AG59" i="13"/>
  <c r="AA59" i="13"/>
  <c r="U59" i="13"/>
  <c r="AE57" i="13"/>
  <c r="AJ61" i="13"/>
  <c r="AJ66" i="13"/>
  <c r="X54" i="13"/>
  <c r="S53" i="13"/>
  <c r="X53" i="13"/>
  <c r="Z54" i="13"/>
  <c r="Y53" i="13"/>
  <c r="Y54" i="13"/>
  <c r="A61" i="6"/>
  <c r="Z61" i="8"/>
  <c r="Y60" i="8"/>
  <c r="T61" i="8"/>
  <c r="R60" i="8"/>
  <c r="T59" i="8"/>
  <c r="Z60" i="8"/>
  <c r="X60" i="8"/>
  <c r="Y59" i="8"/>
  <c r="X61" i="8"/>
  <c r="S59" i="8"/>
  <c r="Z59" i="8"/>
  <c r="X59" i="8"/>
  <c r="R61" i="8"/>
  <c r="T60" i="8"/>
  <c r="R59" i="8"/>
  <c r="Y61" i="8"/>
  <c r="S60" i="8"/>
  <c r="A59" i="15"/>
  <c r="A60" i="15"/>
  <c r="AW38" i="15"/>
  <c r="AM38" i="15"/>
  <c r="AB38" i="15"/>
  <c r="AA38" i="15"/>
  <c r="V38" i="15"/>
  <c r="AX38" i="15"/>
  <c r="AL38" i="15"/>
  <c r="AR38" i="15"/>
  <c r="AG38" i="15"/>
  <c r="AR40" i="6"/>
  <c r="S61" i="8"/>
  <c r="AR39" i="6"/>
  <c r="A62" i="6"/>
  <c r="V40" i="6"/>
  <c r="AG39" i="6"/>
  <c r="V39" i="6"/>
  <c r="AE61" i="8"/>
  <c r="AG40" i="6"/>
  <c r="AD61" i="8"/>
  <c r="AG41" i="6"/>
  <c r="V41" i="6"/>
  <c r="AF61" i="8"/>
  <c r="AV38" i="6"/>
  <c r="AT38" i="6"/>
  <c r="AS38" i="6"/>
  <c r="AU38" i="6"/>
  <c r="M24" i="8"/>
  <c r="L24" i="8"/>
  <c r="K24" i="8"/>
  <c r="E24" i="8"/>
  <c r="C24" i="8"/>
  <c r="B25" i="8"/>
  <c r="G24" i="8"/>
  <c r="F24" i="8"/>
  <c r="D24" i="8"/>
  <c r="H24" i="8"/>
  <c r="M24" i="13"/>
  <c r="K24" i="13"/>
  <c r="L24" i="13"/>
  <c r="F24" i="13"/>
  <c r="G24" i="13"/>
  <c r="C24" i="13"/>
  <c r="E24" i="13"/>
  <c r="D24" i="13"/>
  <c r="B25" i="13"/>
  <c r="X41" i="6"/>
  <c r="W41" i="6"/>
  <c r="AA41" i="6"/>
  <c r="Z41" i="6"/>
  <c r="Y41" i="6"/>
  <c r="A63" i="6"/>
  <c r="AF64" i="8"/>
  <c r="AD64" i="8"/>
  <c r="AE63" i="8"/>
  <c r="AD63" i="8"/>
  <c r="AF63" i="8"/>
  <c r="AF62" i="8"/>
  <c r="AE64" i="8"/>
  <c r="AD62" i="8"/>
  <c r="AE62" i="8"/>
  <c r="Z62" i="8"/>
  <c r="S64" i="8"/>
  <c r="Z64" i="8"/>
  <c r="Z63" i="8"/>
  <c r="X62" i="8"/>
  <c r="Y63" i="8"/>
  <c r="Y62" i="8"/>
  <c r="R62" i="8"/>
  <c r="R64" i="8"/>
  <c r="T62" i="8"/>
  <c r="T64" i="8"/>
  <c r="R63" i="8"/>
  <c r="S62" i="8"/>
  <c r="Y64" i="8"/>
  <c r="X64" i="8"/>
  <c r="X63" i="8"/>
  <c r="S63" i="8"/>
  <c r="T63" i="8"/>
  <c r="AW39" i="6"/>
  <c r="AT39" i="6"/>
  <c r="AU39" i="6"/>
  <c r="AS39" i="6"/>
  <c r="AV39" i="6"/>
  <c r="AS40" i="6"/>
  <c r="AU40" i="6"/>
  <c r="AW40" i="6"/>
  <c r="AT40" i="6"/>
  <c r="AV40" i="6"/>
  <c r="L25" i="13"/>
  <c r="K25" i="13"/>
  <c r="M25" i="13"/>
  <c r="G25" i="13"/>
  <c r="E25" i="13"/>
  <c r="F25" i="13"/>
  <c r="D25" i="13"/>
  <c r="B26" i="13"/>
  <c r="C25" i="13"/>
  <c r="H25" i="13"/>
  <c r="J25" i="13"/>
  <c r="I25" i="13"/>
  <c r="L25" i="8"/>
  <c r="M25" i="8"/>
  <c r="K25" i="8"/>
  <c r="G25" i="8"/>
  <c r="E25" i="8"/>
  <c r="C25" i="8"/>
  <c r="D25" i="8"/>
  <c r="B26" i="8"/>
  <c r="F25" i="8"/>
  <c r="H25" i="8"/>
  <c r="AL41" i="6"/>
  <c r="AK41" i="6"/>
  <c r="AI41" i="6"/>
  <c r="AH41" i="6"/>
  <c r="AJ41" i="6"/>
  <c r="X39" i="6"/>
  <c r="W39" i="6"/>
  <c r="AA39" i="6"/>
  <c r="Y39" i="6"/>
  <c r="Z39" i="6"/>
  <c r="A61" i="15"/>
  <c r="AD61" i="13"/>
  <c r="AF61" i="13"/>
  <c r="T59" i="13"/>
  <c r="S60" i="13"/>
  <c r="AE60" i="13"/>
  <c r="AF60" i="13"/>
  <c r="AF59" i="13"/>
  <c r="X59" i="13"/>
  <c r="T60" i="13"/>
  <c r="AE61" i="13"/>
  <c r="Y61" i="13"/>
  <c r="Z60" i="13"/>
  <c r="Y60" i="13"/>
  <c r="Y59" i="13"/>
  <c r="AE59" i="13"/>
  <c r="AD60" i="13"/>
  <c r="Z61" i="13"/>
  <c r="R61" i="13"/>
  <c r="X60" i="13"/>
  <c r="R60" i="13"/>
  <c r="S61" i="13"/>
  <c r="T61" i="13"/>
  <c r="X61" i="13"/>
  <c r="Z59" i="13"/>
  <c r="R59" i="13"/>
  <c r="AD59" i="13"/>
  <c r="S59" i="13"/>
  <c r="AH40" i="6"/>
  <c r="AJ40" i="6"/>
  <c r="AK40" i="6"/>
  <c r="AI40" i="6"/>
  <c r="AL40" i="6"/>
  <c r="AI39" i="6"/>
  <c r="AL39" i="6"/>
  <c r="AH39" i="6"/>
  <c r="AK39" i="6"/>
  <c r="AJ39" i="6"/>
  <c r="AH38" i="15"/>
  <c r="AI38" i="15"/>
  <c r="AK38" i="15"/>
  <c r="AJ38" i="15"/>
  <c r="AV38" i="15"/>
  <c r="AU38" i="15"/>
  <c r="AT38" i="15"/>
  <c r="AS38" i="15"/>
  <c r="Z38" i="15"/>
  <c r="W38" i="15"/>
  <c r="Y38" i="15"/>
  <c r="X38" i="15"/>
  <c r="Z40" i="6"/>
  <c r="W40" i="6"/>
  <c r="Y40" i="6"/>
  <c r="AA40" i="6"/>
  <c r="X40" i="6"/>
  <c r="AR41" i="6"/>
  <c r="A62" i="15"/>
  <c r="AG39" i="15"/>
  <c r="AG40" i="15"/>
  <c r="V39" i="15"/>
  <c r="V40" i="15"/>
  <c r="AR40" i="15"/>
  <c r="AG41" i="15"/>
  <c r="AR41" i="15"/>
  <c r="V41" i="15"/>
  <c r="AR39" i="15"/>
  <c r="AG42" i="6"/>
  <c r="V43" i="6"/>
  <c r="AR43" i="6"/>
  <c r="AR42" i="6"/>
  <c r="V42" i="6"/>
  <c r="AG43" i="6"/>
  <c r="AT41" i="6"/>
  <c r="AU41" i="6"/>
  <c r="AV41" i="6"/>
  <c r="AW41" i="6"/>
  <c r="AS41" i="6"/>
  <c r="AQ71" i="2"/>
  <c r="AQ59" i="2"/>
  <c r="AQ13" i="2"/>
  <c r="AQ97" i="2"/>
  <c r="AQ76" i="2"/>
  <c r="AQ31" i="2"/>
  <c r="AQ42" i="2"/>
  <c r="AQ50" i="2"/>
  <c r="AQ74" i="2"/>
  <c r="AQ47" i="2"/>
  <c r="AQ78" i="2"/>
  <c r="AQ30" i="2"/>
  <c r="AQ70" i="2"/>
  <c r="AQ106" i="2"/>
  <c r="AQ84" i="2"/>
  <c r="AQ33" i="2"/>
  <c r="AQ12" i="2"/>
  <c r="AQ85" i="2"/>
  <c r="AQ39" i="2"/>
  <c r="AQ82" i="2"/>
  <c r="AQ105" i="2"/>
  <c r="AQ69" i="2"/>
  <c r="AQ45" i="2"/>
  <c r="AQ66" i="2"/>
  <c r="AQ10" i="2"/>
  <c r="AQ41" i="2"/>
  <c r="AQ57" i="2"/>
  <c r="AQ52" i="2"/>
  <c r="AQ14" i="2"/>
  <c r="AQ83" i="2"/>
  <c r="K26" i="8"/>
  <c r="M26" i="8"/>
  <c r="L26" i="8"/>
  <c r="C26" i="8"/>
  <c r="F26" i="8"/>
  <c r="E26" i="8"/>
  <c r="G26" i="8"/>
  <c r="B27" i="8"/>
  <c r="H26" i="8"/>
  <c r="D26" i="8"/>
  <c r="M26" i="13"/>
  <c r="K26" i="13"/>
  <c r="L26" i="13"/>
  <c r="F26" i="13"/>
  <c r="D26" i="13"/>
  <c r="G26" i="13"/>
  <c r="E26" i="13"/>
  <c r="C26" i="13"/>
  <c r="J26" i="13"/>
  <c r="B27" i="13"/>
  <c r="H26" i="13"/>
  <c r="I26" i="13"/>
  <c r="AQ67" i="2"/>
  <c r="AQ77" i="2"/>
  <c r="AQ27" i="2"/>
  <c r="AQ46" i="2"/>
  <c r="AQ26" i="2"/>
  <c r="L27" i="8"/>
  <c r="M27" i="8"/>
  <c r="K27" i="8"/>
  <c r="F27" i="8"/>
  <c r="G27" i="8"/>
  <c r="C27" i="8"/>
  <c r="E27" i="8"/>
  <c r="B28" i="8"/>
  <c r="D27" i="8"/>
  <c r="H27" i="8"/>
  <c r="AS43" i="6"/>
  <c r="AU43" i="6"/>
  <c r="AW43" i="6"/>
  <c r="AT43" i="6"/>
  <c r="AV43" i="6"/>
  <c r="AQ29" i="2"/>
  <c r="AQ95" i="2"/>
  <c r="AQ56" i="2"/>
  <c r="AQ98" i="2"/>
  <c r="AQ21" i="2"/>
  <c r="AQ100" i="2"/>
  <c r="AQ64" i="2"/>
  <c r="AQ15" i="2"/>
  <c r="AQ54" i="2"/>
  <c r="AQ87" i="2"/>
  <c r="AQ44" i="2"/>
  <c r="AQ86" i="2"/>
  <c r="AQ94" i="2"/>
  <c r="AA41" i="15"/>
  <c r="Z41" i="15"/>
  <c r="W41" i="15"/>
  <c r="X41" i="15"/>
  <c r="Y41" i="15"/>
  <c r="AT40" i="15"/>
  <c r="AU40" i="15"/>
  <c r="AS40" i="15"/>
  <c r="AV40" i="15"/>
  <c r="AW40" i="15"/>
  <c r="Y39" i="15"/>
  <c r="X39" i="15"/>
  <c r="Z39" i="15"/>
  <c r="W39" i="15"/>
  <c r="AA39" i="15"/>
  <c r="AQ81" i="2"/>
  <c r="AQ60" i="2"/>
  <c r="L27" i="13"/>
  <c r="K27" i="13"/>
  <c r="M27" i="13"/>
  <c r="G27" i="13"/>
  <c r="C27" i="13"/>
  <c r="D27" i="13"/>
  <c r="E27" i="13"/>
  <c r="B28" i="13"/>
  <c r="F27" i="13"/>
  <c r="I27" i="13"/>
  <c r="AQ104" i="2"/>
  <c r="AQ96" i="2"/>
  <c r="AQ92" i="2"/>
  <c r="AQ48" i="2"/>
  <c r="AQ99" i="2"/>
  <c r="AQ40" i="2"/>
  <c r="AQ107" i="2"/>
  <c r="AQ61" i="2"/>
  <c r="AQ80" i="2"/>
  <c r="AQ75" i="2"/>
  <c r="AQ58" i="2"/>
  <c r="AQ49" i="2"/>
  <c r="AQ63" i="2"/>
  <c r="AQ103" i="2"/>
  <c r="AQ89" i="2"/>
  <c r="AQ28" i="2"/>
  <c r="AI43" i="6"/>
  <c r="AH43" i="6"/>
  <c r="AK43" i="6"/>
  <c r="AJ43" i="6"/>
  <c r="AL43" i="6"/>
  <c r="W43" i="6"/>
  <c r="X43" i="6"/>
  <c r="Z43" i="6"/>
  <c r="AA43" i="6"/>
  <c r="Y43" i="6"/>
  <c r="AQ37" i="2"/>
  <c r="AQ73" i="2"/>
  <c r="AQ36" i="2"/>
  <c r="AU41" i="15"/>
  <c r="AV41" i="15"/>
  <c r="AW41" i="15"/>
  <c r="AT41" i="15"/>
  <c r="AS41" i="15"/>
  <c r="AJ40" i="15"/>
  <c r="AH40" i="15"/>
  <c r="AI40" i="15"/>
  <c r="AK40" i="15"/>
  <c r="AL40" i="15"/>
  <c r="A63" i="15"/>
  <c r="R63" i="13"/>
  <c r="X62" i="13"/>
  <c r="AD64" i="13"/>
  <c r="X63" i="13"/>
  <c r="Z63" i="13"/>
  <c r="T64" i="13"/>
  <c r="Z62" i="13"/>
  <c r="AF62" i="13"/>
  <c r="AD63" i="13"/>
  <c r="S62" i="13"/>
  <c r="Y63" i="13"/>
  <c r="AE62" i="13"/>
  <c r="AF64" i="13"/>
  <c r="R62" i="13"/>
  <c r="Y62" i="13"/>
  <c r="AF63" i="13"/>
  <c r="AD62" i="13"/>
  <c r="S63" i="13"/>
  <c r="AE64" i="13"/>
  <c r="S64" i="13"/>
  <c r="Z64" i="13"/>
  <c r="X64" i="13"/>
  <c r="T62" i="13"/>
  <c r="T63" i="13"/>
  <c r="R64" i="13"/>
  <c r="AE63" i="13"/>
  <c r="AQ22" i="2"/>
  <c r="AQ108" i="2"/>
  <c r="AQ34" i="2"/>
  <c r="AQ51" i="2"/>
  <c r="AQ43" i="2"/>
  <c r="AQ38" i="2"/>
  <c r="AQ17" i="2"/>
  <c r="AQ16" i="2"/>
  <c r="AQ79" i="2"/>
  <c r="AA42" i="6"/>
  <c r="X42" i="6"/>
  <c r="Z42" i="6"/>
  <c r="W42" i="6"/>
  <c r="Y42" i="6"/>
  <c r="AM105" i="2"/>
  <c r="AM14" i="2"/>
  <c r="AM23" i="2"/>
  <c r="AM74" i="2"/>
  <c r="AM32" i="2"/>
  <c r="AM62" i="2"/>
  <c r="AM88" i="2"/>
  <c r="AM24" i="2"/>
  <c r="AM21" i="2"/>
  <c r="AM96" i="2"/>
  <c r="AM17" i="2"/>
  <c r="AM64" i="2"/>
  <c r="AM92" i="2"/>
  <c r="AM101" i="2"/>
  <c r="AM29" i="2"/>
  <c r="AM15" i="2"/>
  <c r="AM41" i="2"/>
  <c r="AM69" i="2"/>
  <c r="AM70" i="2"/>
  <c r="AM18" i="2"/>
  <c r="AM47" i="2"/>
  <c r="AM86" i="2"/>
  <c r="AM33" i="2"/>
  <c r="AM35" i="2"/>
  <c r="AM44" i="2"/>
  <c r="AM94" i="2"/>
  <c r="AM65" i="2"/>
  <c r="AM97" i="2"/>
  <c r="AM83" i="2"/>
  <c r="AM55" i="2"/>
  <c r="AM82" i="2"/>
  <c r="AM42" i="2"/>
  <c r="AM53" i="2"/>
  <c r="AM19" i="2"/>
  <c r="AM12" i="2"/>
  <c r="AM26" i="2"/>
  <c r="AM91" i="2"/>
  <c r="AM46" i="2"/>
  <c r="AM102" i="2"/>
  <c r="AM75" i="2"/>
  <c r="AM80" i="2"/>
  <c r="AM50" i="2"/>
  <c r="AM58" i="2"/>
  <c r="AM77" i="2"/>
  <c r="AM81" i="2"/>
  <c r="AM43" i="2"/>
  <c r="AM11" i="2"/>
  <c r="AM49" i="2"/>
  <c r="AM28" i="2"/>
  <c r="AM104" i="2"/>
  <c r="AM60" i="2"/>
  <c r="AM56" i="2"/>
  <c r="AM98" i="2"/>
  <c r="AM9" i="2"/>
  <c r="AM95" i="2"/>
  <c r="AM39" i="2"/>
  <c r="AM27" i="2"/>
  <c r="AM51" i="2"/>
  <c r="AM22" i="2"/>
  <c r="AM108" i="2"/>
  <c r="AM48" i="2"/>
  <c r="AM10" i="2"/>
  <c r="AM72" i="2"/>
  <c r="AM79" i="2"/>
  <c r="AM71" i="2"/>
  <c r="AM37" i="2"/>
  <c r="AM59" i="2"/>
  <c r="AM31" i="2"/>
  <c r="AM93" i="2"/>
  <c r="AM68" i="2"/>
  <c r="AM73" i="2"/>
  <c r="AM85" i="2"/>
  <c r="AM38" i="2"/>
  <c r="AM13" i="2"/>
  <c r="AM34" i="2"/>
  <c r="AM36" i="2"/>
  <c r="AM106" i="2"/>
  <c r="AM54" i="2"/>
  <c r="AM103" i="2"/>
  <c r="AM30" i="2"/>
  <c r="AM89" i="2"/>
  <c r="AM61" i="2"/>
  <c r="AM16" i="2"/>
  <c r="AM84" i="2"/>
  <c r="AM107" i="2"/>
  <c r="AM67" i="2"/>
  <c r="AM25" i="2"/>
  <c r="AM20" i="2"/>
  <c r="AM76" i="2"/>
  <c r="AM100" i="2"/>
  <c r="AM78" i="2"/>
  <c r="AM99" i="2"/>
  <c r="AM52" i="2"/>
  <c r="AM57" i="2"/>
  <c r="AM87" i="2"/>
  <c r="AM63" i="2"/>
  <c r="AM45" i="2"/>
  <c r="AM90" i="2"/>
  <c r="AM40" i="2"/>
  <c r="AM66" i="2"/>
  <c r="AH42" i="6"/>
  <c r="AI42" i="6"/>
  <c r="AL42" i="6"/>
  <c r="AK42" i="6"/>
  <c r="AJ42" i="6"/>
  <c r="AO24" i="2"/>
  <c r="AO84" i="2"/>
  <c r="AO47" i="2"/>
  <c r="AO29" i="2"/>
  <c r="AO73" i="2"/>
  <c r="AO28" i="2"/>
  <c r="AO42" i="2"/>
  <c r="AO82" i="2"/>
  <c r="AO106" i="2"/>
  <c r="AO89" i="2"/>
  <c r="AO65" i="2"/>
  <c r="AO96" i="2"/>
  <c r="AO10" i="2"/>
  <c r="AO91" i="2"/>
  <c r="AO59" i="2"/>
  <c r="AO17" i="2"/>
  <c r="AO69" i="2"/>
  <c r="AO21" i="2"/>
  <c r="AO16" i="2"/>
  <c r="AO62" i="2"/>
  <c r="AO76" i="2"/>
  <c r="AO63" i="2"/>
  <c r="AO41" i="2"/>
  <c r="AO71" i="2"/>
  <c r="AO38" i="2"/>
  <c r="AO33" i="2"/>
  <c r="AO90" i="2"/>
  <c r="AO9" i="2"/>
  <c r="AO93" i="2"/>
  <c r="AO99" i="2"/>
  <c r="AO32" i="2"/>
  <c r="AO18" i="2"/>
  <c r="AO97" i="2"/>
  <c r="AO34" i="2"/>
  <c r="AO86" i="2"/>
  <c r="AO56" i="2"/>
  <c r="AO52" i="2"/>
  <c r="AO87" i="2"/>
  <c r="AO88" i="2"/>
  <c r="AO51" i="2"/>
  <c r="AO108" i="2"/>
  <c r="AO12" i="2"/>
  <c r="AO67" i="2"/>
  <c r="AO30" i="2"/>
  <c r="AO77" i="2"/>
  <c r="AO100" i="2"/>
  <c r="AO36" i="2"/>
  <c r="AO79" i="2"/>
  <c r="AO78" i="2"/>
  <c r="AO102" i="2"/>
  <c r="AO50" i="2"/>
  <c r="AO92" i="2"/>
  <c r="AO35" i="2"/>
  <c r="AO22" i="2"/>
  <c r="AO103" i="2"/>
  <c r="AO54" i="2"/>
  <c r="AO66" i="2"/>
  <c r="AO60" i="2"/>
  <c r="AO70" i="2"/>
  <c r="AO58" i="2"/>
  <c r="AO43" i="2"/>
  <c r="AO31" i="2"/>
  <c r="AO105" i="2"/>
  <c r="AO107" i="2"/>
  <c r="AO46" i="2"/>
  <c r="AO85" i="2"/>
  <c r="AO72" i="2"/>
  <c r="AO75" i="2"/>
  <c r="AO45" i="2"/>
  <c r="AO20" i="2"/>
  <c r="AO83" i="2"/>
  <c r="AO11" i="2"/>
  <c r="AO61" i="2"/>
  <c r="AO98" i="2"/>
  <c r="AO101" i="2"/>
  <c r="AO27" i="2"/>
  <c r="AO74" i="2"/>
  <c r="AO26" i="2"/>
  <c r="AO94" i="2"/>
  <c r="AO81" i="2"/>
  <c r="AO104" i="2"/>
  <c r="AO23" i="2"/>
  <c r="AO68" i="2"/>
  <c r="AO64" i="2"/>
  <c r="AO48" i="2"/>
  <c r="AO55" i="2"/>
  <c r="AO25" i="2"/>
  <c r="AO40" i="2"/>
  <c r="AO19" i="2"/>
  <c r="AO53" i="2"/>
  <c r="AO37" i="2"/>
  <c r="AO15" i="2"/>
  <c r="AO13" i="2"/>
  <c r="AO57" i="2"/>
  <c r="AO14" i="2"/>
  <c r="AO44" i="2"/>
  <c r="AO39" i="2"/>
  <c r="AO49" i="2"/>
  <c r="AO80" i="2"/>
  <c r="AO95" i="2"/>
  <c r="AQ53" i="2"/>
  <c r="AQ65" i="2"/>
  <c r="AL41" i="15"/>
  <c r="AK41" i="15"/>
  <c r="AJ41" i="15"/>
  <c r="AH41" i="15"/>
  <c r="AI41" i="15"/>
  <c r="AQ90" i="2"/>
  <c r="AQ24" i="2"/>
  <c r="AQ102" i="2"/>
  <c r="AQ18" i="2"/>
  <c r="AQ55" i="2"/>
  <c r="AQ88" i="2"/>
  <c r="AQ35" i="2"/>
  <c r="AQ72" i="2"/>
  <c r="AQ11" i="2"/>
  <c r="AQ62" i="2"/>
  <c r="AQ32" i="2"/>
  <c r="AQ25" i="2"/>
  <c r="AQ20" i="2"/>
  <c r="AQ9" i="2"/>
  <c r="AU42" i="6"/>
  <c r="AW42" i="6"/>
  <c r="AT42" i="6"/>
  <c r="AV42" i="6"/>
  <c r="AS42" i="6"/>
  <c r="AQ93" i="2"/>
  <c r="AQ23" i="2"/>
  <c r="AQ19" i="2"/>
  <c r="AT39" i="15"/>
  <c r="AV39" i="15"/>
  <c r="AW39" i="15"/>
  <c r="AS39" i="15"/>
  <c r="AU39" i="15"/>
  <c r="W40" i="15"/>
  <c r="X40" i="15"/>
  <c r="Y40" i="15"/>
  <c r="AA40" i="15"/>
  <c r="Z40" i="15"/>
  <c r="AL39" i="15"/>
  <c r="AK39" i="15"/>
  <c r="AH39" i="15"/>
  <c r="AJ39" i="15"/>
  <c r="AI39" i="15"/>
  <c r="AQ101" i="2"/>
  <c r="AQ91" i="2"/>
  <c r="AQ68" i="2"/>
  <c r="L28" i="8"/>
  <c r="M28" i="8"/>
  <c r="K28" i="8"/>
  <c r="E28" i="8"/>
  <c r="D28" i="8"/>
  <c r="B29" i="8"/>
  <c r="F28" i="8"/>
  <c r="C28" i="8"/>
  <c r="G28" i="8"/>
  <c r="H28" i="8"/>
  <c r="Y64" i="13"/>
  <c r="AG42" i="15"/>
  <c r="V43" i="15"/>
  <c r="AR43" i="15"/>
  <c r="AG43" i="15"/>
  <c r="V42" i="15"/>
  <c r="AR42" i="15"/>
  <c r="M28" i="13"/>
  <c r="K28" i="13"/>
  <c r="B29" i="13"/>
  <c r="E28" i="13"/>
  <c r="G28" i="13"/>
  <c r="D28" i="13"/>
  <c r="C28" i="13"/>
  <c r="F28" i="13"/>
  <c r="L28" i="13"/>
  <c r="M29" i="13"/>
  <c r="K29" i="13"/>
  <c r="L29" i="13"/>
  <c r="E29" i="13"/>
  <c r="J29" i="13"/>
  <c r="G29" i="13"/>
  <c r="B30" i="13"/>
  <c r="H29" i="13"/>
  <c r="D29" i="13"/>
  <c r="C29" i="13"/>
  <c r="I29" i="13"/>
  <c r="F29" i="13"/>
  <c r="AL43" i="15"/>
  <c r="AI43" i="15"/>
  <c r="AK43" i="15"/>
  <c r="AJ43" i="15"/>
  <c r="AH43" i="15"/>
  <c r="X42" i="15"/>
  <c r="Z42" i="15"/>
  <c r="Y42" i="15"/>
  <c r="W42" i="15"/>
  <c r="AA42" i="15"/>
  <c r="AM70" i="5"/>
  <c r="AM65" i="5"/>
  <c r="AM18" i="5"/>
  <c r="AM28" i="5"/>
  <c r="AM80" i="5"/>
  <c r="AM97" i="5"/>
  <c r="AM11" i="5"/>
  <c r="AM74" i="5"/>
  <c r="AM15" i="5"/>
  <c r="AM107" i="5"/>
  <c r="AM63" i="5"/>
  <c r="AM40" i="5"/>
  <c r="AM16" i="5"/>
  <c r="AM67" i="5"/>
  <c r="AM60" i="5"/>
  <c r="AM35" i="5"/>
  <c r="AM51" i="5"/>
  <c r="AM23" i="5"/>
  <c r="AM76" i="5"/>
  <c r="AM102" i="5"/>
  <c r="AM27" i="5"/>
  <c r="AM82" i="5"/>
  <c r="AM87" i="5"/>
  <c r="AM17" i="5"/>
  <c r="AM12" i="5"/>
  <c r="AM13" i="5"/>
  <c r="AM90" i="5"/>
  <c r="AM34" i="5"/>
  <c r="AM62" i="5"/>
  <c r="AM36" i="5"/>
  <c r="AM103" i="5"/>
  <c r="AM106" i="5"/>
  <c r="AM38" i="5"/>
  <c r="AM45" i="5"/>
  <c r="AM53" i="5"/>
  <c r="AM101" i="5"/>
  <c r="AM49" i="5"/>
  <c r="AM57" i="5"/>
  <c r="AM26" i="5"/>
  <c r="AM83" i="5"/>
  <c r="AM22" i="5"/>
  <c r="AM21" i="5"/>
  <c r="AM56" i="5"/>
  <c r="AM9" i="5"/>
  <c r="AM59" i="5"/>
  <c r="AM100" i="5"/>
  <c r="AM84" i="5"/>
  <c r="AM19" i="5"/>
  <c r="AM61" i="5"/>
  <c r="AM98" i="5"/>
  <c r="AM93" i="5"/>
  <c r="AM25" i="5"/>
  <c r="AM42" i="5"/>
  <c r="AM94" i="5"/>
  <c r="AM71" i="5"/>
  <c r="AM79" i="5"/>
  <c r="AM31" i="5"/>
  <c r="AM47" i="5"/>
  <c r="AM105" i="5"/>
  <c r="AM30" i="5"/>
  <c r="AM10" i="5"/>
  <c r="AM73" i="5"/>
  <c r="AM99" i="5"/>
  <c r="AM46" i="5"/>
  <c r="AM32" i="5"/>
  <c r="AM77" i="5"/>
  <c r="AM52" i="5"/>
  <c r="AM66" i="5"/>
  <c r="AM104" i="5"/>
  <c r="AM86" i="5"/>
  <c r="AM14" i="5"/>
  <c r="AM89" i="5"/>
  <c r="AM29" i="5"/>
  <c r="AM54" i="5"/>
  <c r="AM20" i="5"/>
  <c r="AM96" i="5"/>
  <c r="AM75" i="5"/>
  <c r="AM91" i="5"/>
  <c r="AM78" i="5"/>
  <c r="AM48" i="5"/>
  <c r="AM24" i="5"/>
  <c r="AM43" i="5"/>
  <c r="AM88" i="5"/>
  <c r="AM58" i="5"/>
  <c r="AM41" i="5"/>
  <c r="AM33" i="5"/>
  <c r="AM85" i="5"/>
  <c r="AM55" i="5"/>
  <c r="AM72" i="5"/>
  <c r="AM69" i="5"/>
  <c r="AM81" i="5"/>
  <c r="AM39" i="5"/>
  <c r="AM95" i="5"/>
  <c r="AM44" i="5"/>
  <c r="AM64" i="5"/>
  <c r="AM108" i="5"/>
  <c r="AM92" i="5"/>
  <c r="AM37" i="5"/>
  <c r="AM50" i="5"/>
  <c r="AM68" i="5"/>
  <c r="AW43" i="15"/>
  <c r="AT43" i="15"/>
  <c r="AS43" i="15"/>
  <c r="AU43" i="15"/>
  <c r="AV43" i="15"/>
  <c r="K29" i="8"/>
  <c r="M29" i="8"/>
  <c r="L29" i="8"/>
  <c r="G29" i="8"/>
  <c r="D29" i="8"/>
  <c r="B30" i="8"/>
  <c r="C29" i="8"/>
  <c r="F29" i="8"/>
  <c r="E29" i="8"/>
  <c r="H29" i="8"/>
  <c r="AI42" i="15"/>
  <c r="AJ42" i="15"/>
  <c r="AL42" i="15"/>
  <c r="AH42" i="15"/>
  <c r="AK42" i="15"/>
  <c r="AO64" i="5"/>
  <c r="AO108" i="5"/>
  <c r="AO95" i="5"/>
  <c r="AO10" i="5"/>
  <c r="AO61" i="5"/>
  <c r="AO30" i="5"/>
  <c r="AO20" i="5"/>
  <c r="AO46" i="5"/>
  <c r="AO71" i="5"/>
  <c r="AO16" i="5"/>
  <c r="AO55" i="5"/>
  <c r="AO104" i="5"/>
  <c r="AO17" i="5"/>
  <c r="AO91" i="5"/>
  <c r="AO65" i="5"/>
  <c r="AO103" i="5"/>
  <c r="AO82" i="5"/>
  <c r="AO85" i="5"/>
  <c r="AO101" i="5"/>
  <c r="AO39" i="5"/>
  <c r="AO60" i="5"/>
  <c r="AO74" i="5"/>
  <c r="AO19" i="5"/>
  <c r="AO76" i="5"/>
  <c r="AO99" i="5"/>
  <c r="AO51" i="5"/>
  <c r="AO75" i="5"/>
  <c r="AO63" i="5"/>
  <c r="AO59" i="5"/>
  <c r="AO105" i="5"/>
  <c r="AO38" i="5"/>
  <c r="AO29" i="5"/>
  <c r="AO34" i="5"/>
  <c r="AO25" i="5"/>
  <c r="AO92" i="5"/>
  <c r="AO96" i="5"/>
  <c r="AO37" i="5"/>
  <c r="AO40" i="5"/>
  <c r="AO80" i="5"/>
  <c r="AO93" i="5"/>
  <c r="AO62" i="5"/>
  <c r="AO31" i="5"/>
  <c r="AO67" i="5"/>
  <c r="AO27" i="5"/>
  <c r="AO36" i="5"/>
  <c r="AO32" i="5"/>
  <c r="AO14" i="5"/>
  <c r="AO88" i="5"/>
  <c r="AO28" i="5"/>
  <c r="AO84" i="5"/>
  <c r="AO106" i="5"/>
  <c r="AO45" i="5"/>
  <c r="AO44" i="5"/>
  <c r="AO90" i="5"/>
  <c r="AO33" i="5"/>
  <c r="AO22" i="5"/>
  <c r="AO18" i="5"/>
  <c r="AO72" i="5"/>
  <c r="AO56" i="5"/>
  <c r="AO9" i="5"/>
  <c r="AO12" i="5"/>
  <c r="AO68" i="5"/>
  <c r="AO48" i="5"/>
  <c r="AO43" i="5"/>
  <c r="AO70" i="5"/>
  <c r="AO49" i="5"/>
  <c r="AO41" i="5"/>
  <c r="AO87" i="5"/>
  <c r="AO26" i="5"/>
  <c r="AO21" i="5"/>
  <c r="AO57" i="5"/>
  <c r="AO54" i="5"/>
  <c r="AO97" i="5"/>
  <c r="AO107" i="5"/>
  <c r="AO66" i="5"/>
  <c r="AO98" i="5"/>
  <c r="AO77" i="5"/>
  <c r="AO89" i="5"/>
  <c r="AO73" i="5"/>
  <c r="AO94" i="5"/>
  <c r="AO35" i="5"/>
  <c r="AO15" i="5"/>
  <c r="AO53" i="5"/>
  <c r="AO100" i="5"/>
  <c r="AO79" i="5"/>
  <c r="AO83" i="5"/>
  <c r="AO78" i="5"/>
  <c r="AO69" i="5"/>
  <c r="AO23" i="5"/>
  <c r="AO50" i="5"/>
  <c r="AO102" i="5"/>
  <c r="AO58" i="5"/>
  <c r="AO42" i="5"/>
  <c r="AO52" i="5"/>
  <c r="AO81" i="5"/>
  <c r="AO47" i="5"/>
  <c r="AO24" i="5"/>
  <c r="AO86" i="5"/>
  <c r="AO11" i="5"/>
  <c r="AO13" i="5"/>
  <c r="AT42" i="15"/>
  <c r="AS42" i="15"/>
  <c r="AV42" i="15"/>
  <c r="AU42" i="15"/>
  <c r="AW42" i="15"/>
  <c r="AQ56" i="5"/>
  <c r="AQ76" i="5"/>
  <c r="AQ81" i="5"/>
  <c r="AQ83" i="5"/>
  <c r="AQ13" i="5"/>
  <c r="AQ74" i="5"/>
  <c r="AQ9" i="5"/>
  <c r="AQ33" i="5"/>
  <c r="AQ25" i="5"/>
  <c r="AQ64" i="5"/>
  <c r="AQ96" i="5"/>
  <c r="AQ29" i="5"/>
  <c r="AQ36" i="5"/>
  <c r="AQ69" i="5"/>
  <c r="AQ22" i="5"/>
  <c r="AQ15" i="5"/>
  <c r="AQ87" i="5"/>
  <c r="AQ10" i="5"/>
  <c r="AQ47" i="5"/>
  <c r="AQ21" i="5"/>
  <c r="AQ18" i="5"/>
  <c r="AQ77" i="5"/>
  <c r="AQ59" i="5"/>
  <c r="AQ14" i="5"/>
  <c r="AQ84" i="5"/>
  <c r="AQ104" i="5"/>
  <c r="AQ106" i="5"/>
  <c r="AQ54" i="5"/>
  <c r="AQ20" i="5"/>
  <c r="AQ75" i="5"/>
  <c r="AQ60" i="5"/>
  <c r="AQ31" i="5"/>
  <c r="AQ85" i="5"/>
  <c r="AQ91" i="5"/>
  <c r="AQ43" i="5"/>
  <c r="AQ37" i="5"/>
  <c r="AQ27" i="5"/>
  <c r="AQ62" i="5"/>
  <c r="AQ44" i="5"/>
  <c r="AQ105" i="5"/>
  <c r="AQ12" i="5"/>
  <c r="AQ55" i="5"/>
  <c r="AQ107" i="5"/>
  <c r="AQ95" i="5"/>
  <c r="AQ92" i="5"/>
  <c r="AQ38" i="5"/>
  <c r="AQ30" i="5"/>
  <c r="AQ17" i="5"/>
  <c r="AQ51" i="5"/>
  <c r="AQ41" i="5"/>
  <c r="AQ45" i="5"/>
  <c r="AQ58" i="5"/>
  <c r="AQ65" i="5"/>
  <c r="AQ53" i="5"/>
  <c r="AQ90" i="5"/>
  <c r="AQ23" i="5"/>
  <c r="AQ48" i="5"/>
  <c r="AQ70" i="5"/>
  <c r="AQ46" i="5"/>
  <c r="AQ79" i="5"/>
  <c r="AQ94" i="5"/>
  <c r="AQ57" i="5"/>
  <c r="AQ86" i="5"/>
  <c r="AQ101" i="5"/>
  <c r="AQ88" i="5"/>
  <c r="AQ93" i="5"/>
  <c r="AQ108" i="5"/>
  <c r="AQ89" i="5"/>
  <c r="AQ19" i="5"/>
  <c r="AQ71" i="5"/>
  <c r="AQ24" i="5"/>
  <c r="AQ82" i="5"/>
  <c r="AQ102" i="5"/>
  <c r="AQ61" i="5"/>
  <c r="AQ72" i="5"/>
  <c r="AQ49" i="5"/>
  <c r="AQ97" i="5"/>
  <c r="AQ42" i="5"/>
  <c r="AQ11" i="5"/>
  <c r="AQ35" i="5"/>
  <c r="AQ78" i="5"/>
  <c r="AQ50" i="5"/>
  <c r="AQ26" i="5"/>
  <c r="AQ34" i="5"/>
  <c r="AQ52" i="5"/>
  <c r="AQ40" i="5"/>
  <c r="AQ67" i="5"/>
  <c r="AQ103" i="5"/>
  <c r="AQ80" i="5"/>
  <c r="AQ39" i="5"/>
  <c r="AQ16" i="5"/>
  <c r="AQ68" i="5"/>
  <c r="AQ99" i="5"/>
  <c r="AQ98" i="5"/>
  <c r="AQ28" i="5"/>
  <c r="AQ100" i="5"/>
  <c r="AQ66" i="5"/>
  <c r="AQ63" i="5"/>
  <c r="AQ73" i="5"/>
  <c r="AQ32" i="5"/>
  <c r="W43" i="15"/>
  <c r="Y43" i="15"/>
  <c r="AA43" i="15"/>
  <c r="Z43" i="15"/>
  <c r="X43" i="15"/>
  <c r="L30" i="13"/>
  <c r="M30" i="13"/>
  <c r="K30" i="13"/>
  <c r="E30" i="13"/>
  <c r="D30" i="13"/>
  <c r="G30" i="13"/>
  <c r="C30" i="13"/>
  <c r="F30" i="13"/>
  <c r="I30" i="13"/>
  <c r="B31" i="13"/>
  <c r="H30" i="13"/>
  <c r="J30" i="13"/>
  <c r="L30" i="8"/>
  <c r="K30" i="8"/>
  <c r="M30" i="8"/>
  <c r="C30" i="8"/>
  <c r="F30" i="8"/>
  <c r="H30" i="8"/>
  <c r="B31" i="8"/>
  <c r="E30" i="8"/>
  <c r="G30" i="8"/>
  <c r="D30" i="8"/>
  <c r="M31" i="13"/>
  <c r="K31" i="13"/>
  <c r="L31" i="13"/>
  <c r="E31" i="13"/>
  <c r="B32" i="13"/>
  <c r="D31" i="13"/>
  <c r="F31" i="13"/>
  <c r="C31" i="13"/>
  <c r="J31" i="13"/>
  <c r="H31" i="13"/>
  <c r="I31" i="13"/>
  <c r="L31" i="8"/>
  <c r="K31" i="8"/>
  <c r="M31" i="8"/>
  <c r="F31" i="8"/>
  <c r="D31" i="8"/>
  <c r="G31" i="8"/>
  <c r="E31" i="8"/>
  <c r="H31" i="8"/>
  <c r="B32" i="8"/>
  <c r="C31" i="8"/>
  <c r="M32" i="8"/>
  <c r="K32" i="8"/>
  <c r="L32" i="8"/>
  <c r="G32" i="8"/>
  <c r="D32" i="8"/>
  <c r="F32" i="8"/>
  <c r="C32" i="8"/>
  <c r="H32" i="8"/>
  <c r="E32" i="8"/>
  <c r="B33" i="8"/>
  <c r="L32" i="13"/>
  <c r="M32" i="13"/>
  <c r="K32" i="13"/>
  <c r="D32" i="13"/>
  <c r="G32" i="13"/>
  <c r="C32" i="13"/>
  <c r="F32" i="13"/>
  <c r="B33" i="13"/>
  <c r="E32" i="13"/>
  <c r="M33" i="13"/>
  <c r="K33" i="13"/>
  <c r="L33" i="13"/>
  <c r="F33" i="13"/>
  <c r="G33" i="13"/>
  <c r="D33" i="13"/>
  <c r="E33" i="13"/>
  <c r="C33" i="13"/>
  <c r="B34" i="13"/>
  <c r="L33" i="8"/>
  <c r="K33" i="8"/>
  <c r="M33" i="8"/>
  <c r="C33" i="8"/>
  <c r="F33" i="8"/>
  <c r="E33" i="8"/>
  <c r="D33" i="8"/>
  <c r="G33" i="8"/>
  <c r="H33" i="8"/>
  <c r="B34" i="8"/>
  <c r="K34" i="13"/>
  <c r="L34" i="13"/>
  <c r="G34" i="13"/>
  <c r="H34" i="13"/>
  <c r="B35" i="13"/>
  <c r="F34" i="13"/>
  <c r="J34" i="13"/>
  <c r="E34" i="13"/>
  <c r="I34" i="13"/>
  <c r="C34" i="13"/>
  <c r="M34" i="13"/>
  <c r="D34" i="13"/>
  <c r="M34" i="8"/>
  <c r="K34" i="8"/>
  <c r="L34" i="8"/>
  <c r="E34" i="8"/>
  <c r="C34" i="8"/>
  <c r="G34" i="8"/>
  <c r="D34" i="8"/>
  <c r="B35" i="8"/>
  <c r="F34" i="8"/>
  <c r="H34" i="8"/>
  <c r="M35" i="8"/>
  <c r="L35" i="8"/>
  <c r="K35" i="8"/>
  <c r="F35" i="8"/>
  <c r="B36" i="8"/>
  <c r="G35" i="8"/>
  <c r="C35" i="8"/>
  <c r="D35" i="8"/>
  <c r="E35" i="8"/>
  <c r="H35" i="8"/>
  <c r="M35" i="13"/>
  <c r="K35" i="13"/>
  <c r="L35" i="13"/>
  <c r="J35" i="13"/>
  <c r="F35" i="13"/>
  <c r="G35" i="13"/>
  <c r="I35" i="13"/>
  <c r="H35" i="13"/>
  <c r="E35" i="13"/>
  <c r="D35" i="13"/>
  <c r="B36" i="13"/>
  <c r="C35" i="13"/>
  <c r="L36" i="13"/>
  <c r="K36" i="13"/>
  <c r="M36" i="13"/>
  <c r="B37" i="13"/>
  <c r="D36" i="13"/>
  <c r="E36" i="13"/>
  <c r="C36" i="13"/>
  <c r="G36" i="13"/>
  <c r="F36" i="13"/>
  <c r="L36" i="8"/>
  <c r="M36" i="8"/>
  <c r="K36" i="8"/>
  <c r="F36" i="8"/>
  <c r="D36" i="8"/>
  <c r="G36" i="8"/>
  <c r="B37" i="8"/>
  <c r="C36" i="8"/>
  <c r="E36" i="8"/>
  <c r="H36" i="8"/>
  <c r="M37" i="8"/>
  <c r="K37" i="8"/>
  <c r="H37" i="8"/>
  <c r="L37" i="8"/>
  <c r="G37" i="8"/>
  <c r="B38" i="8"/>
  <c r="E37" i="8"/>
  <c r="F37" i="8"/>
  <c r="C37" i="8"/>
  <c r="D37" i="8"/>
  <c r="M37" i="13"/>
  <c r="K37" i="13"/>
  <c r="L37" i="13"/>
  <c r="H37" i="13"/>
  <c r="D37" i="13"/>
  <c r="G37" i="13"/>
  <c r="C37" i="13"/>
  <c r="F37" i="13"/>
  <c r="E37" i="13"/>
  <c r="J37" i="13"/>
  <c r="B38" i="13"/>
  <c r="I37" i="13"/>
  <c r="M38" i="8"/>
  <c r="L38" i="8"/>
  <c r="K38" i="8"/>
  <c r="E38" i="8"/>
  <c r="G38" i="8"/>
  <c r="C38" i="8"/>
  <c r="D38" i="8"/>
  <c r="F38" i="8"/>
  <c r="H38" i="8"/>
  <c r="B39" i="8"/>
  <c r="L38" i="13"/>
  <c r="K38" i="13"/>
  <c r="M38" i="13"/>
  <c r="G38" i="13"/>
  <c r="E38" i="13"/>
  <c r="B39" i="13"/>
  <c r="F38" i="13"/>
  <c r="D38" i="13"/>
  <c r="C38" i="13"/>
  <c r="I38" i="13"/>
  <c r="J38" i="13"/>
  <c r="H38" i="13"/>
  <c r="K39" i="13"/>
  <c r="M39" i="13"/>
  <c r="G39" i="13"/>
  <c r="F39" i="13"/>
  <c r="E39" i="13"/>
  <c r="C39" i="13"/>
  <c r="B40" i="13"/>
  <c r="I39" i="13"/>
  <c r="H39" i="13"/>
  <c r="L39" i="13"/>
  <c r="D39" i="13"/>
  <c r="J39" i="13"/>
  <c r="L39" i="8"/>
  <c r="M39" i="8"/>
  <c r="K39" i="8"/>
  <c r="G39" i="8"/>
  <c r="E39" i="8"/>
  <c r="B40" i="8"/>
  <c r="D39" i="8"/>
  <c r="F39" i="8"/>
  <c r="H39" i="8"/>
  <c r="C39" i="8"/>
  <c r="M40" i="13"/>
  <c r="K40" i="13"/>
  <c r="L40" i="13"/>
  <c r="E40" i="13"/>
  <c r="F40" i="13"/>
  <c r="G40" i="13"/>
  <c r="D40" i="13"/>
  <c r="C40" i="13"/>
  <c r="B41" i="13"/>
  <c r="L40" i="8"/>
  <c r="K40" i="8"/>
  <c r="M40" i="8"/>
  <c r="E40" i="8"/>
  <c r="C40" i="8"/>
  <c r="G40" i="8"/>
  <c r="B41" i="8"/>
  <c r="F40" i="8"/>
  <c r="D40" i="8"/>
  <c r="H40" i="8"/>
  <c r="L41" i="13"/>
  <c r="M41" i="13"/>
  <c r="K41" i="13"/>
  <c r="G41" i="13"/>
  <c r="C41" i="13"/>
  <c r="F41" i="13"/>
  <c r="E41" i="13"/>
  <c r="J41" i="13"/>
  <c r="B42" i="13"/>
  <c r="I41" i="13"/>
  <c r="H41" i="13"/>
  <c r="D41" i="13"/>
  <c r="L41" i="8"/>
  <c r="K41" i="8"/>
  <c r="M41" i="8"/>
  <c r="H41" i="8"/>
  <c r="D41" i="8"/>
  <c r="F41" i="8"/>
  <c r="G41" i="8"/>
  <c r="E41" i="8"/>
  <c r="C41" i="8"/>
  <c r="B42" i="8"/>
  <c r="L42" i="8"/>
  <c r="M42" i="8"/>
  <c r="K42" i="8"/>
  <c r="B43" i="8"/>
  <c r="C42" i="8"/>
  <c r="G42" i="8"/>
  <c r="F42" i="8"/>
  <c r="E42" i="8"/>
  <c r="D42" i="8"/>
  <c r="H42" i="8"/>
  <c r="M42" i="13"/>
  <c r="K42" i="13"/>
  <c r="L42" i="13"/>
  <c r="J42" i="13"/>
  <c r="C42" i="13"/>
  <c r="F42" i="13"/>
  <c r="E42" i="13"/>
  <c r="B43" i="13"/>
  <c r="G42" i="13"/>
  <c r="D42" i="13"/>
  <c r="M43" i="8"/>
  <c r="K43" i="8"/>
  <c r="L43" i="8"/>
  <c r="C43" i="8"/>
  <c r="B44" i="8"/>
  <c r="G43" i="8"/>
  <c r="D43" i="8"/>
  <c r="F43" i="8"/>
  <c r="E43" i="8"/>
  <c r="H43" i="8"/>
  <c r="L43" i="13"/>
  <c r="M43" i="13"/>
  <c r="K43" i="13"/>
  <c r="G43" i="13"/>
  <c r="D43" i="13"/>
  <c r="F43" i="13"/>
  <c r="E43" i="13"/>
  <c r="C43" i="13"/>
  <c r="H43" i="13"/>
  <c r="B44" i="13"/>
  <c r="I43" i="13"/>
  <c r="J43" i="13"/>
  <c r="K44" i="13"/>
  <c r="M44" i="13"/>
  <c r="L44" i="13"/>
  <c r="G44" i="13"/>
  <c r="D44" i="13"/>
  <c r="F44" i="13"/>
  <c r="B45" i="13"/>
  <c r="C44" i="13"/>
  <c r="E44" i="13"/>
  <c r="I44" i="13"/>
  <c r="L44" i="8"/>
  <c r="K44" i="8"/>
  <c r="M44" i="8"/>
  <c r="H44" i="8"/>
  <c r="D44" i="8"/>
  <c r="B45" i="8"/>
  <c r="F44" i="8"/>
  <c r="E44" i="8"/>
  <c r="G44" i="8"/>
  <c r="C44" i="8"/>
  <c r="L45" i="13"/>
  <c r="K45" i="13"/>
  <c r="M45" i="13"/>
  <c r="G45" i="13"/>
  <c r="E45" i="13"/>
  <c r="F45" i="13"/>
  <c r="D45" i="13"/>
  <c r="C45" i="13"/>
  <c r="B46" i="13"/>
  <c r="H45" i="8"/>
  <c r="M45" i="8"/>
  <c r="K45" i="8"/>
  <c r="L45" i="8"/>
  <c r="F45" i="8"/>
  <c r="G45" i="8"/>
  <c r="C45" i="8"/>
  <c r="B46" i="8"/>
  <c r="E45" i="8"/>
  <c r="D45" i="8"/>
  <c r="M46" i="8"/>
  <c r="K46" i="8"/>
  <c r="L46" i="8"/>
  <c r="F46" i="8"/>
  <c r="G46" i="8"/>
  <c r="D46" i="8"/>
  <c r="E46" i="8"/>
  <c r="C46" i="8"/>
  <c r="B47" i="8"/>
  <c r="H46" i="8"/>
  <c r="M46" i="13"/>
  <c r="K46" i="13"/>
  <c r="L46" i="13"/>
  <c r="G46" i="13"/>
  <c r="J46" i="13"/>
  <c r="I46" i="13"/>
  <c r="F46" i="13"/>
  <c r="D46" i="13"/>
  <c r="C46" i="13"/>
  <c r="B47" i="13"/>
  <c r="H46" i="13"/>
  <c r="E46" i="13"/>
  <c r="L47" i="13"/>
  <c r="K47" i="13"/>
  <c r="M47" i="13"/>
  <c r="B48" i="13"/>
  <c r="G47" i="13"/>
  <c r="D47" i="13"/>
  <c r="F47" i="13"/>
  <c r="E47" i="13"/>
  <c r="J47" i="13"/>
  <c r="C47" i="13"/>
  <c r="H47" i="13"/>
  <c r="I47" i="13"/>
  <c r="L47" i="8"/>
  <c r="K47" i="8"/>
  <c r="M47" i="8"/>
  <c r="D47" i="8"/>
  <c r="G47" i="8"/>
  <c r="B48" i="8"/>
  <c r="C47" i="8"/>
  <c r="F47" i="8"/>
  <c r="H47" i="8"/>
  <c r="E47" i="8"/>
  <c r="M48" i="13"/>
  <c r="K48" i="13"/>
  <c r="L48" i="13"/>
  <c r="F48" i="13"/>
  <c r="D48" i="13"/>
  <c r="C48" i="13"/>
  <c r="B49" i="13"/>
  <c r="E48" i="13"/>
  <c r="G48" i="13"/>
  <c r="M48" i="8"/>
  <c r="K48" i="8"/>
  <c r="L48" i="8"/>
  <c r="F48" i="8"/>
  <c r="G48" i="8"/>
  <c r="E48" i="8"/>
  <c r="C48" i="8"/>
  <c r="D48" i="8"/>
  <c r="B49" i="8"/>
  <c r="H48" i="8"/>
  <c r="L49" i="13"/>
  <c r="M49" i="13"/>
  <c r="K49" i="13"/>
  <c r="I49" i="13"/>
  <c r="F49" i="13"/>
  <c r="D49" i="13"/>
  <c r="C49" i="13"/>
  <c r="J49" i="13"/>
  <c r="B50" i="13"/>
  <c r="H49" i="13"/>
  <c r="E49" i="13"/>
  <c r="G49" i="13"/>
  <c r="M49" i="8"/>
  <c r="L49" i="8"/>
  <c r="K49" i="8"/>
  <c r="G49" i="8"/>
  <c r="F49" i="8"/>
  <c r="B50" i="8"/>
  <c r="E49" i="8"/>
  <c r="D49" i="8"/>
  <c r="H49" i="8"/>
  <c r="C49" i="8"/>
  <c r="L50" i="8"/>
  <c r="M50" i="8"/>
  <c r="K50" i="8"/>
  <c r="D50" i="8"/>
  <c r="G50" i="8"/>
  <c r="B51" i="8"/>
  <c r="F50" i="8"/>
  <c r="E50" i="8"/>
  <c r="H50" i="8"/>
  <c r="C50" i="8"/>
  <c r="L50" i="13"/>
  <c r="K50" i="13"/>
  <c r="M50" i="13"/>
  <c r="G50" i="13"/>
  <c r="J50" i="13"/>
  <c r="I50" i="13"/>
  <c r="F50" i="13"/>
  <c r="D50" i="13"/>
  <c r="C50" i="13"/>
  <c r="B51" i="13"/>
  <c r="H50" i="13"/>
  <c r="E50" i="13"/>
  <c r="M51" i="13"/>
  <c r="K51" i="13"/>
  <c r="L51" i="13"/>
  <c r="F51" i="13"/>
  <c r="E51" i="13"/>
  <c r="C51" i="13"/>
  <c r="B52" i="13"/>
  <c r="D51" i="13"/>
  <c r="G51" i="13"/>
  <c r="M51" i="8"/>
  <c r="K51" i="8"/>
  <c r="L51" i="8"/>
  <c r="G51" i="8"/>
  <c r="F51" i="8"/>
  <c r="E51" i="8"/>
  <c r="D51" i="8"/>
  <c r="C51" i="8"/>
  <c r="B52" i="8"/>
  <c r="H51" i="8"/>
  <c r="L52" i="13"/>
  <c r="M52" i="13"/>
  <c r="K52" i="13"/>
  <c r="C52" i="13"/>
  <c r="E52" i="13"/>
  <c r="G52" i="13"/>
  <c r="D52" i="13"/>
  <c r="B53" i="13"/>
  <c r="F52" i="13"/>
  <c r="M52" i="8"/>
  <c r="L52" i="8"/>
  <c r="K52" i="8"/>
  <c r="E52" i="8"/>
  <c r="C52" i="8"/>
  <c r="F52" i="8"/>
  <c r="D52" i="8"/>
  <c r="G52" i="8"/>
  <c r="B53" i="8"/>
  <c r="H52" i="8"/>
  <c r="M53" i="13"/>
  <c r="K53" i="13"/>
  <c r="L53" i="13"/>
  <c r="G53" i="13"/>
  <c r="C53" i="13"/>
  <c r="D53" i="13"/>
  <c r="B54" i="13"/>
  <c r="H53" i="13"/>
  <c r="F53" i="13"/>
  <c r="E53" i="13"/>
  <c r="L53" i="8"/>
  <c r="M53" i="8"/>
  <c r="K53" i="8"/>
  <c r="F53" i="8"/>
  <c r="E53" i="8"/>
  <c r="G53" i="8"/>
  <c r="D53" i="8"/>
  <c r="C53" i="8"/>
  <c r="B54" i="8"/>
  <c r="H53" i="8"/>
  <c r="L54" i="13"/>
  <c r="M54" i="13"/>
  <c r="K54" i="13"/>
  <c r="C54" i="13"/>
  <c r="E54" i="13"/>
  <c r="I54" i="13"/>
  <c r="G54" i="13"/>
  <c r="B55" i="13"/>
  <c r="F54" i="13"/>
  <c r="D54" i="13"/>
  <c r="M54" i="8"/>
  <c r="K54" i="8"/>
  <c r="L54" i="8"/>
  <c r="G54" i="8"/>
  <c r="F54" i="8"/>
  <c r="D54" i="8"/>
  <c r="B55" i="8"/>
  <c r="C54" i="8"/>
  <c r="H54" i="8"/>
  <c r="E54" i="8"/>
  <c r="L55" i="8"/>
  <c r="K55" i="8"/>
  <c r="M55" i="8"/>
  <c r="F55" i="8"/>
  <c r="E55" i="8"/>
  <c r="G55" i="8"/>
  <c r="G56" i="8"/>
  <c r="D55" i="8"/>
  <c r="H55" i="8"/>
  <c r="C55" i="8"/>
  <c r="L55" i="13"/>
  <c r="K55" i="13"/>
  <c r="M55" i="13"/>
  <c r="F55" i="13"/>
  <c r="G55" i="13"/>
  <c r="C55" i="13"/>
  <c r="D55" i="13"/>
  <c r="E55" i="13"/>
  <c r="J55" i="13"/>
  <c r="H58" i="8"/>
  <c r="H113" i="8"/>
  <c r="AS110" i="5"/>
  <c r="I52" i="13"/>
  <c r="J52" i="13"/>
  <c r="H52" i="13"/>
  <c r="I48" i="13"/>
  <c r="J48" i="13"/>
  <c r="H48" i="13"/>
  <c r="I40" i="13"/>
  <c r="J40" i="13"/>
  <c r="H40" i="13"/>
  <c r="J36" i="13"/>
  <c r="I36" i="13"/>
  <c r="H36" i="13"/>
  <c r="J28" i="13"/>
  <c r="I28" i="13"/>
  <c r="H28" i="13"/>
  <c r="H24" i="13"/>
  <c r="I24" i="13"/>
  <c r="J24" i="13"/>
  <c r="H20" i="13"/>
  <c r="J20" i="13"/>
  <c r="I20" i="13"/>
  <c r="J51" i="13"/>
  <c r="I51" i="13"/>
  <c r="H51" i="13"/>
  <c r="I45" i="13"/>
  <c r="H42" i="13"/>
  <c r="I33" i="13"/>
  <c r="J32" i="13"/>
  <c r="I32" i="13"/>
  <c r="I55" i="13"/>
  <c r="J54" i="13"/>
  <c r="I53" i="13"/>
  <c r="H45" i="13"/>
  <c r="H44" i="13"/>
  <c r="J33" i="13"/>
  <c r="H27" i="13"/>
  <c r="G56" i="13"/>
  <c r="H58" i="13"/>
  <c r="H59" i="8"/>
  <c r="D14" i="11"/>
  <c r="H113" i="13"/>
  <c r="J16" i="13"/>
  <c r="I16" i="13"/>
  <c r="H1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4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14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14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25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25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25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36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36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36" authorId="0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47" authorId="0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47" authorId="0" shapeId="0" xr:uid="{00000000-0006-0000-03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47" authorId="0" shapeId="0" xr:uid="{00000000-0006-0000-03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58" authorId="0" shapeId="0" xr:uid="{00000000-0006-0000-03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58" authorId="0" shapeId="0" xr:uid="{00000000-0006-0000-03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58" authorId="0" shapeId="0" xr:uid="{00000000-0006-0000-03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4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14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14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25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25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25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36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3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36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47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47" authorId="0" shapeId="0" xr:uid="{00000000-0006-0000-04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47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D58" authorId="0" shapeId="0" xr:uid="{00000000-0006-0000-04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I58" authorId="0" shapeId="0" xr:uid="{00000000-0006-0000-04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  <comment ref="N58" authorId="0" shapeId="0" xr:uid="{00000000-0006-0000-04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半角入力です</t>
        </r>
      </text>
    </comment>
  </commentList>
</comments>
</file>

<file path=xl/sharedStrings.xml><?xml version="1.0" encoding="utf-8"?>
<sst xmlns="http://schemas.openxmlformats.org/spreadsheetml/2006/main" count="1551" uniqueCount="196">
  <si>
    <t>学年</t>
    <rPh sb="0" eb="2">
      <t>ガクネン</t>
    </rPh>
    <phoneticPr fontId="3"/>
  </si>
  <si>
    <t>　　氏　　　名</t>
    <rPh sb="2" eb="3">
      <t>シ</t>
    </rPh>
    <rPh sb="6" eb="7">
      <t>メイ</t>
    </rPh>
    <phoneticPr fontId="3"/>
  </si>
  <si>
    <t>最高記録</t>
    <rPh sb="0" eb="2">
      <t>サイコウ</t>
    </rPh>
    <rPh sb="2" eb="4">
      <t>キロク</t>
    </rPh>
    <phoneticPr fontId="3"/>
  </si>
  <si>
    <t>○</t>
    <phoneticPr fontId="3"/>
  </si>
  <si>
    <t>浜田　太郎</t>
    <rPh sb="0" eb="2">
      <t>ハマダ</t>
    </rPh>
    <rPh sb="3" eb="5">
      <t>タロウ</t>
    </rPh>
    <phoneticPr fontId="3"/>
  </si>
  <si>
    <t>入力例</t>
    <rPh sb="0" eb="2">
      <t>ニュウリョク</t>
    </rPh>
    <rPh sb="2" eb="3">
      <t>レイ</t>
    </rPh>
    <phoneticPr fontId="3"/>
  </si>
  <si>
    <t>Ａ</t>
    <phoneticPr fontId="3"/>
  </si>
  <si>
    <t>参加する種目は、左に○（全角）。最高記録は右隣に入力。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phoneticPr fontId="3"/>
  </si>
  <si>
    <t>○</t>
    <phoneticPr fontId="3"/>
  </si>
  <si>
    <t>参加種目確認　［自動表示］</t>
    <rPh sb="0" eb="2">
      <t>サンカ</t>
    </rPh>
    <rPh sb="2" eb="4">
      <t>シュモク</t>
    </rPh>
    <rPh sb="4" eb="6">
      <t>カクニン</t>
    </rPh>
    <rPh sb="8" eb="10">
      <t>ジドウ</t>
    </rPh>
    <rPh sb="10" eb="12">
      <t>ヒョウジ</t>
    </rPh>
    <phoneticPr fontId="3"/>
  </si>
  <si>
    <t>error</t>
    <phoneticPr fontId="3"/>
  </si>
  <si>
    <t>ナンバーカード</t>
    <phoneticPr fontId="3"/>
  </si>
  <si>
    <t>ふりがな</t>
    <phoneticPr fontId="3"/>
  </si>
  <si>
    <t>色内の各列の項目に入力してください。</t>
    <rPh sb="0" eb="1">
      <t>イロ</t>
    </rPh>
    <rPh sb="1" eb="2">
      <t>ナイ</t>
    </rPh>
    <rPh sb="3" eb="4">
      <t>カク</t>
    </rPh>
    <rPh sb="4" eb="5">
      <t>レツ</t>
    </rPh>
    <rPh sb="6" eb="8">
      <t>コウモク</t>
    </rPh>
    <rPh sb="9" eb="11">
      <t>ニュウリョク</t>
    </rPh>
    <phoneticPr fontId="3"/>
  </si>
  <si>
    <t>ナンバーカード・氏名・学年を入力 　（学年以外は全角）</t>
    <rPh sb="8" eb="9">
      <t>シ</t>
    </rPh>
    <rPh sb="9" eb="10">
      <t>メイ</t>
    </rPh>
    <rPh sb="11" eb="13">
      <t>ガクネン</t>
    </rPh>
    <rPh sb="14" eb="16">
      <t>ニュウリョク</t>
    </rPh>
    <rPh sb="19" eb="20">
      <t>ガク</t>
    </rPh>
    <rPh sb="20" eb="21">
      <t>ネン</t>
    </rPh>
    <rPh sb="21" eb="23">
      <t>イガイ</t>
    </rPh>
    <rPh sb="24" eb="26">
      <t>ゼンカク</t>
    </rPh>
    <phoneticPr fontId="3"/>
  </si>
  <si>
    <t>ナンバーカード</t>
    <phoneticPr fontId="3"/>
  </si>
  <si>
    <t>ふりがな</t>
    <phoneticPr fontId="3"/>
  </si>
  <si>
    <t>error</t>
    <phoneticPr fontId="3"/>
  </si>
  <si>
    <t>手順　　１．</t>
    <rPh sb="0" eb="2">
      <t>テジュン</t>
    </rPh>
    <phoneticPr fontId="3"/>
  </si>
  <si>
    <t>３．</t>
    <phoneticPr fontId="3"/>
  </si>
  <si>
    <t>←チーム別（例：Ａ，Ｂ等）</t>
    <rPh sb="4" eb="5">
      <t>ベツ</t>
    </rPh>
    <rPh sb="6" eb="7">
      <t>レイ</t>
    </rPh>
    <rPh sb="11" eb="12">
      <t>トウ</t>
    </rPh>
    <phoneticPr fontId="3"/>
  </si>
  <si>
    <t>←最高記録（例：62.5 半角）</t>
    <rPh sb="1" eb="3">
      <t>サイコウ</t>
    </rPh>
    <rPh sb="3" eb="5">
      <t>キロク</t>
    </rPh>
    <rPh sb="6" eb="7">
      <t>レイ</t>
    </rPh>
    <rPh sb="13" eb="15">
      <t>ハンカク</t>
    </rPh>
    <phoneticPr fontId="3"/>
  </si>
  <si>
    <t>氏　　名</t>
    <rPh sb="0" eb="1">
      <t>シ</t>
    </rPh>
    <rPh sb="3" eb="4">
      <t>メイ</t>
    </rPh>
    <phoneticPr fontId="3"/>
  </si>
  <si>
    <t>２．</t>
    <phoneticPr fontId="3"/>
  </si>
  <si>
    <t>内にナンバーカードを入力してください。（全角文字・数字）　　　　　</t>
    <rPh sb="0" eb="1">
      <t>ナイ</t>
    </rPh>
    <rPh sb="10" eb="12">
      <t>ニュウリョク</t>
    </rPh>
    <rPh sb="20" eb="22">
      <t>ゼンカク</t>
    </rPh>
    <rPh sb="22" eb="24">
      <t>モジ</t>
    </rPh>
    <rPh sb="25" eb="27">
      <t>スウジ</t>
    </rPh>
    <phoneticPr fontId="3"/>
  </si>
  <si>
    <t>複数チームの場合は，Ａ、Ｂ・・・　　を，そして，最高記録を入力してください。</t>
    <rPh sb="0" eb="2">
      <t>フクスウ</t>
    </rPh>
    <rPh sb="6" eb="8">
      <t>バアイ</t>
    </rPh>
    <rPh sb="24" eb="26">
      <t>サイコウ</t>
    </rPh>
    <rPh sb="26" eb="28">
      <t>キロク</t>
    </rPh>
    <rPh sb="29" eb="31">
      <t>ニュウリョク</t>
    </rPh>
    <phoneticPr fontId="3"/>
  </si>
  <si>
    <t>手順　１．</t>
    <rPh sb="0" eb="2">
      <t>テジュン</t>
    </rPh>
    <phoneticPr fontId="3"/>
  </si>
  <si>
    <t>　※【リレー種目】　選手名はこのシートに入力。編成は、「リレー申込」シートに入力してください。</t>
    <rPh sb="6" eb="8">
      <t>シュモク</t>
    </rPh>
    <rPh sb="10" eb="13">
      <t>センシュメイ</t>
    </rPh>
    <rPh sb="20" eb="22">
      <t>ニュウリョク</t>
    </rPh>
    <rPh sb="23" eb="25">
      <t>ヘンセイ</t>
    </rPh>
    <rPh sb="31" eb="33">
      <t>モウシコミ</t>
    </rPh>
    <rPh sb="38" eb="40">
      <t>ニュウリョク</t>
    </rPh>
    <phoneticPr fontId="3"/>
  </si>
  <si>
    <t>参加する種目は、左に○（全角）。最高記録は右隣に入力（半角）。</t>
    <rPh sb="0" eb="2">
      <t>サンカ</t>
    </rPh>
    <rPh sb="4" eb="6">
      <t>シュモク</t>
    </rPh>
    <rPh sb="8" eb="9">
      <t>ヒダリ</t>
    </rPh>
    <rPh sb="12" eb="14">
      <t>ゼンカク</t>
    </rPh>
    <rPh sb="16" eb="18">
      <t>サイコウ</t>
    </rPh>
    <rPh sb="18" eb="20">
      <t>キロク</t>
    </rPh>
    <rPh sb="21" eb="22">
      <t>ミギ</t>
    </rPh>
    <rPh sb="22" eb="23">
      <t>トナリ</t>
    </rPh>
    <rPh sb="24" eb="26">
      <t>ニュウリョク</t>
    </rPh>
    <rPh sb="27" eb="29">
      <t>ハンカク</t>
    </rPh>
    <phoneticPr fontId="3"/>
  </si>
  <si>
    <t>は印刷範囲</t>
    <rPh sb="1" eb="3">
      <t>インサツ</t>
    </rPh>
    <rPh sb="3" eb="5">
      <t>ハンイ</t>
    </rPh>
    <phoneticPr fontId="3"/>
  </si>
  <si>
    <t>８０名を超える場合は、ページを複写し、［Ｂ列］の数値を８１～に設定してください。</t>
    <rPh sb="2" eb="3">
      <t>メイ</t>
    </rPh>
    <rPh sb="4" eb="5">
      <t>コ</t>
    </rPh>
    <rPh sb="7" eb="9">
      <t>バアイ</t>
    </rPh>
    <rPh sb="15" eb="17">
      <t>フクシャ</t>
    </rPh>
    <rPh sb="21" eb="22">
      <t>レツ</t>
    </rPh>
    <rPh sb="24" eb="26">
      <t>スウチ</t>
    </rPh>
    <rPh sb="31" eb="33">
      <t>セッテイ</t>
    </rPh>
    <phoneticPr fontId="3"/>
  </si>
  <si>
    <r>
      <t>Worksheets("Sheet1").PageSetup.</t>
    </r>
    <r>
      <rPr>
        <b/>
        <sz val="10"/>
        <rFont val="Arial Unicode MS"/>
        <family val="3"/>
        <charset val="128"/>
      </rPr>
      <t>PrintArea</t>
    </r>
    <r>
      <rPr>
        <sz val="10"/>
        <rFont val="Arial Unicode MS"/>
        <family val="3"/>
        <charset val="128"/>
      </rPr>
      <t xml:space="preserve"> = "$A$1:$C$5"</t>
    </r>
  </si>
  <si>
    <t>受付（　　　　）</t>
    <rPh sb="0" eb="2">
      <t>ウケツケ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</si>
  <si>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</si>
  <si>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申込責任者</t>
    <rPh sb="0" eb="2">
      <t>モウシコミ</t>
    </rPh>
    <rPh sb="2" eb="5">
      <t>セキニンシャ</t>
    </rPh>
    <phoneticPr fontId="3"/>
  </si>
  <si>
    <t>所在地　</t>
    <rPh sb="0" eb="3">
      <t>ショザイチ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</si>
  <si>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</si>
  <si>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申込に関する連絡先電話</t>
    <rPh sb="0" eb="2">
      <t>モウシコミ</t>
    </rPh>
    <rPh sb="3" eb="4">
      <t>カン</t>
    </rPh>
    <rPh sb="6" eb="9">
      <t>レンラクサキ</t>
    </rPh>
    <rPh sb="9" eb="11">
      <t>デンワ</t>
    </rPh>
    <phoneticPr fontId="3"/>
  </si>
  <si>
    <t>ナンバーカード</t>
    <phoneticPr fontId="3"/>
  </si>
  <si>
    <t>参　　加　　種　　目</t>
    <rPh sb="0" eb="1">
      <t>サン</t>
    </rPh>
    <rPh sb="3" eb="4">
      <t>カ</t>
    </rPh>
    <rPh sb="6" eb="7">
      <t>タネ</t>
    </rPh>
    <rPh sb="9" eb="10">
      <t>メ</t>
    </rPh>
    <phoneticPr fontId="3"/>
  </si>
  <si>
    <t>個人種目数</t>
    <rPh sb="0" eb="2">
      <t>コジン</t>
    </rPh>
    <rPh sb="2" eb="4">
      <t>シュモク</t>
    </rPh>
    <rPh sb="4" eb="5">
      <t>スウ</t>
    </rPh>
    <phoneticPr fontId="3"/>
  </si>
  <si>
    <t>個人種目</t>
    <rPh sb="0" eb="2">
      <t>コジン</t>
    </rPh>
    <rPh sb="2" eb="4">
      <t>シュモク</t>
    </rPh>
    <phoneticPr fontId="3"/>
  </si>
  <si>
    <t>チーム名</t>
    <rPh sb="3" eb="4">
      <t>メイ</t>
    </rPh>
    <phoneticPr fontId="3"/>
  </si>
  <si>
    <t>円</t>
    <rPh sb="0" eb="1">
      <t>エン</t>
    </rPh>
    <phoneticPr fontId="3"/>
  </si>
  <si>
    <t>参加料　　　合計　＜男子＞</t>
    <rPh sb="0" eb="3">
      <t>サンカリョウ</t>
    </rPh>
    <rPh sb="6" eb="8">
      <t>ゴウケイ</t>
    </rPh>
    <rPh sb="10" eb="12">
      <t>ダンシ</t>
    </rPh>
    <phoneticPr fontId="3"/>
  </si>
  <si>
    <t>個人　種目数</t>
    <rPh sb="0" eb="2">
      <t>コジン</t>
    </rPh>
    <rPh sb="3" eb="5">
      <t>シュモク</t>
    </rPh>
    <rPh sb="5" eb="6">
      <t>スウ</t>
    </rPh>
    <phoneticPr fontId="3"/>
  </si>
  <si>
    <t>中全男４００ｍリレー</t>
    <rPh sb="0" eb="1">
      <t>チュウ</t>
    </rPh>
    <rPh sb="1" eb="2">
      <t>ゼン</t>
    </rPh>
    <rPh sb="2" eb="3">
      <t>ダン</t>
    </rPh>
    <phoneticPr fontId="3"/>
  </si>
  <si>
    <t>申込シートの記入により自動的にここに転記されますので、以下の欄に記入する必要はありません。</t>
    <rPh sb="0" eb="2">
      <t>モウシコミ</t>
    </rPh>
    <rPh sb="6" eb="8">
      <t>キニュウ</t>
    </rPh>
    <rPh sb="11" eb="14">
      <t>ジドウテキ</t>
    </rPh>
    <rPh sb="18" eb="20">
      <t>テンキ</t>
    </rPh>
    <rPh sb="27" eb="29">
      <t>イカ</t>
    </rPh>
    <rPh sb="30" eb="31">
      <t>ラン</t>
    </rPh>
    <rPh sb="32" eb="34">
      <t>キニュウ</t>
    </rPh>
    <rPh sb="36" eb="38">
      <t>ヒツヨウ</t>
    </rPh>
    <phoneticPr fontId="3"/>
  </si>
  <si>
    <t>個人別データは、申込シートの記入により自動的にここに転記されます。</t>
    <rPh sb="0" eb="3">
      <t>コジンベツ</t>
    </rPh>
    <rPh sb="8" eb="10">
      <t>モウシコミ</t>
    </rPh>
    <rPh sb="14" eb="16">
      <t>キニュウ</t>
    </rPh>
    <rPh sb="19" eb="22">
      <t>ジドウテキ</t>
    </rPh>
    <rPh sb="26" eb="28">
      <t>テンキ</t>
    </rPh>
    <phoneticPr fontId="3"/>
  </si>
  <si>
    <t>浜田　花子</t>
    <rPh sb="0" eb="2">
      <t>ハマダ</t>
    </rPh>
    <rPh sb="3" eb="5">
      <t>ハナコ</t>
    </rPh>
    <phoneticPr fontId="3"/>
  </si>
  <si>
    <t>はまだ　はなこ</t>
    <phoneticPr fontId="3"/>
  </si>
  <si>
    <t>はまだ　たろう</t>
    <phoneticPr fontId="3"/>
  </si>
  <si>
    <t>内に必要事項を入力してください</t>
    <rPh sb="0" eb="1">
      <t>ナイ</t>
    </rPh>
    <rPh sb="2" eb="4">
      <t>ヒツヨウ</t>
    </rPh>
    <rPh sb="4" eb="6">
      <t>ジコウ</t>
    </rPh>
    <rPh sb="7" eb="9">
      <t>ニュウリョク</t>
    </rPh>
    <phoneticPr fontId="3"/>
  </si>
  <si>
    <t>申込団体名</t>
    <rPh sb="0" eb="2">
      <t>モウシコミ</t>
    </rPh>
    <rPh sb="2" eb="4">
      <t>ダンタイ</t>
    </rPh>
    <rPh sb="4" eb="5">
      <t>メイ</t>
    </rPh>
    <phoneticPr fontId="3"/>
  </si>
  <si>
    <t>連絡先</t>
    <rPh sb="0" eb="3">
      <t>レンラクサキ</t>
    </rPh>
    <phoneticPr fontId="3"/>
  </si>
  <si>
    <t>連絡事項があれば下にご記入ください</t>
    <rPh sb="0" eb="2">
      <t>レンラク</t>
    </rPh>
    <rPh sb="2" eb="4">
      <t>ジコウ</t>
    </rPh>
    <rPh sb="8" eb="9">
      <t>シタ</t>
    </rPh>
    <rPh sb="11" eb="13">
      <t>キニュウ</t>
    </rPh>
    <phoneticPr fontId="3"/>
  </si>
  <si>
    <t>その他　　　　連絡事項</t>
    <rPh sb="2" eb="3">
      <t>タ</t>
    </rPh>
    <rPh sb="7" eb="9">
      <t>レンラク</t>
    </rPh>
    <rPh sb="9" eb="11">
      <t>ジコウ</t>
    </rPh>
    <phoneticPr fontId="3"/>
  </si>
  <si>
    <t>〒</t>
    <phoneticPr fontId="3"/>
  </si>
  <si>
    <t>申込代表者</t>
    <rPh sb="0" eb="2">
      <t>モウシコミ</t>
    </rPh>
    <rPh sb="2" eb="4">
      <t>ダイヒョウ</t>
    </rPh>
    <rPh sb="4" eb="5">
      <t>シャ</t>
    </rPh>
    <phoneticPr fontId="3"/>
  </si>
  <si>
    <t>住所</t>
    <rPh sb="0" eb="2">
      <t>ジュウショ</t>
    </rPh>
    <phoneticPr fontId="3"/>
  </si>
  <si>
    <t/>
  </si>
  <si>
    <t>携帯</t>
    <rPh sb="0" eb="2">
      <t>ケイタイ</t>
    </rPh>
    <phoneticPr fontId="3"/>
  </si>
  <si>
    <t>この色のセルは、上記の入力により自動表示されます。</t>
    <rPh sb="2" eb="3">
      <t>イロ</t>
    </rPh>
    <rPh sb="8" eb="10">
      <t>ジョウキ</t>
    </rPh>
    <rPh sb="11" eb="13">
      <t>ニュウリョク</t>
    </rPh>
    <rPh sb="16" eb="18">
      <t>ジドウ</t>
    </rPh>
    <rPh sb="18" eb="20">
      <t>ヒョウジ</t>
    </rPh>
    <phoneticPr fontId="3"/>
  </si>
  <si>
    <t>ナンバーカード</t>
    <phoneticPr fontId="3"/>
  </si>
  <si>
    <t>チーム名→</t>
    <rPh sb="3" eb="4">
      <t>メイ</t>
    </rPh>
    <phoneticPr fontId="3"/>
  </si>
  <si>
    <t>とりまとめシートへはこの赤枠の値を複写します。</t>
    <rPh sb="12" eb="13">
      <t>アカ</t>
    </rPh>
    <rPh sb="13" eb="14">
      <t>ワク</t>
    </rPh>
    <rPh sb="15" eb="16">
      <t>アタイ</t>
    </rPh>
    <rPh sb="17" eb="19">
      <t>フクシャ</t>
    </rPh>
    <phoneticPr fontId="3"/>
  </si>
  <si>
    <t>選手のナンバーカード・氏名・ふりがな・学年は「男子申込」シートに入力しておいてください。</t>
    <rPh sb="0" eb="2">
      <t>センシュ</t>
    </rPh>
    <rPh sb="11" eb="13">
      <t>シメイ</t>
    </rPh>
    <rPh sb="19" eb="21">
      <t>ガクネン</t>
    </rPh>
    <rPh sb="23" eb="24">
      <t>オトコ</t>
    </rPh>
    <rPh sb="24" eb="25">
      <t>コ</t>
    </rPh>
    <rPh sb="25" eb="27">
      <t>モウシコミ</t>
    </rPh>
    <rPh sb="32" eb="34">
      <t>ニュウリョク</t>
    </rPh>
    <phoneticPr fontId="3"/>
  </si>
  <si>
    <t>学校名等</t>
    <rPh sb="0" eb="3">
      <t>ガッコウメイ</t>
    </rPh>
    <rPh sb="3" eb="4">
      <t>トウ</t>
    </rPh>
    <phoneticPr fontId="3"/>
  </si>
  <si>
    <t>参加料　合計　＜男子＞</t>
    <rPh sb="0" eb="3">
      <t>サンカリョウ</t>
    </rPh>
    <rPh sb="4" eb="6">
      <t>ゴウケイ</t>
    </rPh>
    <rPh sb="8" eb="10">
      <t>ダンシ</t>
    </rPh>
    <phoneticPr fontId="3"/>
  </si>
  <si>
    <t>ナンバーカード</t>
    <phoneticPr fontId="3"/>
  </si>
  <si>
    <t>ふりがな</t>
    <phoneticPr fontId="3"/>
  </si>
  <si>
    <t>２．</t>
    <phoneticPr fontId="3"/>
  </si>
  <si>
    <t>ふりがな</t>
    <phoneticPr fontId="3"/>
  </si>
  <si>
    <t>ナンバーカード</t>
    <phoneticPr fontId="3"/>
  </si>
  <si>
    <t>ナンバーカード</t>
    <phoneticPr fontId="3"/>
  </si>
  <si>
    <t>学校名、参加種目は、Ｈ列以降の入力により自動表示されます</t>
    <rPh sb="0" eb="3">
      <t>ガッコウメイ</t>
    </rPh>
    <phoneticPr fontId="3"/>
  </si>
  <si>
    <t>　レースプログラム作成には、下の緑枠の内容を複写（値のみ）します。</t>
    <rPh sb="9" eb="11">
      <t>サクセイ</t>
    </rPh>
    <rPh sb="14" eb="15">
      <t>シタ</t>
    </rPh>
    <rPh sb="16" eb="17">
      <t>ミドリ</t>
    </rPh>
    <rPh sb="17" eb="18">
      <t>ワク</t>
    </rPh>
    <rPh sb="19" eb="21">
      <t>ナイヨウ</t>
    </rPh>
    <rPh sb="22" eb="24">
      <t>フクシャ</t>
    </rPh>
    <rPh sb="25" eb="26">
      <t>アタイ</t>
    </rPh>
    <phoneticPr fontId="3"/>
  </si>
  <si>
    <t>プログラム編成抽出用</t>
    <rPh sb="5" eb="7">
      <t>ヘンセイ</t>
    </rPh>
    <rPh sb="7" eb="9">
      <t>チュウシュツ</t>
    </rPh>
    <rPh sb="9" eb="10">
      <t>ヨウ</t>
    </rPh>
    <phoneticPr fontId="3"/>
  </si>
  <si>
    <t>LOC</t>
    <phoneticPr fontId="3"/>
  </si>
  <si>
    <t>所属</t>
    <rPh sb="0" eb="2">
      <t>ショゾク</t>
    </rPh>
    <phoneticPr fontId="3"/>
  </si>
  <si>
    <t>チーム</t>
    <phoneticPr fontId="3"/>
  </si>
  <si>
    <t>参加料　合計　＜女子＞</t>
    <rPh sb="0" eb="3">
      <t>サンカリョウ</t>
    </rPh>
    <rPh sb="4" eb="6">
      <t>ゴウケイ</t>
    </rPh>
    <rPh sb="8" eb="9">
      <t>オンナ</t>
    </rPh>
    <rPh sb="9" eb="10">
      <t>コ</t>
    </rPh>
    <phoneticPr fontId="3"/>
  </si>
  <si>
    <t>浜田ジュニア陸上参加申込　　申込者等基本入力</t>
    <rPh sb="0" eb="2">
      <t>ハマダ</t>
    </rPh>
    <rPh sb="6" eb="7">
      <t>リク</t>
    </rPh>
    <rPh sb="7" eb="8">
      <t>ジョウ</t>
    </rPh>
    <rPh sb="8" eb="10">
      <t>サンカ</t>
    </rPh>
    <rPh sb="10" eb="12">
      <t>モウシコミ</t>
    </rPh>
    <rPh sb="14" eb="17">
      <t>モウシコミシャ</t>
    </rPh>
    <rPh sb="17" eb="18">
      <t>トウ</t>
    </rPh>
    <rPh sb="18" eb="20">
      <t>キホン</t>
    </rPh>
    <rPh sb="20" eb="22">
      <t>ニュウリョク</t>
    </rPh>
    <phoneticPr fontId="3"/>
  </si>
  <si>
    <t>全男200ｍ</t>
    <rPh sb="0" eb="1">
      <t>ゼン</t>
    </rPh>
    <rPh sb="1" eb="2">
      <t>オトコ</t>
    </rPh>
    <phoneticPr fontId="3"/>
  </si>
  <si>
    <t>全男走高跳</t>
    <rPh sb="0" eb="1">
      <t>ゼン</t>
    </rPh>
    <rPh sb="1" eb="2">
      <t>オトコ</t>
    </rPh>
    <rPh sb="2" eb="3">
      <t>ハシ</t>
    </rPh>
    <rPh sb="3" eb="4">
      <t>タカ</t>
    </rPh>
    <rPh sb="4" eb="5">
      <t>ト</t>
    </rPh>
    <phoneticPr fontId="3"/>
  </si>
  <si>
    <t>ﾅﾝﾊﾞｰｶｰﾄﾞ</t>
    <phoneticPr fontId="3"/>
  </si>
  <si>
    <t>３．</t>
    <phoneticPr fontId="3"/>
  </si>
  <si>
    <t>ナンバーカード</t>
    <phoneticPr fontId="3"/>
  </si>
  <si>
    <t>LOC</t>
    <phoneticPr fontId="3"/>
  </si>
  <si>
    <t>ﾅﾝﾊﾞｰｶｰﾄﾞ</t>
    <phoneticPr fontId="3"/>
  </si>
  <si>
    <t>チーム</t>
    <phoneticPr fontId="3"/>
  </si>
  <si>
    <t>LOC</t>
    <phoneticPr fontId="3"/>
  </si>
  <si>
    <t>ﾅﾝﾊﾞｰｶｰﾄﾞ</t>
    <phoneticPr fontId="3"/>
  </si>
  <si>
    <t>17.00</t>
    <phoneticPr fontId="3"/>
  </si>
  <si>
    <r>
      <t>1</t>
    </r>
    <r>
      <rPr>
        <sz val="11"/>
        <rFont val="ＭＳ Ｐゴシック"/>
        <family val="3"/>
        <charset val="128"/>
      </rPr>
      <t>6.00</t>
    </r>
    <phoneticPr fontId="3"/>
  </si>
  <si>
    <r>
      <t>1</t>
    </r>
    <r>
      <rPr>
        <sz val="11"/>
        <rFont val="ＭＳ Ｐゴシック"/>
        <family val="3"/>
        <charset val="128"/>
      </rPr>
      <t>5.00</t>
    </r>
    <phoneticPr fontId="3"/>
  </si>
  <si>
    <t>全女200ｍ</t>
    <rPh sb="0" eb="1">
      <t>ゼン</t>
    </rPh>
    <rPh sb="1" eb="2">
      <t>オンナ</t>
    </rPh>
    <phoneticPr fontId="3"/>
  </si>
  <si>
    <t>全女走高跳</t>
    <rPh sb="0" eb="1">
      <t>ゼン</t>
    </rPh>
    <rPh sb="1" eb="2">
      <t>オンナ</t>
    </rPh>
    <rPh sb="2" eb="3">
      <t>ハシ</t>
    </rPh>
    <rPh sb="3" eb="4">
      <t>タカ</t>
    </rPh>
    <rPh sb="4" eb="5">
      <t>ト</t>
    </rPh>
    <phoneticPr fontId="3"/>
  </si>
  <si>
    <t>全女走幅跳</t>
    <rPh sb="0" eb="1">
      <t>ゼン</t>
    </rPh>
    <rPh sb="1" eb="2">
      <t>オンナ</t>
    </rPh>
    <rPh sb="2" eb="3">
      <t>ハシ</t>
    </rPh>
    <rPh sb="3" eb="4">
      <t>ハバ</t>
    </rPh>
    <rPh sb="4" eb="5">
      <t>ト</t>
    </rPh>
    <phoneticPr fontId="3"/>
  </si>
  <si>
    <t>浜田ジュニア陸上　参加申込シート　（小学男子）</t>
    <rPh sb="0" eb="2">
      <t>ハマダ</t>
    </rPh>
    <rPh sb="6" eb="8">
      <t>リクジョウ</t>
    </rPh>
    <rPh sb="9" eb="11">
      <t>サンカ</t>
    </rPh>
    <rPh sb="11" eb="13">
      <t>モウシコミ</t>
    </rPh>
    <rPh sb="18" eb="20">
      <t>ショウガク</t>
    </rPh>
    <rPh sb="20" eb="22">
      <t>ダンシ</t>
    </rPh>
    <phoneticPr fontId="3"/>
  </si>
  <si>
    <t>浜田小</t>
    <rPh sb="0" eb="2">
      <t>ハマダ</t>
    </rPh>
    <rPh sb="2" eb="3">
      <t>ショウ</t>
    </rPh>
    <phoneticPr fontId="3"/>
  </si>
  <si>
    <t>４男100ｍ</t>
    <rPh sb="1" eb="2">
      <t>オトコ</t>
    </rPh>
    <phoneticPr fontId="3"/>
  </si>
  <si>
    <t>５男100ｍ</t>
    <rPh sb="1" eb="2">
      <t>オトコ</t>
    </rPh>
    <phoneticPr fontId="3"/>
  </si>
  <si>
    <t>６男100ｍ</t>
    <rPh sb="1" eb="2">
      <t>オトコ</t>
    </rPh>
    <phoneticPr fontId="3"/>
  </si>
  <si>
    <t>16.00</t>
    <phoneticPr fontId="3"/>
  </si>
  <si>
    <t>15.00</t>
    <phoneticPr fontId="3"/>
  </si>
  <si>
    <t>14.00</t>
    <phoneticPr fontId="3"/>
  </si>
  <si>
    <t>28.00</t>
    <phoneticPr fontId="3"/>
  </si>
  <si>
    <t>全男1000ｍ</t>
    <rPh sb="0" eb="1">
      <t>ゼン</t>
    </rPh>
    <rPh sb="1" eb="2">
      <t>オトコ</t>
    </rPh>
    <phoneticPr fontId="3"/>
  </si>
  <si>
    <t>全男80ｍH</t>
    <rPh sb="0" eb="1">
      <t>ゼン</t>
    </rPh>
    <rPh sb="1" eb="2">
      <t>オトコ</t>
    </rPh>
    <phoneticPr fontId="3"/>
  </si>
  <si>
    <t>3.30.00</t>
    <phoneticPr fontId="3"/>
  </si>
  <si>
    <t>15.00</t>
    <phoneticPr fontId="3"/>
  </si>
  <si>
    <t>　全男走幅跳</t>
    <rPh sb="1" eb="2">
      <t>ゼン</t>
    </rPh>
    <rPh sb="2" eb="3">
      <t>オトコ</t>
    </rPh>
    <rPh sb="3" eb="4">
      <t>ハシ</t>
    </rPh>
    <rPh sb="4" eb="5">
      <t>ハバ</t>
    </rPh>
    <rPh sb="5" eb="6">
      <t>ト</t>
    </rPh>
    <phoneticPr fontId="3"/>
  </si>
  <si>
    <t>1m10</t>
    <phoneticPr fontId="3"/>
  </si>
  <si>
    <t>4m00</t>
    <phoneticPr fontId="3"/>
  </si>
  <si>
    <t>40m00</t>
    <phoneticPr fontId="3"/>
  </si>
  <si>
    <t>４男400mR</t>
    <rPh sb="1" eb="2">
      <t>オトコ</t>
    </rPh>
    <phoneticPr fontId="3"/>
  </si>
  <si>
    <t>５男400mR</t>
    <rPh sb="1" eb="2">
      <t>オトコ</t>
    </rPh>
    <phoneticPr fontId="3"/>
  </si>
  <si>
    <t>全男400mR</t>
    <rPh sb="0" eb="1">
      <t>ゼン</t>
    </rPh>
    <rPh sb="1" eb="2">
      <t>オトコ</t>
    </rPh>
    <phoneticPr fontId="3"/>
  </si>
  <si>
    <t>４年男子４００ｍR</t>
    <rPh sb="1" eb="2">
      <t>ネン</t>
    </rPh>
    <rPh sb="2" eb="4">
      <t>ダンシ</t>
    </rPh>
    <phoneticPr fontId="3"/>
  </si>
  <si>
    <t>５年男子４００ｍR</t>
    <rPh sb="1" eb="2">
      <t>ネン</t>
    </rPh>
    <rPh sb="2" eb="4">
      <t>ダンシ</t>
    </rPh>
    <phoneticPr fontId="3"/>
  </si>
  <si>
    <t>全学年男子４００ｍR</t>
    <rPh sb="0" eb="1">
      <t>ゼン</t>
    </rPh>
    <rPh sb="1" eb="2">
      <t>ガク</t>
    </rPh>
    <rPh sb="2" eb="3">
      <t>ネン</t>
    </rPh>
    <rPh sb="3" eb="5">
      <t>ダンシ</t>
    </rPh>
    <phoneticPr fontId="3"/>
  </si>
  <si>
    <t>浜田ジュニア陸上　参加申込シート　（小学男子リレー）</t>
    <rPh sb="0" eb="2">
      <t>ハマダ</t>
    </rPh>
    <rPh sb="6" eb="8">
      <t>リクジョウ</t>
    </rPh>
    <rPh sb="9" eb="11">
      <t>サンカ</t>
    </rPh>
    <rPh sb="11" eb="13">
      <t>モウシコミ</t>
    </rPh>
    <rPh sb="18" eb="20">
      <t>ショウガク</t>
    </rPh>
    <rPh sb="20" eb="22">
      <t>ダンシ</t>
    </rPh>
    <phoneticPr fontId="3"/>
  </si>
  <si>
    <t>小学４年男子　４×１００ＭＲ</t>
    <rPh sb="0" eb="1">
      <t>ショウ</t>
    </rPh>
    <rPh sb="1" eb="2">
      <t>ガク</t>
    </rPh>
    <rPh sb="3" eb="4">
      <t>ネン</t>
    </rPh>
    <rPh sb="4" eb="5">
      <t>オトコ</t>
    </rPh>
    <rPh sb="5" eb="6">
      <t>コ</t>
    </rPh>
    <phoneticPr fontId="3"/>
  </si>
  <si>
    <t>小学５年男子　４×１００ＭＲ</t>
    <rPh sb="0" eb="1">
      <t>ショウ</t>
    </rPh>
    <rPh sb="1" eb="2">
      <t>ガク</t>
    </rPh>
    <rPh sb="3" eb="4">
      <t>ネン</t>
    </rPh>
    <rPh sb="4" eb="5">
      <t>オトコ</t>
    </rPh>
    <rPh sb="5" eb="6">
      <t>コ</t>
    </rPh>
    <phoneticPr fontId="3"/>
  </si>
  <si>
    <t>小学全学年男子　４×１００ＭＲ</t>
    <rPh sb="0" eb="1">
      <t>ショウ</t>
    </rPh>
    <rPh sb="1" eb="2">
      <t>ガク</t>
    </rPh>
    <rPh sb="2" eb="5">
      <t>ゼンガクネン</t>
    </rPh>
    <rPh sb="5" eb="6">
      <t>オトコ</t>
    </rPh>
    <rPh sb="6" eb="7">
      <t>コ</t>
    </rPh>
    <phoneticPr fontId="3"/>
  </si>
  <si>
    <t>Ｄ，Ｉ，N 列</t>
    <rPh sb="6" eb="7">
      <t>レツ</t>
    </rPh>
    <phoneticPr fontId="3"/>
  </si>
  <si>
    <t>　　浜田ジュニア陸上　参加申込シート　（小学男子）</t>
    <rPh sb="2" eb="4">
      <t>ハマダ</t>
    </rPh>
    <rPh sb="8" eb="10">
      <t>リクジョウ</t>
    </rPh>
    <rPh sb="11" eb="13">
      <t>サンカ</t>
    </rPh>
    <rPh sb="13" eb="15">
      <t>モウシコミ</t>
    </rPh>
    <rPh sb="20" eb="22">
      <t>ショウガク</t>
    </rPh>
    <rPh sb="22" eb="24">
      <t>ダンシ</t>
    </rPh>
    <phoneticPr fontId="3"/>
  </si>
  <si>
    <t>４男
４００ｍR</t>
    <rPh sb="1" eb="2">
      <t>オトコ</t>
    </rPh>
    <phoneticPr fontId="3"/>
  </si>
  <si>
    <t>５男
４００ｍR</t>
    <rPh sb="1" eb="2">
      <t>オトコ</t>
    </rPh>
    <phoneticPr fontId="3"/>
  </si>
  <si>
    <t>全男
４００ｍR</t>
    <rPh sb="0" eb="1">
      <t>ゼン</t>
    </rPh>
    <rPh sb="1" eb="2">
      <t>オトコ</t>
    </rPh>
    <phoneticPr fontId="3"/>
  </si>
  <si>
    <t>浜田ジュニア陸上申込書　　　【小学男子リレー】　</t>
    <rPh sb="0" eb="2">
      <t>ハマダ</t>
    </rPh>
    <rPh sb="6" eb="8">
      <t>リクジョウ</t>
    </rPh>
    <rPh sb="8" eb="10">
      <t>モウシコ</t>
    </rPh>
    <rPh sb="10" eb="11">
      <t>ショ</t>
    </rPh>
    <rPh sb="15" eb="16">
      <t>ショウ</t>
    </rPh>
    <rPh sb="16" eb="17">
      <t>ガク</t>
    </rPh>
    <rPh sb="17" eb="19">
      <t>ダンシ</t>
    </rPh>
    <phoneticPr fontId="3"/>
  </si>
  <si>
    <t>４年男子　４×１００ｍＲ</t>
    <rPh sb="1" eb="2">
      <t>ネン</t>
    </rPh>
    <rPh sb="2" eb="3">
      <t>オトコ</t>
    </rPh>
    <rPh sb="3" eb="4">
      <t>コ</t>
    </rPh>
    <phoneticPr fontId="3"/>
  </si>
  <si>
    <t>５年男子　４×１００ｍＲ</t>
    <rPh sb="1" eb="2">
      <t>ネン</t>
    </rPh>
    <rPh sb="2" eb="3">
      <t>オトコ</t>
    </rPh>
    <rPh sb="3" eb="4">
      <t>コ</t>
    </rPh>
    <phoneticPr fontId="3"/>
  </si>
  <si>
    <t>全学年男子　４×１００ｍＲ</t>
    <rPh sb="0" eb="3">
      <t>ゼンガクネン</t>
    </rPh>
    <rPh sb="3" eb="4">
      <t>オトコ</t>
    </rPh>
    <rPh sb="4" eb="5">
      <t>コ</t>
    </rPh>
    <phoneticPr fontId="3"/>
  </si>
  <si>
    <t>浜田ジュニア陸上　参加申込シート　（小学女子）</t>
    <rPh sb="0" eb="2">
      <t>ハマダ</t>
    </rPh>
    <rPh sb="6" eb="8">
      <t>リクジョウ</t>
    </rPh>
    <rPh sb="9" eb="11">
      <t>サンカ</t>
    </rPh>
    <rPh sb="11" eb="13">
      <t>モウシコミ</t>
    </rPh>
    <rPh sb="18" eb="19">
      <t>ショウ</t>
    </rPh>
    <rPh sb="19" eb="20">
      <t>ガク</t>
    </rPh>
    <rPh sb="20" eb="21">
      <t>ジョ</t>
    </rPh>
    <rPh sb="21" eb="22">
      <t>コ</t>
    </rPh>
    <phoneticPr fontId="3"/>
  </si>
  <si>
    <t>４女100m</t>
    <rPh sb="1" eb="2">
      <t>オンナ</t>
    </rPh>
    <phoneticPr fontId="3"/>
  </si>
  <si>
    <t>５女100m</t>
    <rPh sb="1" eb="2">
      <t>オンナ</t>
    </rPh>
    <phoneticPr fontId="3"/>
  </si>
  <si>
    <t>30.00</t>
    <phoneticPr fontId="3"/>
  </si>
  <si>
    <t>全女80mH</t>
    <rPh sb="0" eb="1">
      <t>ゼン</t>
    </rPh>
    <rPh sb="1" eb="2">
      <t>オンナ</t>
    </rPh>
    <phoneticPr fontId="3"/>
  </si>
  <si>
    <t>15.00</t>
    <phoneticPr fontId="3"/>
  </si>
  <si>
    <t>1m10</t>
    <phoneticPr fontId="3"/>
  </si>
  <si>
    <t>3m50</t>
    <phoneticPr fontId="3"/>
  </si>
  <si>
    <t>40m00</t>
    <phoneticPr fontId="3"/>
  </si>
  <si>
    <t>４女　　　　　　　400MR</t>
    <rPh sb="1" eb="2">
      <t>オンナ</t>
    </rPh>
    <phoneticPr fontId="3"/>
  </si>
  <si>
    <t>５女　　　　　　　400MR</t>
    <rPh sb="1" eb="2">
      <t>オンナ</t>
    </rPh>
    <phoneticPr fontId="3"/>
  </si>
  <si>
    <t>全女　　　　　　　400MR</t>
    <rPh sb="0" eb="1">
      <t>ゼン</t>
    </rPh>
    <rPh sb="1" eb="2">
      <t>オンナ</t>
    </rPh>
    <phoneticPr fontId="3"/>
  </si>
  <si>
    <t>４年女子４００ｍR</t>
    <rPh sb="1" eb="2">
      <t>ネン</t>
    </rPh>
    <rPh sb="2" eb="3">
      <t>オンナ</t>
    </rPh>
    <rPh sb="3" eb="4">
      <t>コ</t>
    </rPh>
    <phoneticPr fontId="3"/>
  </si>
  <si>
    <t>５年女子４００ｍR</t>
    <rPh sb="1" eb="2">
      <t>ネン</t>
    </rPh>
    <rPh sb="2" eb="3">
      <t>オンナ</t>
    </rPh>
    <rPh sb="3" eb="4">
      <t>コ</t>
    </rPh>
    <phoneticPr fontId="3"/>
  </si>
  <si>
    <t>全学年女子４００ｍR</t>
    <rPh sb="0" eb="1">
      <t>ゼン</t>
    </rPh>
    <rPh sb="1" eb="3">
      <t>ガクネン</t>
    </rPh>
    <rPh sb="3" eb="4">
      <t>オンナ</t>
    </rPh>
    <rPh sb="4" eb="5">
      <t>コ</t>
    </rPh>
    <phoneticPr fontId="3"/>
  </si>
  <si>
    <t>小学４年女子　４×１００ＭＲ</t>
    <rPh sb="0" eb="1">
      <t>ショウ</t>
    </rPh>
    <rPh sb="1" eb="2">
      <t>ガク</t>
    </rPh>
    <rPh sb="3" eb="4">
      <t>ネン</t>
    </rPh>
    <rPh sb="4" eb="5">
      <t>オンナ</t>
    </rPh>
    <rPh sb="5" eb="6">
      <t>コ</t>
    </rPh>
    <phoneticPr fontId="3"/>
  </si>
  <si>
    <t>小学５年女子　４×１００ＭＲ</t>
    <rPh sb="0" eb="1">
      <t>ショウ</t>
    </rPh>
    <rPh sb="1" eb="2">
      <t>ガク</t>
    </rPh>
    <rPh sb="3" eb="4">
      <t>ネン</t>
    </rPh>
    <rPh sb="4" eb="5">
      <t>オンナ</t>
    </rPh>
    <rPh sb="5" eb="6">
      <t>コ</t>
    </rPh>
    <phoneticPr fontId="3"/>
  </si>
  <si>
    <t>小学全学年女子　４×１００ＭＲ</t>
    <rPh sb="0" eb="1">
      <t>ショウ</t>
    </rPh>
    <rPh sb="1" eb="2">
      <t>ガク</t>
    </rPh>
    <rPh sb="2" eb="3">
      <t>ゼン</t>
    </rPh>
    <rPh sb="3" eb="4">
      <t>ガク</t>
    </rPh>
    <rPh sb="4" eb="5">
      <t>ネン</t>
    </rPh>
    <rPh sb="5" eb="6">
      <t>オンナ</t>
    </rPh>
    <rPh sb="6" eb="7">
      <t>コ</t>
    </rPh>
    <phoneticPr fontId="3"/>
  </si>
  <si>
    <t>　　浜田ジュニア陸上　参加申込シート　（小学女子）</t>
    <rPh sb="2" eb="4">
      <t>ハマダ</t>
    </rPh>
    <rPh sb="8" eb="10">
      <t>リクジョウ</t>
    </rPh>
    <rPh sb="11" eb="13">
      <t>サンカ</t>
    </rPh>
    <rPh sb="13" eb="15">
      <t>モウシコミ</t>
    </rPh>
    <rPh sb="20" eb="21">
      <t>ショウ</t>
    </rPh>
    <rPh sb="21" eb="22">
      <t>ガク</t>
    </rPh>
    <rPh sb="22" eb="24">
      <t>ジョシ</t>
    </rPh>
    <phoneticPr fontId="3"/>
  </si>
  <si>
    <t>４女
４００ｍR</t>
    <rPh sb="1" eb="2">
      <t>オンナ</t>
    </rPh>
    <phoneticPr fontId="3"/>
  </si>
  <si>
    <t>５女
４００ｍR</t>
    <rPh sb="1" eb="2">
      <t>オンナ</t>
    </rPh>
    <phoneticPr fontId="3"/>
  </si>
  <si>
    <t>全女
４００ｍR</t>
    <rPh sb="0" eb="1">
      <t>ゼン</t>
    </rPh>
    <rPh sb="1" eb="2">
      <t>オンナ</t>
    </rPh>
    <phoneticPr fontId="3"/>
  </si>
  <si>
    <t>４年女子　４×１００ｍＲ</t>
    <rPh sb="1" eb="2">
      <t>ネン</t>
    </rPh>
    <rPh sb="2" eb="3">
      <t>ジョ</t>
    </rPh>
    <rPh sb="3" eb="4">
      <t>コ</t>
    </rPh>
    <phoneticPr fontId="3"/>
  </si>
  <si>
    <t>５年女子　４×１００ｍＲ</t>
    <rPh sb="1" eb="2">
      <t>ネン</t>
    </rPh>
    <rPh sb="2" eb="3">
      <t>ジョ</t>
    </rPh>
    <rPh sb="3" eb="4">
      <t>コ</t>
    </rPh>
    <phoneticPr fontId="3"/>
  </si>
  <si>
    <t>全学年女子　４×１００ｍＲ</t>
    <rPh sb="0" eb="3">
      <t>ゼンガクネン</t>
    </rPh>
    <rPh sb="3" eb="4">
      <t>ジョ</t>
    </rPh>
    <rPh sb="4" eb="5">
      <t>コ</t>
    </rPh>
    <phoneticPr fontId="3"/>
  </si>
  <si>
    <t>浜田ジュニア陸上申込書　　　【小学女子リレー】　</t>
    <rPh sb="0" eb="2">
      <t>ハマダ</t>
    </rPh>
    <rPh sb="6" eb="8">
      <t>リクジョウ</t>
    </rPh>
    <rPh sb="8" eb="10">
      <t>モウシコ</t>
    </rPh>
    <rPh sb="10" eb="11">
      <t>ショ</t>
    </rPh>
    <rPh sb="15" eb="16">
      <t>ショウ</t>
    </rPh>
    <rPh sb="16" eb="17">
      <t>ガク</t>
    </rPh>
    <rPh sb="17" eb="18">
      <t>オンナ</t>
    </rPh>
    <rPh sb="18" eb="19">
      <t>コ</t>
    </rPh>
    <phoneticPr fontId="3"/>
  </si>
  <si>
    <t>選手のナンバーカード・氏名・ふりがな・学年は「女子申込」シートに入力しておいてください。</t>
    <rPh sb="0" eb="2">
      <t>センシュ</t>
    </rPh>
    <rPh sb="11" eb="13">
      <t>シメイ</t>
    </rPh>
    <rPh sb="19" eb="21">
      <t>ガクネン</t>
    </rPh>
    <rPh sb="23" eb="24">
      <t>オンナ</t>
    </rPh>
    <rPh sb="24" eb="25">
      <t>コ</t>
    </rPh>
    <rPh sb="25" eb="27">
      <t>モウシコミ</t>
    </rPh>
    <rPh sb="32" eb="34">
      <t>ニュウリョク</t>
    </rPh>
    <phoneticPr fontId="3"/>
  </si>
  <si>
    <t>浜田ジュニア陸上　参加申込シート　（小学女子リレー）</t>
    <rPh sb="0" eb="2">
      <t>ハマダ</t>
    </rPh>
    <rPh sb="6" eb="8">
      <t>リクジョウ</t>
    </rPh>
    <rPh sb="9" eb="11">
      <t>サンカ</t>
    </rPh>
    <rPh sb="11" eb="13">
      <t>モウシコミ</t>
    </rPh>
    <rPh sb="18" eb="19">
      <t>ショウ</t>
    </rPh>
    <rPh sb="19" eb="20">
      <t>ガク</t>
    </rPh>
    <rPh sb="20" eb="21">
      <t>オンナ</t>
    </rPh>
    <rPh sb="21" eb="22">
      <t>コ</t>
    </rPh>
    <phoneticPr fontId="3"/>
  </si>
  <si>
    <t>３男50ｍ</t>
    <rPh sb="1" eb="2">
      <t>オトコ</t>
    </rPh>
    <phoneticPr fontId="3"/>
  </si>
  <si>
    <t>10.00</t>
    <phoneticPr fontId="3"/>
  </si>
  <si>
    <t>３男50ｍ．</t>
    <rPh sb="1" eb="2">
      <t>ダン</t>
    </rPh>
    <phoneticPr fontId="3"/>
  </si>
  <si>
    <t>３女50m</t>
    <rPh sb="1" eb="2">
      <t>ジョ</t>
    </rPh>
    <phoneticPr fontId="3"/>
  </si>
  <si>
    <t>10.00</t>
    <phoneticPr fontId="3"/>
  </si>
  <si>
    <t>円       　　　　参加料（リレー）</t>
    <rPh sb="0" eb="1">
      <t>エン</t>
    </rPh>
    <rPh sb="12" eb="15">
      <t>サンカリョウ</t>
    </rPh>
    <phoneticPr fontId="3"/>
  </si>
  <si>
    <t>　        　　　　参加料（個人）</t>
    <rPh sb="13" eb="16">
      <t>サンカリョウ</t>
    </rPh>
    <rPh sb="17" eb="19">
      <t>コジン</t>
    </rPh>
    <phoneticPr fontId="3"/>
  </si>
  <si>
    <t>６女100m</t>
    <rPh sb="1" eb="2">
      <t>オンナ</t>
    </rPh>
    <phoneticPr fontId="3"/>
  </si>
  <si>
    <t>ＴＥＬ</t>
    <phoneticPr fontId="3"/>
  </si>
  <si>
    <t>雨天中止の場合の連絡のため、　　　　　必ず入力してください。</t>
    <rPh sb="0" eb="2">
      <t>ウテン</t>
    </rPh>
    <rPh sb="2" eb="4">
      <t>チュウシ</t>
    </rPh>
    <rPh sb="5" eb="7">
      <t>バアイ</t>
    </rPh>
    <rPh sb="8" eb="10">
      <t>レンラク</t>
    </rPh>
    <rPh sb="19" eb="20">
      <t>カナラ</t>
    </rPh>
    <rPh sb="21" eb="23">
      <t>ニュウリョク</t>
    </rPh>
    <phoneticPr fontId="3"/>
  </si>
  <si>
    <t>参加料振込日</t>
    <rPh sb="0" eb="3">
      <t>サンカリョウ</t>
    </rPh>
    <rPh sb="3" eb="5">
      <t>フリコミ</t>
    </rPh>
    <rPh sb="5" eb="6">
      <t>ビ</t>
    </rPh>
    <phoneticPr fontId="3"/>
  </si>
  <si>
    <t>必ず入力してください。（参加料は期日までに必ず振り込んで下さい。）</t>
    <rPh sb="0" eb="1">
      <t>カナラ</t>
    </rPh>
    <rPh sb="2" eb="4">
      <t>ニュウリョク</t>
    </rPh>
    <rPh sb="12" eb="15">
      <t>サンカリョウ</t>
    </rPh>
    <rPh sb="16" eb="18">
      <t>キジツ</t>
    </rPh>
    <rPh sb="21" eb="22">
      <t>カナラ</t>
    </rPh>
    <rPh sb="23" eb="24">
      <t>フ</t>
    </rPh>
    <rPh sb="25" eb="26">
      <t>コ</t>
    </rPh>
    <rPh sb="28" eb="29">
      <t>クダ</t>
    </rPh>
    <phoneticPr fontId="3"/>
  </si>
  <si>
    <t>郵便番号</t>
    <rPh sb="0" eb="4">
      <t>ユウビンバンゴウ</t>
    </rPh>
    <phoneticPr fontId="3"/>
  </si>
  <si>
    <t>住所１</t>
    <rPh sb="0" eb="2">
      <t>ジュウショ</t>
    </rPh>
    <phoneticPr fontId="3"/>
  </si>
  <si>
    <t>団体名</t>
    <rPh sb="0" eb="2">
      <t>ダンタイ</t>
    </rPh>
    <rPh sb="2" eb="3">
      <t>メイ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</si>
  <si>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</si>
  <si>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</si>
  <si>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１男50ｍ</t>
    <rPh sb="1" eb="2">
      <t>オトコ</t>
    </rPh>
    <phoneticPr fontId="3"/>
  </si>
  <si>
    <t>２男50ｍ</t>
    <rPh sb="1" eb="2">
      <t>オトコ</t>
    </rPh>
    <phoneticPr fontId="3"/>
  </si>
  <si>
    <t>２男50ｍ．</t>
    <rPh sb="1" eb="2">
      <t>ダン</t>
    </rPh>
    <phoneticPr fontId="3"/>
  </si>
  <si>
    <t>１男50ｍ．</t>
    <rPh sb="1" eb="2">
      <t>ダン</t>
    </rPh>
    <phoneticPr fontId="3"/>
  </si>
  <si>
    <t>２女50m</t>
    <rPh sb="1" eb="2">
      <t>ジョ</t>
    </rPh>
    <phoneticPr fontId="3"/>
  </si>
  <si>
    <t>１女50m</t>
    <rPh sb="1" eb="2">
      <t>ジョ</t>
    </rPh>
    <phoneticPr fontId="3"/>
  </si>
  <si>
    <t>参加料　男女合計金額</t>
    <rPh sb="0" eb="3">
      <t>サンカリョウ</t>
    </rPh>
    <rPh sb="4" eb="6">
      <t>ダンジョ</t>
    </rPh>
    <rPh sb="6" eb="8">
      <t>ゴウケイ</t>
    </rPh>
    <rPh sb="8" eb="10">
      <t>キンガク</t>
    </rPh>
    <phoneticPr fontId="3"/>
  </si>
  <si>
    <t xml:space="preserve">円 </t>
    <rPh sb="0" eb="1">
      <t>エン</t>
    </rPh>
    <phoneticPr fontId="3"/>
  </si>
  <si>
    <t>参加料</t>
    <rPh sb="0" eb="3">
      <t>サンカリョウ</t>
    </rPh>
    <phoneticPr fontId="3"/>
  </si>
  <si>
    <t>自動計算されます。</t>
    <rPh sb="0" eb="2">
      <t>ジドウ</t>
    </rPh>
    <rPh sb="2" eb="4">
      <t>ケイサン</t>
    </rPh>
    <phoneticPr fontId="3"/>
  </si>
  <si>
    <t>全男ｼﾞｬﾍﾞﾘｯｸﾎﾞｰﾙ投</t>
    <rPh sb="0" eb="1">
      <t>ゼン</t>
    </rPh>
    <rPh sb="1" eb="2">
      <t>オトコ</t>
    </rPh>
    <rPh sb="14" eb="15">
      <t>ナ</t>
    </rPh>
    <phoneticPr fontId="3"/>
  </si>
  <si>
    <t>全女ｼﾞｬﾍﾞﾘｯｸﾎﾞｰﾙ投</t>
    <rPh sb="0" eb="1">
      <t>ゼン</t>
    </rPh>
    <rPh sb="1" eb="2">
      <t>オンナ</t>
    </rPh>
    <rPh sb="14" eb="15">
      <t>ナ</t>
    </rPh>
    <phoneticPr fontId="3"/>
  </si>
  <si>
    <t>←個人での参加の場合は記入の必要なし</t>
    <rPh sb="1" eb="3">
      <t>コジン</t>
    </rPh>
    <rPh sb="5" eb="7">
      <t>サンカ</t>
    </rPh>
    <rPh sb="8" eb="10">
      <t>バアイ</t>
    </rPh>
    <rPh sb="11" eb="13">
      <t>キニュウ</t>
    </rPh>
    <rPh sb="14" eb="16">
      <t>ヒツヨウ</t>
    </rPh>
    <phoneticPr fontId="3"/>
  </si>
  <si>
    <t>申込代表者　又は申込者</t>
    <rPh sb="0" eb="2">
      <t>モウシコミ</t>
    </rPh>
    <rPh sb="2" eb="5">
      <t>ダイヒョウシャ</t>
    </rPh>
    <rPh sb="6" eb="7">
      <t>マタ</t>
    </rPh>
    <rPh sb="8" eb="10">
      <t>モウシコミ</t>
    </rPh>
    <rPh sb="10" eb="11">
      <t>シャ</t>
    </rPh>
    <phoneticPr fontId="3"/>
  </si>
  <si>
    <t>全女800ｍ</t>
    <rPh sb="0" eb="1">
      <t>ゼン</t>
    </rPh>
    <rPh sb="1" eb="2">
      <t>オンナ</t>
    </rPh>
    <phoneticPr fontId="3"/>
  </si>
  <si>
    <t>2.55.00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</si>
</sst>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m&quot;月&quot;d&quot;日&quot;;@"/>
    <numFmt numFmtId="177" formatCode="&quot;¥&quot;#,##0_);\(&quot;¥&quot;#,##0\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0"/>
      <name val="Arial Unicode MS"/>
      <family val="3"/>
      <charset val="128"/>
    </font>
    <font>
      <sz val="10"/>
      <name val="Arial Unicode MS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lightGray">
        <fgColor indexed="42"/>
      </patternFill>
    </fill>
  </fills>
  <borders count="1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dashed">
        <color indexed="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hair">
        <color indexed="64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64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/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/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thin">
        <color indexed="64"/>
      </top>
      <bottom style="thin">
        <color indexed="64"/>
      </bottom>
      <diagonal/>
    </border>
    <border>
      <left style="dashed">
        <color indexed="10"/>
      </left>
      <right style="dashed">
        <color indexed="10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11"/>
      </left>
      <right style="hair">
        <color indexed="64"/>
      </right>
      <top style="medium">
        <color indexed="1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1"/>
      </top>
      <bottom/>
      <diagonal/>
    </border>
    <border>
      <left style="hair">
        <color indexed="64"/>
      </left>
      <right style="medium">
        <color indexed="11"/>
      </right>
      <top style="medium">
        <color indexed="11"/>
      </top>
      <bottom/>
      <diagonal/>
    </border>
    <border>
      <left style="medium">
        <color indexed="1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11"/>
      </right>
      <top/>
      <bottom/>
      <diagonal/>
    </border>
    <border>
      <left style="medium">
        <color indexed="1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11"/>
      </right>
      <top/>
      <bottom style="thin">
        <color indexed="64"/>
      </bottom>
      <diagonal/>
    </border>
    <border>
      <left style="medium">
        <color indexed="1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11"/>
      </right>
      <top style="thin">
        <color indexed="64"/>
      </top>
      <bottom/>
      <diagonal/>
    </border>
    <border>
      <left style="medium">
        <color indexed="11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10"/>
      </left>
      <right/>
      <top style="dashed">
        <color indexed="10"/>
      </top>
      <bottom/>
      <diagonal/>
    </border>
    <border>
      <left/>
      <right/>
      <top style="dashed">
        <color indexed="10"/>
      </top>
      <bottom/>
      <diagonal/>
    </border>
    <border>
      <left/>
      <right style="dashed">
        <color indexed="10"/>
      </right>
      <top style="dashed">
        <color indexed="10"/>
      </top>
      <bottom/>
      <diagonal/>
    </border>
    <border>
      <left style="dashed">
        <color indexed="10"/>
      </left>
      <right/>
      <top/>
      <bottom/>
      <diagonal/>
    </border>
    <border>
      <left/>
      <right style="dashed">
        <color indexed="10"/>
      </right>
      <top/>
      <bottom/>
      <diagonal/>
    </border>
    <border>
      <left style="dashed">
        <color indexed="10"/>
      </left>
      <right/>
      <top/>
      <bottom style="dashed">
        <color indexed="10"/>
      </bottom>
      <diagonal/>
    </border>
    <border>
      <left/>
      <right/>
      <top/>
      <bottom style="dashed">
        <color indexed="10"/>
      </bottom>
      <diagonal/>
    </border>
    <border>
      <left/>
      <right style="dashed">
        <color indexed="10"/>
      </right>
      <top/>
      <bottom style="dashed">
        <color indexed="10"/>
      </bottom>
      <diagonal/>
    </border>
    <border>
      <left style="thin">
        <color indexed="64"/>
      </left>
      <right style="dashed">
        <color indexed="10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10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rgb="FFFF0000"/>
      </bottom>
      <diagonal/>
    </border>
    <border>
      <left style="dashed">
        <color rgb="FFFF0000"/>
      </left>
      <right/>
      <top/>
      <bottom style="dashed">
        <color rgb="FFFF0000"/>
      </bottom>
      <diagonal/>
    </border>
    <border>
      <left/>
      <right style="dashed">
        <color rgb="FFFF0000"/>
      </right>
      <top/>
      <bottom style="dashed">
        <color rgb="FFFF0000"/>
      </bottom>
      <diagonal/>
    </border>
  </borders>
  <cellStyleXfs count="1">
    <xf numFmtId="0" fontId="0" fillId="0" borderId="0"/>
  </cellStyleXfs>
  <cellXfs count="507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1" xfId="0" applyBorder="1"/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6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3" xfId="0" applyFill="1" applyBorder="1"/>
    <xf numFmtId="0" fontId="0" fillId="2" borderId="2" xfId="0" applyFill="1" applyBorder="1"/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2" xfId="0" applyFill="1" applyBorder="1"/>
    <xf numFmtId="0" fontId="4" fillId="3" borderId="3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0" fillId="3" borderId="3" xfId="0" applyFill="1" applyBorder="1"/>
    <xf numFmtId="0" fontId="0" fillId="4" borderId="4" xfId="0" applyFill="1" applyBorder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6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11" fillId="0" borderId="0" xfId="0" applyFont="1"/>
    <xf numFmtId="0" fontId="0" fillId="2" borderId="0" xfId="0" applyFill="1" applyAlignment="1">
      <alignment horizontal="center" vertical="center"/>
    </xf>
    <xf numFmtId="0" fontId="12" fillId="5" borderId="0" xfId="0" applyFont="1" applyFill="1"/>
    <xf numFmtId="0" fontId="12" fillId="0" borderId="0" xfId="0" applyFont="1"/>
    <xf numFmtId="0" fontId="13" fillId="0" borderId="0" xfId="0" applyFont="1"/>
    <xf numFmtId="0" fontId="0" fillId="6" borderId="5" xfId="0" applyFill="1" applyBorder="1" applyAlignment="1">
      <alignment horizontal="center" vertical="center"/>
    </xf>
    <xf numFmtId="0" fontId="2" fillId="6" borderId="6" xfId="0" applyFont="1" applyFill="1" applyBorder="1"/>
    <xf numFmtId="0" fontId="2" fillId="6" borderId="7" xfId="0" applyFont="1" applyFill="1" applyBorder="1"/>
    <xf numFmtId="0" fontId="0" fillId="6" borderId="4" xfId="0" applyFill="1" applyBorder="1"/>
    <xf numFmtId="0" fontId="0" fillId="6" borderId="8" xfId="0" applyFill="1" applyBorder="1"/>
    <xf numFmtId="0" fontId="0" fillId="6" borderId="9" xfId="0" quotePrefix="1" applyFill="1" applyBorder="1"/>
    <xf numFmtId="0" fontId="0" fillId="6" borderId="9" xfId="0" applyFill="1" applyBorder="1"/>
    <xf numFmtId="0" fontId="5" fillId="4" borderId="4" xfId="0" applyFont="1" applyFill="1" applyBorder="1"/>
    <xf numFmtId="49" fontId="0" fillId="5" borderId="10" xfId="0" applyNumberFormat="1" applyFill="1" applyBorder="1" applyAlignment="1">
      <alignment horizontal="center" vertical="center"/>
    </xf>
    <xf numFmtId="49" fontId="0" fillId="5" borderId="11" xfId="0" applyNumberForma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0" fillId="5" borderId="13" xfId="0" applyNumberFormat="1" applyFill="1" applyBorder="1" applyAlignment="1">
      <alignment horizontal="center" vertical="center"/>
    </xf>
    <xf numFmtId="49" fontId="0" fillId="5" borderId="13" xfId="0" quotePrefix="1" applyNumberForma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49" fontId="1" fillId="5" borderId="13" xfId="0" applyNumberFormat="1" applyFont="1" applyFill="1" applyBorder="1" applyAlignment="1">
      <alignment horizontal="center" vertical="center"/>
    </xf>
    <xf numFmtId="0" fontId="0" fillId="5" borderId="14" xfId="0" applyFill="1" applyBorder="1"/>
    <xf numFmtId="0" fontId="0" fillId="5" borderId="15" xfId="0" applyFill="1" applyBorder="1"/>
    <xf numFmtId="0" fontId="1" fillId="5" borderId="15" xfId="0" applyFont="1" applyFill="1" applyBorder="1"/>
    <xf numFmtId="0" fontId="0" fillId="5" borderId="16" xfId="0" applyFill="1" applyBorder="1"/>
    <xf numFmtId="0" fontId="2" fillId="5" borderId="16" xfId="0" applyFont="1" applyFill="1" applyBorder="1"/>
    <xf numFmtId="0" fontId="2" fillId="5" borderId="15" xfId="0" applyFont="1" applyFill="1" applyBorder="1"/>
    <xf numFmtId="0" fontId="0" fillId="5" borderId="17" xfId="0" applyFill="1" applyBorder="1"/>
    <xf numFmtId="0" fontId="0" fillId="5" borderId="18" xfId="0" applyFill="1" applyBorder="1"/>
    <xf numFmtId="0" fontId="1" fillId="5" borderId="16" xfId="0" applyFont="1" applyFill="1" applyBorder="1"/>
    <xf numFmtId="0" fontId="0" fillId="5" borderId="19" xfId="0" applyFill="1" applyBorder="1"/>
    <xf numFmtId="0" fontId="0" fillId="5" borderId="11" xfId="0" applyFill="1" applyBorder="1"/>
    <xf numFmtId="0" fontId="0" fillId="5" borderId="13" xfId="0" applyFill="1" applyBorder="1"/>
    <xf numFmtId="0" fontId="1" fillId="5" borderId="13" xfId="0" applyFont="1" applyFill="1" applyBorder="1"/>
    <xf numFmtId="0" fontId="2" fillId="5" borderId="13" xfId="0" applyFont="1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5" borderId="23" xfId="0" applyFont="1" applyFill="1" applyBorder="1"/>
    <xf numFmtId="0" fontId="1" fillId="5" borderId="18" xfId="0" applyFont="1" applyFill="1" applyBorder="1"/>
    <xf numFmtId="0" fontId="1" fillId="5" borderId="11" xfId="0" applyFont="1" applyFill="1" applyBorder="1"/>
    <xf numFmtId="0" fontId="1" fillId="5" borderId="14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5" borderId="23" xfId="0" applyFont="1" applyFill="1" applyBorder="1"/>
    <xf numFmtId="49" fontId="0" fillId="4" borderId="11" xfId="0" applyNumberFormat="1" applyFill="1" applyBorder="1" applyAlignment="1">
      <alignment horizontal="center" vertical="center"/>
    </xf>
    <xf numFmtId="49" fontId="0" fillId="4" borderId="13" xfId="0" applyNumberFormat="1" applyFill="1" applyBorder="1" applyAlignment="1">
      <alignment horizontal="center" vertical="center"/>
    </xf>
    <xf numFmtId="49" fontId="0" fillId="5" borderId="27" xfId="0" applyNumberFormat="1" applyFill="1" applyBorder="1" applyAlignment="1">
      <alignment horizontal="center" vertical="center"/>
    </xf>
    <xf numFmtId="49" fontId="0" fillId="5" borderId="22" xfId="0" applyNumberFormat="1" applyFill="1" applyBorder="1" applyAlignment="1">
      <alignment horizontal="center" vertical="center"/>
    </xf>
    <xf numFmtId="49" fontId="0" fillId="4" borderId="22" xfId="0" applyNumberFormat="1" applyFill="1" applyBorder="1" applyAlignment="1">
      <alignment horizontal="center" vertical="center"/>
    </xf>
    <xf numFmtId="49" fontId="0" fillId="5" borderId="28" xfId="0" applyNumberFormat="1" applyFill="1" applyBorder="1" applyAlignment="1">
      <alignment horizontal="center" vertical="center"/>
    </xf>
    <xf numFmtId="49" fontId="0" fillId="5" borderId="25" xfId="0" applyNumberFormat="1" applyFill="1" applyBorder="1" applyAlignment="1">
      <alignment horizontal="center" vertical="center"/>
    </xf>
    <xf numFmtId="49" fontId="0" fillId="4" borderId="25" xfId="0" applyNumberFormat="1" applyFill="1" applyBorder="1" applyAlignment="1">
      <alignment horizontal="center" vertical="center"/>
    </xf>
    <xf numFmtId="49" fontId="0" fillId="5" borderId="29" xfId="0" applyNumberFormat="1" applyFill="1" applyBorder="1" applyAlignment="1">
      <alignment horizontal="center" vertical="center"/>
    </xf>
    <xf numFmtId="49" fontId="0" fillId="5" borderId="20" xfId="0" applyNumberFormat="1" applyFill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/>
    </xf>
    <xf numFmtId="0" fontId="0" fillId="7" borderId="3" xfId="0" applyFill="1" applyBorder="1"/>
    <xf numFmtId="0" fontId="0" fillId="7" borderId="2" xfId="0" applyFill="1" applyBorder="1"/>
    <xf numFmtId="0" fontId="4" fillId="7" borderId="3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14" fillId="2" borderId="0" xfId="0" applyFont="1" applyFill="1" applyAlignment="1">
      <alignment horizontal="left" vertical="top"/>
    </xf>
    <xf numFmtId="0" fontId="14" fillId="2" borderId="3" xfId="0" applyFont="1" applyFill="1" applyBorder="1" applyAlignment="1">
      <alignment vertical="top"/>
    </xf>
    <xf numFmtId="49" fontId="2" fillId="5" borderId="12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0" fontId="2" fillId="5" borderId="18" xfId="0" applyFont="1" applyFill="1" applyBorder="1"/>
    <xf numFmtId="0" fontId="2" fillId="5" borderId="11" xfId="0" applyFont="1" applyFill="1" applyBorder="1"/>
    <xf numFmtId="0" fontId="2" fillId="5" borderId="14" xfId="0" applyFont="1" applyFill="1" applyBorder="1"/>
    <xf numFmtId="0" fontId="2" fillId="6" borderId="5" xfId="0" applyFont="1" applyFill="1" applyBorder="1" applyAlignment="1">
      <alignment vertical="top" wrapText="1"/>
    </xf>
    <xf numFmtId="0" fontId="2" fillId="6" borderId="30" xfId="0" quotePrefix="1" applyFont="1" applyFill="1" applyBorder="1" applyAlignment="1">
      <alignment vertical="top" wrapText="1"/>
    </xf>
    <xf numFmtId="0" fontId="2" fillId="6" borderId="30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0" fillId="3" borderId="0" xfId="0" applyFill="1"/>
    <xf numFmtId="0" fontId="14" fillId="3" borderId="0" xfId="0" applyFont="1" applyFill="1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8" borderId="3" xfId="0" applyFill="1" applyBorder="1"/>
    <xf numFmtId="0" fontId="0" fillId="8" borderId="2" xfId="0" applyFill="1" applyBorder="1"/>
    <xf numFmtId="0" fontId="4" fillId="8" borderId="3" xfId="0" applyFont="1" applyFill="1" applyBorder="1" applyAlignment="1">
      <alignment vertical="top" wrapText="1"/>
    </xf>
    <xf numFmtId="0" fontId="4" fillId="8" borderId="2" xfId="0" applyFont="1" applyFill="1" applyBorder="1" applyAlignment="1">
      <alignment vertical="top" wrapText="1"/>
    </xf>
    <xf numFmtId="0" fontId="6" fillId="0" borderId="0" xfId="0" applyFont="1"/>
    <xf numFmtId="0" fontId="0" fillId="0" borderId="0" xfId="0" quotePrefix="1" applyAlignment="1">
      <alignment horizontal="right"/>
    </xf>
    <xf numFmtId="0" fontId="0" fillId="4" borderId="25" xfId="0" applyFill="1" applyBorder="1" applyAlignment="1">
      <alignment horizontal="center"/>
    </xf>
    <xf numFmtId="0" fontId="0" fillId="4" borderId="31" xfId="0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5" fillId="0" borderId="0" xfId="0" applyFont="1"/>
    <xf numFmtId="0" fontId="19" fillId="0" borderId="0" xfId="0" applyFont="1"/>
    <xf numFmtId="0" fontId="0" fillId="0" borderId="32" xfId="0" applyBorder="1"/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33" xfId="0" applyBorder="1" applyAlignment="1">
      <alignment vertical="top"/>
    </xf>
    <xf numFmtId="0" fontId="0" fillId="0" borderId="34" xfId="0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0" fillId="6" borderId="30" xfId="0" quotePrefix="1" applyFill="1" applyBorder="1" applyAlignment="1">
      <alignment vertical="top" wrapText="1"/>
    </xf>
    <xf numFmtId="0" fontId="7" fillId="0" borderId="0" xfId="0" applyFont="1"/>
    <xf numFmtId="0" fontId="0" fillId="5" borderId="35" xfId="0" applyFill="1" applyBorder="1"/>
    <xf numFmtId="0" fontId="0" fillId="5" borderId="36" xfId="0" applyFill="1" applyBorder="1"/>
    <xf numFmtId="0" fontId="2" fillId="5" borderId="36" xfId="0" applyFont="1" applyFill="1" applyBorder="1"/>
    <xf numFmtId="0" fontId="0" fillId="5" borderId="37" xfId="0" applyFill="1" applyBorder="1"/>
    <xf numFmtId="0" fontId="0" fillId="5" borderId="38" xfId="0" applyFill="1" applyBorder="1"/>
    <xf numFmtId="0" fontId="0" fillId="4" borderId="1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9" borderId="4" xfId="0" applyFill="1" applyBorder="1"/>
    <xf numFmtId="0" fontId="0" fillId="10" borderId="4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right" vertical="center"/>
    </xf>
    <xf numFmtId="0" fontId="0" fillId="9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0" fontId="4" fillId="4" borderId="39" xfId="0" applyFont="1" applyFill="1" applyBorder="1"/>
    <xf numFmtId="0" fontId="4" fillId="4" borderId="40" xfId="0" applyFont="1" applyFill="1" applyBorder="1"/>
    <xf numFmtId="0" fontId="4" fillId="4" borderId="41" xfId="0" applyFont="1" applyFill="1" applyBorder="1"/>
    <xf numFmtId="0" fontId="4" fillId="4" borderId="42" xfId="0" applyFont="1" applyFill="1" applyBorder="1"/>
    <xf numFmtId="0" fontId="4" fillId="4" borderId="43" xfId="0" applyFont="1" applyFill="1" applyBorder="1"/>
    <xf numFmtId="0" fontId="4" fillId="0" borderId="0" xfId="0" applyFont="1" applyAlignment="1">
      <alignment horizontal="center" vertical="top" wrapText="1"/>
    </xf>
    <xf numFmtId="0" fontId="16" fillId="0" borderId="15" xfId="0" applyFont="1" applyBorder="1"/>
    <xf numFmtId="0" fontId="16" fillId="0" borderId="23" xfId="0" applyFont="1" applyBorder="1"/>
    <xf numFmtId="0" fontId="0" fillId="4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46" xfId="0" quotePrefix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6" fillId="4" borderId="22" xfId="0" applyFont="1" applyFill="1" applyBorder="1"/>
    <xf numFmtId="0" fontId="6" fillId="0" borderId="49" xfId="0" applyFont="1" applyBorder="1"/>
    <xf numFmtId="0" fontId="0" fillId="5" borderId="50" xfId="0" applyFill="1" applyBorder="1" applyAlignment="1">
      <alignment horizontal="center"/>
    </xf>
    <xf numFmtId="0" fontId="16" fillId="2" borderId="51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52" xfId="0" applyFont="1" applyFill="1" applyBorder="1" applyAlignment="1">
      <alignment horizontal="right" vertical="center"/>
    </xf>
    <xf numFmtId="0" fontId="28" fillId="6" borderId="0" xfId="0" applyFont="1" applyFill="1"/>
    <xf numFmtId="0" fontId="7" fillId="0" borderId="0" xfId="0" applyFont="1" applyAlignment="1">
      <alignment shrinkToFit="1"/>
    </xf>
    <xf numFmtId="0" fontId="29" fillId="0" borderId="0" xfId="0" applyFont="1"/>
    <xf numFmtId="0" fontId="30" fillId="0" borderId="0" xfId="0" applyFont="1" applyAlignment="1">
      <alignment horizontal="center"/>
    </xf>
    <xf numFmtId="0" fontId="30" fillId="0" borderId="0" xfId="0" applyFont="1"/>
    <xf numFmtId="0" fontId="29" fillId="0" borderId="0" xfId="0" applyFont="1" applyAlignment="1">
      <alignment horizontal="center"/>
    </xf>
    <xf numFmtId="0" fontId="29" fillId="9" borderId="0" xfId="0" applyFont="1" applyFill="1"/>
    <xf numFmtId="0" fontId="29" fillId="9" borderId="0" xfId="0" applyFont="1" applyFill="1" applyAlignment="1">
      <alignment horizontal="distributed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distributed"/>
    </xf>
    <xf numFmtId="0" fontId="29" fillId="0" borderId="0" xfId="0" applyFont="1" applyAlignment="1">
      <alignment vertical="top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/>
    <xf numFmtId="0" fontId="31" fillId="0" borderId="0" xfId="0" applyFont="1"/>
    <xf numFmtId="0" fontId="0" fillId="5" borderId="53" xfId="0" applyFill="1" applyBorder="1"/>
    <xf numFmtId="0" fontId="0" fillId="5" borderId="54" xfId="0" applyFill="1" applyBorder="1"/>
    <xf numFmtId="49" fontId="0" fillId="5" borderId="53" xfId="0" applyNumberForma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0" fillId="0" borderId="55" xfId="0" applyBorder="1"/>
    <xf numFmtId="0" fontId="34" fillId="0" borderId="0" xfId="0" applyFont="1"/>
    <xf numFmtId="0" fontId="35" fillId="0" borderId="0" xfId="0" applyFont="1"/>
    <xf numFmtId="0" fontId="0" fillId="11" borderId="0" xfId="0" applyFill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28" fillId="6" borderId="1" xfId="0" applyFont="1" applyFill="1" applyBorder="1"/>
    <xf numFmtId="0" fontId="0" fillId="0" borderId="56" xfId="0" applyBorder="1"/>
    <xf numFmtId="0" fontId="0" fillId="10" borderId="57" xfId="0" applyFill="1" applyBorder="1"/>
    <xf numFmtId="0" fontId="0" fillId="10" borderId="58" xfId="0" applyFill="1" applyBorder="1"/>
    <xf numFmtId="0" fontId="0" fillId="10" borderId="59" xfId="0" applyFill="1" applyBorder="1"/>
    <xf numFmtId="0" fontId="0" fillId="10" borderId="59" xfId="0" applyFill="1" applyBorder="1" applyAlignment="1">
      <alignment horizontal="center"/>
    </xf>
    <xf numFmtId="0" fontId="0" fillId="10" borderId="60" xfId="0" applyFill="1" applyBorder="1" applyAlignment="1">
      <alignment horizontal="center"/>
    </xf>
    <xf numFmtId="0" fontId="0" fillId="10" borderId="61" xfId="0" applyFill="1" applyBorder="1"/>
    <xf numFmtId="0" fontId="0" fillId="10" borderId="13" xfId="0" applyFill="1" applyBorder="1"/>
    <xf numFmtId="0" fontId="0" fillId="10" borderId="13" xfId="0" applyFill="1" applyBorder="1" applyAlignment="1">
      <alignment horizontal="center"/>
    </xf>
    <xf numFmtId="0" fontId="0" fillId="10" borderId="62" xfId="0" applyFill="1" applyBorder="1"/>
    <xf numFmtId="0" fontId="0" fillId="10" borderId="63" xfId="0" applyFill="1" applyBorder="1"/>
    <xf numFmtId="0" fontId="0" fillId="10" borderId="20" xfId="0" applyFill="1" applyBorder="1"/>
    <xf numFmtId="0" fontId="0" fillId="10" borderId="20" xfId="0" applyFill="1" applyBorder="1" applyAlignment="1">
      <alignment horizontal="center"/>
    </xf>
    <xf numFmtId="0" fontId="0" fillId="10" borderId="64" xfId="0" applyFill="1" applyBorder="1"/>
    <xf numFmtId="0" fontId="0" fillId="10" borderId="65" xfId="0" applyFill="1" applyBorder="1"/>
    <xf numFmtId="0" fontId="0" fillId="10" borderId="31" xfId="0" applyFill="1" applyBorder="1"/>
    <xf numFmtId="0" fontId="0" fillId="10" borderId="31" xfId="0" applyFill="1" applyBorder="1" applyAlignment="1">
      <alignment horizontal="center"/>
    </xf>
    <xf numFmtId="0" fontId="0" fillId="10" borderId="11" xfId="0" applyFill="1" applyBorder="1"/>
    <xf numFmtId="0" fontId="0" fillId="10" borderId="66" xfId="0" applyFill="1" applyBorder="1" applyAlignment="1">
      <alignment horizontal="center"/>
    </xf>
    <xf numFmtId="0" fontId="0" fillId="10" borderId="67" xfId="0" applyFill="1" applyBorder="1"/>
    <xf numFmtId="0" fontId="0" fillId="10" borderId="22" xfId="0" applyFill="1" applyBorder="1"/>
    <xf numFmtId="0" fontId="0" fillId="10" borderId="22" xfId="0" applyFill="1" applyBorder="1" applyAlignment="1">
      <alignment horizontal="center"/>
    </xf>
    <xf numFmtId="0" fontId="28" fillId="0" borderId="0" xfId="0" applyFont="1"/>
    <xf numFmtId="0" fontId="0" fillId="5" borderId="52" xfId="0" applyFill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6" fillId="2" borderId="0" xfId="0" applyFont="1" applyFill="1" applyAlignment="1">
      <alignment vertical="top"/>
    </xf>
    <xf numFmtId="0" fontId="4" fillId="6" borderId="70" xfId="0" applyFont="1" applyFill="1" applyBorder="1" applyAlignment="1">
      <alignment wrapText="1"/>
    </xf>
    <xf numFmtId="0" fontId="16" fillId="3" borderId="52" xfId="0" applyFont="1" applyFill="1" applyBorder="1" applyAlignment="1">
      <alignment horizontal="right" vertical="center"/>
    </xf>
    <xf numFmtId="0" fontId="16" fillId="3" borderId="51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8" borderId="57" xfId="0" applyFill="1" applyBorder="1"/>
    <xf numFmtId="0" fontId="0" fillId="8" borderId="58" xfId="0" applyFill="1" applyBorder="1"/>
    <xf numFmtId="0" fontId="0" fillId="8" borderId="59" xfId="0" applyFill="1" applyBorder="1"/>
    <xf numFmtId="0" fontId="0" fillId="8" borderId="59" xfId="0" applyFill="1" applyBorder="1" applyAlignment="1">
      <alignment horizontal="center"/>
    </xf>
    <xf numFmtId="0" fontId="0" fillId="8" borderId="60" xfId="0" applyFill="1" applyBorder="1" applyAlignment="1">
      <alignment horizontal="center"/>
    </xf>
    <xf numFmtId="0" fontId="0" fillId="8" borderId="61" xfId="0" applyFill="1" applyBorder="1"/>
    <xf numFmtId="0" fontId="0" fillId="8" borderId="13" xfId="0" applyFill="1" applyBorder="1"/>
    <xf numFmtId="0" fontId="0" fillId="8" borderId="13" xfId="0" applyFill="1" applyBorder="1" applyAlignment="1">
      <alignment horizontal="center"/>
    </xf>
    <xf numFmtId="0" fontId="0" fillId="8" borderId="62" xfId="0" applyFill="1" applyBorder="1"/>
    <xf numFmtId="0" fontId="0" fillId="8" borderId="63" xfId="0" applyFill="1" applyBorder="1"/>
    <xf numFmtId="0" fontId="0" fillId="8" borderId="20" xfId="0" applyFill="1" applyBorder="1"/>
    <xf numFmtId="0" fontId="0" fillId="8" borderId="20" xfId="0" applyFill="1" applyBorder="1" applyAlignment="1">
      <alignment horizontal="center"/>
    </xf>
    <xf numFmtId="0" fontId="0" fillId="8" borderId="64" xfId="0" applyFill="1" applyBorder="1"/>
    <xf numFmtId="0" fontId="0" fillId="8" borderId="65" xfId="0" applyFill="1" applyBorder="1"/>
    <xf numFmtId="0" fontId="0" fillId="8" borderId="31" xfId="0" applyFill="1" applyBorder="1"/>
    <xf numFmtId="0" fontId="0" fillId="8" borderId="31" xfId="0" applyFill="1" applyBorder="1" applyAlignment="1">
      <alignment horizontal="center"/>
    </xf>
    <xf numFmtId="0" fontId="0" fillId="8" borderId="11" xfId="0" applyFill="1" applyBorder="1"/>
    <xf numFmtId="0" fontId="0" fillId="8" borderId="66" xfId="0" applyFill="1" applyBorder="1" applyAlignment="1">
      <alignment horizontal="center"/>
    </xf>
    <xf numFmtId="0" fontId="0" fillId="8" borderId="67" xfId="0" applyFill="1" applyBorder="1"/>
    <xf numFmtId="0" fontId="0" fillId="8" borderId="22" xfId="0" applyFill="1" applyBorder="1"/>
    <xf numFmtId="0" fontId="0" fillId="8" borderId="22" xfId="0" applyFill="1" applyBorder="1" applyAlignment="1">
      <alignment horizontal="center"/>
    </xf>
    <xf numFmtId="0" fontId="0" fillId="8" borderId="25" xfId="0" applyFill="1" applyBorder="1"/>
    <xf numFmtId="0" fontId="0" fillId="8" borderId="69" xfId="0" applyFill="1" applyBorder="1"/>
    <xf numFmtId="0" fontId="0" fillId="8" borderId="69" xfId="0" applyFill="1" applyBorder="1" applyAlignment="1">
      <alignment horizontal="center"/>
    </xf>
    <xf numFmtId="0" fontId="0" fillId="8" borderId="62" xfId="0" applyFill="1" applyBorder="1" applyAlignment="1">
      <alignment horizontal="center"/>
    </xf>
    <xf numFmtId="0" fontId="28" fillId="3" borderId="1" xfId="0" applyFont="1" applyFill="1" applyBorder="1"/>
    <xf numFmtId="0" fontId="6" fillId="3" borderId="0" xfId="0" applyFont="1" applyFill="1" applyAlignment="1">
      <alignment vertical="top"/>
    </xf>
    <xf numFmtId="0" fontId="2" fillId="6" borderId="71" xfId="0" applyFont="1" applyFill="1" applyBorder="1" applyAlignment="1">
      <alignment vertical="top" wrapText="1"/>
    </xf>
    <xf numFmtId="0" fontId="0" fillId="12" borderId="72" xfId="0" applyFill="1" applyBorder="1" applyAlignment="1">
      <alignment horizontal="center"/>
    </xf>
    <xf numFmtId="0" fontId="0" fillId="12" borderId="11" xfId="0" applyFill="1" applyBorder="1"/>
    <xf numFmtId="0" fontId="4" fillId="12" borderId="14" xfId="0" applyFont="1" applyFill="1" applyBorder="1"/>
    <xf numFmtId="0" fontId="0" fillId="12" borderId="73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74" xfId="0" applyFill="1" applyBorder="1" applyAlignment="1">
      <alignment horizontal="center" vertical="center"/>
    </xf>
    <xf numFmtId="0" fontId="0" fillId="12" borderId="75" xfId="0" applyFill="1" applyBorder="1" applyAlignment="1">
      <alignment horizontal="center" vertical="center"/>
    </xf>
    <xf numFmtId="0" fontId="0" fillId="12" borderId="76" xfId="0" applyFill="1" applyBorder="1" applyAlignment="1">
      <alignment horizontal="center"/>
    </xf>
    <xf numFmtId="0" fontId="0" fillId="12" borderId="13" xfId="0" applyFill="1" applyBorder="1"/>
    <xf numFmtId="0" fontId="4" fillId="12" borderId="15" xfId="0" applyFont="1" applyFill="1" applyBorder="1"/>
    <xf numFmtId="0" fontId="0" fillId="12" borderId="77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12" xfId="0" applyFill="1" applyBorder="1" applyAlignment="1">
      <alignment horizontal="center" vertical="center"/>
    </xf>
    <xf numFmtId="0" fontId="0" fillId="12" borderId="78" xfId="0" applyFill="1" applyBorder="1" applyAlignment="1">
      <alignment horizontal="center" vertical="center"/>
    </xf>
    <xf numFmtId="0" fontId="2" fillId="12" borderId="76" xfId="0" applyFont="1" applyFill="1" applyBorder="1" applyAlignment="1">
      <alignment horizontal="center"/>
    </xf>
    <xf numFmtId="0" fontId="2" fillId="12" borderId="13" xfId="0" applyFont="1" applyFill="1" applyBorder="1"/>
    <xf numFmtId="0" fontId="2" fillId="12" borderId="77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0" fillId="12" borderId="79" xfId="0" applyFill="1" applyBorder="1" applyAlignment="1">
      <alignment horizontal="center"/>
    </xf>
    <xf numFmtId="0" fontId="0" fillId="12" borderId="20" xfId="0" applyFill="1" applyBorder="1"/>
    <xf numFmtId="0" fontId="4" fillId="12" borderId="17" xfId="0" applyFont="1" applyFill="1" applyBorder="1"/>
    <xf numFmtId="0" fontId="0" fillId="12" borderId="80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12" borderId="81" xfId="0" applyFill="1" applyBorder="1" applyAlignment="1">
      <alignment horizontal="center"/>
    </xf>
    <xf numFmtId="0" fontId="0" fillId="12" borderId="82" xfId="0" applyFill="1" applyBorder="1"/>
    <xf numFmtId="0" fontId="4" fillId="12" borderId="83" xfId="0" applyFont="1" applyFill="1" applyBorder="1"/>
    <xf numFmtId="0" fontId="0" fillId="12" borderId="84" xfId="0" applyFill="1" applyBorder="1" applyAlignment="1">
      <alignment horizontal="center"/>
    </xf>
    <xf numFmtId="0" fontId="0" fillId="12" borderId="85" xfId="0" applyFill="1" applyBorder="1" applyAlignment="1">
      <alignment horizontal="center"/>
    </xf>
    <xf numFmtId="0" fontId="0" fillId="12" borderId="85" xfId="0" applyFill="1" applyBorder="1" applyAlignment="1">
      <alignment horizontal="center" vertical="center"/>
    </xf>
    <xf numFmtId="0" fontId="0" fillId="12" borderId="86" xfId="0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/>
    </xf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20" fillId="0" borderId="91" xfId="0" applyFont="1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91" xfId="0" applyBorder="1"/>
    <xf numFmtId="0" fontId="0" fillId="0" borderId="91" xfId="0" applyBorder="1" applyAlignment="1">
      <alignment vertical="center"/>
    </xf>
    <xf numFmtId="0" fontId="4" fillId="0" borderId="91" xfId="0" applyFont="1" applyBorder="1" applyAlignment="1">
      <alignment horizontal="center" vertical="center" wrapText="1"/>
    </xf>
    <xf numFmtId="0" fontId="21" fillId="0" borderId="90" xfId="0" applyFont="1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9" borderId="13" xfId="0" applyFill="1" applyBorder="1"/>
    <xf numFmtId="0" fontId="4" fillId="0" borderId="93" xfId="0" applyFont="1" applyBorder="1"/>
    <xf numFmtId="0" fontId="4" fillId="0" borderId="0" xfId="0" applyFont="1" applyAlignment="1">
      <alignment horizontal="left"/>
    </xf>
    <xf numFmtId="0" fontId="0" fillId="9" borderId="96" xfId="0" applyFill="1" applyBorder="1"/>
    <xf numFmtId="0" fontId="4" fillId="0" borderId="93" xfId="0" applyFont="1" applyBorder="1" applyAlignment="1">
      <alignment horizontal="left"/>
    </xf>
    <xf numFmtId="0" fontId="0" fillId="5" borderId="39" xfId="0" applyFill="1" applyBorder="1"/>
    <xf numFmtId="0" fontId="0" fillId="5" borderId="40" xfId="0" applyFill="1" applyBorder="1"/>
    <xf numFmtId="0" fontId="0" fillId="5" borderId="43" xfId="0" applyFill="1" applyBorder="1"/>
    <xf numFmtId="0" fontId="0" fillId="5" borderId="42" xfId="0" applyFill="1" applyBorder="1"/>
    <xf numFmtId="0" fontId="0" fillId="5" borderId="41" xfId="0" applyFill="1" applyBorder="1"/>
    <xf numFmtId="0" fontId="4" fillId="0" borderId="3" xfId="0" applyFont="1" applyBorder="1" applyAlignment="1">
      <alignment vertical="top" wrapText="1"/>
    </xf>
    <xf numFmtId="49" fontId="0" fillId="0" borderId="9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5" borderId="13" xfId="0" applyFont="1" applyFill="1" applyBorder="1"/>
    <xf numFmtId="0" fontId="0" fillId="12" borderId="98" xfId="0" applyFill="1" applyBorder="1" applyAlignment="1">
      <alignment horizontal="center" vertical="center"/>
    </xf>
    <xf numFmtId="0" fontId="0" fillId="12" borderId="99" xfId="0" applyFill="1" applyBorder="1" applyAlignment="1">
      <alignment horizontal="center" vertical="center"/>
    </xf>
    <xf numFmtId="0" fontId="0" fillId="12" borderId="100" xfId="0" applyFill="1" applyBorder="1" applyAlignment="1">
      <alignment horizontal="center" vertical="center"/>
    </xf>
    <xf numFmtId="0" fontId="0" fillId="0" borderId="8" xfId="0" applyBorder="1"/>
    <xf numFmtId="0" fontId="21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0" fillId="6" borderId="71" xfId="0" applyFill="1" applyBorder="1" applyAlignment="1">
      <alignment vertical="top" wrapText="1"/>
    </xf>
    <xf numFmtId="0" fontId="0" fillId="6" borderId="30" xfId="0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71" xfId="0" applyFont="1" applyBorder="1" applyAlignment="1">
      <alignment vertical="top" wrapText="1"/>
    </xf>
    <xf numFmtId="49" fontId="0" fillId="0" borderId="5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0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02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15" xfId="0" quotePrefix="1" applyNumberFormat="1" applyBorder="1" applyAlignment="1">
      <alignment horizontal="center" vertical="center"/>
    </xf>
    <xf numFmtId="49" fontId="0" fillId="0" borderId="103" xfId="0" applyNumberFormat="1" applyBorder="1" applyAlignment="1">
      <alignment horizontal="center" vertical="center"/>
    </xf>
    <xf numFmtId="0" fontId="6" fillId="5" borderId="13" xfId="0" applyFont="1" applyFill="1" applyBorder="1" applyAlignment="1">
      <alignment horizontal="left"/>
    </xf>
    <xf numFmtId="0" fontId="0" fillId="12" borderId="11" xfId="0" applyFill="1" applyBorder="1" applyAlignment="1">
      <alignment horizontal="center"/>
    </xf>
    <xf numFmtId="0" fontId="0" fillId="12" borderId="104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105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106" xfId="0" applyFill="1" applyBorder="1" applyAlignment="1">
      <alignment horizontal="center"/>
    </xf>
    <xf numFmtId="0" fontId="0" fillId="0" borderId="91" xfId="0" applyBorder="1" applyAlignment="1">
      <alignment horizontal="center" vertical="center"/>
    </xf>
    <xf numFmtId="0" fontId="0" fillId="0" borderId="49" xfId="0" applyBorder="1"/>
    <xf numFmtId="0" fontId="4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0" fillId="12" borderId="82" xfId="0" applyFill="1" applyBorder="1" applyAlignment="1">
      <alignment horizontal="center"/>
    </xf>
    <xf numFmtId="0" fontId="0" fillId="12" borderId="107" xfId="0" applyFill="1" applyBorder="1" applyAlignment="1">
      <alignment horizontal="center"/>
    </xf>
    <xf numFmtId="0" fontId="0" fillId="10" borderId="4" xfId="0" applyFill="1" applyBorder="1" applyAlignment="1">
      <alignment horizontal="center" vertical="center" shrinkToFit="1"/>
    </xf>
    <xf numFmtId="0" fontId="29" fillId="0" borderId="130" xfId="0" applyFont="1" applyBorder="1"/>
    <xf numFmtId="0" fontId="0" fillId="0" borderId="130" xfId="0" applyBorder="1"/>
    <xf numFmtId="0" fontId="29" fillId="0" borderId="131" xfId="0" applyFont="1" applyBorder="1"/>
    <xf numFmtId="0" fontId="29" fillId="0" borderId="132" xfId="0" applyFont="1" applyBorder="1"/>
    <xf numFmtId="0" fontId="36" fillId="0" borderId="0" xfId="0" applyFont="1" applyAlignment="1">
      <alignment vertical="center"/>
    </xf>
    <xf numFmtId="0" fontId="0" fillId="10" borderId="4" xfId="0" applyFill="1" applyBorder="1" applyAlignment="1">
      <alignment horizontal="center" vertical="center" wrapText="1"/>
    </xf>
    <xf numFmtId="0" fontId="2" fillId="5" borderId="19" xfId="0" applyFont="1" applyFill="1" applyBorder="1"/>
    <xf numFmtId="0" fontId="2" fillId="5" borderId="20" xfId="0" applyFont="1" applyFill="1" applyBorder="1"/>
    <xf numFmtId="0" fontId="2" fillId="5" borderId="17" xfId="0" applyFont="1" applyFill="1" applyBorder="1"/>
    <xf numFmtId="0" fontId="2" fillId="5" borderId="43" xfId="0" applyFont="1" applyFill="1" applyBorder="1" applyAlignment="1">
      <alignment horizontal="center" vertical="center"/>
    </xf>
    <xf numFmtId="49" fontId="0" fillId="5" borderId="20" xfId="0" quotePrefix="1" applyNumberFormat="1" applyFill="1" applyBorder="1" applyAlignment="1">
      <alignment horizontal="center" vertical="center"/>
    </xf>
    <xf numFmtId="177" fontId="0" fillId="9" borderId="5" xfId="0" applyNumberFormat="1" applyFill="1" applyBorder="1" applyAlignment="1">
      <alignment horizontal="center" vertical="center"/>
    </xf>
    <xf numFmtId="177" fontId="0" fillId="9" borderId="71" xfId="0" applyNumberFormat="1" applyFill="1" applyBorder="1" applyAlignment="1">
      <alignment horizontal="center" vertical="center"/>
    </xf>
    <xf numFmtId="177" fontId="0" fillId="9" borderId="30" xfId="0" applyNumberFormat="1" applyFill="1" applyBorder="1" applyAlignment="1">
      <alignment horizontal="center" vertical="center"/>
    </xf>
    <xf numFmtId="0" fontId="36" fillId="0" borderId="3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0" fillId="9" borderId="5" xfId="0" applyFill="1" applyBorder="1" applyAlignment="1">
      <alignment horizontal="center" vertical="center"/>
    </xf>
    <xf numFmtId="0" fontId="0" fillId="9" borderId="71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 wrapText="1"/>
    </xf>
    <xf numFmtId="0" fontId="0" fillId="0" borderId="108" xfId="0" applyBorder="1" applyAlignment="1">
      <alignment wrapText="1"/>
    </xf>
    <xf numFmtId="0" fontId="0" fillId="0" borderId="109" xfId="0" applyBorder="1" applyAlignment="1">
      <alignment wrapText="1"/>
    </xf>
    <xf numFmtId="0" fontId="24" fillId="0" borderId="70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56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176" fontId="0" fillId="9" borderId="5" xfId="0" applyNumberFormat="1" applyFill="1" applyBorder="1" applyAlignment="1">
      <alignment horizontal="center" vertical="center"/>
    </xf>
    <xf numFmtId="176" fontId="0" fillId="9" borderId="71" xfId="0" applyNumberFormat="1" applyFill="1" applyBorder="1" applyAlignment="1">
      <alignment horizontal="center" vertical="center"/>
    </xf>
    <xf numFmtId="176" fontId="0" fillId="9" borderId="30" xfId="0" applyNumberFormat="1" applyFill="1" applyBorder="1" applyAlignment="1">
      <alignment horizontal="center" vertical="center"/>
    </xf>
    <xf numFmtId="0" fontId="23" fillId="2" borderId="110" xfId="0" applyFont="1" applyFill="1" applyBorder="1" applyAlignment="1">
      <alignment horizontal="center" vertical="center"/>
    </xf>
    <xf numFmtId="0" fontId="23" fillId="2" borderId="111" xfId="0" applyFont="1" applyFill="1" applyBorder="1" applyAlignment="1">
      <alignment horizontal="center" vertical="center"/>
    </xf>
    <xf numFmtId="0" fontId="0" fillId="2" borderId="111" xfId="0" applyFill="1" applyBorder="1" applyAlignment="1">
      <alignment horizontal="center" vertical="center"/>
    </xf>
    <xf numFmtId="0" fontId="0" fillId="2" borderId="112" xfId="0" applyFill="1" applyBorder="1" applyAlignment="1">
      <alignment horizontal="center" vertical="center"/>
    </xf>
    <xf numFmtId="0" fontId="0" fillId="9" borderId="5" xfId="0" applyFill="1" applyBorder="1" applyAlignment="1">
      <alignment horizontal="left" vertical="center"/>
    </xf>
    <xf numFmtId="0" fontId="0" fillId="9" borderId="71" xfId="0" applyFill="1" applyBorder="1" applyAlignment="1">
      <alignment horizontal="left" vertical="center"/>
    </xf>
    <xf numFmtId="0" fontId="0" fillId="9" borderId="30" xfId="0" applyFill="1" applyBorder="1" applyAlignment="1">
      <alignment horizontal="left" vertical="center"/>
    </xf>
    <xf numFmtId="0" fontId="25" fillId="9" borderId="5" xfId="0" applyFont="1" applyFill="1" applyBorder="1" applyAlignment="1">
      <alignment horizontal="center" vertical="center"/>
    </xf>
    <xf numFmtId="0" fontId="25" fillId="9" borderId="71" xfId="0" applyFont="1" applyFill="1" applyBorder="1"/>
    <xf numFmtId="0" fontId="25" fillId="9" borderId="9" xfId="0" applyFont="1" applyFill="1" applyBorder="1"/>
    <xf numFmtId="0" fontId="24" fillId="9" borderId="5" xfId="0" applyFont="1" applyFill="1" applyBorder="1" applyAlignment="1">
      <alignment horizontal="left" vertical="center"/>
    </xf>
    <xf numFmtId="0" fontId="24" fillId="9" borderId="71" xfId="0" applyFont="1" applyFill="1" applyBorder="1" applyAlignment="1">
      <alignment horizontal="left" vertical="center"/>
    </xf>
    <xf numFmtId="0" fontId="24" fillId="9" borderId="30" xfId="0" applyFont="1" applyFill="1" applyBorder="1" applyAlignment="1">
      <alignment horizontal="left" vertical="center"/>
    </xf>
    <xf numFmtId="0" fontId="0" fillId="10" borderId="6" xfId="0" applyFill="1" applyBorder="1" applyAlignment="1">
      <alignment horizontal="center" vertical="center"/>
    </xf>
    <xf numFmtId="0" fontId="0" fillId="10" borderId="109" xfId="0" applyFill="1" applyBorder="1" applyAlignment="1">
      <alignment horizontal="center" vertical="center"/>
    </xf>
    <xf numFmtId="49" fontId="0" fillId="9" borderId="5" xfId="0" applyNumberFormat="1" applyFill="1" applyBorder="1" applyAlignment="1">
      <alignment horizontal="center" vertical="center"/>
    </xf>
    <xf numFmtId="49" fontId="0" fillId="9" borderId="71" xfId="0" applyNumberFormat="1" applyFill="1" applyBorder="1" applyAlignment="1">
      <alignment horizontal="center" vertical="center"/>
    </xf>
    <xf numFmtId="49" fontId="0" fillId="9" borderId="30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0" xfId="0" applyFont="1" applyFill="1"/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0" fillId="4" borderId="17" xfId="0" applyFill="1" applyBorder="1"/>
    <xf numFmtId="0" fontId="0" fillId="4" borderId="113" xfId="0" applyFill="1" applyBorder="1"/>
    <xf numFmtId="0" fontId="0" fillId="0" borderId="0" xfId="0"/>
    <xf numFmtId="0" fontId="0" fillId="0" borderId="130" xfId="0" applyBorder="1" applyAlignment="1">
      <alignment horizontal="left"/>
    </xf>
    <xf numFmtId="5" fontId="22" fillId="0" borderId="130" xfId="0" applyNumberFormat="1" applyFont="1" applyBorder="1" applyAlignment="1">
      <alignment horizontal="right"/>
    </xf>
    <xf numFmtId="0" fontId="22" fillId="0" borderId="130" xfId="0" applyFont="1" applyBorder="1" applyAlignment="1">
      <alignment horizontal="right"/>
    </xf>
    <xf numFmtId="0" fontId="24" fillId="12" borderId="5" xfId="0" applyFont="1" applyFill="1" applyBorder="1"/>
    <xf numFmtId="0" fontId="24" fillId="12" borderId="71" xfId="0" applyFont="1" applyFill="1" applyBorder="1"/>
    <xf numFmtId="0" fontId="24" fillId="12" borderId="30" xfId="0" applyFont="1" applyFill="1" applyBorder="1"/>
    <xf numFmtId="0" fontId="24" fillId="12" borderId="6" xfId="0" applyFont="1" applyFill="1" applyBorder="1" applyAlignment="1">
      <alignment horizontal="center" vertical="center"/>
    </xf>
    <xf numFmtId="0" fontId="24" fillId="12" borderId="108" xfId="0" applyFont="1" applyFill="1" applyBorder="1" applyAlignment="1">
      <alignment horizontal="center" vertical="center"/>
    </xf>
    <xf numFmtId="0" fontId="24" fillId="12" borderId="109" xfId="0" applyFont="1" applyFill="1" applyBorder="1" applyAlignment="1">
      <alignment horizontal="center" vertical="center"/>
    </xf>
    <xf numFmtId="0" fontId="4" fillId="12" borderId="54" xfId="0" applyFont="1" applyFill="1" applyBorder="1"/>
    <xf numFmtId="0" fontId="4" fillId="0" borderId="15" xfId="0" applyFont="1" applyBorder="1"/>
    <xf numFmtId="5" fontId="33" fillId="0" borderId="0" xfId="0" applyNumberFormat="1" applyFont="1"/>
    <xf numFmtId="0" fontId="29" fillId="0" borderId="0" xfId="0" applyFont="1"/>
    <xf numFmtId="0" fontId="29" fillId="9" borderId="0" xfId="0" applyFont="1" applyFill="1"/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9" fillId="9" borderId="0" xfId="0" applyFont="1" applyFill="1" applyAlignment="1">
      <alignment vertical="top"/>
    </xf>
    <xf numFmtId="0" fontId="29" fillId="9" borderId="0" xfId="0" applyFont="1" applyFill="1" applyAlignment="1">
      <alignment vertical="center"/>
    </xf>
    <xf numFmtId="5" fontId="22" fillId="0" borderId="0" xfId="0" applyNumberFormat="1" applyFont="1"/>
    <xf numFmtId="0" fontId="2" fillId="0" borderId="0" xfId="0" applyFont="1"/>
    <xf numFmtId="0" fontId="4" fillId="0" borderId="114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0" fontId="0" fillId="12" borderId="56" xfId="0" applyFill="1" applyBorder="1" applyAlignment="1">
      <alignment horizontal="center" vertical="center"/>
    </xf>
    <xf numFmtId="0" fontId="0" fillId="12" borderId="56" xfId="0" applyFill="1" applyBorder="1"/>
    <xf numFmtId="0" fontId="0" fillId="12" borderId="116" xfId="0" applyFill="1" applyBorder="1" applyAlignment="1">
      <alignment vertical="center"/>
    </xf>
    <xf numFmtId="0" fontId="0" fillId="12" borderId="117" xfId="0" applyFill="1" applyBorder="1" applyAlignment="1">
      <alignment vertical="center"/>
    </xf>
    <xf numFmtId="0" fontId="0" fillId="12" borderId="118" xfId="0" applyFill="1" applyBorder="1" applyAlignment="1">
      <alignment vertical="center"/>
    </xf>
    <xf numFmtId="0" fontId="0" fillId="12" borderId="5" xfId="0" applyFill="1" applyBorder="1" applyAlignment="1">
      <alignment vertical="center"/>
    </xf>
    <xf numFmtId="0" fontId="0" fillId="12" borderId="71" xfId="0" applyFill="1" applyBorder="1" applyAlignment="1">
      <alignment vertical="center"/>
    </xf>
    <xf numFmtId="0" fontId="0" fillId="12" borderId="119" xfId="0" applyFill="1" applyBorder="1" applyAlignment="1">
      <alignment vertical="center"/>
    </xf>
    <xf numFmtId="0" fontId="0" fillId="12" borderId="120" xfId="0" applyFill="1" applyBorder="1" applyAlignment="1">
      <alignment vertical="top"/>
    </xf>
    <xf numFmtId="0" fontId="0" fillId="12" borderId="120" xfId="0" applyFill="1" applyBorder="1"/>
    <xf numFmtId="0" fontId="0" fillId="12" borderId="121" xfId="0" applyFill="1" applyBorder="1"/>
    <xf numFmtId="0" fontId="9" fillId="0" borderId="5" xfId="0" applyFont="1" applyBorder="1" applyAlignment="1">
      <alignment horizontal="center" vertical="center"/>
    </xf>
    <xf numFmtId="0" fontId="0" fillId="0" borderId="71" xfId="0" applyBorder="1" applyAlignment="1">
      <alignment vertical="center"/>
    </xf>
    <xf numFmtId="0" fontId="0" fillId="0" borderId="119" xfId="0" applyBorder="1" applyAlignment="1">
      <alignment vertical="center"/>
    </xf>
    <xf numFmtId="0" fontId="0" fillId="12" borderId="122" xfId="0" applyFill="1" applyBorder="1" applyAlignment="1">
      <alignment horizontal="left" vertical="center"/>
    </xf>
    <xf numFmtId="0" fontId="0" fillId="12" borderId="56" xfId="0" applyFill="1" applyBorder="1" applyAlignment="1">
      <alignment horizontal="left" vertical="center"/>
    </xf>
    <xf numFmtId="0" fontId="0" fillId="12" borderId="9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8" xfId="0" applyBorder="1" applyAlignment="1">
      <alignment vertical="center"/>
    </xf>
    <xf numFmtId="0" fontId="0" fillId="0" borderId="109" xfId="0" applyBorder="1" applyAlignment="1">
      <alignment vertical="center"/>
    </xf>
    <xf numFmtId="0" fontId="4" fillId="0" borderId="74" xfId="0" applyFont="1" applyBorder="1" applyAlignment="1">
      <alignment vertical="center" wrapText="1"/>
    </xf>
    <xf numFmtId="0" fontId="4" fillId="0" borderId="123" xfId="0" applyFont="1" applyBorder="1" applyAlignment="1">
      <alignment vertical="center" wrapText="1"/>
    </xf>
    <xf numFmtId="0" fontId="4" fillId="0" borderId="124" xfId="0" applyFont="1" applyBorder="1" applyAlignment="1">
      <alignment horizontal="center" vertical="center" wrapText="1"/>
    </xf>
    <xf numFmtId="0" fontId="4" fillId="0" borderId="125" xfId="0" applyFont="1" applyBorder="1" applyAlignment="1">
      <alignment horizontal="center" vertical="center" wrapText="1"/>
    </xf>
    <xf numFmtId="0" fontId="4" fillId="0" borderId="1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9" fillId="0" borderId="1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4" fillId="12" borderId="127" xfId="0" applyFont="1" applyFill="1" applyBorder="1"/>
    <xf numFmtId="0" fontId="4" fillId="0" borderId="1" xfId="0" applyFont="1" applyBorder="1"/>
    <xf numFmtId="0" fontId="4" fillId="12" borderId="129" xfId="0" applyFont="1" applyFill="1" applyBorder="1"/>
    <xf numFmtId="0" fontId="4" fillId="0" borderId="83" xfId="0" applyFont="1" applyBorder="1"/>
    <xf numFmtId="0" fontId="0" fillId="0" borderId="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/>
    <xf numFmtId="0" fontId="0" fillId="0" borderId="30" xfId="0" applyBorder="1"/>
    <xf numFmtId="0" fontId="4" fillId="12" borderId="101" xfId="0" applyFont="1" applyFill="1" applyBorder="1"/>
    <xf numFmtId="0" fontId="4" fillId="0" borderId="17" xfId="0" applyFont="1" applyBorder="1"/>
    <xf numFmtId="0" fontId="4" fillId="12" borderId="53" xfId="0" applyFont="1" applyFill="1" applyBorder="1"/>
    <xf numFmtId="0" fontId="4" fillId="0" borderId="14" xfId="0" applyFont="1" applyBorder="1"/>
    <xf numFmtId="5" fontId="22" fillId="0" borderId="93" xfId="0" applyNumberFormat="1" applyFont="1" applyBorder="1"/>
    <xf numFmtId="0" fontId="2" fillId="0" borderId="93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9525</xdr:colOff>
      <xdr:row>3</xdr:row>
      <xdr:rowOff>19050</xdr:rowOff>
    </xdr:from>
    <xdr:to>
      <xdr:col>43</xdr:col>
      <xdr:colOff>0</xdr:colOff>
      <xdr:row>6</xdr:row>
      <xdr:rowOff>28575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38F9D41F-31BB-4CCF-B982-61B3366E54D2}"/>
            </a:ext>
          </a:extLst>
        </xdr:cNvPr>
        <xdr:cNvSpPr txBox="1">
          <a:spLocks noChangeArrowheads="1"/>
        </xdr:cNvSpPr>
      </xdr:nvSpPr>
      <xdr:spPr bwMode="auto">
        <a:xfrm>
          <a:off x="16192500" y="533400"/>
          <a:ext cx="1885950" cy="523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ここには入力しない！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リレー申込シートへ入力することにより自動表示されます。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47625</xdr:colOff>
      <xdr:row>3</xdr:row>
      <xdr:rowOff>28575</xdr:rowOff>
    </xdr:from>
    <xdr:to>
      <xdr:col>42</xdr:col>
      <xdr:colOff>400050</xdr:colOff>
      <xdr:row>6</xdr:row>
      <xdr:rowOff>0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2127C7BC-5229-499B-88A3-43E16A183C71}"/>
            </a:ext>
          </a:extLst>
        </xdr:cNvPr>
        <xdr:cNvSpPr txBox="1">
          <a:spLocks noChangeArrowheads="1"/>
        </xdr:cNvSpPr>
      </xdr:nvSpPr>
      <xdr:spPr bwMode="auto">
        <a:xfrm>
          <a:off x="15878175" y="542925"/>
          <a:ext cx="1895475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ここには入力しない！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リレー申込シートへ入力することにより自動表示されます。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10</xdr:row>
      <xdr:rowOff>9525</xdr:rowOff>
    </xdr:from>
    <xdr:to>
      <xdr:col>7</xdr:col>
      <xdr:colOff>542925</xdr:colOff>
      <xdr:row>11</xdr:row>
      <xdr:rowOff>257175</xdr:rowOff>
    </xdr:to>
    <xdr:sp macro="" textlink="">
      <xdr:nvSpPr>
        <xdr:cNvPr id="2373" name="Line 1">
          <a:extLst>
            <a:ext uri="{FF2B5EF4-FFF2-40B4-BE49-F238E27FC236}">
              <a16:creationId xmlns:a16="http://schemas.microsoft.com/office/drawing/2014/main" id="{F1952FA4-620C-4429-B8AF-F24419686F3D}"/>
            </a:ext>
          </a:extLst>
        </xdr:cNvPr>
        <xdr:cNvSpPr>
          <a:spLocks noChangeShapeType="1"/>
        </xdr:cNvSpPr>
      </xdr:nvSpPr>
      <xdr:spPr bwMode="auto">
        <a:xfrm>
          <a:off x="4743450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374" name="Line 2">
          <a:extLst>
            <a:ext uri="{FF2B5EF4-FFF2-40B4-BE49-F238E27FC236}">
              <a16:creationId xmlns:a16="http://schemas.microsoft.com/office/drawing/2014/main" id="{F016ECAD-CADA-4242-863F-E51239C1DECE}"/>
            </a:ext>
          </a:extLst>
        </xdr:cNvPr>
        <xdr:cNvSpPr>
          <a:spLocks noChangeShapeType="1"/>
        </xdr:cNvSpPr>
      </xdr:nvSpPr>
      <xdr:spPr bwMode="auto">
        <a:xfrm>
          <a:off x="4743450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375" name="Line 3">
          <a:extLst>
            <a:ext uri="{FF2B5EF4-FFF2-40B4-BE49-F238E27FC236}">
              <a16:creationId xmlns:a16="http://schemas.microsoft.com/office/drawing/2014/main" id="{076B108E-DA5D-47A2-AFCF-49A00ED780F2}"/>
            </a:ext>
          </a:extLst>
        </xdr:cNvPr>
        <xdr:cNvSpPr>
          <a:spLocks noChangeShapeType="1"/>
        </xdr:cNvSpPr>
      </xdr:nvSpPr>
      <xdr:spPr bwMode="auto">
        <a:xfrm>
          <a:off x="4743450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</xdr:row>
      <xdr:rowOff>47625</xdr:rowOff>
    </xdr:from>
    <xdr:to>
      <xdr:col>9</xdr:col>
      <xdr:colOff>333375</xdr:colOff>
      <xdr:row>6</xdr:row>
      <xdr:rowOff>47625</xdr:rowOff>
    </xdr:to>
    <xdr:sp macro="" textlink="">
      <xdr:nvSpPr>
        <xdr:cNvPr id="2376" name="Line 4">
          <a:extLst>
            <a:ext uri="{FF2B5EF4-FFF2-40B4-BE49-F238E27FC236}">
              <a16:creationId xmlns:a16="http://schemas.microsoft.com/office/drawing/2014/main" id="{939CEA02-6301-4C13-B1EE-CD5D573D6395}"/>
            </a:ext>
          </a:extLst>
        </xdr:cNvPr>
        <xdr:cNvSpPr>
          <a:spLocks noChangeShapeType="1"/>
        </xdr:cNvSpPr>
      </xdr:nvSpPr>
      <xdr:spPr bwMode="auto">
        <a:xfrm>
          <a:off x="2343150" y="1104900"/>
          <a:ext cx="3514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77" name="Line 6">
          <a:extLst>
            <a:ext uri="{FF2B5EF4-FFF2-40B4-BE49-F238E27FC236}">
              <a16:creationId xmlns:a16="http://schemas.microsoft.com/office/drawing/2014/main" id="{5FD5B5AF-19B5-4B60-8B03-49CB8D105A40}"/>
            </a:ext>
          </a:extLst>
        </xdr:cNvPr>
        <xdr:cNvSpPr>
          <a:spLocks noChangeShapeType="1"/>
        </xdr:cNvSpPr>
      </xdr:nvSpPr>
      <xdr:spPr bwMode="auto">
        <a:xfrm>
          <a:off x="4743450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78" name="Line 8">
          <a:extLst>
            <a:ext uri="{FF2B5EF4-FFF2-40B4-BE49-F238E27FC236}">
              <a16:creationId xmlns:a16="http://schemas.microsoft.com/office/drawing/2014/main" id="{B136F407-FBDF-4F2A-BC4D-263FF956EDEC}"/>
            </a:ext>
          </a:extLst>
        </xdr:cNvPr>
        <xdr:cNvSpPr>
          <a:spLocks noChangeShapeType="1"/>
        </xdr:cNvSpPr>
      </xdr:nvSpPr>
      <xdr:spPr bwMode="auto">
        <a:xfrm>
          <a:off x="4743450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</xdr:row>
      <xdr:rowOff>76200</xdr:rowOff>
    </xdr:from>
    <xdr:to>
      <xdr:col>9</xdr:col>
      <xdr:colOff>323850</xdr:colOff>
      <xdr:row>6</xdr:row>
      <xdr:rowOff>76200</xdr:rowOff>
    </xdr:to>
    <xdr:sp macro="" textlink="">
      <xdr:nvSpPr>
        <xdr:cNvPr id="2379" name="Line 9">
          <a:extLst>
            <a:ext uri="{FF2B5EF4-FFF2-40B4-BE49-F238E27FC236}">
              <a16:creationId xmlns:a16="http://schemas.microsoft.com/office/drawing/2014/main" id="{B48ADEA8-62A6-4160-AAF6-9A352B4F49F9}"/>
            </a:ext>
          </a:extLst>
        </xdr:cNvPr>
        <xdr:cNvSpPr>
          <a:spLocks noChangeShapeType="1"/>
        </xdr:cNvSpPr>
      </xdr:nvSpPr>
      <xdr:spPr bwMode="auto">
        <a:xfrm>
          <a:off x="2333625" y="1133475"/>
          <a:ext cx="3514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80" name="Line 12">
          <a:extLst>
            <a:ext uri="{FF2B5EF4-FFF2-40B4-BE49-F238E27FC236}">
              <a16:creationId xmlns:a16="http://schemas.microsoft.com/office/drawing/2014/main" id="{87E76235-3D25-4CB1-8EE6-10881CAC76BB}"/>
            </a:ext>
          </a:extLst>
        </xdr:cNvPr>
        <xdr:cNvSpPr>
          <a:spLocks noChangeShapeType="1"/>
        </xdr:cNvSpPr>
      </xdr:nvSpPr>
      <xdr:spPr bwMode="auto">
        <a:xfrm>
          <a:off x="4743450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81" name="Line 14">
          <a:extLst>
            <a:ext uri="{FF2B5EF4-FFF2-40B4-BE49-F238E27FC236}">
              <a16:creationId xmlns:a16="http://schemas.microsoft.com/office/drawing/2014/main" id="{73B13112-DB12-4677-BAF8-3C66C9463305}"/>
            </a:ext>
          </a:extLst>
        </xdr:cNvPr>
        <xdr:cNvSpPr>
          <a:spLocks noChangeShapeType="1"/>
        </xdr:cNvSpPr>
      </xdr:nvSpPr>
      <xdr:spPr bwMode="auto">
        <a:xfrm>
          <a:off x="4743450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82" name="Line 18">
          <a:extLst>
            <a:ext uri="{FF2B5EF4-FFF2-40B4-BE49-F238E27FC236}">
              <a16:creationId xmlns:a16="http://schemas.microsoft.com/office/drawing/2014/main" id="{BCAB1151-23D5-40D9-ACCA-C511B1B9F3A1}"/>
            </a:ext>
          </a:extLst>
        </xdr:cNvPr>
        <xdr:cNvSpPr>
          <a:spLocks noChangeShapeType="1"/>
        </xdr:cNvSpPr>
      </xdr:nvSpPr>
      <xdr:spPr bwMode="auto">
        <a:xfrm>
          <a:off x="4743450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2383" name="Line 19">
          <a:extLst>
            <a:ext uri="{FF2B5EF4-FFF2-40B4-BE49-F238E27FC236}">
              <a16:creationId xmlns:a16="http://schemas.microsoft.com/office/drawing/2014/main" id="{5D07DBAA-02EA-410A-AB50-F6CC37EE631F}"/>
            </a:ext>
          </a:extLst>
        </xdr:cNvPr>
        <xdr:cNvSpPr>
          <a:spLocks noChangeShapeType="1"/>
        </xdr:cNvSpPr>
      </xdr:nvSpPr>
      <xdr:spPr bwMode="auto">
        <a:xfrm>
          <a:off x="4743450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542925</xdr:colOff>
      <xdr:row>10</xdr:row>
      <xdr:rowOff>9525</xdr:rowOff>
    </xdr:from>
    <xdr:to>
      <xdr:col>7</xdr:col>
      <xdr:colOff>542925</xdr:colOff>
      <xdr:row>11</xdr:row>
      <xdr:rowOff>257175</xdr:rowOff>
    </xdr:to>
    <xdr:sp macro="" textlink="">
      <xdr:nvSpPr>
        <xdr:cNvPr id="2384" name="Line 22">
          <a:extLst>
            <a:ext uri="{FF2B5EF4-FFF2-40B4-BE49-F238E27FC236}">
              <a16:creationId xmlns:a16="http://schemas.microsoft.com/office/drawing/2014/main" id="{CF91B3AB-2A0C-461F-8C62-1BC7110526D9}"/>
            </a:ext>
          </a:extLst>
        </xdr:cNvPr>
        <xdr:cNvSpPr>
          <a:spLocks noChangeShapeType="1"/>
        </xdr:cNvSpPr>
      </xdr:nvSpPr>
      <xdr:spPr bwMode="auto">
        <a:xfrm>
          <a:off x="4743450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385" name="Line 23">
          <a:extLst>
            <a:ext uri="{FF2B5EF4-FFF2-40B4-BE49-F238E27FC236}">
              <a16:creationId xmlns:a16="http://schemas.microsoft.com/office/drawing/2014/main" id="{ECF8AF23-832A-4C7C-B66A-E82EDB9688E1}"/>
            </a:ext>
          </a:extLst>
        </xdr:cNvPr>
        <xdr:cNvSpPr>
          <a:spLocks noChangeShapeType="1"/>
        </xdr:cNvSpPr>
      </xdr:nvSpPr>
      <xdr:spPr bwMode="auto">
        <a:xfrm>
          <a:off x="4743450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2386" name="Line 24">
          <a:extLst>
            <a:ext uri="{FF2B5EF4-FFF2-40B4-BE49-F238E27FC236}">
              <a16:creationId xmlns:a16="http://schemas.microsoft.com/office/drawing/2014/main" id="{EB3363E7-ECDF-43DA-A3BF-EAB80A4CF151}"/>
            </a:ext>
          </a:extLst>
        </xdr:cNvPr>
        <xdr:cNvSpPr>
          <a:spLocks noChangeShapeType="1"/>
        </xdr:cNvSpPr>
      </xdr:nvSpPr>
      <xdr:spPr bwMode="auto">
        <a:xfrm>
          <a:off x="4743450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10</xdr:row>
      <xdr:rowOff>9525</xdr:rowOff>
    </xdr:from>
    <xdr:to>
      <xdr:col>7</xdr:col>
      <xdr:colOff>542925</xdr:colOff>
      <xdr:row>11</xdr:row>
      <xdr:rowOff>257175</xdr:rowOff>
    </xdr:to>
    <xdr:sp macro="" textlink="">
      <xdr:nvSpPr>
        <xdr:cNvPr id="7435" name="Line 1">
          <a:extLst>
            <a:ext uri="{FF2B5EF4-FFF2-40B4-BE49-F238E27FC236}">
              <a16:creationId xmlns:a16="http://schemas.microsoft.com/office/drawing/2014/main" id="{E9A3E48D-3EEA-47FB-B329-C923ABAD96CA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7436" name="Line 2">
          <a:extLst>
            <a:ext uri="{FF2B5EF4-FFF2-40B4-BE49-F238E27FC236}">
              <a16:creationId xmlns:a16="http://schemas.microsoft.com/office/drawing/2014/main" id="{6800702A-23D1-4E23-BE4F-79D20D3BCD8D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7437" name="Line 3">
          <a:extLst>
            <a:ext uri="{FF2B5EF4-FFF2-40B4-BE49-F238E27FC236}">
              <a16:creationId xmlns:a16="http://schemas.microsoft.com/office/drawing/2014/main" id="{D12CD8B8-B110-4A41-AEA6-CFCAB291D760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923925</xdr:colOff>
      <xdr:row>6</xdr:row>
      <xdr:rowOff>47625</xdr:rowOff>
    </xdr:from>
    <xdr:to>
      <xdr:col>9</xdr:col>
      <xdr:colOff>333375</xdr:colOff>
      <xdr:row>6</xdr:row>
      <xdr:rowOff>47625</xdr:rowOff>
    </xdr:to>
    <xdr:sp macro="" textlink="">
      <xdr:nvSpPr>
        <xdr:cNvPr id="7438" name="Line 4">
          <a:extLst>
            <a:ext uri="{FF2B5EF4-FFF2-40B4-BE49-F238E27FC236}">
              <a16:creationId xmlns:a16="http://schemas.microsoft.com/office/drawing/2014/main" id="{EB96C2F2-1215-47D0-8C0B-1F998AF362AA}"/>
            </a:ext>
          </a:extLst>
        </xdr:cNvPr>
        <xdr:cNvSpPr>
          <a:spLocks noChangeShapeType="1"/>
        </xdr:cNvSpPr>
      </xdr:nvSpPr>
      <xdr:spPr bwMode="auto">
        <a:xfrm>
          <a:off x="2343150" y="1104900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39" name="Line 6">
          <a:extLst>
            <a:ext uri="{FF2B5EF4-FFF2-40B4-BE49-F238E27FC236}">
              <a16:creationId xmlns:a16="http://schemas.microsoft.com/office/drawing/2014/main" id="{3FC6C5F7-1E53-4E19-83A3-0355E1768C4A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40" name="Line 8">
          <a:extLst>
            <a:ext uri="{FF2B5EF4-FFF2-40B4-BE49-F238E27FC236}">
              <a16:creationId xmlns:a16="http://schemas.microsoft.com/office/drawing/2014/main" id="{9BF1BE9E-B3E4-47E7-9F78-8C3AEC7F7C81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914400</xdr:colOff>
      <xdr:row>6</xdr:row>
      <xdr:rowOff>76200</xdr:rowOff>
    </xdr:from>
    <xdr:to>
      <xdr:col>9</xdr:col>
      <xdr:colOff>323850</xdr:colOff>
      <xdr:row>6</xdr:row>
      <xdr:rowOff>76200</xdr:rowOff>
    </xdr:to>
    <xdr:sp macro="" textlink="">
      <xdr:nvSpPr>
        <xdr:cNvPr id="7441" name="Line 9">
          <a:extLst>
            <a:ext uri="{FF2B5EF4-FFF2-40B4-BE49-F238E27FC236}">
              <a16:creationId xmlns:a16="http://schemas.microsoft.com/office/drawing/2014/main" id="{E8059C3A-0D2F-48A0-AD1A-D2B0B306B79E}"/>
            </a:ext>
          </a:extLst>
        </xdr:cNvPr>
        <xdr:cNvSpPr>
          <a:spLocks noChangeShapeType="1"/>
        </xdr:cNvSpPr>
      </xdr:nvSpPr>
      <xdr:spPr bwMode="auto">
        <a:xfrm>
          <a:off x="2333625" y="113347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42" name="Line 12">
          <a:extLst>
            <a:ext uri="{FF2B5EF4-FFF2-40B4-BE49-F238E27FC236}">
              <a16:creationId xmlns:a16="http://schemas.microsoft.com/office/drawing/2014/main" id="{D8BF3350-6E23-4DA0-B694-388950EA33A9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43" name="Line 14">
          <a:extLst>
            <a:ext uri="{FF2B5EF4-FFF2-40B4-BE49-F238E27FC236}">
              <a16:creationId xmlns:a16="http://schemas.microsoft.com/office/drawing/2014/main" id="{A37C7514-7512-4E60-AD0B-752C79619F6F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44" name="Line 18">
          <a:extLst>
            <a:ext uri="{FF2B5EF4-FFF2-40B4-BE49-F238E27FC236}">
              <a16:creationId xmlns:a16="http://schemas.microsoft.com/office/drawing/2014/main" id="{FC753C5F-0801-4A28-ABC9-7DCB3DFB6ED0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64</xdr:row>
      <xdr:rowOff>0</xdr:rowOff>
    </xdr:from>
    <xdr:to>
      <xdr:col>7</xdr:col>
      <xdr:colOff>533400</xdr:colOff>
      <xdr:row>64</xdr:row>
      <xdr:rowOff>0</xdr:rowOff>
    </xdr:to>
    <xdr:sp macro="" textlink="">
      <xdr:nvSpPr>
        <xdr:cNvPr id="7445" name="Line 19">
          <a:extLst>
            <a:ext uri="{FF2B5EF4-FFF2-40B4-BE49-F238E27FC236}">
              <a16:creationId xmlns:a16="http://schemas.microsoft.com/office/drawing/2014/main" id="{85E7DEA8-765A-4B44-A06F-75F9932ECFAF}"/>
            </a:ext>
          </a:extLst>
        </xdr:cNvPr>
        <xdr:cNvSpPr>
          <a:spLocks noChangeShapeType="1"/>
        </xdr:cNvSpPr>
      </xdr:nvSpPr>
      <xdr:spPr bwMode="auto">
        <a:xfrm>
          <a:off x="4772025" y="1247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542925</xdr:colOff>
      <xdr:row>10</xdr:row>
      <xdr:rowOff>9525</xdr:rowOff>
    </xdr:from>
    <xdr:to>
      <xdr:col>7</xdr:col>
      <xdr:colOff>542925</xdr:colOff>
      <xdr:row>11</xdr:row>
      <xdr:rowOff>257175</xdr:rowOff>
    </xdr:to>
    <xdr:sp macro="" textlink="">
      <xdr:nvSpPr>
        <xdr:cNvPr id="7446" name="Line 22">
          <a:extLst>
            <a:ext uri="{FF2B5EF4-FFF2-40B4-BE49-F238E27FC236}">
              <a16:creationId xmlns:a16="http://schemas.microsoft.com/office/drawing/2014/main" id="{46E682F7-AD91-401C-BD67-B832FB8EF5B1}"/>
            </a:ext>
          </a:extLst>
        </xdr:cNvPr>
        <xdr:cNvSpPr>
          <a:spLocks noChangeShapeType="1"/>
        </xdr:cNvSpPr>
      </xdr:nvSpPr>
      <xdr:spPr bwMode="auto">
        <a:xfrm>
          <a:off x="4772025" y="1724025"/>
          <a:ext cx="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7447" name="Line 23">
          <a:extLst>
            <a:ext uri="{FF2B5EF4-FFF2-40B4-BE49-F238E27FC236}">
              <a16:creationId xmlns:a16="http://schemas.microsoft.com/office/drawing/2014/main" id="{9BFBBE06-678E-49F2-9642-7999B26C1DC3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561975</xdr:colOff>
      <xdr:row>9</xdr:row>
      <xdr:rowOff>0</xdr:rowOff>
    </xdr:from>
    <xdr:to>
      <xdr:col>7</xdr:col>
      <xdr:colOff>533400</xdr:colOff>
      <xdr:row>9</xdr:row>
      <xdr:rowOff>0</xdr:rowOff>
    </xdr:to>
    <xdr:sp macro="" textlink="">
      <xdr:nvSpPr>
        <xdr:cNvPr id="7448" name="Line 24">
          <a:extLst>
            <a:ext uri="{FF2B5EF4-FFF2-40B4-BE49-F238E27FC236}">
              <a16:creationId xmlns:a16="http://schemas.microsoft.com/office/drawing/2014/main" id="{44E66521-58E7-4781-8A50-01BBB37E06DF}"/>
            </a:ext>
          </a:extLst>
        </xdr:cNvPr>
        <xdr:cNvSpPr>
          <a:spLocks noChangeShapeType="1"/>
        </xdr:cNvSpPr>
      </xdr:nvSpPr>
      <xdr:spPr bwMode="auto">
        <a:xfrm>
          <a:off x="477202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tabSelected="1" workbookViewId="0"/>
  </sheetViews>
  <sheetFormatPr defaultRowHeight="13.5"/>
  <cols>
    <col min="2" max="2" width="11.75" customWidth="1"/>
    <col min="3" max="3" width="5.625" customWidth="1"/>
    <col min="4" max="4" width="11.875" customWidth="1"/>
    <col min="5" max="5" width="4.625" customWidth="1"/>
    <col min="9" max="9" width="14.5" customWidth="1"/>
  </cols>
  <sheetData>
    <row r="1" spans="2:10" ht="14.25" thickBot="1"/>
    <row r="2" spans="2:10" ht="32.25" customHeight="1" thickTop="1" thickBot="1">
      <c r="B2" s="399" t="s">
        <v>82</v>
      </c>
      <c r="C2" s="400"/>
      <c r="D2" s="400"/>
      <c r="E2" s="400"/>
      <c r="F2" s="400"/>
      <c r="G2" s="400"/>
      <c r="H2" s="401"/>
      <c r="I2" s="402"/>
    </row>
    <row r="3" spans="2:10" ht="14.25" thickTop="1"/>
    <row r="6" spans="2:10">
      <c r="D6" s="138"/>
      <c r="F6" s="130" t="s">
        <v>52</v>
      </c>
    </row>
    <row r="8" spans="2:10" ht="33.75" customHeight="1">
      <c r="B8" s="139" t="s">
        <v>53</v>
      </c>
      <c r="C8" s="140"/>
      <c r="D8" s="409"/>
      <c r="E8" s="410"/>
      <c r="F8" s="410"/>
      <c r="G8" s="410"/>
      <c r="H8" s="410"/>
      <c r="I8" s="411"/>
      <c r="J8" s="369" t="s">
        <v>192</v>
      </c>
    </row>
    <row r="9" spans="2:10" ht="33.75" customHeight="1">
      <c r="B9" s="139" t="s">
        <v>59</v>
      </c>
      <c r="C9" s="141" t="s">
        <v>57</v>
      </c>
      <c r="D9" s="142"/>
      <c r="E9" s="143" t="s">
        <v>59</v>
      </c>
      <c r="F9" s="403"/>
      <c r="G9" s="404"/>
      <c r="H9" s="404"/>
      <c r="I9" s="405"/>
    </row>
    <row r="10" spans="2:10" ht="39" customHeight="1">
      <c r="B10" s="370" t="s">
        <v>193</v>
      </c>
      <c r="C10" s="144"/>
      <c r="D10" s="406"/>
      <c r="E10" s="407"/>
      <c r="F10" s="408"/>
    </row>
    <row r="11" spans="2:10" ht="39" customHeight="1">
      <c r="B11" s="412" t="s">
        <v>54</v>
      </c>
      <c r="C11" s="141" t="s">
        <v>171</v>
      </c>
      <c r="D11" s="381"/>
      <c r="E11" s="382"/>
      <c r="F11" s="383"/>
    </row>
    <row r="12" spans="2:10" ht="39" customHeight="1">
      <c r="B12" s="413"/>
      <c r="C12" s="141" t="s">
        <v>61</v>
      </c>
      <c r="D12" s="414"/>
      <c r="E12" s="415"/>
      <c r="F12" s="416"/>
      <c r="G12" s="379" t="s">
        <v>172</v>
      </c>
      <c r="H12" s="380"/>
      <c r="I12" s="380"/>
    </row>
    <row r="13" spans="2:10" ht="39" customHeight="1">
      <c r="B13" s="364" t="s">
        <v>173</v>
      </c>
      <c r="D13" s="396"/>
      <c r="E13" s="397"/>
      <c r="F13" s="398"/>
      <c r="G13" s="379" t="s">
        <v>174</v>
      </c>
      <c r="H13" s="380"/>
      <c r="I13" s="380"/>
    </row>
    <row r="14" spans="2:10" ht="39" customHeight="1">
      <c r="B14" s="364" t="s">
        <v>188</v>
      </c>
      <c r="D14" s="376">
        <f>+男子一覧印刷用!H59</f>
        <v>0</v>
      </c>
      <c r="E14" s="377"/>
      <c r="F14" s="378"/>
      <c r="G14" s="379" t="s">
        <v>189</v>
      </c>
      <c r="H14" s="380"/>
      <c r="I14" s="380"/>
    </row>
    <row r="16" spans="2:10" ht="21" customHeight="1">
      <c r="D16" s="145" t="s">
        <v>55</v>
      </c>
    </row>
    <row r="17" spans="2:9">
      <c r="B17" s="384" t="s">
        <v>56</v>
      </c>
      <c r="D17" s="387"/>
      <c r="E17" s="388"/>
      <c r="F17" s="388"/>
      <c r="G17" s="388"/>
      <c r="H17" s="388"/>
      <c r="I17" s="389"/>
    </row>
    <row r="18" spans="2:9">
      <c r="B18" s="385"/>
      <c r="D18" s="390"/>
      <c r="E18" s="391"/>
      <c r="F18" s="391"/>
      <c r="G18" s="391"/>
      <c r="H18" s="391"/>
      <c r="I18" s="392"/>
    </row>
    <row r="19" spans="2:9">
      <c r="B19" s="385"/>
      <c r="D19" s="390"/>
      <c r="E19" s="391"/>
      <c r="F19" s="391"/>
      <c r="G19" s="391"/>
      <c r="H19" s="391"/>
      <c r="I19" s="392"/>
    </row>
    <row r="20" spans="2:9">
      <c r="B20" s="385"/>
      <c r="D20" s="390"/>
      <c r="E20" s="391"/>
      <c r="F20" s="391"/>
      <c r="G20" s="391"/>
      <c r="H20" s="391"/>
      <c r="I20" s="392"/>
    </row>
    <row r="21" spans="2:9">
      <c r="B21" s="386"/>
      <c r="D21" s="393"/>
      <c r="E21" s="394"/>
      <c r="F21" s="394"/>
      <c r="G21" s="394"/>
      <c r="H21" s="394"/>
      <c r="I21" s="395"/>
    </row>
  </sheetData>
  <mergeCells count="14">
    <mergeCell ref="B2:I2"/>
    <mergeCell ref="F9:I9"/>
    <mergeCell ref="D10:F10"/>
    <mergeCell ref="D8:I8"/>
    <mergeCell ref="B11:B12"/>
    <mergeCell ref="D12:F12"/>
    <mergeCell ref="G12:I12"/>
    <mergeCell ref="D14:F14"/>
    <mergeCell ref="G14:I14"/>
    <mergeCell ref="D11:F11"/>
    <mergeCell ref="B17:B21"/>
    <mergeCell ref="D17:I21"/>
    <mergeCell ref="D13:F13"/>
    <mergeCell ref="G13:I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9"/>
  </sheetPr>
  <dimension ref="A1:BK219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/>
    </sheetView>
  </sheetViews>
  <sheetFormatPr defaultRowHeight="13.5"/>
  <cols>
    <col min="1" max="1" width="6.5" customWidth="1"/>
    <col min="2" max="2" width="7.625" customWidth="1"/>
    <col min="3" max="3" width="13.375" customWidth="1"/>
    <col min="4" max="4" width="16.875" customWidth="1"/>
    <col min="5" max="5" width="4.375" customWidth="1"/>
    <col min="6" max="6" width="11.375" customWidth="1"/>
    <col min="7" max="7" width="43.125" customWidth="1"/>
    <col min="8" max="8" width="2.625" customWidth="1"/>
    <col min="9" max="9" width="5.625" customWidth="1"/>
    <col min="10" max="10" width="2.625" customWidth="1"/>
    <col min="11" max="11" width="5.625" customWidth="1"/>
    <col min="12" max="12" width="2.625" customWidth="1"/>
    <col min="13" max="13" width="5.6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2.625" customWidth="1"/>
    <col min="19" max="19" width="5.625" customWidth="1"/>
    <col min="20" max="20" width="2.625" customWidth="1"/>
    <col min="21" max="21" width="4.875" customWidth="1"/>
    <col min="22" max="22" width="2.625" customWidth="1"/>
    <col min="23" max="23" width="6.875" customWidth="1"/>
    <col min="24" max="24" width="2.625" customWidth="1"/>
    <col min="25" max="25" width="7.125" customWidth="1"/>
    <col min="26" max="26" width="2.75" customWidth="1"/>
    <col min="27" max="27" width="7.375" customWidth="1"/>
    <col min="28" max="28" width="2.75" customWidth="1"/>
    <col min="29" max="29" width="6.875" customWidth="1"/>
    <col min="30" max="30" width="2.75" customWidth="1"/>
    <col min="31" max="31" width="8.125" customWidth="1"/>
    <col min="32" max="37" width="0.375" customWidth="1"/>
    <col min="38" max="38" width="2.875" customWidth="1"/>
    <col min="39" max="39" width="5.75" customWidth="1"/>
    <col min="40" max="40" width="2.375" customWidth="1"/>
    <col min="41" max="41" width="5.75" customWidth="1"/>
    <col min="42" max="42" width="2.5" customWidth="1"/>
    <col min="43" max="43" width="5.625" customWidth="1"/>
    <col min="44" max="44" width="3" customWidth="1"/>
    <col min="45" max="48" width="9.875" customWidth="1"/>
    <col min="49" max="62" width="10.75" customWidth="1"/>
    <col min="63" max="63" width="9.25" customWidth="1"/>
  </cols>
  <sheetData>
    <row r="1" spans="1:63" ht="13.5" customHeight="1">
      <c r="B1" s="423" t="s">
        <v>99</v>
      </c>
      <c r="C1" s="423"/>
      <c r="D1" s="423"/>
      <c r="E1" s="423"/>
      <c r="F1" s="423"/>
      <c r="G1" s="423"/>
    </row>
    <row r="2" spans="1:63">
      <c r="A2">
        <v>1</v>
      </c>
      <c r="B2">
        <f>A2+1</f>
        <v>2</v>
      </c>
      <c r="C2">
        <f t="shared" ref="C2:AS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>G2+1</f>
        <v>8</v>
      </c>
      <c r="I2">
        <f t="shared" si="0"/>
        <v>9</v>
      </c>
      <c r="J2">
        <f t="shared" si="0"/>
        <v>10</v>
      </c>
      <c r="K2">
        <f>J2+1</f>
        <v>11</v>
      </c>
      <c r="L2">
        <f>K2+1</f>
        <v>12</v>
      </c>
      <c r="M2">
        <f>L2+1</f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f t="shared" si="0"/>
        <v>22</v>
      </c>
      <c r="W2">
        <f t="shared" si="0"/>
        <v>23</v>
      </c>
      <c r="X2">
        <f t="shared" si="0"/>
        <v>24</v>
      </c>
      <c r="Y2">
        <f t="shared" si="0"/>
        <v>25</v>
      </c>
      <c r="Z2">
        <f t="shared" si="0"/>
        <v>26</v>
      </c>
      <c r="AA2">
        <f t="shared" si="0"/>
        <v>27</v>
      </c>
      <c r="AB2">
        <f t="shared" si="0"/>
        <v>28</v>
      </c>
      <c r="AC2">
        <f t="shared" si="0"/>
        <v>29</v>
      </c>
      <c r="AD2">
        <f t="shared" si="0"/>
        <v>30</v>
      </c>
      <c r="AE2">
        <f t="shared" si="0"/>
        <v>31</v>
      </c>
      <c r="AF2">
        <f t="shared" si="0"/>
        <v>32</v>
      </c>
      <c r="AG2">
        <f t="shared" si="0"/>
        <v>33</v>
      </c>
      <c r="AH2">
        <f t="shared" si="0"/>
        <v>34</v>
      </c>
      <c r="AI2">
        <f t="shared" si="0"/>
        <v>35</v>
      </c>
      <c r="AJ2">
        <f t="shared" si="0"/>
        <v>36</v>
      </c>
      <c r="AK2">
        <f t="shared" si="0"/>
        <v>37</v>
      </c>
      <c r="AL2">
        <f t="shared" si="0"/>
        <v>38</v>
      </c>
      <c r="AM2">
        <f t="shared" si="0"/>
        <v>39</v>
      </c>
      <c r="AN2">
        <f t="shared" si="0"/>
        <v>40</v>
      </c>
      <c r="AO2">
        <f t="shared" si="0"/>
        <v>41</v>
      </c>
      <c r="AP2">
        <f t="shared" si="0"/>
        <v>42</v>
      </c>
      <c r="AQ2">
        <f t="shared" si="0"/>
        <v>43</v>
      </c>
      <c r="AR2">
        <f t="shared" si="0"/>
        <v>44</v>
      </c>
      <c r="AS2">
        <f t="shared" si="0"/>
        <v>45</v>
      </c>
    </row>
    <row r="3" spans="1:63">
      <c r="B3" t="s">
        <v>26</v>
      </c>
      <c r="C3" s="26"/>
      <c r="D3" s="27" t="s">
        <v>13</v>
      </c>
    </row>
    <row r="4" spans="1:63">
      <c r="B4" s="111"/>
      <c r="C4" s="27" t="s">
        <v>27</v>
      </c>
      <c r="D4" s="27"/>
    </row>
    <row r="5" spans="1:63" ht="13.5" customHeight="1">
      <c r="B5" s="111"/>
      <c r="C5" s="28"/>
      <c r="F5" s="7"/>
      <c r="G5" s="170"/>
      <c r="H5" s="92" t="s">
        <v>28</v>
      </c>
      <c r="I5" s="8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11"/>
      <c r="U5" s="12"/>
      <c r="V5" s="11"/>
      <c r="W5" s="12"/>
      <c r="X5" s="11"/>
      <c r="Y5" s="12"/>
      <c r="Z5" s="21"/>
      <c r="AA5" s="21"/>
      <c r="AB5" s="11"/>
      <c r="AC5" s="12"/>
      <c r="AD5" s="11"/>
      <c r="AE5" s="12"/>
      <c r="AF5" s="140"/>
      <c r="AL5" s="87"/>
      <c r="AM5" s="88"/>
      <c r="AN5" s="87"/>
      <c r="AO5" s="88"/>
      <c r="AP5" s="87"/>
      <c r="AQ5" s="88"/>
    </row>
    <row r="6" spans="1:63" ht="13.5" customHeight="1">
      <c r="B6" s="91" t="s">
        <v>14</v>
      </c>
      <c r="C6" s="22"/>
      <c r="D6" s="22"/>
      <c r="E6" s="22"/>
      <c r="F6" s="130" t="s">
        <v>75</v>
      </c>
      <c r="G6" s="170"/>
      <c r="H6" s="9"/>
      <c r="I6" s="10"/>
      <c r="J6" s="360"/>
      <c r="K6" s="360"/>
      <c r="L6" s="360"/>
      <c r="M6" s="360"/>
      <c r="N6" s="9"/>
      <c r="O6" s="10"/>
      <c r="P6" s="9"/>
      <c r="Q6" s="10"/>
      <c r="R6" s="9"/>
      <c r="S6" s="10"/>
      <c r="T6" s="9"/>
      <c r="U6" s="10"/>
      <c r="V6" s="9"/>
      <c r="W6" s="10"/>
      <c r="X6" s="9"/>
      <c r="Y6" s="10"/>
      <c r="Z6" s="9"/>
      <c r="AA6" s="10"/>
      <c r="AB6" s="9"/>
      <c r="AC6" s="10"/>
      <c r="AD6" s="9"/>
      <c r="AE6" s="10"/>
      <c r="AF6" s="325"/>
      <c r="AG6" s="2"/>
      <c r="AH6" s="2"/>
      <c r="AI6" s="2"/>
      <c r="AJ6" s="2"/>
      <c r="AK6" s="2"/>
      <c r="AL6" s="89"/>
      <c r="AM6" s="90"/>
      <c r="AN6" s="89"/>
      <c r="AO6" s="90"/>
      <c r="AP6" s="89"/>
      <c r="AQ6" s="90"/>
      <c r="AS6" t="s">
        <v>3</v>
      </c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7" customHeight="1">
      <c r="B7" s="4" t="s">
        <v>11</v>
      </c>
      <c r="C7" s="5" t="s">
        <v>1</v>
      </c>
      <c r="D7" s="25" t="s">
        <v>12</v>
      </c>
      <c r="E7" s="5" t="s">
        <v>0</v>
      </c>
      <c r="F7" s="20" t="s">
        <v>67</v>
      </c>
      <c r="G7" s="6" t="s">
        <v>9</v>
      </c>
      <c r="H7" s="417" t="s">
        <v>180</v>
      </c>
      <c r="I7" s="418"/>
      <c r="J7" s="417" t="s">
        <v>181</v>
      </c>
      <c r="K7" s="418"/>
      <c r="L7" s="417" t="s">
        <v>163</v>
      </c>
      <c r="M7" s="418"/>
      <c r="N7" s="417" t="s">
        <v>101</v>
      </c>
      <c r="O7" s="418"/>
      <c r="P7" s="417" t="s">
        <v>102</v>
      </c>
      <c r="Q7" s="418"/>
      <c r="R7" s="417" t="s">
        <v>103</v>
      </c>
      <c r="S7" s="418"/>
      <c r="T7" s="417" t="s">
        <v>83</v>
      </c>
      <c r="U7" s="418"/>
      <c r="V7" s="417" t="s">
        <v>108</v>
      </c>
      <c r="W7" s="418"/>
      <c r="X7" s="417" t="s">
        <v>109</v>
      </c>
      <c r="Y7" s="418"/>
      <c r="Z7" s="417" t="s">
        <v>84</v>
      </c>
      <c r="AA7" s="418"/>
      <c r="AB7" s="417" t="s">
        <v>112</v>
      </c>
      <c r="AC7" s="418"/>
      <c r="AD7" s="417" t="s">
        <v>190</v>
      </c>
      <c r="AE7" s="418"/>
      <c r="AF7" s="421"/>
      <c r="AG7" s="422"/>
      <c r="AH7" s="422"/>
      <c r="AI7" s="422"/>
      <c r="AJ7" s="422"/>
      <c r="AK7" s="422"/>
      <c r="AL7" s="419" t="s">
        <v>116</v>
      </c>
      <c r="AM7" s="420"/>
      <c r="AN7" s="419" t="s">
        <v>117</v>
      </c>
      <c r="AO7" s="420"/>
      <c r="AP7" s="419" t="s">
        <v>118</v>
      </c>
      <c r="AQ7" s="420"/>
      <c r="AS7" s="151" t="s">
        <v>45</v>
      </c>
      <c r="AT7" s="151"/>
      <c r="AU7" s="151"/>
      <c r="AV7" s="151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</row>
    <row r="8" spans="1:63" ht="35.25" customHeight="1">
      <c r="A8" s="29" t="s">
        <v>5</v>
      </c>
      <c r="B8" s="30">
        <v>1101</v>
      </c>
      <c r="C8" s="30" t="s">
        <v>4</v>
      </c>
      <c r="D8" s="31" t="s">
        <v>51</v>
      </c>
      <c r="E8" s="188">
        <v>1</v>
      </c>
      <c r="F8" s="32" t="s">
        <v>100</v>
      </c>
      <c r="G8" s="233" t="str">
        <f>T(AT8)&amp;T(AU8)&amp;T(AV8)&amp;T(AW8)&amp;T(AX8)&amp;T(AY8)&amp;T(AZ8)&amp;T(BA8)&amp;T(BB8)&amp;T(BC8)&amp;T(BD8)&amp;T(BE8)</f>
        <v>１男50ｍ．２男50ｍ．３男50ｍ．４男100m．５男100m．６男100m．全男200m．全男1000m．全男80mH．全男走高跳．全男走幅跳．全男ｼﾞｬﾍﾞﾘｯｸﾎﾞｰﾙ投．</v>
      </c>
      <c r="H8" s="33" t="s">
        <v>3</v>
      </c>
      <c r="I8" s="34" t="s">
        <v>164</v>
      </c>
      <c r="J8" s="33" t="s">
        <v>3</v>
      </c>
      <c r="K8" s="34" t="s">
        <v>164</v>
      </c>
      <c r="L8" s="33" t="s">
        <v>3</v>
      </c>
      <c r="M8" s="34" t="s">
        <v>164</v>
      </c>
      <c r="N8" s="33" t="s">
        <v>3</v>
      </c>
      <c r="O8" s="34" t="s">
        <v>104</v>
      </c>
      <c r="P8" s="33" t="s">
        <v>3</v>
      </c>
      <c r="Q8" s="34" t="s">
        <v>105</v>
      </c>
      <c r="R8" s="33" t="s">
        <v>3</v>
      </c>
      <c r="S8" s="34" t="s">
        <v>106</v>
      </c>
      <c r="T8" s="33" t="s">
        <v>3</v>
      </c>
      <c r="U8" s="34" t="s">
        <v>107</v>
      </c>
      <c r="V8" s="33" t="s">
        <v>3</v>
      </c>
      <c r="W8" s="34" t="s">
        <v>110</v>
      </c>
      <c r="X8" s="33" t="s">
        <v>3</v>
      </c>
      <c r="Y8" s="34" t="s">
        <v>111</v>
      </c>
      <c r="Z8" s="33" t="s">
        <v>3</v>
      </c>
      <c r="AA8" s="35" t="s">
        <v>113</v>
      </c>
      <c r="AB8" s="33" t="s">
        <v>3</v>
      </c>
      <c r="AC8" s="34" t="s">
        <v>114</v>
      </c>
      <c r="AD8" s="33" t="s">
        <v>3</v>
      </c>
      <c r="AE8" s="34" t="s">
        <v>115</v>
      </c>
      <c r="AF8" s="140"/>
      <c r="AL8" s="33" t="s">
        <v>3</v>
      </c>
      <c r="AM8" s="35" t="s">
        <v>6</v>
      </c>
      <c r="AN8" s="33" t="s">
        <v>3</v>
      </c>
      <c r="AO8" s="35" t="s">
        <v>6</v>
      </c>
      <c r="AP8" s="33" t="s">
        <v>3</v>
      </c>
      <c r="AQ8" s="35" t="s">
        <v>6</v>
      </c>
      <c r="AS8" s="122">
        <f>IF(COUNTIF(H8:AE8,"○")=0,"",COUNTIF(H8:AE8,"○"))</f>
        <v>12</v>
      </c>
      <c r="AT8" s="122" t="s">
        <v>183</v>
      </c>
      <c r="AU8" s="122" t="s">
        <v>182</v>
      </c>
      <c r="AV8" s="122" t="s">
        <v>165</v>
      </c>
      <c r="AW8" t="str">
        <f>IF(H8="○","４男100m．","")</f>
        <v>４男100m．</v>
      </c>
      <c r="AX8" t="str">
        <f>IF(P8="○","５男100m．","")</f>
        <v>５男100m．</v>
      </c>
      <c r="AY8" t="str">
        <f>IF(R8="○","６男100m．","")</f>
        <v>６男100m．</v>
      </c>
      <c r="AZ8" t="str">
        <f>IF(T8="○","全男200m．","")</f>
        <v>全男200m．</v>
      </c>
      <c r="BA8" t="str">
        <f>IF(V8="○","全男1000m．","")</f>
        <v>全男1000m．</v>
      </c>
      <c r="BB8" t="str">
        <f>IF(X8="○","全男80mH．","")</f>
        <v>全男80mH．</v>
      </c>
      <c r="BC8" t="str">
        <f>IF(Z8="○","全男走高跳．","")</f>
        <v>全男走高跳．</v>
      </c>
      <c r="BD8" t="str">
        <f>IF(AB8="○","全男走幅跳．","")</f>
        <v>全男走幅跳．</v>
      </c>
      <c r="BE8" t="str">
        <f>IF(AD8="○","全男ｼﾞｬﾍﾞﾘｯｸﾎﾞｰﾙ投．","")</f>
        <v>全男ｼﾞｬﾍﾞﾘｯｸﾎﾞｰﾙ投．</v>
      </c>
    </row>
    <row r="9" spans="1:63">
      <c r="A9" s="19">
        <v>1</v>
      </c>
      <c r="B9" s="53"/>
      <c r="C9" s="56"/>
      <c r="D9" s="185"/>
      <c r="E9" s="189"/>
      <c r="F9" s="320"/>
      <c r="G9" s="146" t="str">
        <f>T(AT9)&amp;T(AU9)&amp;T(AV9)&amp;T(AW9)&amp;T(AX9)&amp;T(AY9)&amp;T(AZ9)&amp;T(BA9)&amp;T(BB9)&amp;T(BC9)&amp;T(BD9)&amp;T(BE9)</f>
        <v/>
      </c>
      <c r="H9" s="3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26"/>
      <c r="AG9" s="327"/>
      <c r="AH9" s="327"/>
      <c r="AI9" s="327"/>
      <c r="AJ9" s="327"/>
      <c r="AK9" s="327"/>
      <c r="AL9" s="136" t="str">
        <f>IF($B9="","",IF(ISERROR(MATCH($B9,リレー男子申込!$V$13:$V$254,0)),"","○"))</f>
        <v/>
      </c>
      <c r="AM9" s="113" t="str">
        <f>IF(ISERROR(MATCH($B9,リレー男子申込!$V$14:$V$205,0)),"",VLOOKUP(MATCH($B9,リレー男子申込!$V$14:$V$205,0),リレー男子申込!$S$14:$AA$205,9))</f>
        <v/>
      </c>
      <c r="AN9" s="136" t="str">
        <f>IF($B9="","",IF(ISERROR(MATCH($B9,リレー男子申込!$AG$13:$AG$254,0)),"","○"))</f>
        <v/>
      </c>
      <c r="AO9" s="113" t="str">
        <f>IF(ISERROR(MATCH($B9,リレー男子申込!$AG$14:$AG$205,0)),"",VLOOKUP(MATCH($B9,リレー男子申込!$AG$14:$AG$205,0),リレー男子申込!$AD$14:$AL$205,9))</f>
        <v/>
      </c>
      <c r="AP9" s="136" t="str">
        <f>IF($B9="","",IF(ISERROR(MATCH($B9,リレー男子申込!$AR$13:$AR$254,0)),"","○"))</f>
        <v/>
      </c>
      <c r="AQ9" s="113" t="str">
        <f>IF(ISERROR(MATCH($B9,リレー男子申込!$AR$14:$AR$205,0)),"",VLOOKUP(MATCH($B9,リレー男子申込!$AR$14:$AR$205,0),リレー男子申込!$AO$14:$AW$205,9))</f>
        <v/>
      </c>
      <c r="AS9" s="122" t="str">
        <f>IF(COUNTIF(H9:AE9,"○")=0,"",COUNTIF(H9:AE9,"○"))</f>
        <v/>
      </c>
      <c r="AT9" t="str">
        <f>IF(H9="○","１男50m．","")</f>
        <v/>
      </c>
      <c r="AU9" t="str">
        <f>IF(J9="○","２男50m．","")</f>
        <v/>
      </c>
      <c r="AV9" t="str">
        <f>IF(L9="○","３男50m．","")</f>
        <v/>
      </c>
      <c r="AW9" t="str">
        <f>IF(N9="○","４男100m．","")</f>
        <v/>
      </c>
      <c r="AX9" t="str">
        <f>IF(P9="○","５男100m．","")</f>
        <v/>
      </c>
      <c r="AY9" t="str">
        <f>IF(R9="○","６男100m．","")</f>
        <v/>
      </c>
      <c r="AZ9" t="str">
        <f>IF(T9="○","全男200m．","")</f>
        <v/>
      </c>
      <c r="BA9" t="str">
        <f>IF(V9="○","全男1000m．","")</f>
        <v/>
      </c>
      <c r="BB9" t="str">
        <f>IF(X9="○","全男80mH．","")</f>
        <v/>
      </c>
      <c r="BC9" t="str">
        <f>IF(Z9="○","全男走高跳．","")</f>
        <v/>
      </c>
      <c r="BD9" t="str">
        <f>IF(AB9="○","全男走幅跳．","")</f>
        <v/>
      </c>
      <c r="BE9" t="str">
        <f t="shared" ref="BE9:BE72" si="1">IF(AD9="○","全男ｼﾞｬﾍﾞﾘｯｸﾎﾞｰﾙ投．","")</f>
        <v/>
      </c>
    </row>
    <row r="10" spans="1:63">
      <c r="A10" s="36">
        <f t="shared" ref="A10:A41" si="2">IF(COUNTIF($C$9:$C$108,C10)&gt;=2,$A$111,A9+1)</f>
        <v>2</v>
      </c>
      <c r="B10" s="49"/>
      <c r="C10" s="57"/>
      <c r="D10" s="186"/>
      <c r="E10" s="190"/>
      <c r="F10" s="321"/>
      <c r="G10" s="147" t="str">
        <f t="shared" ref="G10:G73" si="3">T(AT10)&amp;T(AU10)&amp;T(AV10)&amp;T(AW10)&amp;T(AX10)&amp;T(AY10)&amp;T(AZ10)&amp;T(BA10)&amp;T(BB10)&amp;T(BC10)&amp;T(BD10)&amp;T(BE10)</f>
        <v/>
      </c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326"/>
      <c r="AG10" s="327"/>
      <c r="AH10" s="327"/>
      <c r="AI10" s="327"/>
      <c r="AJ10" s="327"/>
      <c r="AK10" s="327"/>
      <c r="AL10" s="77" t="str">
        <f>IF($B10="","",IF(ISERROR(MATCH($B10,リレー男子申込!$V$13:$V$254,0)),"","○"))</f>
        <v/>
      </c>
      <c r="AM10" s="77" t="str">
        <f>IF(ISERROR(MATCH($B10,リレー男子申込!$V$14:$V$205,0)),"",VLOOKUP(MATCH($B10,リレー男子申込!$V$14:$V$205,0),リレー男子申込!$S$14:$AA$205,9))</f>
        <v/>
      </c>
      <c r="AN10" s="77" t="str">
        <f>IF($B10="","",IF(ISERROR(MATCH($B10,リレー男子申込!$AG$13:$AG$254,0)),"","○"))</f>
        <v/>
      </c>
      <c r="AO10" s="77" t="str">
        <f>IF(ISERROR(MATCH($B10,リレー男子申込!$AG$14:$AG$205,0)),"",VLOOKUP(MATCH($B10,リレー男子申込!$AG$14:$AG$205,0),リレー男子申込!$AD$14:$AL$205,9))</f>
        <v/>
      </c>
      <c r="AP10" s="77" t="str">
        <f>IF($B10="","",IF(ISERROR(MATCH($B10,リレー男子申込!$AR$13:$AR$254,0)),"","○"))</f>
        <v/>
      </c>
      <c r="AQ10" s="77" t="str">
        <f>IF(ISERROR(MATCH($B10,リレー男子申込!$AR$14:$AR$205,0)),"",VLOOKUP(MATCH($B10,リレー男子申込!$AR$14:$AR$205,0),リレー男子申込!$AO$14:$AW$205,9))</f>
        <v/>
      </c>
      <c r="AS10" s="122" t="str">
        <f t="shared" ref="AS10:AS72" si="4">IF(COUNTIF(H10:AE10,"○")=0,"",COUNTIF(H10:AE10,"○"))</f>
        <v/>
      </c>
      <c r="AT10" t="str">
        <f t="shared" ref="AT10:AT73" si="5">IF(H10="○","１男50m．","")</f>
        <v/>
      </c>
      <c r="AU10" t="str">
        <f t="shared" ref="AU10:AU73" si="6">IF(J10="○","２男50m．","")</f>
        <v/>
      </c>
      <c r="AV10" t="str">
        <f t="shared" ref="AV10:AV73" si="7">IF(L10="○","３男50m．","")</f>
        <v/>
      </c>
      <c r="AW10" t="str">
        <f t="shared" ref="AW10:AW73" si="8">IF(N10="○","４男100m．","")</f>
        <v/>
      </c>
      <c r="AX10" t="str">
        <f t="shared" ref="AX10:AX73" si="9">IF(P10="○","５男100m．","")</f>
        <v/>
      </c>
      <c r="AY10" t="str">
        <f t="shared" ref="AY10:AY73" si="10">IF(R10="○","６男100m．","")</f>
        <v/>
      </c>
      <c r="AZ10" t="str">
        <f t="shared" ref="AZ10:AZ73" si="11">IF(T10="○","全男200m．","")</f>
        <v/>
      </c>
      <c r="BA10" t="str">
        <f t="shared" ref="BA10:BA73" si="12">IF(V10="○","全男1000m．","")</f>
        <v/>
      </c>
      <c r="BB10" t="str">
        <f t="shared" ref="BB10:BB73" si="13">IF(X10="○","全男80mH．","")</f>
        <v/>
      </c>
      <c r="BC10" t="str">
        <f t="shared" ref="BC10:BC73" si="14">IF(Z10="○","全男走高跳．","")</f>
        <v/>
      </c>
      <c r="BD10" t="str">
        <f t="shared" ref="BD10:BD73" si="15">IF(AB10="○","全男走幅跳．","")</f>
        <v/>
      </c>
      <c r="BE10" t="str">
        <f t="shared" si="1"/>
        <v/>
      </c>
    </row>
    <row r="11" spans="1:63">
      <c r="A11" s="19">
        <f t="shared" si="2"/>
        <v>3</v>
      </c>
      <c r="B11" s="54"/>
      <c r="C11" s="57"/>
      <c r="D11" s="48"/>
      <c r="E11" s="191"/>
      <c r="F11" s="321"/>
      <c r="G11" s="147" t="str">
        <f t="shared" si="3"/>
        <v/>
      </c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326"/>
      <c r="AG11" s="327"/>
      <c r="AH11" s="327"/>
      <c r="AI11" s="327"/>
      <c r="AJ11" s="327"/>
      <c r="AK11" s="327"/>
      <c r="AL11" s="77" t="str">
        <f>IF($B11="","",IF(ISERROR(MATCH($B11,リレー男子申込!$V$13:$V$254,0)),"","○"))</f>
        <v/>
      </c>
      <c r="AM11" s="77" t="str">
        <f>IF(ISERROR(MATCH($B11,リレー男子申込!$V$14:$V$205,0)),"",VLOOKUP(MATCH($B11,リレー男子申込!$V$14:$V$205,0),リレー男子申込!$S$14:$AA$205,9))</f>
        <v/>
      </c>
      <c r="AN11" s="77" t="str">
        <f>IF($B11="","",IF(ISERROR(MATCH($B11,リレー男子申込!$AG$13:$AG$254,0)),"","○"))</f>
        <v/>
      </c>
      <c r="AO11" s="77" t="str">
        <f>IF(ISERROR(MATCH($B11,リレー男子申込!$AG$14:$AG$205,0)),"",VLOOKUP(MATCH($B11,リレー男子申込!$AG$14:$AG$205,0),リレー男子申込!$AD$14:$AL$205,9))</f>
        <v/>
      </c>
      <c r="AP11" s="77" t="str">
        <f>IF($B11="","",IF(ISERROR(MATCH($B11,リレー男子申込!$AR$13:$AR$254,0)),"","○"))</f>
        <v/>
      </c>
      <c r="AQ11" s="77" t="str">
        <f>IF(ISERROR(MATCH($B11,リレー男子申込!$AR$14:$AR$205,0)),"",VLOOKUP(MATCH($B11,リレー男子申込!$AR$14:$AR$205,0),リレー男子申込!$AO$14:$AW$205,9))</f>
        <v/>
      </c>
      <c r="AS11" s="122" t="str">
        <f>IF(COUNTIF(H11:AE11,"○")=0,"",COUNTIF(H11:AE11,"○"))</f>
        <v/>
      </c>
      <c r="AT11" t="str">
        <f t="shared" si="5"/>
        <v/>
      </c>
      <c r="AU11" t="str">
        <f t="shared" si="6"/>
        <v/>
      </c>
      <c r="AV11" t="str">
        <f t="shared" si="7"/>
        <v/>
      </c>
      <c r="AW11" t="str">
        <f t="shared" si="8"/>
        <v/>
      </c>
      <c r="AX11" t="str">
        <f t="shared" si="9"/>
        <v/>
      </c>
      <c r="AY11" t="str">
        <f t="shared" si="10"/>
        <v/>
      </c>
      <c r="AZ11" t="str">
        <f t="shared" si="11"/>
        <v/>
      </c>
      <c r="BA11" t="str">
        <f t="shared" si="12"/>
        <v/>
      </c>
      <c r="BB11" t="str">
        <f t="shared" si="13"/>
        <v/>
      </c>
      <c r="BC11" t="str">
        <f t="shared" si="14"/>
        <v/>
      </c>
      <c r="BD11" t="str">
        <f t="shared" si="15"/>
        <v/>
      </c>
      <c r="BE11" t="str">
        <f t="shared" si="1"/>
        <v/>
      </c>
    </row>
    <row r="12" spans="1:63">
      <c r="A12" s="19">
        <f t="shared" si="2"/>
        <v>4</v>
      </c>
      <c r="B12" s="49"/>
      <c r="C12" s="57"/>
      <c r="D12" s="47"/>
      <c r="E12" s="190"/>
      <c r="F12" s="321"/>
      <c r="G12" s="147" t="str">
        <f t="shared" si="3"/>
        <v/>
      </c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326"/>
      <c r="AG12" s="327"/>
      <c r="AH12" s="327"/>
      <c r="AI12" s="327"/>
      <c r="AJ12" s="327"/>
      <c r="AK12" s="327"/>
      <c r="AL12" s="77" t="str">
        <f>IF($B12="","",IF(ISERROR(MATCH($B12,リレー男子申込!$V$13:$V$254,0)),"","○"))</f>
        <v/>
      </c>
      <c r="AM12" s="77" t="str">
        <f>IF(ISERROR(MATCH($B12,リレー男子申込!$V$14:$V$205,0)),"",VLOOKUP(MATCH($B12,リレー男子申込!$V$14:$V$205,0),リレー男子申込!$S$14:$AA$205,9))</f>
        <v/>
      </c>
      <c r="AN12" s="77" t="str">
        <f>IF($B12="","",IF(ISERROR(MATCH($B12,リレー男子申込!$AG$13:$AG$254,0)),"","○"))</f>
        <v/>
      </c>
      <c r="AO12" s="77" t="str">
        <f>IF(ISERROR(MATCH($B12,リレー男子申込!$AG$14:$AG$205,0)),"",VLOOKUP(MATCH($B12,リレー男子申込!$AG$14:$AG$205,0),リレー男子申込!$AD$14:$AL$205,9))</f>
        <v/>
      </c>
      <c r="AP12" s="77" t="str">
        <f>IF($B12="","",IF(ISERROR(MATCH($B12,リレー男子申込!$AR$13:$AR$254,0)),"","○"))</f>
        <v/>
      </c>
      <c r="AQ12" s="77" t="str">
        <f>IF(ISERROR(MATCH($B12,リレー男子申込!$AR$14:$AR$205,0)),"",VLOOKUP(MATCH($B12,リレー男子申込!$AR$14:$AR$205,0),リレー男子申込!$AO$14:$AW$205,9))</f>
        <v/>
      </c>
      <c r="AS12" s="122" t="str">
        <f t="shared" si="4"/>
        <v/>
      </c>
      <c r="AT12" t="str">
        <f t="shared" si="5"/>
        <v/>
      </c>
      <c r="AU12" t="str">
        <f t="shared" si="6"/>
        <v/>
      </c>
      <c r="AV12" t="str">
        <f t="shared" si="7"/>
        <v/>
      </c>
      <c r="AW12" t="str">
        <f t="shared" si="8"/>
        <v/>
      </c>
      <c r="AX12" t="str">
        <f t="shared" si="9"/>
        <v/>
      </c>
      <c r="AY12" t="str">
        <f t="shared" si="10"/>
        <v/>
      </c>
      <c r="AZ12" t="str">
        <f t="shared" si="11"/>
        <v/>
      </c>
      <c r="BA12" t="str">
        <f t="shared" si="12"/>
        <v/>
      </c>
      <c r="BB12" t="str">
        <f t="shared" si="13"/>
        <v/>
      </c>
      <c r="BC12" t="str">
        <f t="shared" si="14"/>
        <v/>
      </c>
      <c r="BD12" t="str">
        <f t="shared" si="15"/>
        <v/>
      </c>
      <c r="BE12" t="str">
        <f t="shared" si="1"/>
        <v/>
      </c>
    </row>
    <row r="13" spans="1:63">
      <c r="A13" s="19">
        <f t="shared" si="2"/>
        <v>5</v>
      </c>
      <c r="B13" s="50"/>
      <c r="C13" s="58"/>
      <c r="D13" s="48"/>
      <c r="E13" s="191"/>
      <c r="F13" s="321"/>
      <c r="G13" s="147" t="str">
        <f t="shared" si="3"/>
        <v/>
      </c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326"/>
      <c r="AG13" s="327"/>
      <c r="AH13" s="327"/>
      <c r="AI13" s="327"/>
      <c r="AJ13" s="327"/>
      <c r="AK13" s="327"/>
      <c r="AL13" s="77" t="str">
        <f>IF($B13="","",IF(ISERROR(MATCH($B13,リレー男子申込!$V$13:$V$254,0)),"","○"))</f>
        <v/>
      </c>
      <c r="AM13" s="77" t="str">
        <f>IF(ISERROR(MATCH($B13,リレー男子申込!$V$14:$V$205,0)),"",VLOOKUP(MATCH($B13,リレー男子申込!$V$14:$V$205,0),リレー男子申込!$S$14:$AA$205,9))</f>
        <v/>
      </c>
      <c r="AN13" s="77" t="str">
        <f>IF($B13="","",IF(ISERROR(MATCH($B13,リレー男子申込!$AG$13:$AG$254,0)),"","○"))</f>
        <v/>
      </c>
      <c r="AO13" s="77" t="str">
        <f>IF(ISERROR(MATCH($B13,リレー男子申込!$AG$14:$AG$205,0)),"",VLOOKUP(MATCH($B13,リレー男子申込!$AG$14:$AG$205,0),リレー男子申込!$AD$14:$AL$205,9))</f>
        <v/>
      </c>
      <c r="AP13" s="77" t="str">
        <f>IF($B13="","",IF(ISERROR(MATCH($B13,リレー男子申込!$AR$13:$AR$254,0)),"","○"))</f>
        <v/>
      </c>
      <c r="AQ13" s="77" t="str">
        <f>IF(ISERROR(MATCH($B13,リレー男子申込!$AR$14:$AR$205,0)),"",VLOOKUP(MATCH($B13,リレー男子申込!$AR$14:$AR$205,0),リレー男子申込!$AO$14:$AW$205,9))</f>
        <v/>
      </c>
      <c r="AS13" s="122" t="str">
        <f t="shared" si="4"/>
        <v/>
      </c>
      <c r="AT13" t="str">
        <f t="shared" si="5"/>
        <v/>
      </c>
      <c r="AU13" t="str">
        <f t="shared" si="6"/>
        <v/>
      </c>
      <c r="AV13" t="str">
        <f t="shared" si="7"/>
        <v/>
      </c>
      <c r="AW13" t="str">
        <f t="shared" si="8"/>
        <v/>
      </c>
      <c r="AX13" t="str">
        <f t="shared" si="9"/>
        <v/>
      </c>
      <c r="AY13" t="str">
        <f t="shared" si="10"/>
        <v/>
      </c>
      <c r="AZ13" t="str">
        <f t="shared" si="11"/>
        <v/>
      </c>
      <c r="BA13" t="str">
        <f t="shared" si="12"/>
        <v/>
      </c>
      <c r="BB13" t="str">
        <f t="shared" si="13"/>
        <v/>
      </c>
      <c r="BC13" t="str">
        <f t="shared" si="14"/>
        <v/>
      </c>
      <c r="BD13" t="str">
        <f t="shared" si="15"/>
        <v/>
      </c>
      <c r="BE13" t="str">
        <f t="shared" si="1"/>
        <v/>
      </c>
    </row>
    <row r="14" spans="1:63">
      <c r="A14" s="19">
        <f t="shared" si="2"/>
        <v>6</v>
      </c>
      <c r="B14" s="49"/>
      <c r="C14" s="57"/>
      <c r="D14" s="47"/>
      <c r="E14" s="190"/>
      <c r="F14" s="321"/>
      <c r="G14" s="147" t="str">
        <f t="shared" si="3"/>
        <v/>
      </c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326"/>
      <c r="AG14" s="327"/>
      <c r="AH14" s="327"/>
      <c r="AI14" s="327"/>
      <c r="AJ14" s="327"/>
      <c r="AK14" s="327"/>
      <c r="AL14" s="77" t="str">
        <f>IF($B14="","",IF(ISERROR(MATCH($B14,リレー男子申込!$V$13:$V$254,0)),"","○"))</f>
        <v/>
      </c>
      <c r="AM14" s="77" t="str">
        <f>IF(ISERROR(MATCH($B14,リレー男子申込!$V$14:$V$205,0)),"",VLOOKUP(MATCH($B14,リレー男子申込!$V$14:$V$205,0),リレー男子申込!$S$14:$AA$205,9))</f>
        <v/>
      </c>
      <c r="AN14" s="77" t="str">
        <f>IF($B14="","",IF(ISERROR(MATCH($B14,リレー男子申込!$AG$13:$AG$254,0)),"","○"))</f>
        <v/>
      </c>
      <c r="AO14" s="77" t="str">
        <f>IF(ISERROR(MATCH($B14,リレー男子申込!$AG$14:$AG$205,0)),"",VLOOKUP(MATCH($B14,リレー男子申込!$AG$14:$AG$205,0),リレー男子申込!$AD$14:$AL$205,9))</f>
        <v/>
      </c>
      <c r="AP14" s="77" t="str">
        <f>IF($B14="","",IF(ISERROR(MATCH($B14,リレー男子申込!$AR$13:$AR$254,0)),"","○"))</f>
        <v/>
      </c>
      <c r="AQ14" s="77" t="str">
        <f>IF(ISERROR(MATCH($B14,リレー男子申込!$AR$14:$AR$205,0)),"",VLOOKUP(MATCH($B14,リレー男子申込!$AR$14:$AR$205,0),リレー男子申込!$AO$14:$AW$205,9))</f>
        <v/>
      </c>
      <c r="AS14" s="122" t="str">
        <f t="shared" si="4"/>
        <v/>
      </c>
      <c r="AT14" t="str">
        <f t="shared" si="5"/>
        <v/>
      </c>
      <c r="AU14" t="str">
        <f t="shared" si="6"/>
        <v/>
      </c>
      <c r="AV14" t="str">
        <f t="shared" si="7"/>
        <v/>
      </c>
      <c r="AW14" t="str">
        <f t="shared" si="8"/>
        <v/>
      </c>
      <c r="AX14" t="str">
        <f t="shared" si="9"/>
        <v/>
      </c>
      <c r="AY14" t="str">
        <f t="shared" si="10"/>
        <v/>
      </c>
      <c r="AZ14" t="str">
        <f t="shared" si="11"/>
        <v/>
      </c>
      <c r="BA14" t="str">
        <f t="shared" si="12"/>
        <v/>
      </c>
      <c r="BB14" t="str">
        <f t="shared" si="13"/>
        <v/>
      </c>
      <c r="BC14" t="str">
        <f t="shared" si="14"/>
        <v/>
      </c>
      <c r="BD14" t="str">
        <f t="shared" si="15"/>
        <v/>
      </c>
      <c r="BE14" t="str">
        <f t="shared" si="1"/>
        <v/>
      </c>
    </row>
    <row r="15" spans="1:63">
      <c r="A15" s="19">
        <f t="shared" si="2"/>
        <v>7</v>
      </c>
      <c r="B15" s="49"/>
      <c r="C15" s="57"/>
      <c r="D15" s="47"/>
      <c r="E15" s="190"/>
      <c r="F15" s="321"/>
      <c r="G15" s="147" t="str">
        <f t="shared" si="3"/>
        <v/>
      </c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326"/>
      <c r="AG15" s="327"/>
      <c r="AH15" s="327"/>
      <c r="AI15" s="327"/>
      <c r="AJ15" s="327"/>
      <c r="AK15" s="327"/>
      <c r="AL15" s="77" t="str">
        <f>IF($B15="","",IF(ISERROR(MATCH($B15,リレー男子申込!$V$13:$V$254,0)),"","○"))</f>
        <v/>
      </c>
      <c r="AM15" s="77" t="str">
        <f>IF(ISERROR(MATCH($B15,リレー男子申込!$V$14:$V$205,0)),"",VLOOKUP(MATCH($B15,リレー男子申込!$V$14:$V$205,0),リレー男子申込!$S$14:$AA$205,9))</f>
        <v/>
      </c>
      <c r="AN15" s="77" t="str">
        <f>IF($B15="","",IF(ISERROR(MATCH($B15,リレー男子申込!$AG$13:$AG$254,0)),"","○"))</f>
        <v/>
      </c>
      <c r="AO15" s="77" t="str">
        <f>IF(ISERROR(MATCH($B15,リレー男子申込!$AG$14:$AG$205,0)),"",VLOOKUP(MATCH($B15,リレー男子申込!$AG$14:$AG$205,0),リレー男子申込!$AD$14:$AL$205,9))</f>
        <v/>
      </c>
      <c r="AP15" s="77" t="str">
        <f>IF($B15="","",IF(ISERROR(MATCH($B15,リレー男子申込!$AR$13:$AR$254,0)),"","○"))</f>
        <v/>
      </c>
      <c r="AQ15" s="77" t="str">
        <f>IF(ISERROR(MATCH($B15,リレー男子申込!$AR$14:$AR$205,0)),"",VLOOKUP(MATCH($B15,リレー男子申込!$AR$14:$AR$205,0),リレー男子申込!$AO$14:$AW$205,9))</f>
        <v/>
      </c>
      <c r="AS15" s="122" t="str">
        <f t="shared" si="4"/>
        <v/>
      </c>
      <c r="AT15" t="str">
        <f t="shared" si="5"/>
        <v/>
      </c>
      <c r="AU15" t="str">
        <f t="shared" si="6"/>
        <v/>
      </c>
      <c r="AV15" t="str">
        <f t="shared" si="7"/>
        <v/>
      </c>
      <c r="AW15" t="str">
        <f t="shared" si="8"/>
        <v/>
      </c>
      <c r="AX15" t="str">
        <f t="shared" si="9"/>
        <v/>
      </c>
      <c r="AY15" t="str">
        <f t="shared" si="10"/>
        <v/>
      </c>
      <c r="AZ15" t="str">
        <f t="shared" si="11"/>
        <v/>
      </c>
      <c r="BA15" t="str">
        <f t="shared" si="12"/>
        <v/>
      </c>
      <c r="BB15" t="str">
        <f t="shared" si="13"/>
        <v/>
      </c>
      <c r="BC15" t="str">
        <f t="shared" si="14"/>
        <v/>
      </c>
      <c r="BD15" t="str">
        <f t="shared" si="15"/>
        <v/>
      </c>
      <c r="BE15" t="str">
        <f t="shared" si="1"/>
        <v/>
      </c>
    </row>
    <row r="16" spans="1:63">
      <c r="A16" s="19">
        <f t="shared" si="2"/>
        <v>8</v>
      </c>
      <c r="B16" s="49"/>
      <c r="C16" s="57"/>
      <c r="D16" s="47"/>
      <c r="E16" s="190"/>
      <c r="F16" s="321"/>
      <c r="G16" s="147" t="str">
        <f t="shared" si="3"/>
        <v/>
      </c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326"/>
      <c r="AG16" s="327"/>
      <c r="AH16" s="327"/>
      <c r="AI16" s="327"/>
      <c r="AJ16" s="327"/>
      <c r="AK16" s="327"/>
      <c r="AL16" s="77" t="str">
        <f>IF($B16="","",IF(ISERROR(MATCH($B16,リレー男子申込!$V$13:$V$254,0)),"","○"))</f>
        <v/>
      </c>
      <c r="AM16" s="77" t="str">
        <f>IF(ISERROR(MATCH($B16,リレー男子申込!$V$14:$V$205,0)),"",VLOOKUP(MATCH($B16,リレー男子申込!$V$14:$V$205,0),リレー男子申込!$S$14:$AA$205,9))</f>
        <v/>
      </c>
      <c r="AN16" s="77" t="str">
        <f>IF($B16="","",IF(ISERROR(MATCH($B16,リレー男子申込!$AG$13:$AG$254,0)),"","○"))</f>
        <v/>
      </c>
      <c r="AO16" s="77" t="str">
        <f>IF(ISERROR(MATCH($B16,リレー男子申込!$AG$14:$AG$205,0)),"",VLOOKUP(MATCH($B16,リレー男子申込!$AG$14:$AG$205,0),リレー男子申込!$AD$14:$AL$205,9))</f>
        <v/>
      </c>
      <c r="AP16" s="77" t="str">
        <f>IF($B16="","",IF(ISERROR(MATCH($B16,リレー男子申込!$AR$13:$AR$254,0)),"","○"))</f>
        <v/>
      </c>
      <c r="AQ16" s="77" t="str">
        <f>IF(ISERROR(MATCH($B16,リレー男子申込!$AR$14:$AR$205,0)),"",VLOOKUP(MATCH($B16,リレー男子申込!$AR$14:$AR$205,0),リレー男子申込!$AO$14:$AW$205,9))</f>
        <v/>
      </c>
      <c r="AS16" s="122" t="str">
        <f t="shared" si="4"/>
        <v/>
      </c>
      <c r="AT16" t="str">
        <f t="shared" si="5"/>
        <v/>
      </c>
      <c r="AU16" t="str">
        <f t="shared" si="6"/>
        <v/>
      </c>
      <c r="AV16" t="str">
        <f t="shared" si="7"/>
        <v/>
      </c>
      <c r="AW16" t="str">
        <f t="shared" si="8"/>
        <v/>
      </c>
      <c r="AX16" t="str">
        <f t="shared" si="9"/>
        <v/>
      </c>
      <c r="AY16" t="str">
        <f t="shared" si="10"/>
        <v/>
      </c>
      <c r="AZ16" t="str">
        <f t="shared" si="11"/>
        <v/>
      </c>
      <c r="BA16" t="str">
        <f t="shared" si="12"/>
        <v/>
      </c>
      <c r="BB16" t="str">
        <f t="shared" si="13"/>
        <v/>
      </c>
      <c r="BC16" t="str">
        <f t="shared" si="14"/>
        <v/>
      </c>
      <c r="BD16" t="str">
        <f t="shared" si="15"/>
        <v/>
      </c>
      <c r="BE16" t="str">
        <f t="shared" si="1"/>
        <v/>
      </c>
    </row>
    <row r="17" spans="1:57">
      <c r="A17" s="19">
        <f t="shared" si="2"/>
        <v>9</v>
      </c>
      <c r="B17" s="49"/>
      <c r="C17" s="57"/>
      <c r="D17" s="47"/>
      <c r="E17" s="190"/>
      <c r="F17" s="321"/>
      <c r="G17" s="147" t="str">
        <f t="shared" si="3"/>
        <v/>
      </c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326"/>
      <c r="AG17" s="327"/>
      <c r="AH17" s="327"/>
      <c r="AI17" s="327"/>
      <c r="AJ17" s="327"/>
      <c r="AK17" s="327"/>
      <c r="AL17" s="77" t="str">
        <f>IF($B17="","",IF(ISERROR(MATCH($B17,リレー男子申込!$V$13:$V$254,0)),"","○"))</f>
        <v/>
      </c>
      <c r="AM17" s="77" t="str">
        <f>IF(ISERROR(MATCH($B17,リレー男子申込!$V$14:$V$205,0)),"",VLOOKUP(MATCH($B17,リレー男子申込!$V$14:$V$205,0),リレー男子申込!$S$14:$AA$205,9))</f>
        <v/>
      </c>
      <c r="AN17" s="77" t="str">
        <f>IF($B17="","",IF(ISERROR(MATCH($B17,リレー男子申込!$AG$13:$AG$254,0)),"","○"))</f>
        <v/>
      </c>
      <c r="AO17" s="77" t="str">
        <f>IF(ISERROR(MATCH($B17,リレー男子申込!$AG$14:$AG$205,0)),"",VLOOKUP(MATCH($B17,リレー男子申込!$AG$14:$AG$205,0),リレー男子申込!$AD$14:$AL$205,9))</f>
        <v/>
      </c>
      <c r="AP17" s="77" t="str">
        <f>IF($B17="","",IF(ISERROR(MATCH($B17,リレー男子申込!$AR$13:$AR$254,0)),"","○"))</f>
        <v/>
      </c>
      <c r="AQ17" s="77" t="str">
        <f>IF(ISERROR(MATCH($B17,リレー男子申込!$AR$14:$AR$205,0)),"",VLOOKUP(MATCH($B17,リレー男子申込!$AR$14:$AR$205,0),リレー男子申込!$AO$14:$AW$205,9))</f>
        <v/>
      </c>
      <c r="AS17" s="122" t="str">
        <f t="shared" si="4"/>
        <v/>
      </c>
      <c r="AT17" t="str">
        <f t="shared" si="5"/>
        <v/>
      </c>
      <c r="AU17" t="str">
        <f t="shared" si="6"/>
        <v/>
      </c>
      <c r="AV17" t="str">
        <f t="shared" si="7"/>
        <v/>
      </c>
      <c r="AW17" t="str">
        <f t="shared" si="8"/>
        <v/>
      </c>
      <c r="AX17" t="str">
        <f t="shared" si="9"/>
        <v/>
      </c>
      <c r="AY17" t="str">
        <f t="shared" si="10"/>
        <v/>
      </c>
      <c r="AZ17" t="str">
        <f t="shared" si="11"/>
        <v/>
      </c>
      <c r="BA17" t="str">
        <f t="shared" si="12"/>
        <v/>
      </c>
      <c r="BB17" t="str">
        <f t="shared" si="13"/>
        <v/>
      </c>
      <c r="BC17" t="str">
        <f t="shared" si="14"/>
        <v/>
      </c>
      <c r="BD17" t="str">
        <f t="shared" si="15"/>
        <v/>
      </c>
      <c r="BE17" t="str">
        <f t="shared" si="1"/>
        <v/>
      </c>
    </row>
    <row r="18" spans="1:57">
      <c r="A18" s="19">
        <f t="shared" si="2"/>
        <v>10</v>
      </c>
      <c r="B18" s="55"/>
      <c r="C18" s="60"/>
      <c r="D18" s="52"/>
      <c r="E18" s="192"/>
      <c r="F18" s="322"/>
      <c r="G18" s="150" t="str">
        <f t="shared" si="3"/>
        <v/>
      </c>
      <c r="H18" s="84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326"/>
      <c r="AG18" s="327"/>
      <c r="AH18" s="327"/>
      <c r="AI18" s="327"/>
      <c r="AJ18" s="327"/>
      <c r="AK18" s="327"/>
      <c r="AL18" s="86" t="str">
        <f>IF($B18="","",IF(ISERROR(MATCH($B18,リレー男子申込!$V$13:$V$254,0)),"","○"))</f>
        <v/>
      </c>
      <c r="AM18" s="86" t="str">
        <f>IF(ISERROR(MATCH($B18,リレー男子申込!$V$14:$V$205,0)),"",VLOOKUP(MATCH($B18,リレー男子申込!$V$14:$V$205,0),リレー男子申込!$S$14:$AA$205,9))</f>
        <v/>
      </c>
      <c r="AN18" s="86" t="str">
        <f>IF($B18="","",IF(ISERROR(MATCH($B18,リレー男子申込!$AG$13:$AG$254,0)),"","○"))</f>
        <v/>
      </c>
      <c r="AO18" s="86" t="str">
        <f>IF(ISERROR(MATCH($B18,リレー男子申込!$AG$14:$AG$205,0)),"",VLOOKUP(MATCH($B18,リレー男子申込!$AG$14:$AG$205,0),リレー男子申込!$AD$14:$AL$205,9))</f>
        <v/>
      </c>
      <c r="AP18" s="86" t="str">
        <f>IF($B18="","",IF(ISERROR(MATCH($B18,リレー男子申込!$AR$13:$AR$254,0)),"","○"))</f>
        <v/>
      </c>
      <c r="AQ18" s="86" t="str">
        <f>IF(ISERROR(MATCH($B18,リレー男子申込!$AR$14:$AR$205,0)),"",VLOOKUP(MATCH($B18,リレー男子申込!$AR$14:$AR$205,0),リレー男子申込!$AO$14:$AW$205,9))</f>
        <v/>
      </c>
      <c r="AS18" s="122" t="str">
        <f t="shared" si="4"/>
        <v/>
      </c>
      <c r="AT18" t="str">
        <f t="shared" si="5"/>
        <v/>
      </c>
      <c r="AU18" t="str">
        <f t="shared" si="6"/>
        <v/>
      </c>
      <c r="AV18" t="str">
        <f t="shared" si="7"/>
        <v/>
      </c>
      <c r="AW18" t="str">
        <f t="shared" si="8"/>
        <v/>
      </c>
      <c r="AX18" t="str">
        <f t="shared" si="9"/>
        <v/>
      </c>
      <c r="AY18" t="str">
        <f t="shared" si="10"/>
        <v/>
      </c>
      <c r="AZ18" t="str">
        <f t="shared" si="11"/>
        <v/>
      </c>
      <c r="BA18" t="str">
        <f t="shared" si="12"/>
        <v/>
      </c>
      <c r="BB18" t="str">
        <f t="shared" si="13"/>
        <v/>
      </c>
      <c r="BC18" t="str">
        <f t="shared" si="14"/>
        <v/>
      </c>
      <c r="BD18" t="str">
        <f t="shared" si="15"/>
        <v/>
      </c>
      <c r="BE18" t="str">
        <f t="shared" si="1"/>
        <v/>
      </c>
    </row>
    <row r="19" spans="1:57">
      <c r="A19" s="19">
        <f t="shared" si="2"/>
        <v>11</v>
      </c>
      <c r="B19" s="64"/>
      <c r="C19" s="65"/>
      <c r="D19" s="66"/>
      <c r="E19" s="193"/>
      <c r="F19" s="323"/>
      <c r="G19" s="146" t="str">
        <f t="shared" si="3"/>
        <v/>
      </c>
      <c r="H19" s="81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326"/>
      <c r="AG19" s="327"/>
      <c r="AH19" s="327"/>
      <c r="AI19" s="327"/>
      <c r="AJ19" s="327"/>
      <c r="AK19" s="327"/>
      <c r="AL19" s="83" t="str">
        <f>IF($B19="","",IF(ISERROR(MATCH($B19,リレー男子申込!$V$13:$V$254,0)),"","○"))</f>
        <v/>
      </c>
      <c r="AM19" s="83" t="str">
        <f>IF(ISERROR(MATCH($B19,リレー男子申込!$V$14:$V$205,0)),"",VLOOKUP(MATCH($B19,リレー男子申込!$V$14:$V$205,0),リレー男子申込!$S$14:$AA$205,9))</f>
        <v/>
      </c>
      <c r="AN19" s="83" t="str">
        <f>IF($B19="","",IF(ISERROR(MATCH($B19,リレー男子申込!$AG$13:$AG$254,0)),"","○"))</f>
        <v/>
      </c>
      <c r="AO19" s="83" t="str">
        <f>IF(ISERROR(MATCH($B19,リレー男子申込!$AG$14:$AG$205,0)),"",VLOOKUP(MATCH($B19,リレー男子申込!$AG$14:$AG$205,0),リレー男子申込!$AD$14:$AL$205,9))</f>
        <v/>
      </c>
      <c r="AP19" s="83" t="str">
        <f>IF($B19="","",IF(ISERROR(MATCH($B19,リレー男子申込!$AR$13:$AR$254,0)),"","○"))</f>
        <v/>
      </c>
      <c r="AQ19" s="83" t="str">
        <f>IF(ISERROR(MATCH($B19,リレー男子申込!$AR$14:$AR$205,0)),"",VLOOKUP(MATCH($B19,リレー男子申込!$AR$14:$AR$205,0),リレー男子申込!$AO$14:$AW$205,9))</f>
        <v/>
      </c>
      <c r="AS19" s="122" t="str">
        <f t="shared" si="4"/>
        <v/>
      </c>
      <c r="AT19" t="str">
        <f t="shared" si="5"/>
        <v/>
      </c>
      <c r="AU19" t="str">
        <f t="shared" si="6"/>
        <v/>
      </c>
      <c r="AV19" t="str">
        <f t="shared" si="7"/>
        <v/>
      </c>
      <c r="AW19" t="str">
        <f t="shared" si="8"/>
        <v/>
      </c>
      <c r="AX19" t="str">
        <f t="shared" si="9"/>
        <v/>
      </c>
      <c r="AY19" t="str">
        <f t="shared" si="10"/>
        <v/>
      </c>
      <c r="AZ19" t="str">
        <f t="shared" si="11"/>
        <v/>
      </c>
      <c r="BA19" t="str">
        <f t="shared" si="12"/>
        <v/>
      </c>
      <c r="BB19" t="str">
        <f t="shared" si="13"/>
        <v/>
      </c>
      <c r="BC19" t="str">
        <f t="shared" si="14"/>
        <v/>
      </c>
      <c r="BD19" t="str">
        <f t="shared" si="15"/>
        <v/>
      </c>
      <c r="BE19" t="str">
        <f t="shared" si="1"/>
        <v/>
      </c>
    </row>
    <row r="20" spans="1:57">
      <c r="A20" s="19">
        <f t="shared" si="2"/>
        <v>12</v>
      </c>
      <c r="B20" s="49"/>
      <c r="C20" s="57"/>
      <c r="D20" s="47"/>
      <c r="E20" s="190"/>
      <c r="F20" s="321"/>
      <c r="G20" s="147" t="str">
        <f t="shared" si="3"/>
        <v/>
      </c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326"/>
      <c r="AG20" s="327"/>
      <c r="AH20" s="327"/>
      <c r="AI20" s="327"/>
      <c r="AJ20" s="327"/>
      <c r="AK20" s="327"/>
      <c r="AL20" s="77" t="str">
        <f>IF($B20="","",IF(ISERROR(MATCH($B20,リレー男子申込!$V$13:$V$254,0)),"","○"))</f>
        <v/>
      </c>
      <c r="AM20" s="77" t="str">
        <f>IF(ISERROR(MATCH($B20,リレー男子申込!$V$14:$V$205,0)),"",VLOOKUP(MATCH($B20,リレー男子申込!$V$14:$V$205,0),リレー男子申込!$S$14:$AA$205,9))</f>
        <v/>
      </c>
      <c r="AN20" s="77" t="str">
        <f>IF($B20="","",IF(ISERROR(MATCH($B20,リレー男子申込!$AG$13:$AG$254,0)),"","○"))</f>
        <v/>
      </c>
      <c r="AO20" s="77" t="str">
        <f>IF(ISERROR(MATCH($B20,リレー男子申込!$AG$14:$AG$205,0)),"",VLOOKUP(MATCH($B20,リレー男子申込!$AG$14:$AG$205,0),リレー男子申込!$AD$14:$AL$205,9))</f>
        <v/>
      </c>
      <c r="AP20" s="77" t="str">
        <f>IF($B20="","",IF(ISERROR(MATCH($B20,リレー男子申込!$AR$13:$AR$254,0)),"","○"))</f>
        <v/>
      </c>
      <c r="AQ20" s="77" t="str">
        <f>IF(ISERROR(MATCH($B20,リレー男子申込!$AR$14:$AR$205,0)),"",VLOOKUP(MATCH($B20,リレー男子申込!$AR$14:$AR$205,0),リレー男子申込!$AO$14:$AW$205,9))</f>
        <v/>
      </c>
      <c r="AS20" s="122" t="str">
        <f t="shared" si="4"/>
        <v/>
      </c>
      <c r="AT20" t="str">
        <f t="shared" si="5"/>
        <v/>
      </c>
      <c r="AU20" t="str">
        <f t="shared" si="6"/>
        <v/>
      </c>
      <c r="AV20" t="str">
        <f t="shared" si="7"/>
        <v/>
      </c>
      <c r="AW20" t="str">
        <f t="shared" si="8"/>
        <v/>
      </c>
      <c r="AX20" t="str">
        <f t="shared" si="9"/>
        <v/>
      </c>
      <c r="AY20" t="str">
        <f t="shared" si="10"/>
        <v/>
      </c>
      <c r="AZ20" t="str">
        <f t="shared" si="11"/>
        <v/>
      </c>
      <c r="BA20" t="str">
        <f t="shared" si="12"/>
        <v/>
      </c>
      <c r="BB20" t="str">
        <f t="shared" si="13"/>
        <v/>
      </c>
      <c r="BC20" t="str">
        <f t="shared" si="14"/>
        <v/>
      </c>
      <c r="BD20" t="str">
        <f t="shared" si="15"/>
        <v/>
      </c>
      <c r="BE20" t="str">
        <f t="shared" si="1"/>
        <v/>
      </c>
    </row>
    <row r="21" spans="1:57">
      <c r="A21" s="19">
        <f t="shared" si="2"/>
        <v>13</v>
      </c>
      <c r="B21" s="49"/>
      <c r="C21" s="57"/>
      <c r="D21" s="47"/>
      <c r="E21" s="190"/>
      <c r="F21" s="321"/>
      <c r="G21" s="147" t="str">
        <f t="shared" si="3"/>
        <v/>
      </c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326"/>
      <c r="AG21" s="327"/>
      <c r="AH21" s="327"/>
      <c r="AI21" s="327"/>
      <c r="AJ21" s="327"/>
      <c r="AK21" s="327"/>
      <c r="AL21" s="77" t="str">
        <f>IF($B21="","",IF(ISERROR(MATCH($B21,リレー男子申込!$V$13:$V$254,0)),"","○"))</f>
        <v/>
      </c>
      <c r="AM21" s="77" t="str">
        <f>IF(ISERROR(MATCH($B21,リレー男子申込!$V$14:$V$205,0)),"",VLOOKUP(MATCH($B21,リレー男子申込!$V$14:$V$205,0),リレー男子申込!$S$14:$AA$205,9))</f>
        <v/>
      </c>
      <c r="AN21" s="77" t="str">
        <f>IF($B21="","",IF(ISERROR(MATCH($B21,リレー男子申込!$AG$13:$AG$254,0)),"","○"))</f>
        <v/>
      </c>
      <c r="AO21" s="77" t="str">
        <f>IF(ISERROR(MATCH($B21,リレー男子申込!$AG$14:$AG$205,0)),"",VLOOKUP(MATCH($B21,リレー男子申込!$AG$14:$AG$205,0),リレー男子申込!$AD$14:$AL$205,9))</f>
        <v/>
      </c>
      <c r="AP21" s="77" t="str">
        <f>IF($B21="","",IF(ISERROR(MATCH($B21,リレー男子申込!$AR$13:$AR$254,0)),"","○"))</f>
        <v/>
      </c>
      <c r="AQ21" s="77" t="str">
        <f>IF(ISERROR(MATCH($B21,リレー男子申込!$AR$14:$AR$205,0)),"",VLOOKUP(MATCH($B21,リレー男子申込!$AR$14:$AR$205,0),リレー男子申込!$AO$14:$AW$205,9))</f>
        <v/>
      </c>
      <c r="AS21" s="122" t="str">
        <f t="shared" si="4"/>
        <v/>
      </c>
      <c r="AT21" t="str">
        <f t="shared" si="5"/>
        <v/>
      </c>
      <c r="AU21" t="str">
        <f t="shared" si="6"/>
        <v/>
      </c>
      <c r="AV21" t="str">
        <f t="shared" si="7"/>
        <v/>
      </c>
      <c r="AW21" t="str">
        <f t="shared" si="8"/>
        <v/>
      </c>
      <c r="AX21" t="str">
        <f t="shared" si="9"/>
        <v/>
      </c>
      <c r="AY21" t="str">
        <f t="shared" si="10"/>
        <v/>
      </c>
      <c r="AZ21" t="str">
        <f t="shared" si="11"/>
        <v/>
      </c>
      <c r="BA21" t="str">
        <f t="shared" si="12"/>
        <v/>
      </c>
      <c r="BB21" t="str">
        <f t="shared" si="13"/>
        <v/>
      </c>
      <c r="BC21" t="str">
        <f t="shared" si="14"/>
        <v/>
      </c>
      <c r="BD21" t="str">
        <f t="shared" si="15"/>
        <v/>
      </c>
      <c r="BE21" t="str">
        <f t="shared" si="1"/>
        <v/>
      </c>
    </row>
    <row r="22" spans="1:57">
      <c r="A22" s="19">
        <f t="shared" si="2"/>
        <v>14</v>
      </c>
      <c r="B22" s="49"/>
      <c r="C22" s="57"/>
      <c r="D22" s="47"/>
      <c r="E22" s="190"/>
      <c r="F22" s="321"/>
      <c r="G22" s="147" t="str">
        <f t="shared" si="3"/>
        <v/>
      </c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326"/>
      <c r="AG22" s="327"/>
      <c r="AH22" s="327"/>
      <c r="AI22" s="327"/>
      <c r="AJ22" s="327"/>
      <c r="AK22" s="327"/>
      <c r="AL22" s="77" t="str">
        <f>IF($B22="","",IF(ISERROR(MATCH($B22,リレー男子申込!$V$13:$V$254,0)),"","○"))</f>
        <v/>
      </c>
      <c r="AM22" s="77" t="str">
        <f>IF(ISERROR(MATCH($B22,リレー男子申込!$V$14:$V$205,0)),"",VLOOKUP(MATCH($B22,リレー男子申込!$V$14:$V$205,0),リレー男子申込!$S$14:$AA$205,9))</f>
        <v/>
      </c>
      <c r="AN22" s="77" t="str">
        <f>IF($B22="","",IF(ISERROR(MATCH($B22,リレー男子申込!$AG$13:$AG$254,0)),"","○"))</f>
        <v/>
      </c>
      <c r="AO22" s="77" t="str">
        <f>IF(ISERROR(MATCH($B22,リレー男子申込!$AG$14:$AG$205,0)),"",VLOOKUP(MATCH($B22,リレー男子申込!$AG$14:$AG$205,0),リレー男子申込!$AD$14:$AL$205,9))</f>
        <v/>
      </c>
      <c r="AP22" s="77" t="str">
        <f>IF($B22="","",IF(ISERROR(MATCH($B22,リレー男子申込!$AR$13:$AR$254,0)),"","○"))</f>
        <v/>
      </c>
      <c r="AQ22" s="77" t="str">
        <f>IF(ISERROR(MATCH($B22,リレー男子申込!$AR$14:$AR$205,0)),"",VLOOKUP(MATCH($B22,リレー男子申込!$AR$14:$AR$205,0),リレー男子申込!$AO$14:$AW$205,9))</f>
        <v/>
      </c>
      <c r="AS22" s="122" t="str">
        <f t="shared" si="4"/>
        <v/>
      </c>
      <c r="AT22" t="str">
        <f t="shared" si="5"/>
        <v/>
      </c>
      <c r="AU22" t="str">
        <f t="shared" si="6"/>
        <v/>
      </c>
      <c r="AV22" t="str">
        <f t="shared" si="7"/>
        <v/>
      </c>
      <c r="AW22" t="str">
        <f t="shared" si="8"/>
        <v/>
      </c>
      <c r="AX22" t="str">
        <f t="shared" si="9"/>
        <v/>
      </c>
      <c r="AY22" t="str">
        <f t="shared" si="10"/>
        <v/>
      </c>
      <c r="AZ22" t="str">
        <f t="shared" si="11"/>
        <v/>
      </c>
      <c r="BA22" t="str">
        <f t="shared" si="12"/>
        <v/>
      </c>
      <c r="BB22" t="str">
        <f t="shared" si="13"/>
        <v/>
      </c>
      <c r="BC22" t="str">
        <f t="shared" si="14"/>
        <v/>
      </c>
      <c r="BD22" t="str">
        <f t="shared" si="15"/>
        <v/>
      </c>
      <c r="BE22" t="str">
        <f t="shared" si="1"/>
        <v/>
      </c>
    </row>
    <row r="23" spans="1:57">
      <c r="A23" s="19">
        <f t="shared" si="2"/>
        <v>15</v>
      </c>
      <c r="B23" s="49"/>
      <c r="C23" s="57"/>
      <c r="D23" s="47"/>
      <c r="E23" s="190"/>
      <c r="F23" s="321"/>
      <c r="G23" s="147" t="str">
        <f t="shared" si="3"/>
        <v/>
      </c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326"/>
      <c r="AG23" s="327"/>
      <c r="AH23" s="327"/>
      <c r="AI23" s="327"/>
      <c r="AJ23" s="327"/>
      <c r="AK23" s="327"/>
      <c r="AL23" s="77" t="str">
        <f>IF($B23="","",IF(ISERROR(MATCH($B23,リレー男子申込!$V$13:$V$254,0)),"","○"))</f>
        <v/>
      </c>
      <c r="AM23" s="77" t="str">
        <f>IF(ISERROR(MATCH($B23,リレー男子申込!$V$14:$V$205,0)),"",VLOOKUP(MATCH($B23,リレー男子申込!$V$14:$V$205,0),リレー男子申込!$S$14:$AA$205,9))</f>
        <v/>
      </c>
      <c r="AN23" s="77" t="str">
        <f>IF($B23="","",IF(ISERROR(MATCH($B23,リレー男子申込!$AG$13:$AG$254,0)),"","○"))</f>
        <v/>
      </c>
      <c r="AO23" s="77" t="str">
        <f>IF(ISERROR(MATCH($B23,リレー男子申込!$AG$14:$AG$205,0)),"",VLOOKUP(MATCH($B23,リレー男子申込!$AG$14:$AG$205,0),リレー男子申込!$AD$14:$AL$205,9))</f>
        <v/>
      </c>
      <c r="AP23" s="77" t="str">
        <f>IF($B23="","",IF(ISERROR(MATCH($B23,リレー男子申込!$AR$13:$AR$254,0)),"","○"))</f>
        <v/>
      </c>
      <c r="AQ23" s="77" t="str">
        <f>IF(ISERROR(MATCH($B23,リレー男子申込!$AR$14:$AR$205,0)),"",VLOOKUP(MATCH($B23,リレー男子申込!$AR$14:$AR$205,0),リレー男子申込!$AO$14:$AW$205,9))</f>
        <v/>
      </c>
      <c r="AS23" s="122" t="str">
        <f t="shared" si="4"/>
        <v/>
      </c>
      <c r="AT23" t="str">
        <f t="shared" si="5"/>
        <v/>
      </c>
      <c r="AU23" t="str">
        <f t="shared" si="6"/>
        <v/>
      </c>
      <c r="AV23" t="str">
        <f t="shared" si="7"/>
        <v/>
      </c>
      <c r="AW23" t="str">
        <f t="shared" si="8"/>
        <v/>
      </c>
      <c r="AX23" t="str">
        <f t="shared" si="9"/>
        <v/>
      </c>
      <c r="AY23" t="str">
        <f t="shared" si="10"/>
        <v/>
      </c>
      <c r="AZ23" t="str">
        <f t="shared" si="11"/>
        <v/>
      </c>
      <c r="BA23" t="str">
        <f t="shared" si="12"/>
        <v/>
      </c>
      <c r="BB23" t="str">
        <f t="shared" si="13"/>
        <v/>
      </c>
      <c r="BC23" t="str">
        <f t="shared" si="14"/>
        <v/>
      </c>
      <c r="BD23" t="str">
        <f t="shared" si="15"/>
        <v/>
      </c>
      <c r="BE23" t="str">
        <f t="shared" si="1"/>
        <v/>
      </c>
    </row>
    <row r="24" spans="1:57">
      <c r="A24" s="19">
        <f t="shared" si="2"/>
        <v>16</v>
      </c>
      <c r="B24" s="49"/>
      <c r="C24" s="57"/>
      <c r="D24" s="47"/>
      <c r="E24" s="190"/>
      <c r="F24" s="321"/>
      <c r="G24" s="147" t="str">
        <f t="shared" si="3"/>
        <v/>
      </c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326"/>
      <c r="AG24" s="327"/>
      <c r="AH24" s="327"/>
      <c r="AI24" s="327"/>
      <c r="AJ24" s="327"/>
      <c r="AK24" s="327"/>
      <c r="AL24" s="77" t="str">
        <f>IF($B24="","",IF(ISERROR(MATCH($B24,リレー男子申込!$V$13:$V$254,0)),"","○"))</f>
        <v/>
      </c>
      <c r="AM24" s="77" t="str">
        <f>IF(ISERROR(MATCH($B24,リレー男子申込!$V$14:$V$205,0)),"",VLOOKUP(MATCH($B24,リレー男子申込!$V$14:$V$205,0),リレー男子申込!$S$14:$AA$205,9))</f>
        <v/>
      </c>
      <c r="AN24" s="77" t="str">
        <f>IF($B24="","",IF(ISERROR(MATCH($B24,リレー男子申込!$AG$13:$AG$254,0)),"","○"))</f>
        <v/>
      </c>
      <c r="AO24" s="77" t="str">
        <f>IF(ISERROR(MATCH($B24,リレー男子申込!$AG$14:$AG$205,0)),"",VLOOKUP(MATCH($B24,リレー男子申込!$AG$14:$AG$205,0),リレー男子申込!$AD$14:$AL$205,9))</f>
        <v/>
      </c>
      <c r="AP24" s="77" t="str">
        <f>IF($B24="","",IF(ISERROR(MATCH($B24,リレー男子申込!$AR$13:$AR$254,0)),"","○"))</f>
        <v/>
      </c>
      <c r="AQ24" s="77" t="str">
        <f>IF(ISERROR(MATCH($B24,リレー男子申込!$AR$14:$AR$205,0)),"",VLOOKUP(MATCH($B24,リレー男子申込!$AR$14:$AR$205,0),リレー男子申込!$AO$14:$AW$205,9))</f>
        <v/>
      </c>
      <c r="AS24" s="122" t="str">
        <f t="shared" si="4"/>
        <v/>
      </c>
      <c r="AT24" t="str">
        <f t="shared" si="5"/>
        <v/>
      </c>
      <c r="AU24" t="str">
        <f t="shared" si="6"/>
        <v/>
      </c>
      <c r="AV24" t="str">
        <f t="shared" si="7"/>
        <v/>
      </c>
      <c r="AW24" t="str">
        <f t="shared" si="8"/>
        <v/>
      </c>
      <c r="AX24" t="str">
        <f t="shared" si="9"/>
        <v/>
      </c>
      <c r="AY24" t="str">
        <f t="shared" si="10"/>
        <v/>
      </c>
      <c r="AZ24" t="str">
        <f t="shared" si="11"/>
        <v/>
      </c>
      <c r="BA24" t="str">
        <f t="shared" si="12"/>
        <v/>
      </c>
      <c r="BB24" t="str">
        <f t="shared" si="13"/>
        <v/>
      </c>
      <c r="BC24" t="str">
        <f t="shared" si="14"/>
        <v/>
      </c>
      <c r="BD24" t="str">
        <f t="shared" si="15"/>
        <v/>
      </c>
      <c r="BE24" t="str">
        <f t="shared" si="1"/>
        <v/>
      </c>
    </row>
    <row r="25" spans="1:57">
      <c r="A25" s="19">
        <f t="shared" si="2"/>
        <v>17</v>
      </c>
      <c r="B25" s="49"/>
      <c r="C25" s="57"/>
      <c r="D25" s="47"/>
      <c r="E25" s="190"/>
      <c r="F25" s="321"/>
      <c r="G25" s="147" t="str">
        <f t="shared" si="3"/>
        <v/>
      </c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326"/>
      <c r="AG25" s="327"/>
      <c r="AH25" s="327"/>
      <c r="AI25" s="327"/>
      <c r="AJ25" s="327"/>
      <c r="AK25" s="327"/>
      <c r="AL25" s="77" t="str">
        <f>IF($B25="","",IF(ISERROR(MATCH($B25,リレー男子申込!$V$13:$V$254,0)),"","○"))</f>
        <v/>
      </c>
      <c r="AM25" s="77" t="str">
        <f>IF(ISERROR(MATCH($B25,リレー男子申込!$V$14:$V$205,0)),"",VLOOKUP(MATCH($B25,リレー男子申込!$V$14:$V$205,0),リレー男子申込!$S$14:$AA$205,9))</f>
        <v/>
      </c>
      <c r="AN25" s="77" t="str">
        <f>IF($B25="","",IF(ISERROR(MATCH($B25,リレー男子申込!$AG$13:$AG$254,0)),"","○"))</f>
        <v/>
      </c>
      <c r="AO25" s="77" t="str">
        <f>IF(ISERROR(MATCH($B25,リレー男子申込!$AG$14:$AG$205,0)),"",VLOOKUP(MATCH($B25,リレー男子申込!$AG$14:$AG$205,0),リレー男子申込!$AD$14:$AL$205,9))</f>
        <v/>
      </c>
      <c r="AP25" s="77" t="str">
        <f>IF($B25="","",IF(ISERROR(MATCH($B25,リレー男子申込!$AR$13:$AR$254,0)),"","○"))</f>
        <v/>
      </c>
      <c r="AQ25" s="77" t="str">
        <f>IF(ISERROR(MATCH($B25,リレー男子申込!$AR$14:$AR$205,0)),"",VLOOKUP(MATCH($B25,リレー男子申込!$AR$14:$AR$205,0),リレー男子申込!$AO$14:$AW$205,9))</f>
        <v/>
      </c>
      <c r="AS25" s="122" t="str">
        <f t="shared" si="4"/>
        <v/>
      </c>
      <c r="AT25" t="str">
        <f t="shared" si="5"/>
        <v/>
      </c>
      <c r="AU25" t="str">
        <f t="shared" si="6"/>
        <v/>
      </c>
      <c r="AV25" t="str">
        <f t="shared" si="7"/>
        <v/>
      </c>
      <c r="AW25" t="str">
        <f t="shared" si="8"/>
        <v/>
      </c>
      <c r="AX25" t="str">
        <f t="shared" si="9"/>
        <v/>
      </c>
      <c r="AY25" t="str">
        <f t="shared" si="10"/>
        <v/>
      </c>
      <c r="AZ25" t="str">
        <f t="shared" si="11"/>
        <v/>
      </c>
      <c r="BA25" t="str">
        <f t="shared" si="12"/>
        <v/>
      </c>
      <c r="BB25" t="str">
        <f t="shared" si="13"/>
        <v/>
      </c>
      <c r="BC25" t="str">
        <f t="shared" si="14"/>
        <v/>
      </c>
      <c r="BD25" t="str">
        <f t="shared" si="15"/>
        <v/>
      </c>
      <c r="BE25" t="str">
        <f t="shared" si="1"/>
        <v/>
      </c>
    </row>
    <row r="26" spans="1:57">
      <c r="A26" s="19">
        <f t="shared" si="2"/>
        <v>18</v>
      </c>
      <c r="B26" s="49"/>
      <c r="C26" s="57"/>
      <c r="D26" s="47"/>
      <c r="E26" s="190"/>
      <c r="F26" s="321"/>
      <c r="G26" s="147" t="str">
        <f t="shared" si="3"/>
        <v/>
      </c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326"/>
      <c r="AG26" s="327"/>
      <c r="AH26" s="327"/>
      <c r="AI26" s="327"/>
      <c r="AJ26" s="327"/>
      <c r="AK26" s="327"/>
      <c r="AL26" s="77" t="str">
        <f>IF($B26="","",IF(ISERROR(MATCH($B26,リレー男子申込!$V$13:$V$254,0)),"","○"))</f>
        <v/>
      </c>
      <c r="AM26" s="77" t="str">
        <f>IF(ISERROR(MATCH($B26,リレー男子申込!$V$14:$V$205,0)),"",VLOOKUP(MATCH($B26,リレー男子申込!$V$14:$V$205,0),リレー男子申込!$S$14:$AA$205,9))</f>
        <v/>
      </c>
      <c r="AN26" s="77" t="str">
        <f>IF($B26="","",IF(ISERROR(MATCH($B26,リレー男子申込!$AG$13:$AG$254,0)),"","○"))</f>
        <v/>
      </c>
      <c r="AO26" s="77" t="str">
        <f>IF(ISERROR(MATCH($B26,リレー男子申込!$AG$14:$AG$205,0)),"",VLOOKUP(MATCH($B26,リレー男子申込!$AG$14:$AG$205,0),リレー男子申込!$AD$14:$AL$205,9))</f>
        <v/>
      </c>
      <c r="AP26" s="77" t="str">
        <f>IF($B26="","",IF(ISERROR(MATCH($B26,リレー男子申込!$AR$13:$AR$254,0)),"","○"))</f>
        <v/>
      </c>
      <c r="AQ26" s="77" t="str">
        <f>IF(ISERROR(MATCH($B26,リレー男子申込!$AR$14:$AR$205,0)),"",VLOOKUP(MATCH($B26,リレー男子申込!$AR$14:$AR$205,0),リレー男子申込!$AO$14:$AW$205,9))</f>
        <v/>
      </c>
      <c r="AS26" s="122" t="str">
        <f t="shared" si="4"/>
        <v/>
      </c>
      <c r="AT26" t="str">
        <f t="shared" si="5"/>
        <v/>
      </c>
      <c r="AU26" t="str">
        <f t="shared" si="6"/>
        <v/>
      </c>
      <c r="AV26" t="str">
        <f t="shared" si="7"/>
        <v/>
      </c>
      <c r="AW26" t="str">
        <f t="shared" si="8"/>
        <v/>
      </c>
      <c r="AX26" t="str">
        <f t="shared" si="9"/>
        <v/>
      </c>
      <c r="AY26" t="str">
        <f t="shared" si="10"/>
        <v/>
      </c>
      <c r="AZ26" t="str">
        <f t="shared" si="11"/>
        <v/>
      </c>
      <c r="BA26" t="str">
        <f t="shared" si="12"/>
        <v/>
      </c>
      <c r="BB26" t="str">
        <f t="shared" si="13"/>
        <v/>
      </c>
      <c r="BC26" t="str">
        <f t="shared" si="14"/>
        <v/>
      </c>
      <c r="BD26" t="str">
        <f t="shared" si="15"/>
        <v/>
      </c>
      <c r="BE26" t="str">
        <f t="shared" si="1"/>
        <v/>
      </c>
    </row>
    <row r="27" spans="1:57">
      <c r="A27" s="19">
        <f t="shared" si="2"/>
        <v>19</v>
      </c>
      <c r="B27" s="50"/>
      <c r="C27" s="58"/>
      <c r="D27" s="48"/>
      <c r="E27" s="191"/>
      <c r="F27" s="321"/>
      <c r="G27" s="147" t="str">
        <f t="shared" si="3"/>
        <v/>
      </c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326"/>
      <c r="AG27" s="327"/>
      <c r="AH27" s="327"/>
      <c r="AI27" s="327"/>
      <c r="AJ27" s="327"/>
      <c r="AK27" s="327"/>
      <c r="AL27" s="77" t="str">
        <f>IF($B27="","",IF(ISERROR(MATCH($B27,リレー男子申込!$V$13:$V$254,0)),"","○"))</f>
        <v/>
      </c>
      <c r="AM27" s="77" t="str">
        <f>IF(ISERROR(MATCH($B27,リレー男子申込!$V$14:$V$205,0)),"",VLOOKUP(MATCH($B27,リレー男子申込!$V$14:$V$205,0),リレー男子申込!$S$14:$AA$205,9))</f>
        <v/>
      </c>
      <c r="AN27" s="77" t="str">
        <f>IF($B27="","",IF(ISERROR(MATCH($B27,リレー男子申込!$AG$13:$AG$254,0)),"","○"))</f>
        <v/>
      </c>
      <c r="AO27" s="77" t="str">
        <f>IF(ISERROR(MATCH($B27,リレー男子申込!$AG$14:$AG$205,0)),"",VLOOKUP(MATCH($B27,リレー男子申込!$AG$14:$AG$205,0),リレー男子申込!$AD$14:$AL$205,9))</f>
        <v/>
      </c>
      <c r="AP27" s="77" t="str">
        <f>IF($B27="","",IF(ISERROR(MATCH($B27,リレー男子申込!$AR$13:$AR$254,0)),"","○"))</f>
        <v/>
      </c>
      <c r="AQ27" s="77" t="str">
        <f>IF(ISERROR(MATCH($B27,リレー男子申込!$AR$14:$AR$205,0)),"",VLOOKUP(MATCH($B27,リレー男子申込!$AR$14:$AR$205,0),リレー男子申込!$AO$14:$AW$205,9))</f>
        <v/>
      </c>
      <c r="AS27" s="122" t="str">
        <f t="shared" si="4"/>
        <v/>
      </c>
      <c r="AT27" t="str">
        <f t="shared" si="5"/>
        <v/>
      </c>
      <c r="AU27" t="str">
        <f t="shared" si="6"/>
        <v/>
      </c>
      <c r="AV27" t="str">
        <f t="shared" si="7"/>
        <v/>
      </c>
      <c r="AW27" t="str">
        <f t="shared" si="8"/>
        <v/>
      </c>
      <c r="AX27" t="str">
        <f t="shared" si="9"/>
        <v/>
      </c>
      <c r="AY27" t="str">
        <f t="shared" si="10"/>
        <v/>
      </c>
      <c r="AZ27" t="str">
        <f t="shared" si="11"/>
        <v/>
      </c>
      <c r="BA27" t="str">
        <f t="shared" si="12"/>
        <v/>
      </c>
      <c r="BB27" t="str">
        <f t="shared" si="13"/>
        <v/>
      </c>
      <c r="BC27" t="str">
        <f t="shared" si="14"/>
        <v/>
      </c>
      <c r="BD27" t="str">
        <f t="shared" si="15"/>
        <v/>
      </c>
      <c r="BE27" t="str">
        <f t="shared" si="1"/>
        <v/>
      </c>
    </row>
    <row r="28" spans="1:57">
      <c r="A28" s="19">
        <f t="shared" si="2"/>
        <v>20</v>
      </c>
      <c r="B28" s="67"/>
      <c r="C28" s="74"/>
      <c r="D28" s="75"/>
      <c r="E28" s="194"/>
      <c r="F28" s="324"/>
      <c r="G28" s="150" t="str">
        <f t="shared" si="3"/>
        <v/>
      </c>
      <c r="H28" s="78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326"/>
      <c r="AG28" s="327"/>
      <c r="AH28" s="327"/>
      <c r="AI28" s="327"/>
      <c r="AJ28" s="327"/>
      <c r="AK28" s="327"/>
      <c r="AL28" s="80" t="str">
        <f>IF($B28="","",IF(ISERROR(MATCH($B28,リレー男子申込!$V$13:$V$254,0)),"","○"))</f>
        <v/>
      </c>
      <c r="AM28" s="80" t="str">
        <f>IF(ISERROR(MATCH($B28,リレー男子申込!$V$14:$V$205,0)),"",VLOOKUP(MATCH($B28,リレー男子申込!$V$14:$V$205,0),リレー男子申込!$S$14:$AA$205,9))</f>
        <v/>
      </c>
      <c r="AN28" s="80" t="str">
        <f>IF($B28="","",IF(ISERROR(MATCH($B28,リレー男子申込!$AG$13:$AG$254,0)),"","○"))</f>
        <v/>
      </c>
      <c r="AO28" s="80" t="str">
        <f>IF(ISERROR(MATCH($B28,リレー男子申込!$AG$14:$AG$205,0)),"",VLOOKUP(MATCH($B28,リレー男子申込!$AG$14:$AG$205,0),リレー男子申込!$AD$14:$AL$205,9))</f>
        <v/>
      </c>
      <c r="AP28" s="80" t="str">
        <f>IF($B28="","",IF(ISERROR(MATCH($B28,リレー男子申込!$AR$13:$AR$254,0)),"","○"))</f>
        <v/>
      </c>
      <c r="AQ28" s="80" t="str">
        <f>IF(ISERROR(MATCH($B28,リレー男子申込!$AR$14:$AR$205,0)),"",VLOOKUP(MATCH($B28,リレー男子申込!$AR$14:$AR$205,0),リレー男子申込!$AO$14:$AW$205,9))</f>
        <v/>
      </c>
      <c r="AS28" s="122" t="str">
        <f t="shared" si="4"/>
        <v/>
      </c>
      <c r="AT28" t="str">
        <f t="shared" si="5"/>
        <v/>
      </c>
      <c r="AU28" t="str">
        <f t="shared" si="6"/>
        <v/>
      </c>
      <c r="AV28" t="str">
        <f t="shared" si="7"/>
        <v/>
      </c>
      <c r="AW28" t="str">
        <f t="shared" si="8"/>
        <v/>
      </c>
      <c r="AX28" t="str">
        <f t="shared" si="9"/>
        <v/>
      </c>
      <c r="AY28" t="str">
        <f t="shared" si="10"/>
        <v/>
      </c>
      <c r="AZ28" t="str">
        <f t="shared" si="11"/>
        <v/>
      </c>
      <c r="BA28" t="str">
        <f t="shared" si="12"/>
        <v/>
      </c>
      <c r="BB28" t="str">
        <f t="shared" si="13"/>
        <v/>
      </c>
      <c r="BC28" t="str">
        <f t="shared" si="14"/>
        <v/>
      </c>
      <c r="BD28" t="str">
        <f t="shared" si="15"/>
        <v/>
      </c>
      <c r="BE28" t="str">
        <f t="shared" si="1"/>
        <v/>
      </c>
    </row>
    <row r="29" spans="1:57">
      <c r="A29" s="19">
        <f t="shared" si="2"/>
        <v>21</v>
      </c>
      <c r="B29" s="53"/>
      <c r="C29" s="56"/>
      <c r="D29" s="46"/>
      <c r="E29" s="189"/>
      <c r="F29" s="320"/>
      <c r="G29" s="146" t="str">
        <f t="shared" si="3"/>
        <v/>
      </c>
      <c r="H29" s="3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26"/>
      <c r="AG29" s="327"/>
      <c r="AH29" s="327"/>
      <c r="AI29" s="327"/>
      <c r="AJ29" s="327"/>
      <c r="AK29" s="327"/>
      <c r="AL29" s="76" t="str">
        <f>IF($B29="","",IF(ISERROR(MATCH($B29,リレー男子申込!$V$13:$V$254,0)),"","○"))</f>
        <v/>
      </c>
      <c r="AM29" s="76" t="str">
        <f>IF(ISERROR(MATCH($B29,リレー男子申込!$V$14:$V$205,0)),"",VLOOKUP(MATCH($B29,リレー男子申込!$V$14:$V$205,0),リレー男子申込!$S$14:$AA$205,9))</f>
        <v/>
      </c>
      <c r="AN29" s="76" t="str">
        <f>IF($B29="","",IF(ISERROR(MATCH($B29,リレー男子申込!$AG$13:$AG$254,0)),"","○"))</f>
        <v/>
      </c>
      <c r="AO29" s="76" t="str">
        <f>IF(ISERROR(MATCH($B29,リレー男子申込!$AG$14:$AG$205,0)),"",VLOOKUP(MATCH($B29,リレー男子申込!$AG$14:$AG$205,0),リレー男子申込!$AD$14:$AL$205,9))</f>
        <v/>
      </c>
      <c r="AP29" s="76" t="str">
        <f>IF($B29="","",IF(ISERROR(MATCH($B29,リレー男子申込!$AR$13:$AR$254,0)),"","○"))</f>
        <v/>
      </c>
      <c r="AQ29" s="76" t="str">
        <f>IF(ISERROR(MATCH($B29,リレー男子申込!$AR$14:$AR$205,0)),"",VLOOKUP(MATCH($B29,リレー男子申込!$AR$14:$AR$205,0),リレー男子申込!$AO$14:$AW$205,9))</f>
        <v/>
      </c>
      <c r="AS29" s="122" t="str">
        <f t="shared" si="4"/>
        <v/>
      </c>
      <c r="AT29" t="str">
        <f t="shared" si="5"/>
        <v/>
      </c>
      <c r="AU29" t="str">
        <f t="shared" si="6"/>
        <v/>
      </c>
      <c r="AV29" t="str">
        <f t="shared" si="7"/>
        <v/>
      </c>
      <c r="AW29" t="str">
        <f t="shared" si="8"/>
        <v/>
      </c>
      <c r="AX29" t="str">
        <f t="shared" si="9"/>
        <v/>
      </c>
      <c r="AY29" t="str">
        <f t="shared" si="10"/>
        <v/>
      </c>
      <c r="AZ29" t="str">
        <f t="shared" si="11"/>
        <v/>
      </c>
      <c r="BA29" t="str">
        <f t="shared" si="12"/>
        <v/>
      </c>
      <c r="BB29" t="str">
        <f t="shared" si="13"/>
        <v/>
      </c>
      <c r="BC29" t="str">
        <f t="shared" si="14"/>
        <v/>
      </c>
      <c r="BD29" t="str">
        <f t="shared" si="15"/>
        <v/>
      </c>
      <c r="BE29" t="str">
        <f t="shared" si="1"/>
        <v/>
      </c>
    </row>
    <row r="30" spans="1:57">
      <c r="A30" s="19">
        <f t="shared" si="2"/>
        <v>22</v>
      </c>
      <c r="B30" s="49"/>
      <c r="C30" s="57"/>
      <c r="D30" s="47"/>
      <c r="E30" s="190"/>
      <c r="F30" s="321"/>
      <c r="G30" s="147" t="str">
        <f t="shared" si="3"/>
        <v/>
      </c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326"/>
      <c r="AG30" s="327"/>
      <c r="AH30" s="327"/>
      <c r="AI30" s="327"/>
      <c r="AJ30" s="327"/>
      <c r="AK30" s="327"/>
      <c r="AL30" s="77" t="str">
        <f>IF($B30="","",IF(ISERROR(MATCH($B30,リレー男子申込!$V$13:$V$254,0)),"","○"))</f>
        <v/>
      </c>
      <c r="AM30" s="77" t="str">
        <f>IF(ISERROR(MATCH($B30,リレー男子申込!$V$14:$V$205,0)),"",VLOOKUP(MATCH($B30,リレー男子申込!$V$14:$V$205,0),リレー男子申込!$S$14:$AA$205,9))</f>
        <v/>
      </c>
      <c r="AN30" s="77" t="str">
        <f>IF($B30="","",IF(ISERROR(MATCH($B30,リレー男子申込!$AG$13:$AG$254,0)),"","○"))</f>
        <v/>
      </c>
      <c r="AO30" s="77" t="str">
        <f>IF(ISERROR(MATCH($B30,リレー男子申込!$AG$14:$AG$205,0)),"",VLOOKUP(MATCH($B30,リレー男子申込!$AG$14:$AG$205,0),リレー男子申込!$AD$14:$AL$205,9))</f>
        <v/>
      </c>
      <c r="AP30" s="77" t="str">
        <f>IF($B30="","",IF(ISERROR(MATCH($B30,リレー男子申込!$AR$13:$AR$254,0)),"","○"))</f>
        <v/>
      </c>
      <c r="AQ30" s="77" t="str">
        <f>IF(ISERROR(MATCH($B30,リレー男子申込!$AR$14:$AR$205,0)),"",VLOOKUP(MATCH($B30,リレー男子申込!$AR$14:$AR$205,0),リレー男子申込!$AO$14:$AW$205,9))</f>
        <v/>
      </c>
      <c r="AS30" s="122" t="str">
        <f t="shared" si="4"/>
        <v/>
      </c>
      <c r="AT30" t="str">
        <f t="shared" si="5"/>
        <v/>
      </c>
      <c r="AU30" t="str">
        <f t="shared" si="6"/>
        <v/>
      </c>
      <c r="AV30" t="str">
        <f t="shared" si="7"/>
        <v/>
      </c>
      <c r="AW30" t="str">
        <f t="shared" si="8"/>
        <v/>
      </c>
      <c r="AX30" t="str">
        <f t="shared" si="9"/>
        <v/>
      </c>
      <c r="AY30" t="str">
        <f t="shared" si="10"/>
        <v/>
      </c>
      <c r="AZ30" t="str">
        <f t="shared" si="11"/>
        <v/>
      </c>
      <c r="BA30" t="str">
        <f t="shared" si="12"/>
        <v/>
      </c>
      <c r="BB30" t="str">
        <f t="shared" si="13"/>
        <v/>
      </c>
      <c r="BC30" t="str">
        <f t="shared" si="14"/>
        <v/>
      </c>
      <c r="BD30" t="str">
        <f t="shared" si="15"/>
        <v/>
      </c>
      <c r="BE30" t="str">
        <f t="shared" si="1"/>
        <v/>
      </c>
    </row>
    <row r="31" spans="1:57">
      <c r="A31" s="19">
        <f t="shared" si="2"/>
        <v>23</v>
      </c>
      <c r="B31" s="49"/>
      <c r="C31" s="57"/>
      <c r="D31" s="47"/>
      <c r="E31" s="190"/>
      <c r="F31" s="321"/>
      <c r="G31" s="147" t="str">
        <f t="shared" si="3"/>
        <v/>
      </c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326"/>
      <c r="AG31" s="327"/>
      <c r="AH31" s="327"/>
      <c r="AI31" s="327"/>
      <c r="AJ31" s="327"/>
      <c r="AK31" s="327"/>
      <c r="AL31" s="77" t="str">
        <f>IF($B31="","",IF(ISERROR(MATCH($B31,リレー男子申込!$V$13:$V$254,0)),"","○"))</f>
        <v/>
      </c>
      <c r="AM31" s="77" t="str">
        <f>IF(ISERROR(MATCH($B31,リレー男子申込!$V$14:$V$205,0)),"",VLOOKUP(MATCH($B31,リレー男子申込!$V$14:$V$205,0),リレー男子申込!$S$14:$AA$205,9))</f>
        <v/>
      </c>
      <c r="AN31" s="77" t="str">
        <f>IF($B31="","",IF(ISERROR(MATCH($B31,リレー男子申込!$AG$13:$AG$254,0)),"","○"))</f>
        <v/>
      </c>
      <c r="AO31" s="77" t="str">
        <f>IF(ISERROR(MATCH($B31,リレー男子申込!$AG$14:$AG$205,0)),"",VLOOKUP(MATCH($B31,リレー男子申込!$AG$14:$AG$205,0),リレー男子申込!$AD$14:$AL$205,9))</f>
        <v/>
      </c>
      <c r="AP31" s="77" t="str">
        <f>IF($B31="","",IF(ISERROR(MATCH($B31,リレー男子申込!$AR$13:$AR$254,0)),"","○"))</f>
        <v/>
      </c>
      <c r="AQ31" s="77" t="str">
        <f>IF(ISERROR(MATCH($B31,リレー男子申込!$AR$14:$AR$205,0)),"",VLOOKUP(MATCH($B31,リレー男子申込!$AR$14:$AR$205,0),リレー男子申込!$AO$14:$AW$205,9))</f>
        <v/>
      </c>
      <c r="AS31" s="122" t="str">
        <f t="shared" si="4"/>
        <v/>
      </c>
      <c r="AT31" t="str">
        <f t="shared" si="5"/>
        <v/>
      </c>
      <c r="AU31" t="str">
        <f t="shared" si="6"/>
        <v/>
      </c>
      <c r="AV31" t="str">
        <f t="shared" si="7"/>
        <v/>
      </c>
      <c r="AW31" t="str">
        <f t="shared" si="8"/>
        <v/>
      </c>
      <c r="AX31" t="str">
        <f t="shared" si="9"/>
        <v/>
      </c>
      <c r="AY31" t="str">
        <f t="shared" si="10"/>
        <v/>
      </c>
      <c r="AZ31" t="str">
        <f t="shared" si="11"/>
        <v/>
      </c>
      <c r="BA31" t="str">
        <f t="shared" si="12"/>
        <v/>
      </c>
      <c r="BB31" t="str">
        <f t="shared" si="13"/>
        <v/>
      </c>
      <c r="BC31" t="str">
        <f t="shared" si="14"/>
        <v/>
      </c>
      <c r="BD31" t="str">
        <f t="shared" si="15"/>
        <v/>
      </c>
      <c r="BE31" t="str">
        <f t="shared" si="1"/>
        <v/>
      </c>
    </row>
    <row r="32" spans="1:57">
      <c r="A32" s="19">
        <f t="shared" si="2"/>
        <v>24</v>
      </c>
      <c r="B32" s="54"/>
      <c r="C32" s="58"/>
      <c r="D32" s="48"/>
      <c r="E32" s="191"/>
      <c r="F32" s="321"/>
      <c r="G32" s="147" t="str">
        <f t="shared" si="3"/>
        <v/>
      </c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1"/>
      <c r="AD32" s="40"/>
      <c r="AE32" s="40"/>
      <c r="AF32" s="326"/>
      <c r="AG32" s="327"/>
      <c r="AH32" s="327"/>
      <c r="AI32" s="327"/>
      <c r="AJ32" s="327"/>
      <c r="AK32" s="327"/>
      <c r="AL32" s="77" t="str">
        <f>IF($B32="","",IF(ISERROR(MATCH($B32,リレー男子申込!$V$13:$V$254,0)),"","○"))</f>
        <v/>
      </c>
      <c r="AM32" s="77" t="str">
        <f>IF(ISERROR(MATCH($B32,リレー男子申込!$V$14:$V$205,0)),"",VLOOKUP(MATCH($B32,リレー男子申込!$V$14:$V$205,0),リレー男子申込!$S$14:$AA$205,9))</f>
        <v/>
      </c>
      <c r="AN32" s="77" t="str">
        <f>IF($B32="","",IF(ISERROR(MATCH($B32,リレー男子申込!$AG$13:$AG$254,0)),"","○"))</f>
        <v/>
      </c>
      <c r="AO32" s="77" t="str">
        <f>IF(ISERROR(MATCH($B32,リレー男子申込!$AG$14:$AG$205,0)),"",VLOOKUP(MATCH($B32,リレー男子申込!$AG$14:$AG$205,0),リレー男子申込!$AD$14:$AL$205,9))</f>
        <v/>
      </c>
      <c r="AP32" s="77" t="str">
        <f>IF($B32="","",IF(ISERROR(MATCH($B32,リレー男子申込!$AR$13:$AR$254,0)),"","○"))</f>
        <v/>
      </c>
      <c r="AQ32" s="77" t="str">
        <f>IF(ISERROR(MATCH($B32,リレー男子申込!$AR$14:$AR$205,0)),"",VLOOKUP(MATCH($B32,リレー男子申込!$AR$14:$AR$205,0),リレー男子申込!$AO$14:$AW$205,9))</f>
        <v/>
      </c>
      <c r="AS32" s="122" t="str">
        <f t="shared" si="4"/>
        <v/>
      </c>
      <c r="AT32" t="str">
        <f t="shared" si="5"/>
        <v/>
      </c>
      <c r="AU32" t="str">
        <f t="shared" si="6"/>
        <v/>
      </c>
      <c r="AV32" t="str">
        <f t="shared" si="7"/>
        <v/>
      </c>
      <c r="AW32" t="str">
        <f t="shared" si="8"/>
        <v/>
      </c>
      <c r="AX32" t="str">
        <f t="shared" si="9"/>
        <v/>
      </c>
      <c r="AY32" t="str">
        <f t="shared" si="10"/>
        <v/>
      </c>
      <c r="AZ32" t="str">
        <f t="shared" si="11"/>
        <v/>
      </c>
      <c r="BA32" t="str">
        <f t="shared" si="12"/>
        <v/>
      </c>
      <c r="BB32" t="str">
        <f t="shared" si="13"/>
        <v/>
      </c>
      <c r="BC32" t="str">
        <f t="shared" si="14"/>
        <v/>
      </c>
      <c r="BD32" t="str">
        <f t="shared" si="15"/>
        <v/>
      </c>
      <c r="BE32" t="str">
        <f t="shared" si="1"/>
        <v/>
      </c>
    </row>
    <row r="33" spans="1:57">
      <c r="A33" s="19">
        <f t="shared" si="2"/>
        <v>25</v>
      </c>
      <c r="B33" s="49"/>
      <c r="C33" s="57"/>
      <c r="D33" s="47"/>
      <c r="E33" s="190"/>
      <c r="F33" s="321"/>
      <c r="G33" s="147" t="str">
        <f t="shared" si="3"/>
        <v/>
      </c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326"/>
      <c r="AG33" s="327"/>
      <c r="AH33" s="327"/>
      <c r="AI33" s="327"/>
      <c r="AJ33" s="327"/>
      <c r="AK33" s="327"/>
      <c r="AL33" s="77" t="str">
        <f>IF($B33="","",IF(ISERROR(MATCH($B33,リレー男子申込!$V$13:$V$254,0)),"","○"))</f>
        <v/>
      </c>
      <c r="AM33" s="77" t="str">
        <f>IF(ISERROR(MATCH($B33,リレー男子申込!$V$14:$V$205,0)),"",VLOOKUP(MATCH($B33,リレー男子申込!$V$14:$V$205,0),リレー男子申込!$S$14:$AA$205,9))</f>
        <v/>
      </c>
      <c r="AN33" s="77" t="str">
        <f>IF($B33="","",IF(ISERROR(MATCH($B33,リレー男子申込!$AG$13:$AG$254,0)),"","○"))</f>
        <v/>
      </c>
      <c r="AO33" s="77" t="str">
        <f>IF(ISERROR(MATCH($B33,リレー男子申込!$AG$14:$AG$205,0)),"",VLOOKUP(MATCH($B33,リレー男子申込!$AG$14:$AG$205,0),リレー男子申込!$AD$14:$AL$205,9))</f>
        <v/>
      </c>
      <c r="AP33" s="77" t="str">
        <f>IF($B33="","",IF(ISERROR(MATCH($B33,リレー男子申込!$AR$13:$AR$254,0)),"","○"))</f>
        <v/>
      </c>
      <c r="AQ33" s="77" t="str">
        <f>IF(ISERROR(MATCH($B33,リレー男子申込!$AR$14:$AR$205,0)),"",VLOOKUP(MATCH($B33,リレー男子申込!$AR$14:$AR$205,0),リレー男子申込!$AO$14:$AW$205,9))</f>
        <v/>
      </c>
      <c r="AS33" s="122" t="str">
        <f t="shared" si="4"/>
        <v/>
      </c>
      <c r="AT33" t="str">
        <f t="shared" si="5"/>
        <v/>
      </c>
      <c r="AU33" t="str">
        <f t="shared" si="6"/>
        <v/>
      </c>
      <c r="AV33" t="str">
        <f t="shared" si="7"/>
        <v/>
      </c>
      <c r="AW33" t="str">
        <f t="shared" si="8"/>
        <v/>
      </c>
      <c r="AX33" t="str">
        <f t="shared" si="9"/>
        <v/>
      </c>
      <c r="AY33" t="str">
        <f t="shared" si="10"/>
        <v/>
      </c>
      <c r="AZ33" t="str">
        <f t="shared" si="11"/>
        <v/>
      </c>
      <c r="BA33" t="str">
        <f t="shared" si="12"/>
        <v/>
      </c>
      <c r="BB33" t="str">
        <f t="shared" si="13"/>
        <v/>
      </c>
      <c r="BC33" t="str">
        <f t="shared" si="14"/>
        <v/>
      </c>
      <c r="BD33" t="str">
        <f t="shared" si="15"/>
        <v/>
      </c>
      <c r="BE33" t="str">
        <f t="shared" si="1"/>
        <v/>
      </c>
    </row>
    <row r="34" spans="1:57">
      <c r="A34" s="19">
        <f t="shared" si="2"/>
        <v>26</v>
      </c>
      <c r="B34" s="49"/>
      <c r="C34" s="57"/>
      <c r="D34" s="47"/>
      <c r="E34" s="190"/>
      <c r="F34" s="321"/>
      <c r="G34" s="147" t="str">
        <f t="shared" si="3"/>
        <v/>
      </c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326"/>
      <c r="AG34" s="327"/>
      <c r="AH34" s="327"/>
      <c r="AI34" s="327"/>
      <c r="AJ34" s="327"/>
      <c r="AK34" s="327"/>
      <c r="AL34" s="77" t="str">
        <f>IF($B34="","",IF(ISERROR(MATCH($B34,リレー男子申込!$V$13:$V$254,0)),"","○"))</f>
        <v/>
      </c>
      <c r="AM34" s="77" t="str">
        <f>IF(ISERROR(MATCH($B34,リレー男子申込!$V$14:$V$205,0)),"",VLOOKUP(MATCH($B34,リレー男子申込!$V$14:$V$205,0),リレー男子申込!$S$14:$AA$205,9))</f>
        <v/>
      </c>
      <c r="AN34" s="77" t="str">
        <f>IF($B34="","",IF(ISERROR(MATCH($B34,リレー男子申込!$AG$13:$AG$254,0)),"","○"))</f>
        <v/>
      </c>
      <c r="AO34" s="77" t="str">
        <f>IF(ISERROR(MATCH($B34,リレー男子申込!$AG$14:$AG$205,0)),"",VLOOKUP(MATCH($B34,リレー男子申込!$AG$14:$AG$205,0),リレー男子申込!$AD$14:$AL$205,9))</f>
        <v/>
      </c>
      <c r="AP34" s="77" t="str">
        <f>IF($B34="","",IF(ISERROR(MATCH($B34,リレー男子申込!$AR$13:$AR$254,0)),"","○"))</f>
        <v/>
      </c>
      <c r="AQ34" s="77" t="str">
        <f>IF(ISERROR(MATCH($B34,リレー男子申込!$AR$14:$AR$205,0)),"",VLOOKUP(MATCH($B34,リレー男子申込!$AR$14:$AR$205,0),リレー男子申込!$AO$14:$AW$205,9))</f>
        <v/>
      </c>
      <c r="AS34" s="122" t="str">
        <f t="shared" si="4"/>
        <v/>
      </c>
      <c r="AT34" t="str">
        <f t="shared" si="5"/>
        <v/>
      </c>
      <c r="AU34" t="str">
        <f t="shared" si="6"/>
        <v/>
      </c>
      <c r="AV34" t="str">
        <f t="shared" si="7"/>
        <v/>
      </c>
      <c r="AW34" t="str">
        <f t="shared" si="8"/>
        <v/>
      </c>
      <c r="AX34" t="str">
        <f t="shared" si="9"/>
        <v/>
      </c>
      <c r="AY34" t="str">
        <f t="shared" si="10"/>
        <v/>
      </c>
      <c r="AZ34" t="str">
        <f t="shared" si="11"/>
        <v/>
      </c>
      <c r="BA34" t="str">
        <f t="shared" si="12"/>
        <v/>
      </c>
      <c r="BB34" t="str">
        <f t="shared" si="13"/>
        <v/>
      </c>
      <c r="BC34" t="str">
        <f t="shared" si="14"/>
        <v/>
      </c>
      <c r="BD34" t="str">
        <f t="shared" si="15"/>
        <v/>
      </c>
      <c r="BE34" t="str">
        <f t="shared" si="1"/>
        <v/>
      </c>
    </row>
    <row r="35" spans="1:57">
      <c r="A35" s="19">
        <f t="shared" si="2"/>
        <v>27</v>
      </c>
      <c r="B35" s="49"/>
      <c r="C35" s="57"/>
      <c r="D35" s="47"/>
      <c r="E35" s="190"/>
      <c r="F35" s="321"/>
      <c r="G35" s="147" t="str">
        <f t="shared" si="3"/>
        <v/>
      </c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326"/>
      <c r="AG35" s="327"/>
      <c r="AH35" s="327"/>
      <c r="AI35" s="327"/>
      <c r="AJ35" s="327"/>
      <c r="AK35" s="327"/>
      <c r="AL35" s="77" t="str">
        <f>IF($B35="","",IF(ISERROR(MATCH($B35,リレー男子申込!$V$13:$V$254,0)),"","○"))</f>
        <v/>
      </c>
      <c r="AM35" s="77" t="str">
        <f>IF(ISERROR(MATCH($B35,リレー男子申込!$V$14:$V$205,0)),"",VLOOKUP(MATCH($B35,リレー男子申込!$V$14:$V$205,0),リレー男子申込!$S$14:$AA$205,9))</f>
        <v/>
      </c>
      <c r="AN35" s="77" t="str">
        <f>IF($B35="","",IF(ISERROR(MATCH($B35,リレー男子申込!$AG$13:$AG$254,0)),"","○"))</f>
        <v/>
      </c>
      <c r="AO35" s="77" t="str">
        <f>IF(ISERROR(MATCH($B35,リレー男子申込!$AG$14:$AG$205,0)),"",VLOOKUP(MATCH($B35,リレー男子申込!$AG$14:$AG$205,0),リレー男子申込!$AD$14:$AL$205,9))</f>
        <v/>
      </c>
      <c r="AP35" s="77" t="str">
        <f>IF($B35="","",IF(ISERROR(MATCH($B35,リレー男子申込!$AR$13:$AR$254,0)),"","○"))</f>
        <v/>
      </c>
      <c r="AQ35" s="77" t="str">
        <f>IF(ISERROR(MATCH($B35,リレー男子申込!$AR$14:$AR$205,0)),"",VLOOKUP(MATCH($B35,リレー男子申込!$AR$14:$AR$205,0),リレー男子申込!$AO$14:$AW$205,9))</f>
        <v/>
      </c>
      <c r="AS35" s="122" t="str">
        <f t="shared" si="4"/>
        <v/>
      </c>
      <c r="AT35" t="str">
        <f t="shared" si="5"/>
        <v/>
      </c>
      <c r="AU35" t="str">
        <f t="shared" si="6"/>
        <v/>
      </c>
      <c r="AV35" t="str">
        <f t="shared" si="7"/>
        <v/>
      </c>
      <c r="AW35" t="str">
        <f t="shared" si="8"/>
        <v/>
      </c>
      <c r="AX35" t="str">
        <f t="shared" si="9"/>
        <v/>
      </c>
      <c r="AY35" t="str">
        <f t="shared" si="10"/>
        <v/>
      </c>
      <c r="AZ35" t="str">
        <f t="shared" si="11"/>
        <v/>
      </c>
      <c r="BA35" t="str">
        <f t="shared" si="12"/>
        <v/>
      </c>
      <c r="BB35" t="str">
        <f t="shared" si="13"/>
        <v/>
      </c>
      <c r="BC35" t="str">
        <f t="shared" si="14"/>
        <v/>
      </c>
      <c r="BD35" t="str">
        <f t="shared" si="15"/>
        <v/>
      </c>
      <c r="BE35" t="str">
        <f t="shared" si="1"/>
        <v/>
      </c>
    </row>
    <row r="36" spans="1:57">
      <c r="A36" s="19">
        <f t="shared" si="2"/>
        <v>28</v>
      </c>
      <c r="B36" s="49"/>
      <c r="C36" s="57"/>
      <c r="D36" s="47"/>
      <c r="E36" s="190"/>
      <c r="F36" s="321"/>
      <c r="G36" s="147" t="str">
        <f t="shared" si="3"/>
        <v/>
      </c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326"/>
      <c r="AG36" s="327"/>
      <c r="AH36" s="327"/>
      <c r="AI36" s="327"/>
      <c r="AJ36" s="327"/>
      <c r="AK36" s="327"/>
      <c r="AL36" s="77" t="str">
        <f>IF($B36="","",IF(ISERROR(MATCH($B36,リレー男子申込!$V$13:$V$254,0)),"","○"))</f>
        <v/>
      </c>
      <c r="AM36" s="77" t="str">
        <f>IF(ISERROR(MATCH($B36,リレー男子申込!$V$14:$V$205,0)),"",VLOOKUP(MATCH($B36,リレー男子申込!$V$14:$V$205,0),リレー男子申込!$S$14:$AA$205,9))</f>
        <v/>
      </c>
      <c r="AN36" s="77" t="str">
        <f>IF($B36="","",IF(ISERROR(MATCH($B36,リレー男子申込!$AG$13:$AG$254,0)),"","○"))</f>
        <v/>
      </c>
      <c r="AO36" s="77" t="str">
        <f>IF(ISERROR(MATCH($B36,リレー男子申込!$AG$14:$AG$205,0)),"",VLOOKUP(MATCH($B36,リレー男子申込!$AG$14:$AG$205,0),リレー男子申込!$AD$14:$AL$205,9))</f>
        <v/>
      </c>
      <c r="AP36" s="77" t="str">
        <f>IF($B36="","",IF(ISERROR(MATCH($B36,リレー男子申込!$AR$13:$AR$254,0)),"","○"))</f>
        <v/>
      </c>
      <c r="AQ36" s="77" t="str">
        <f>IF(ISERROR(MATCH($B36,リレー男子申込!$AR$14:$AR$205,0)),"",VLOOKUP(MATCH($B36,リレー男子申込!$AR$14:$AR$205,0),リレー男子申込!$AO$14:$AW$205,9))</f>
        <v/>
      </c>
      <c r="AS36" s="122" t="str">
        <f t="shared" si="4"/>
        <v/>
      </c>
      <c r="AT36" t="str">
        <f t="shared" si="5"/>
        <v/>
      </c>
      <c r="AU36" t="str">
        <f t="shared" si="6"/>
        <v/>
      </c>
      <c r="AV36" t="str">
        <f t="shared" si="7"/>
        <v/>
      </c>
      <c r="AW36" t="str">
        <f t="shared" si="8"/>
        <v/>
      </c>
      <c r="AX36" t="str">
        <f t="shared" si="9"/>
        <v/>
      </c>
      <c r="AY36" t="str">
        <f t="shared" si="10"/>
        <v/>
      </c>
      <c r="AZ36" t="str">
        <f t="shared" si="11"/>
        <v/>
      </c>
      <c r="BA36" t="str">
        <f t="shared" si="12"/>
        <v/>
      </c>
      <c r="BB36" t="str">
        <f t="shared" si="13"/>
        <v/>
      </c>
      <c r="BC36" t="str">
        <f t="shared" si="14"/>
        <v/>
      </c>
      <c r="BD36" t="str">
        <f t="shared" si="15"/>
        <v/>
      </c>
      <c r="BE36" t="str">
        <f t="shared" si="1"/>
        <v/>
      </c>
    </row>
    <row r="37" spans="1:57">
      <c r="A37" s="19">
        <f t="shared" si="2"/>
        <v>29</v>
      </c>
      <c r="B37" s="49"/>
      <c r="C37" s="57"/>
      <c r="D37" s="47"/>
      <c r="E37" s="190"/>
      <c r="F37" s="321"/>
      <c r="G37" s="147" t="str">
        <f t="shared" si="3"/>
        <v/>
      </c>
      <c r="H37" s="39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326"/>
      <c r="AG37" s="327"/>
      <c r="AH37" s="327"/>
      <c r="AI37" s="327"/>
      <c r="AJ37" s="327"/>
      <c r="AK37" s="327"/>
      <c r="AL37" s="77" t="str">
        <f>IF($B37="","",IF(ISERROR(MATCH($B37,リレー男子申込!$V$13:$V$254,0)),"","○"))</f>
        <v/>
      </c>
      <c r="AM37" s="77" t="str">
        <f>IF(ISERROR(MATCH($B37,リレー男子申込!$V$14:$V$205,0)),"",VLOOKUP(MATCH($B37,リレー男子申込!$V$14:$V$205,0),リレー男子申込!$S$14:$AA$205,9))</f>
        <v/>
      </c>
      <c r="AN37" s="77" t="str">
        <f>IF($B37="","",IF(ISERROR(MATCH($B37,リレー男子申込!$AG$13:$AG$254,0)),"","○"))</f>
        <v/>
      </c>
      <c r="AO37" s="77" t="str">
        <f>IF(ISERROR(MATCH($B37,リレー男子申込!$AG$14:$AG$205,0)),"",VLOOKUP(MATCH($B37,リレー男子申込!$AG$14:$AG$205,0),リレー男子申込!$AD$14:$AL$205,9))</f>
        <v/>
      </c>
      <c r="AP37" s="77" t="str">
        <f>IF($B37="","",IF(ISERROR(MATCH($B37,リレー男子申込!$AR$13:$AR$254,0)),"","○"))</f>
        <v/>
      </c>
      <c r="AQ37" s="77" t="str">
        <f>IF(ISERROR(MATCH($B37,リレー男子申込!$AR$14:$AR$205,0)),"",VLOOKUP(MATCH($B37,リレー男子申込!$AR$14:$AR$205,0),リレー男子申込!$AO$14:$AW$205,9))</f>
        <v/>
      </c>
      <c r="AS37" s="122" t="str">
        <f t="shared" si="4"/>
        <v/>
      </c>
      <c r="AT37" t="str">
        <f t="shared" si="5"/>
        <v/>
      </c>
      <c r="AU37" t="str">
        <f t="shared" si="6"/>
        <v/>
      </c>
      <c r="AV37" t="str">
        <f t="shared" si="7"/>
        <v/>
      </c>
      <c r="AW37" t="str">
        <f t="shared" si="8"/>
        <v/>
      </c>
      <c r="AX37" t="str">
        <f t="shared" si="9"/>
        <v/>
      </c>
      <c r="AY37" t="str">
        <f t="shared" si="10"/>
        <v/>
      </c>
      <c r="AZ37" t="str">
        <f t="shared" si="11"/>
        <v/>
      </c>
      <c r="BA37" t="str">
        <f t="shared" si="12"/>
        <v/>
      </c>
      <c r="BB37" t="str">
        <f t="shared" si="13"/>
        <v/>
      </c>
      <c r="BC37" t="str">
        <f t="shared" si="14"/>
        <v/>
      </c>
      <c r="BD37" t="str">
        <f t="shared" si="15"/>
        <v/>
      </c>
      <c r="BE37" t="str">
        <f t="shared" si="1"/>
        <v/>
      </c>
    </row>
    <row r="38" spans="1:57">
      <c r="A38" s="19">
        <f t="shared" si="2"/>
        <v>30</v>
      </c>
      <c r="B38" s="55"/>
      <c r="C38" s="60"/>
      <c r="D38" s="52"/>
      <c r="E38" s="192"/>
      <c r="F38" s="322"/>
      <c r="G38" s="150" t="str">
        <f t="shared" si="3"/>
        <v/>
      </c>
      <c r="H38" s="84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326"/>
      <c r="AG38" s="327"/>
      <c r="AH38" s="327"/>
      <c r="AI38" s="327"/>
      <c r="AJ38" s="327"/>
      <c r="AK38" s="327"/>
      <c r="AL38" s="86" t="str">
        <f>IF($B38="","",IF(ISERROR(MATCH($B38,リレー男子申込!$V$13:$V$254,0)),"","○"))</f>
        <v/>
      </c>
      <c r="AM38" s="86" t="str">
        <f>IF(ISERROR(MATCH($B38,リレー男子申込!$V$14:$V$205,0)),"",VLOOKUP(MATCH($B38,リレー男子申込!$V$14:$V$205,0),リレー男子申込!$S$14:$AA$205,9))</f>
        <v/>
      </c>
      <c r="AN38" s="86" t="str">
        <f>IF($B38="","",IF(ISERROR(MATCH($B38,リレー男子申込!$AG$13:$AG$254,0)),"","○"))</f>
        <v/>
      </c>
      <c r="AO38" s="86" t="str">
        <f>IF(ISERROR(MATCH($B38,リレー男子申込!$AG$14:$AG$205,0)),"",VLOOKUP(MATCH($B38,リレー男子申込!$AG$14:$AG$205,0),リレー男子申込!$AD$14:$AL$205,9))</f>
        <v/>
      </c>
      <c r="AP38" s="86" t="str">
        <f>IF($B38="","",IF(ISERROR(MATCH($B38,リレー男子申込!$AR$13:$AR$254,0)),"","○"))</f>
        <v/>
      </c>
      <c r="AQ38" s="86" t="str">
        <f>IF(ISERROR(MATCH($B38,リレー男子申込!$AR$14:$AR$205,0)),"",VLOOKUP(MATCH($B38,リレー男子申込!$AR$14:$AR$205,0),リレー男子申込!$AO$14:$AW$205,9))</f>
        <v/>
      </c>
      <c r="AS38" s="122" t="str">
        <f t="shared" si="4"/>
        <v/>
      </c>
      <c r="AT38" t="str">
        <f t="shared" si="5"/>
        <v/>
      </c>
      <c r="AU38" t="str">
        <f t="shared" si="6"/>
        <v/>
      </c>
      <c r="AV38" t="str">
        <f t="shared" si="7"/>
        <v/>
      </c>
      <c r="AW38" t="str">
        <f t="shared" si="8"/>
        <v/>
      </c>
      <c r="AX38" t="str">
        <f t="shared" si="9"/>
        <v/>
      </c>
      <c r="AY38" t="str">
        <f t="shared" si="10"/>
        <v/>
      </c>
      <c r="AZ38" t="str">
        <f t="shared" si="11"/>
        <v/>
      </c>
      <c r="BA38" t="str">
        <f t="shared" si="12"/>
        <v/>
      </c>
      <c r="BB38" t="str">
        <f t="shared" si="13"/>
        <v/>
      </c>
      <c r="BC38" t="str">
        <f t="shared" si="14"/>
        <v/>
      </c>
      <c r="BD38" t="str">
        <f t="shared" si="15"/>
        <v/>
      </c>
      <c r="BE38" t="str">
        <f t="shared" si="1"/>
        <v/>
      </c>
    </row>
    <row r="39" spans="1:57">
      <c r="A39" s="19">
        <f t="shared" si="2"/>
        <v>31</v>
      </c>
      <c r="B39" s="64"/>
      <c r="C39" s="65"/>
      <c r="D39" s="66"/>
      <c r="E39" s="193"/>
      <c r="F39" s="323"/>
      <c r="G39" s="146" t="str">
        <f t="shared" si="3"/>
        <v/>
      </c>
      <c r="H39" s="81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326"/>
      <c r="AG39" s="327"/>
      <c r="AH39" s="327"/>
      <c r="AI39" s="327"/>
      <c r="AJ39" s="327"/>
      <c r="AK39" s="327"/>
      <c r="AL39" s="83" t="str">
        <f>IF($B39="","",IF(ISERROR(MATCH($B39,リレー男子申込!$V$13:$V$254,0)),"","○"))</f>
        <v/>
      </c>
      <c r="AM39" s="83" t="str">
        <f>IF(ISERROR(MATCH($B39,リレー男子申込!$V$14:$V$205,0)),"",VLOOKUP(MATCH($B39,リレー男子申込!$V$14:$V$205,0),リレー男子申込!$S$14:$AA$205,9))</f>
        <v/>
      </c>
      <c r="AN39" s="83" t="str">
        <f>IF($B39="","",IF(ISERROR(MATCH($B39,リレー男子申込!$AG$13:$AG$254,0)),"","○"))</f>
        <v/>
      </c>
      <c r="AO39" s="83" t="str">
        <f>IF(ISERROR(MATCH($B39,リレー男子申込!$AG$14:$AG$205,0)),"",VLOOKUP(MATCH($B39,リレー男子申込!$AG$14:$AG$205,0),リレー男子申込!$AD$14:$AL$205,9))</f>
        <v/>
      </c>
      <c r="AP39" s="83" t="str">
        <f>IF($B39="","",IF(ISERROR(MATCH($B39,リレー男子申込!$AR$13:$AR$254,0)),"","○"))</f>
        <v/>
      </c>
      <c r="AQ39" s="83" t="str">
        <f>IF(ISERROR(MATCH($B39,リレー男子申込!$AR$14:$AR$205,0)),"",VLOOKUP(MATCH($B39,リレー男子申込!$AR$14:$AR$205,0),リレー男子申込!$AO$14:$AW$205,9))</f>
        <v/>
      </c>
      <c r="AS39" s="122" t="str">
        <f t="shared" si="4"/>
        <v/>
      </c>
      <c r="AT39" t="str">
        <f t="shared" si="5"/>
        <v/>
      </c>
      <c r="AU39" t="str">
        <f t="shared" si="6"/>
        <v/>
      </c>
      <c r="AV39" t="str">
        <f t="shared" si="7"/>
        <v/>
      </c>
      <c r="AW39" t="str">
        <f t="shared" si="8"/>
        <v/>
      </c>
      <c r="AX39" t="str">
        <f t="shared" si="9"/>
        <v/>
      </c>
      <c r="AY39" t="str">
        <f t="shared" si="10"/>
        <v/>
      </c>
      <c r="AZ39" t="str">
        <f t="shared" si="11"/>
        <v/>
      </c>
      <c r="BA39" t="str">
        <f t="shared" si="12"/>
        <v/>
      </c>
      <c r="BB39" t="str">
        <f t="shared" si="13"/>
        <v/>
      </c>
      <c r="BC39" t="str">
        <f t="shared" si="14"/>
        <v/>
      </c>
      <c r="BD39" t="str">
        <f t="shared" si="15"/>
        <v/>
      </c>
      <c r="BE39" t="str">
        <f t="shared" si="1"/>
        <v/>
      </c>
    </row>
    <row r="40" spans="1:57">
      <c r="A40" s="19">
        <f t="shared" si="2"/>
        <v>32</v>
      </c>
      <c r="B40" s="49"/>
      <c r="C40" s="57"/>
      <c r="D40" s="47"/>
      <c r="E40" s="190"/>
      <c r="F40" s="321"/>
      <c r="G40" s="147" t="str">
        <f t="shared" si="3"/>
        <v/>
      </c>
      <c r="H40" s="39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326"/>
      <c r="AG40" s="327"/>
      <c r="AH40" s="327"/>
      <c r="AI40" s="327"/>
      <c r="AJ40" s="327"/>
      <c r="AK40" s="327"/>
      <c r="AL40" s="77" t="str">
        <f>IF($B40="","",IF(ISERROR(MATCH($B40,リレー男子申込!$V$13:$V$254,0)),"","○"))</f>
        <v/>
      </c>
      <c r="AM40" s="77" t="str">
        <f>IF(ISERROR(MATCH($B40,リレー男子申込!$V$14:$V$205,0)),"",VLOOKUP(MATCH($B40,リレー男子申込!$V$14:$V$205,0),リレー男子申込!$S$14:$AA$205,9))</f>
        <v/>
      </c>
      <c r="AN40" s="77" t="str">
        <f>IF($B40="","",IF(ISERROR(MATCH($B40,リレー男子申込!$AG$13:$AG$254,0)),"","○"))</f>
        <v/>
      </c>
      <c r="AO40" s="77" t="str">
        <f>IF(ISERROR(MATCH($B40,リレー男子申込!$AG$14:$AG$205,0)),"",VLOOKUP(MATCH($B40,リレー男子申込!$AG$14:$AG$205,0),リレー男子申込!$AD$14:$AL$205,9))</f>
        <v/>
      </c>
      <c r="AP40" s="77" t="str">
        <f>IF($B40="","",IF(ISERROR(MATCH($B40,リレー男子申込!$AR$13:$AR$254,0)),"","○"))</f>
        <v/>
      </c>
      <c r="AQ40" s="77" t="str">
        <f>IF(ISERROR(MATCH($B40,リレー男子申込!$AR$14:$AR$205,0)),"",VLOOKUP(MATCH($B40,リレー男子申込!$AR$14:$AR$205,0),リレー男子申込!$AO$14:$AW$205,9))</f>
        <v/>
      </c>
      <c r="AS40" s="122" t="str">
        <f t="shared" si="4"/>
        <v/>
      </c>
      <c r="AT40" t="str">
        <f t="shared" si="5"/>
        <v/>
      </c>
      <c r="AU40" t="str">
        <f t="shared" si="6"/>
        <v/>
      </c>
      <c r="AV40" t="str">
        <f t="shared" si="7"/>
        <v/>
      </c>
      <c r="AW40" t="str">
        <f t="shared" si="8"/>
        <v/>
      </c>
      <c r="AX40" t="str">
        <f t="shared" si="9"/>
        <v/>
      </c>
      <c r="AY40" t="str">
        <f t="shared" si="10"/>
        <v/>
      </c>
      <c r="AZ40" t="str">
        <f t="shared" si="11"/>
        <v/>
      </c>
      <c r="BA40" t="str">
        <f t="shared" si="12"/>
        <v/>
      </c>
      <c r="BB40" t="str">
        <f t="shared" si="13"/>
        <v/>
      </c>
      <c r="BC40" t="str">
        <f t="shared" si="14"/>
        <v/>
      </c>
      <c r="BD40" t="str">
        <f t="shared" si="15"/>
        <v/>
      </c>
      <c r="BE40" t="str">
        <f t="shared" si="1"/>
        <v/>
      </c>
    </row>
    <row r="41" spans="1:57">
      <c r="A41" s="19">
        <f t="shared" si="2"/>
        <v>33</v>
      </c>
      <c r="B41" s="49"/>
      <c r="C41" s="57"/>
      <c r="D41" s="47"/>
      <c r="E41" s="190"/>
      <c r="F41" s="321"/>
      <c r="G41" s="147" t="str">
        <f t="shared" si="3"/>
        <v/>
      </c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326"/>
      <c r="AG41" s="327"/>
      <c r="AH41" s="327"/>
      <c r="AI41" s="327"/>
      <c r="AJ41" s="327"/>
      <c r="AK41" s="327"/>
      <c r="AL41" s="77" t="str">
        <f>IF($B41="","",IF(ISERROR(MATCH($B41,リレー男子申込!$V$13:$V$254,0)),"","○"))</f>
        <v/>
      </c>
      <c r="AM41" s="77" t="str">
        <f>IF(ISERROR(MATCH($B41,リレー男子申込!$V$14:$V$205,0)),"",VLOOKUP(MATCH($B41,リレー男子申込!$V$14:$V$205,0),リレー男子申込!$S$14:$AA$205,9))</f>
        <v/>
      </c>
      <c r="AN41" s="77" t="str">
        <f>IF($B41="","",IF(ISERROR(MATCH($B41,リレー男子申込!$AG$13:$AG$254,0)),"","○"))</f>
        <v/>
      </c>
      <c r="AO41" s="77" t="str">
        <f>IF(ISERROR(MATCH($B41,リレー男子申込!$AG$14:$AG$205,0)),"",VLOOKUP(MATCH($B41,リレー男子申込!$AG$14:$AG$205,0),リレー男子申込!$AD$14:$AL$205,9))</f>
        <v/>
      </c>
      <c r="AP41" s="77" t="str">
        <f>IF($B41="","",IF(ISERROR(MATCH($B41,リレー男子申込!$AR$13:$AR$254,0)),"","○"))</f>
        <v/>
      </c>
      <c r="AQ41" s="77" t="str">
        <f>IF(ISERROR(MATCH($B41,リレー男子申込!$AR$14:$AR$205,0)),"",VLOOKUP(MATCH($B41,リレー男子申込!$AR$14:$AR$205,0),リレー男子申込!$AO$14:$AW$205,9))</f>
        <v/>
      </c>
      <c r="AS41" s="122" t="str">
        <f t="shared" si="4"/>
        <v/>
      </c>
      <c r="AT41" t="str">
        <f t="shared" si="5"/>
        <v/>
      </c>
      <c r="AU41" t="str">
        <f t="shared" si="6"/>
        <v/>
      </c>
      <c r="AV41" t="str">
        <f t="shared" si="7"/>
        <v/>
      </c>
      <c r="AW41" t="str">
        <f t="shared" si="8"/>
        <v/>
      </c>
      <c r="AX41" t="str">
        <f t="shared" si="9"/>
        <v/>
      </c>
      <c r="AY41" t="str">
        <f t="shared" si="10"/>
        <v/>
      </c>
      <c r="AZ41" t="str">
        <f t="shared" si="11"/>
        <v/>
      </c>
      <c r="BA41" t="str">
        <f t="shared" si="12"/>
        <v/>
      </c>
      <c r="BB41" t="str">
        <f t="shared" si="13"/>
        <v/>
      </c>
      <c r="BC41" t="str">
        <f t="shared" si="14"/>
        <v/>
      </c>
      <c r="BD41" t="str">
        <f t="shared" si="15"/>
        <v/>
      </c>
      <c r="BE41" t="str">
        <f t="shared" si="1"/>
        <v/>
      </c>
    </row>
    <row r="42" spans="1:57">
      <c r="A42" s="19">
        <f t="shared" ref="A42:A73" si="16">IF(COUNTIF($C$9:$C$108,C42)&gt;=2,$A$111,A41+1)</f>
        <v>34</v>
      </c>
      <c r="B42" s="49"/>
      <c r="C42" s="57"/>
      <c r="D42" s="47"/>
      <c r="E42" s="190"/>
      <c r="F42" s="321"/>
      <c r="G42" s="147" t="str">
        <f t="shared" si="3"/>
        <v/>
      </c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326"/>
      <c r="AG42" s="327"/>
      <c r="AH42" s="327"/>
      <c r="AI42" s="327"/>
      <c r="AJ42" s="327"/>
      <c r="AK42" s="327"/>
      <c r="AL42" s="77" t="str">
        <f>IF($B42="","",IF(ISERROR(MATCH($B42,リレー男子申込!$V$13:$V$254,0)),"","○"))</f>
        <v/>
      </c>
      <c r="AM42" s="77" t="str">
        <f>IF(ISERROR(MATCH($B42,リレー男子申込!$V$14:$V$205,0)),"",VLOOKUP(MATCH($B42,リレー男子申込!$V$14:$V$205,0),リレー男子申込!$S$14:$AA$205,9))</f>
        <v/>
      </c>
      <c r="AN42" s="77" t="str">
        <f>IF($B42="","",IF(ISERROR(MATCH($B42,リレー男子申込!$AG$13:$AG$254,0)),"","○"))</f>
        <v/>
      </c>
      <c r="AO42" s="77" t="str">
        <f>IF(ISERROR(MATCH($B42,リレー男子申込!$AG$14:$AG$205,0)),"",VLOOKUP(MATCH($B42,リレー男子申込!$AG$14:$AG$205,0),リレー男子申込!$AD$14:$AL$205,9))</f>
        <v/>
      </c>
      <c r="AP42" s="77" t="str">
        <f>IF($B42="","",IF(ISERROR(MATCH($B42,リレー男子申込!$AR$13:$AR$254,0)),"","○"))</f>
        <v/>
      </c>
      <c r="AQ42" s="77" t="str">
        <f>IF(ISERROR(MATCH($B42,リレー男子申込!$AR$14:$AR$205,0)),"",VLOOKUP(MATCH($B42,リレー男子申込!$AR$14:$AR$205,0),リレー男子申込!$AO$14:$AW$205,9))</f>
        <v/>
      </c>
      <c r="AS42" s="122" t="str">
        <f t="shared" si="4"/>
        <v/>
      </c>
      <c r="AT42" t="str">
        <f t="shared" si="5"/>
        <v/>
      </c>
      <c r="AU42" t="str">
        <f t="shared" si="6"/>
        <v/>
      </c>
      <c r="AV42" t="str">
        <f t="shared" si="7"/>
        <v/>
      </c>
      <c r="AW42" t="str">
        <f t="shared" si="8"/>
        <v/>
      </c>
      <c r="AX42" t="str">
        <f t="shared" si="9"/>
        <v/>
      </c>
      <c r="AY42" t="str">
        <f t="shared" si="10"/>
        <v/>
      </c>
      <c r="AZ42" t="str">
        <f t="shared" si="11"/>
        <v/>
      </c>
      <c r="BA42" t="str">
        <f t="shared" si="12"/>
        <v/>
      </c>
      <c r="BB42" t="str">
        <f t="shared" si="13"/>
        <v/>
      </c>
      <c r="BC42" t="str">
        <f t="shared" si="14"/>
        <v/>
      </c>
      <c r="BD42" t="str">
        <f t="shared" si="15"/>
        <v/>
      </c>
      <c r="BE42" t="str">
        <f t="shared" si="1"/>
        <v/>
      </c>
    </row>
    <row r="43" spans="1:57">
      <c r="A43" s="19">
        <f t="shared" si="16"/>
        <v>35</v>
      </c>
      <c r="B43" s="49"/>
      <c r="C43" s="57"/>
      <c r="D43" s="47"/>
      <c r="E43" s="190"/>
      <c r="F43" s="321"/>
      <c r="G43" s="147" t="str">
        <f t="shared" si="3"/>
        <v/>
      </c>
      <c r="H43" s="39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326"/>
      <c r="AG43" s="327"/>
      <c r="AH43" s="327"/>
      <c r="AI43" s="327"/>
      <c r="AJ43" s="327"/>
      <c r="AK43" s="327"/>
      <c r="AL43" s="77" t="str">
        <f>IF($B43="","",IF(ISERROR(MATCH($B43,リレー男子申込!$V$13:$V$254,0)),"","○"))</f>
        <v/>
      </c>
      <c r="AM43" s="77" t="str">
        <f>IF(ISERROR(MATCH($B43,リレー男子申込!$V$14:$V$205,0)),"",VLOOKUP(MATCH($B43,リレー男子申込!$V$14:$V$205,0),リレー男子申込!$S$14:$AA$205,9))</f>
        <v/>
      </c>
      <c r="AN43" s="77" t="str">
        <f>IF($B43="","",IF(ISERROR(MATCH($B43,リレー男子申込!$AG$13:$AG$254,0)),"","○"))</f>
        <v/>
      </c>
      <c r="AO43" s="77" t="str">
        <f>IF(ISERROR(MATCH($B43,リレー男子申込!$AG$14:$AG$205,0)),"",VLOOKUP(MATCH($B43,リレー男子申込!$AG$14:$AG$205,0),リレー男子申込!$AD$14:$AL$205,9))</f>
        <v/>
      </c>
      <c r="AP43" s="77" t="str">
        <f>IF($B43="","",IF(ISERROR(MATCH($B43,リレー男子申込!$AR$13:$AR$254,0)),"","○"))</f>
        <v/>
      </c>
      <c r="AQ43" s="77" t="str">
        <f>IF(ISERROR(MATCH($B43,リレー男子申込!$AR$14:$AR$205,0)),"",VLOOKUP(MATCH($B43,リレー男子申込!$AR$14:$AR$205,0),リレー男子申込!$AO$14:$AW$205,9))</f>
        <v/>
      </c>
      <c r="AS43" s="122" t="str">
        <f t="shared" si="4"/>
        <v/>
      </c>
      <c r="AT43" t="str">
        <f t="shared" si="5"/>
        <v/>
      </c>
      <c r="AU43" t="str">
        <f t="shared" si="6"/>
        <v/>
      </c>
      <c r="AV43" t="str">
        <f t="shared" si="7"/>
        <v/>
      </c>
      <c r="AW43" t="str">
        <f t="shared" si="8"/>
        <v/>
      </c>
      <c r="AX43" t="str">
        <f t="shared" si="9"/>
        <v/>
      </c>
      <c r="AY43" t="str">
        <f t="shared" si="10"/>
        <v/>
      </c>
      <c r="AZ43" t="str">
        <f t="shared" si="11"/>
        <v/>
      </c>
      <c r="BA43" t="str">
        <f t="shared" si="12"/>
        <v/>
      </c>
      <c r="BB43" t="str">
        <f t="shared" si="13"/>
        <v/>
      </c>
      <c r="BC43" t="str">
        <f t="shared" si="14"/>
        <v/>
      </c>
      <c r="BD43" t="str">
        <f t="shared" si="15"/>
        <v/>
      </c>
      <c r="BE43" t="str">
        <f t="shared" si="1"/>
        <v/>
      </c>
    </row>
    <row r="44" spans="1:57">
      <c r="A44" s="19">
        <f t="shared" si="16"/>
        <v>36</v>
      </c>
      <c r="B44" s="49"/>
      <c r="C44" s="57"/>
      <c r="D44" s="47"/>
      <c r="E44" s="190"/>
      <c r="F44" s="321"/>
      <c r="G44" s="147" t="str">
        <f t="shared" si="3"/>
        <v/>
      </c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326"/>
      <c r="AG44" s="327"/>
      <c r="AH44" s="327"/>
      <c r="AI44" s="327"/>
      <c r="AJ44" s="327"/>
      <c r="AK44" s="327"/>
      <c r="AL44" s="77" t="str">
        <f>IF($B44="","",IF(ISERROR(MATCH($B44,リレー男子申込!$V$13:$V$254,0)),"","○"))</f>
        <v/>
      </c>
      <c r="AM44" s="77" t="str">
        <f>IF(ISERROR(MATCH($B44,リレー男子申込!$V$14:$V$205,0)),"",VLOOKUP(MATCH($B44,リレー男子申込!$V$14:$V$205,0),リレー男子申込!$S$14:$AA$205,9))</f>
        <v/>
      </c>
      <c r="AN44" s="77" t="str">
        <f>IF($B44="","",IF(ISERROR(MATCH($B44,リレー男子申込!$AG$13:$AG$254,0)),"","○"))</f>
        <v/>
      </c>
      <c r="AO44" s="77" t="str">
        <f>IF(ISERROR(MATCH($B44,リレー男子申込!$AG$14:$AG$205,0)),"",VLOOKUP(MATCH($B44,リレー男子申込!$AG$14:$AG$205,0),リレー男子申込!$AD$14:$AL$205,9))</f>
        <v/>
      </c>
      <c r="AP44" s="77" t="str">
        <f>IF($B44="","",IF(ISERROR(MATCH($B44,リレー男子申込!$AR$13:$AR$254,0)),"","○"))</f>
        <v/>
      </c>
      <c r="AQ44" s="77" t="str">
        <f>IF(ISERROR(MATCH($B44,リレー男子申込!$AR$14:$AR$205,0)),"",VLOOKUP(MATCH($B44,リレー男子申込!$AR$14:$AR$205,0),リレー男子申込!$AO$14:$AW$205,9))</f>
        <v/>
      </c>
      <c r="AS44" s="122" t="str">
        <f t="shared" si="4"/>
        <v/>
      </c>
      <c r="AT44" t="str">
        <f t="shared" si="5"/>
        <v/>
      </c>
      <c r="AU44" t="str">
        <f t="shared" si="6"/>
        <v/>
      </c>
      <c r="AV44" t="str">
        <f t="shared" si="7"/>
        <v/>
      </c>
      <c r="AW44" t="str">
        <f t="shared" si="8"/>
        <v/>
      </c>
      <c r="AX44" t="str">
        <f t="shared" si="9"/>
        <v/>
      </c>
      <c r="AY44" t="str">
        <f t="shared" si="10"/>
        <v/>
      </c>
      <c r="AZ44" t="str">
        <f t="shared" si="11"/>
        <v/>
      </c>
      <c r="BA44" t="str">
        <f t="shared" si="12"/>
        <v/>
      </c>
      <c r="BB44" t="str">
        <f t="shared" si="13"/>
        <v/>
      </c>
      <c r="BC44" t="str">
        <f t="shared" si="14"/>
        <v/>
      </c>
      <c r="BD44" t="str">
        <f t="shared" si="15"/>
        <v/>
      </c>
      <c r="BE44" t="str">
        <f t="shared" si="1"/>
        <v/>
      </c>
    </row>
    <row r="45" spans="1:57">
      <c r="A45" s="19">
        <f t="shared" si="16"/>
        <v>37</v>
      </c>
      <c r="B45" s="49"/>
      <c r="C45" s="57"/>
      <c r="D45" s="47"/>
      <c r="E45" s="190"/>
      <c r="F45" s="321"/>
      <c r="G45" s="147" t="str">
        <f t="shared" si="3"/>
        <v/>
      </c>
      <c r="H45" s="39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326"/>
      <c r="AG45" s="327"/>
      <c r="AH45" s="327"/>
      <c r="AI45" s="327"/>
      <c r="AJ45" s="327"/>
      <c r="AK45" s="327"/>
      <c r="AL45" s="77" t="str">
        <f>IF($B45="","",IF(ISERROR(MATCH($B45,リレー男子申込!$V$13:$V$254,0)),"","○"))</f>
        <v/>
      </c>
      <c r="AM45" s="77" t="str">
        <f>IF(ISERROR(MATCH($B45,リレー男子申込!$V$14:$V$205,0)),"",VLOOKUP(MATCH($B45,リレー男子申込!$V$14:$V$205,0),リレー男子申込!$S$14:$AA$205,9))</f>
        <v/>
      </c>
      <c r="AN45" s="77" t="str">
        <f>IF($B45="","",IF(ISERROR(MATCH($B45,リレー男子申込!$AG$13:$AG$254,0)),"","○"))</f>
        <v/>
      </c>
      <c r="AO45" s="77" t="str">
        <f>IF(ISERROR(MATCH($B45,リレー男子申込!$AG$14:$AG$205,0)),"",VLOOKUP(MATCH($B45,リレー男子申込!$AG$14:$AG$205,0),リレー男子申込!$AD$14:$AL$205,9))</f>
        <v/>
      </c>
      <c r="AP45" s="77" t="str">
        <f>IF($B45="","",IF(ISERROR(MATCH($B45,リレー男子申込!$AR$13:$AR$254,0)),"","○"))</f>
        <v/>
      </c>
      <c r="AQ45" s="77" t="str">
        <f>IF(ISERROR(MATCH($B45,リレー男子申込!$AR$14:$AR$205,0)),"",VLOOKUP(MATCH($B45,リレー男子申込!$AR$14:$AR$205,0),リレー男子申込!$AO$14:$AW$205,9))</f>
        <v/>
      </c>
      <c r="AS45" s="122" t="str">
        <f t="shared" si="4"/>
        <v/>
      </c>
      <c r="AT45" t="str">
        <f t="shared" si="5"/>
        <v/>
      </c>
      <c r="AU45" t="str">
        <f t="shared" si="6"/>
        <v/>
      </c>
      <c r="AV45" t="str">
        <f t="shared" si="7"/>
        <v/>
      </c>
      <c r="AW45" t="str">
        <f t="shared" si="8"/>
        <v/>
      </c>
      <c r="AX45" t="str">
        <f t="shared" si="9"/>
        <v/>
      </c>
      <c r="AY45" t="str">
        <f t="shared" si="10"/>
        <v/>
      </c>
      <c r="AZ45" t="str">
        <f t="shared" si="11"/>
        <v/>
      </c>
      <c r="BA45" t="str">
        <f t="shared" si="12"/>
        <v/>
      </c>
      <c r="BB45" t="str">
        <f t="shared" si="13"/>
        <v/>
      </c>
      <c r="BC45" t="str">
        <f t="shared" si="14"/>
        <v/>
      </c>
      <c r="BD45" t="str">
        <f t="shared" si="15"/>
        <v/>
      </c>
      <c r="BE45" t="str">
        <f t="shared" si="1"/>
        <v/>
      </c>
    </row>
    <row r="46" spans="1:57">
      <c r="A46" s="19">
        <f t="shared" si="16"/>
        <v>38</v>
      </c>
      <c r="B46" s="49"/>
      <c r="C46" s="57"/>
      <c r="D46" s="47"/>
      <c r="E46" s="190"/>
      <c r="F46" s="321"/>
      <c r="G46" s="147" t="str">
        <f t="shared" si="3"/>
        <v/>
      </c>
      <c r="H46" s="39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326"/>
      <c r="AG46" s="327"/>
      <c r="AH46" s="327"/>
      <c r="AI46" s="327"/>
      <c r="AJ46" s="327"/>
      <c r="AK46" s="327"/>
      <c r="AL46" s="77" t="str">
        <f>IF($B46="","",IF(ISERROR(MATCH($B46,リレー男子申込!$V$13:$V$254,0)),"","○"))</f>
        <v/>
      </c>
      <c r="AM46" s="77" t="str">
        <f>IF(ISERROR(MATCH($B46,リレー男子申込!$V$14:$V$205,0)),"",VLOOKUP(MATCH($B46,リレー男子申込!$V$14:$V$205,0),リレー男子申込!$S$14:$AA$205,9))</f>
        <v/>
      </c>
      <c r="AN46" s="77" t="str">
        <f>IF($B46="","",IF(ISERROR(MATCH($B46,リレー男子申込!$AG$13:$AG$254,0)),"","○"))</f>
        <v/>
      </c>
      <c r="AO46" s="77" t="str">
        <f>IF(ISERROR(MATCH($B46,リレー男子申込!$AG$14:$AG$205,0)),"",VLOOKUP(MATCH($B46,リレー男子申込!$AG$14:$AG$205,0),リレー男子申込!$AD$14:$AL$205,9))</f>
        <v/>
      </c>
      <c r="AP46" s="77" t="str">
        <f>IF($B46="","",IF(ISERROR(MATCH($B46,リレー男子申込!$AR$13:$AR$254,0)),"","○"))</f>
        <v/>
      </c>
      <c r="AQ46" s="77" t="str">
        <f>IF(ISERROR(MATCH($B46,リレー男子申込!$AR$14:$AR$205,0)),"",VLOOKUP(MATCH($B46,リレー男子申込!$AR$14:$AR$205,0),リレー男子申込!$AO$14:$AW$205,9))</f>
        <v/>
      </c>
      <c r="AS46" s="122" t="str">
        <f t="shared" si="4"/>
        <v/>
      </c>
      <c r="AT46" t="str">
        <f t="shared" si="5"/>
        <v/>
      </c>
      <c r="AU46" t="str">
        <f t="shared" si="6"/>
        <v/>
      </c>
      <c r="AV46" t="str">
        <f t="shared" si="7"/>
        <v/>
      </c>
      <c r="AW46" t="str">
        <f t="shared" si="8"/>
        <v/>
      </c>
      <c r="AX46" t="str">
        <f t="shared" si="9"/>
        <v/>
      </c>
      <c r="AY46" t="str">
        <f t="shared" si="10"/>
        <v/>
      </c>
      <c r="AZ46" t="str">
        <f t="shared" si="11"/>
        <v/>
      </c>
      <c r="BA46" t="str">
        <f t="shared" si="12"/>
        <v/>
      </c>
      <c r="BB46" t="str">
        <f t="shared" si="13"/>
        <v/>
      </c>
      <c r="BC46" t="str">
        <f t="shared" si="14"/>
        <v/>
      </c>
      <c r="BD46" t="str">
        <f t="shared" si="15"/>
        <v/>
      </c>
      <c r="BE46" t="str">
        <f t="shared" si="1"/>
        <v/>
      </c>
    </row>
    <row r="47" spans="1:57">
      <c r="A47" s="19">
        <f t="shared" si="16"/>
        <v>39</v>
      </c>
      <c r="B47" s="49"/>
      <c r="C47" s="57"/>
      <c r="D47" s="47"/>
      <c r="E47" s="190"/>
      <c r="F47" s="321"/>
      <c r="G47" s="147" t="str">
        <f t="shared" si="3"/>
        <v/>
      </c>
      <c r="H47" s="3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326"/>
      <c r="AG47" s="327"/>
      <c r="AH47" s="327"/>
      <c r="AI47" s="327"/>
      <c r="AJ47" s="327"/>
      <c r="AK47" s="327"/>
      <c r="AL47" s="77" t="str">
        <f>IF($B47="","",IF(ISERROR(MATCH($B47,リレー男子申込!$V$13:$V$254,0)),"","○"))</f>
        <v/>
      </c>
      <c r="AM47" s="77" t="str">
        <f>IF(ISERROR(MATCH($B47,リレー男子申込!$V$14:$V$205,0)),"",VLOOKUP(MATCH($B47,リレー男子申込!$V$14:$V$205,0),リレー男子申込!$S$14:$AA$205,9))</f>
        <v/>
      </c>
      <c r="AN47" s="77" t="str">
        <f>IF($B47="","",IF(ISERROR(MATCH($B47,リレー男子申込!$AG$13:$AG$254,0)),"","○"))</f>
        <v/>
      </c>
      <c r="AO47" s="77" t="str">
        <f>IF(ISERROR(MATCH($B47,リレー男子申込!$AG$14:$AG$205,0)),"",VLOOKUP(MATCH($B47,リレー男子申込!$AG$14:$AG$205,0),リレー男子申込!$AD$14:$AL$205,9))</f>
        <v/>
      </c>
      <c r="AP47" s="77" t="str">
        <f>IF($B47="","",IF(ISERROR(MATCH($B47,リレー男子申込!$AR$13:$AR$254,0)),"","○"))</f>
        <v/>
      </c>
      <c r="AQ47" s="77" t="str">
        <f>IF(ISERROR(MATCH($B47,リレー男子申込!$AR$14:$AR$205,0)),"",VLOOKUP(MATCH($B47,リレー男子申込!$AR$14:$AR$205,0),リレー男子申込!$AO$14:$AW$205,9))</f>
        <v/>
      </c>
      <c r="AS47" s="122" t="str">
        <f t="shared" si="4"/>
        <v/>
      </c>
      <c r="AT47" t="str">
        <f t="shared" si="5"/>
        <v/>
      </c>
      <c r="AU47" t="str">
        <f t="shared" si="6"/>
        <v/>
      </c>
      <c r="AV47" t="str">
        <f t="shared" si="7"/>
        <v/>
      </c>
      <c r="AW47" t="str">
        <f t="shared" si="8"/>
        <v/>
      </c>
      <c r="AX47" t="str">
        <f t="shared" si="9"/>
        <v/>
      </c>
      <c r="AY47" t="str">
        <f t="shared" si="10"/>
        <v/>
      </c>
      <c r="AZ47" t="str">
        <f t="shared" si="11"/>
        <v/>
      </c>
      <c r="BA47" t="str">
        <f t="shared" si="12"/>
        <v/>
      </c>
      <c r="BB47" t="str">
        <f t="shared" si="13"/>
        <v/>
      </c>
      <c r="BC47" t="str">
        <f t="shared" si="14"/>
        <v/>
      </c>
      <c r="BD47" t="str">
        <f t="shared" si="15"/>
        <v/>
      </c>
      <c r="BE47" t="str">
        <f t="shared" si="1"/>
        <v/>
      </c>
    </row>
    <row r="48" spans="1:57">
      <c r="A48" s="19">
        <f t="shared" si="16"/>
        <v>40</v>
      </c>
      <c r="B48" s="61"/>
      <c r="C48" s="62"/>
      <c r="D48" s="63"/>
      <c r="E48" s="195"/>
      <c r="F48" s="324"/>
      <c r="G48" s="150" t="str">
        <f t="shared" si="3"/>
        <v/>
      </c>
      <c r="H48" s="78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326"/>
      <c r="AG48" s="327"/>
      <c r="AH48" s="327"/>
      <c r="AI48" s="327"/>
      <c r="AJ48" s="327"/>
      <c r="AK48" s="327"/>
      <c r="AL48" s="80" t="str">
        <f>IF($B48="","",IF(ISERROR(MATCH($B48,リレー男子申込!$V$13:$V$254,0)),"","○"))</f>
        <v/>
      </c>
      <c r="AM48" s="80" t="str">
        <f>IF(ISERROR(MATCH($B48,リレー男子申込!$V$14:$V$205,0)),"",VLOOKUP(MATCH($B48,リレー男子申込!$V$14:$V$205,0),リレー男子申込!$S$14:$AA$205,9))</f>
        <v/>
      </c>
      <c r="AN48" s="80" t="str">
        <f>IF($B48="","",IF(ISERROR(MATCH($B48,リレー男子申込!$AG$13:$AG$254,0)),"","○"))</f>
        <v/>
      </c>
      <c r="AO48" s="80" t="str">
        <f>IF(ISERROR(MATCH($B48,リレー男子申込!$AG$14:$AG$205,0)),"",VLOOKUP(MATCH($B48,リレー男子申込!$AG$14:$AG$205,0),リレー男子申込!$AD$14:$AL$205,9))</f>
        <v/>
      </c>
      <c r="AP48" s="80" t="str">
        <f>IF($B48="","",IF(ISERROR(MATCH($B48,リレー男子申込!$AR$13:$AR$254,0)),"","○"))</f>
        <v/>
      </c>
      <c r="AQ48" s="80" t="str">
        <f>IF(ISERROR(MATCH($B48,リレー男子申込!$AR$14:$AR$205,0)),"",VLOOKUP(MATCH($B48,リレー男子申込!$AR$14:$AR$205,0),リレー男子申込!$AO$14:$AW$205,9))</f>
        <v/>
      </c>
      <c r="AS48" s="122" t="str">
        <f t="shared" si="4"/>
        <v/>
      </c>
      <c r="AT48" t="str">
        <f t="shared" si="5"/>
        <v/>
      </c>
      <c r="AU48" t="str">
        <f t="shared" si="6"/>
        <v/>
      </c>
      <c r="AV48" t="str">
        <f t="shared" si="7"/>
        <v/>
      </c>
      <c r="AW48" t="str">
        <f t="shared" si="8"/>
        <v/>
      </c>
      <c r="AX48" t="str">
        <f t="shared" si="9"/>
        <v/>
      </c>
      <c r="AY48" t="str">
        <f t="shared" si="10"/>
        <v/>
      </c>
      <c r="AZ48" t="str">
        <f t="shared" si="11"/>
        <v/>
      </c>
      <c r="BA48" t="str">
        <f t="shared" si="12"/>
        <v/>
      </c>
      <c r="BB48" t="str">
        <f t="shared" si="13"/>
        <v/>
      </c>
      <c r="BC48" t="str">
        <f t="shared" si="14"/>
        <v/>
      </c>
      <c r="BD48" t="str">
        <f t="shared" si="15"/>
        <v/>
      </c>
      <c r="BE48" t="str">
        <f t="shared" si="1"/>
        <v/>
      </c>
    </row>
    <row r="49" spans="1:57">
      <c r="A49" s="19">
        <f t="shared" si="16"/>
        <v>41</v>
      </c>
      <c r="B49" s="53"/>
      <c r="C49" s="56"/>
      <c r="D49" s="46"/>
      <c r="E49" s="189"/>
      <c r="F49" s="320"/>
      <c r="G49" s="146" t="str">
        <f t="shared" si="3"/>
        <v/>
      </c>
      <c r="H49" s="3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26"/>
      <c r="AG49" s="327"/>
      <c r="AH49" s="327"/>
      <c r="AI49" s="327"/>
      <c r="AJ49" s="327"/>
      <c r="AK49" s="327"/>
      <c r="AL49" s="76" t="str">
        <f>IF($B49="","",IF(ISERROR(MATCH($B49,リレー男子申込!$V$13:$V$254,0)),"","○"))</f>
        <v/>
      </c>
      <c r="AM49" s="76" t="str">
        <f>IF(ISERROR(MATCH($B49,リレー男子申込!$V$14:$V$205,0)),"",VLOOKUP(MATCH($B49,リレー男子申込!$V$14:$V$205,0),リレー男子申込!$S$14:$AA$205,9))</f>
        <v/>
      </c>
      <c r="AN49" s="76" t="str">
        <f>IF($B49="","",IF(ISERROR(MATCH($B49,リレー男子申込!$AG$13:$AG$254,0)),"","○"))</f>
        <v/>
      </c>
      <c r="AO49" s="76" t="str">
        <f>IF(ISERROR(MATCH($B49,リレー男子申込!$AG$14:$AG$205,0)),"",VLOOKUP(MATCH($B49,リレー男子申込!$AG$14:$AG$205,0),リレー男子申込!$AD$14:$AL$205,9))</f>
        <v/>
      </c>
      <c r="AP49" s="76" t="str">
        <f>IF($B49="","",IF(ISERROR(MATCH($B49,リレー男子申込!$AR$13:$AR$254,0)),"","○"))</f>
        <v/>
      </c>
      <c r="AQ49" s="76" t="str">
        <f>IF(ISERROR(MATCH($B49,リレー男子申込!$AR$14:$AR$205,0)),"",VLOOKUP(MATCH($B49,リレー男子申込!$AR$14:$AR$205,0),リレー男子申込!$AO$14:$AW$205,9))</f>
        <v/>
      </c>
      <c r="AS49" s="122" t="str">
        <f t="shared" si="4"/>
        <v/>
      </c>
      <c r="AT49" t="str">
        <f t="shared" si="5"/>
        <v/>
      </c>
      <c r="AU49" t="str">
        <f t="shared" si="6"/>
        <v/>
      </c>
      <c r="AV49" t="str">
        <f t="shared" si="7"/>
        <v/>
      </c>
      <c r="AW49" t="str">
        <f t="shared" si="8"/>
        <v/>
      </c>
      <c r="AX49" t="str">
        <f t="shared" si="9"/>
        <v/>
      </c>
      <c r="AY49" t="str">
        <f t="shared" si="10"/>
        <v/>
      </c>
      <c r="AZ49" t="str">
        <f t="shared" si="11"/>
        <v/>
      </c>
      <c r="BA49" t="str">
        <f t="shared" si="12"/>
        <v/>
      </c>
      <c r="BB49" t="str">
        <f t="shared" si="13"/>
        <v/>
      </c>
      <c r="BC49" t="str">
        <f t="shared" si="14"/>
        <v/>
      </c>
      <c r="BD49" t="str">
        <f t="shared" si="15"/>
        <v/>
      </c>
      <c r="BE49" t="str">
        <f t="shared" si="1"/>
        <v/>
      </c>
    </row>
    <row r="50" spans="1:57">
      <c r="A50" s="19">
        <f t="shared" si="16"/>
        <v>42</v>
      </c>
      <c r="B50" s="49"/>
      <c r="C50" s="57"/>
      <c r="D50" s="47"/>
      <c r="E50" s="190"/>
      <c r="F50" s="321"/>
      <c r="G50" s="147" t="str">
        <f t="shared" si="3"/>
        <v/>
      </c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326"/>
      <c r="AG50" s="327"/>
      <c r="AH50" s="327"/>
      <c r="AI50" s="327"/>
      <c r="AJ50" s="327"/>
      <c r="AK50" s="327"/>
      <c r="AL50" s="77" t="str">
        <f>IF($B50="","",IF(ISERROR(MATCH($B50,リレー男子申込!$V$13:$V$254,0)),"","○"))</f>
        <v/>
      </c>
      <c r="AM50" s="77" t="str">
        <f>IF(ISERROR(MATCH($B50,リレー男子申込!$V$14:$V$205,0)),"",VLOOKUP(MATCH($B50,リレー男子申込!$V$14:$V$205,0),リレー男子申込!$S$14:$AA$205,9))</f>
        <v/>
      </c>
      <c r="AN50" s="77" t="str">
        <f>IF($B50="","",IF(ISERROR(MATCH($B50,リレー男子申込!$AG$13:$AG$254,0)),"","○"))</f>
        <v/>
      </c>
      <c r="AO50" s="77" t="str">
        <f>IF(ISERROR(MATCH($B50,リレー男子申込!$AG$14:$AG$205,0)),"",VLOOKUP(MATCH($B50,リレー男子申込!$AG$14:$AG$205,0),リレー男子申込!$AD$14:$AL$205,9))</f>
        <v/>
      </c>
      <c r="AP50" s="77" t="str">
        <f>IF($B50="","",IF(ISERROR(MATCH($B50,リレー男子申込!$AR$13:$AR$254,0)),"","○"))</f>
        <v/>
      </c>
      <c r="AQ50" s="77" t="str">
        <f>IF(ISERROR(MATCH($B50,リレー男子申込!$AR$14:$AR$205,0)),"",VLOOKUP(MATCH($B50,リレー男子申込!$AR$14:$AR$205,0),リレー男子申込!$AO$14:$AW$205,9))</f>
        <v/>
      </c>
      <c r="AS50" s="122" t="str">
        <f t="shared" si="4"/>
        <v/>
      </c>
      <c r="AT50" t="str">
        <f t="shared" si="5"/>
        <v/>
      </c>
      <c r="AU50" t="str">
        <f t="shared" si="6"/>
        <v/>
      </c>
      <c r="AV50" t="str">
        <f t="shared" si="7"/>
        <v/>
      </c>
      <c r="AW50" t="str">
        <f t="shared" si="8"/>
        <v/>
      </c>
      <c r="AX50" t="str">
        <f t="shared" si="9"/>
        <v/>
      </c>
      <c r="AY50" t="str">
        <f t="shared" si="10"/>
        <v/>
      </c>
      <c r="AZ50" t="str">
        <f t="shared" si="11"/>
        <v/>
      </c>
      <c r="BA50" t="str">
        <f t="shared" si="12"/>
        <v/>
      </c>
      <c r="BB50" t="str">
        <f t="shared" si="13"/>
        <v/>
      </c>
      <c r="BC50" t="str">
        <f t="shared" si="14"/>
        <v/>
      </c>
      <c r="BD50" t="str">
        <f t="shared" si="15"/>
        <v/>
      </c>
      <c r="BE50" t="str">
        <f t="shared" si="1"/>
        <v/>
      </c>
    </row>
    <row r="51" spans="1:57">
      <c r="A51" s="19">
        <f t="shared" si="16"/>
        <v>43</v>
      </c>
      <c r="B51" s="49"/>
      <c r="C51" s="57"/>
      <c r="D51" s="47"/>
      <c r="E51" s="190"/>
      <c r="F51" s="321"/>
      <c r="G51" s="147" t="str">
        <f t="shared" si="3"/>
        <v/>
      </c>
      <c r="H51" s="39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326"/>
      <c r="AG51" s="327"/>
      <c r="AH51" s="327"/>
      <c r="AI51" s="327"/>
      <c r="AJ51" s="327"/>
      <c r="AK51" s="327"/>
      <c r="AL51" s="77" t="str">
        <f>IF($B51="","",IF(ISERROR(MATCH($B51,リレー男子申込!$V$13:$V$254,0)),"","○"))</f>
        <v/>
      </c>
      <c r="AM51" s="77" t="str">
        <f>IF(ISERROR(MATCH($B51,リレー男子申込!$V$14:$V$205,0)),"",VLOOKUP(MATCH($B51,リレー男子申込!$V$14:$V$205,0),リレー男子申込!$S$14:$AA$205,9))</f>
        <v/>
      </c>
      <c r="AN51" s="77" t="str">
        <f>IF($B51="","",IF(ISERROR(MATCH($B51,リレー男子申込!$AG$13:$AG$254,0)),"","○"))</f>
        <v/>
      </c>
      <c r="AO51" s="77" t="str">
        <f>IF(ISERROR(MATCH($B51,リレー男子申込!$AG$14:$AG$205,0)),"",VLOOKUP(MATCH($B51,リレー男子申込!$AG$14:$AG$205,0),リレー男子申込!$AD$14:$AL$205,9))</f>
        <v/>
      </c>
      <c r="AP51" s="77" t="str">
        <f>IF($B51="","",IF(ISERROR(MATCH($B51,リレー男子申込!$AR$13:$AR$254,0)),"","○"))</f>
        <v/>
      </c>
      <c r="AQ51" s="77" t="str">
        <f>IF(ISERROR(MATCH($B51,リレー男子申込!$AR$14:$AR$205,0)),"",VLOOKUP(MATCH($B51,リレー男子申込!$AR$14:$AR$205,0),リレー男子申込!$AO$14:$AW$205,9))</f>
        <v/>
      </c>
      <c r="AS51" s="122" t="str">
        <f t="shared" si="4"/>
        <v/>
      </c>
      <c r="AT51" t="str">
        <f t="shared" si="5"/>
        <v/>
      </c>
      <c r="AU51" t="str">
        <f t="shared" si="6"/>
        <v/>
      </c>
      <c r="AV51" t="str">
        <f t="shared" si="7"/>
        <v/>
      </c>
      <c r="AW51" t="str">
        <f t="shared" si="8"/>
        <v/>
      </c>
      <c r="AX51" t="str">
        <f t="shared" si="9"/>
        <v/>
      </c>
      <c r="AY51" t="str">
        <f t="shared" si="10"/>
        <v/>
      </c>
      <c r="AZ51" t="str">
        <f t="shared" si="11"/>
        <v/>
      </c>
      <c r="BA51" t="str">
        <f t="shared" si="12"/>
        <v/>
      </c>
      <c r="BB51" t="str">
        <f t="shared" si="13"/>
        <v/>
      </c>
      <c r="BC51" t="str">
        <f t="shared" si="14"/>
        <v/>
      </c>
      <c r="BD51" t="str">
        <f t="shared" si="15"/>
        <v/>
      </c>
      <c r="BE51" t="str">
        <f t="shared" si="1"/>
        <v/>
      </c>
    </row>
    <row r="52" spans="1:57">
      <c r="A52" s="19">
        <f t="shared" si="16"/>
        <v>44</v>
      </c>
      <c r="B52" s="49"/>
      <c r="C52" s="57"/>
      <c r="D52" s="47"/>
      <c r="E52" s="190"/>
      <c r="F52" s="321"/>
      <c r="G52" s="147" t="str">
        <f t="shared" si="3"/>
        <v/>
      </c>
      <c r="H52" s="39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326"/>
      <c r="AG52" s="327"/>
      <c r="AH52" s="327"/>
      <c r="AI52" s="327"/>
      <c r="AJ52" s="327"/>
      <c r="AK52" s="327"/>
      <c r="AL52" s="77" t="str">
        <f>IF($B52="","",IF(ISERROR(MATCH($B52,リレー男子申込!$V$13:$V$254,0)),"","○"))</f>
        <v/>
      </c>
      <c r="AM52" s="77" t="str">
        <f>IF(ISERROR(MATCH($B52,リレー男子申込!$V$14:$V$205,0)),"",VLOOKUP(MATCH($B52,リレー男子申込!$V$14:$V$205,0),リレー男子申込!$S$14:$AA$205,9))</f>
        <v/>
      </c>
      <c r="AN52" s="77" t="str">
        <f>IF($B52="","",IF(ISERROR(MATCH($B52,リレー男子申込!$AG$13:$AG$254,0)),"","○"))</f>
        <v/>
      </c>
      <c r="AO52" s="77" t="str">
        <f>IF(ISERROR(MATCH($B52,リレー男子申込!$AG$14:$AG$205,0)),"",VLOOKUP(MATCH($B52,リレー男子申込!$AG$14:$AG$205,0),リレー男子申込!$AD$14:$AL$205,9))</f>
        <v/>
      </c>
      <c r="AP52" s="77" t="str">
        <f>IF($B52="","",IF(ISERROR(MATCH($B52,リレー男子申込!$AR$13:$AR$254,0)),"","○"))</f>
        <v/>
      </c>
      <c r="AQ52" s="77" t="str">
        <f>IF(ISERROR(MATCH($B52,リレー男子申込!$AR$14:$AR$205,0)),"",VLOOKUP(MATCH($B52,リレー男子申込!$AR$14:$AR$205,0),リレー男子申込!$AO$14:$AW$205,9))</f>
        <v/>
      </c>
      <c r="AS52" s="122" t="str">
        <f t="shared" si="4"/>
        <v/>
      </c>
      <c r="AT52" t="str">
        <f t="shared" si="5"/>
        <v/>
      </c>
      <c r="AU52" t="str">
        <f t="shared" si="6"/>
        <v/>
      </c>
      <c r="AV52" t="str">
        <f t="shared" si="7"/>
        <v/>
      </c>
      <c r="AW52" t="str">
        <f t="shared" si="8"/>
        <v/>
      </c>
      <c r="AX52" t="str">
        <f t="shared" si="9"/>
        <v/>
      </c>
      <c r="AY52" t="str">
        <f t="shared" si="10"/>
        <v/>
      </c>
      <c r="AZ52" t="str">
        <f t="shared" si="11"/>
        <v/>
      </c>
      <c r="BA52" t="str">
        <f t="shared" si="12"/>
        <v/>
      </c>
      <c r="BB52" t="str">
        <f t="shared" si="13"/>
        <v/>
      </c>
      <c r="BC52" t="str">
        <f t="shared" si="14"/>
        <v/>
      </c>
      <c r="BD52" t="str">
        <f t="shared" si="15"/>
        <v/>
      </c>
      <c r="BE52" t="str">
        <f t="shared" si="1"/>
        <v/>
      </c>
    </row>
    <row r="53" spans="1:57">
      <c r="A53" s="19">
        <f t="shared" si="16"/>
        <v>45</v>
      </c>
      <c r="B53" s="49"/>
      <c r="C53" s="57"/>
      <c r="D53" s="47"/>
      <c r="E53" s="190"/>
      <c r="F53" s="321"/>
      <c r="G53" s="147" t="str">
        <f t="shared" si="3"/>
        <v/>
      </c>
      <c r="H53" s="39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326"/>
      <c r="AG53" s="327"/>
      <c r="AH53" s="327"/>
      <c r="AI53" s="327"/>
      <c r="AJ53" s="327"/>
      <c r="AK53" s="327"/>
      <c r="AL53" s="77" t="str">
        <f>IF($B53="","",IF(ISERROR(MATCH($B53,リレー男子申込!$V$13:$V$254,0)),"","○"))</f>
        <v/>
      </c>
      <c r="AM53" s="77" t="str">
        <f>IF(ISERROR(MATCH($B53,リレー男子申込!$V$14:$V$205,0)),"",VLOOKUP(MATCH($B53,リレー男子申込!$V$14:$V$205,0),リレー男子申込!$S$14:$AA$205,9))</f>
        <v/>
      </c>
      <c r="AN53" s="77" t="str">
        <f>IF($B53="","",IF(ISERROR(MATCH($B53,リレー男子申込!$AG$13:$AG$254,0)),"","○"))</f>
        <v/>
      </c>
      <c r="AO53" s="77" t="str">
        <f>IF(ISERROR(MATCH($B53,リレー男子申込!$AG$14:$AG$205,0)),"",VLOOKUP(MATCH($B53,リレー男子申込!$AG$14:$AG$205,0),リレー男子申込!$AD$14:$AL$205,9))</f>
        <v/>
      </c>
      <c r="AP53" s="77" t="str">
        <f>IF($B53="","",IF(ISERROR(MATCH($B53,リレー男子申込!$AR$13:$AR$254,0)),"","○"))</f>
        <v/>
      </c>
      <c r="AQ53" s="77" t="str">
        <f>IF(ISERROR(MATCH($B53,リレー男子申込!$AR$14:$AR$205,0)),"",VLOOKUP(MATCH($B53,リレー男子申込!$AR$14:$AR$205,0),リレー男子申込!$AO$14:$AW$205,9))</f>
        <v/>
      </c>
      <c r="AS53" s="122" t="str">
        <f t="shared" si="4"/>
        <v/>
      </c>
      <c r="AT53" t="str">
        <f t="shared" si="5"/>
        <v/>
      </c>
      <c r="AU53" t="str">
        <f t="shared" si="6"/>
        <v/>
      </c>
      <c r="AV53" t="str">
        <f t="shared" si="7"/>
        <v/>
      </c>
      <c r="AW53" t="str">
        <f t="shared" si="8"/>
        <v/>
      </c>
      <c r="AX53" t="str">
        <f t="shared" si="9"/>
        <v/>
      </c>
      <c r="AY53" t="str">
        <f t="shared" si="10"/>
        <v/>
      </c>
      <c r="AZ53" t="str">
        <f t="shared" si="11"/>
        <v/>
      </c>
      <c r="BA53" t="str">
        <f t="shared" si="12"/>
        <v/>
      </c>
      <c r="BB53" t="str">
        <f t="shared" si="13"/>
        <v/>
      </c>
      <c r="BC53" t="str">
        <f t="shared" si="14"/>
        <v/>
      </c>
      <c r="BD53" t="str">
        <f t="shared" si="15"/>
        <v/>
      </c>
      <c r="BE53" t="str">
        <f t="shared" si="1"/>
        <v/>
      </c>
    </row>
    <row r="54" spans="1:57">
      <c r="A54" s="19">
        <f t="shared" si="16"/>
        <v>46</v>
      </c>
      <c r="B54" s="50"/>
      <c r="C54" s="58"/>
      <c r="D54" s="48"/>
      <c r="E54" s="191"/>
      <c r="F54" s="321"/>
      <c r="G54" s="147" t="str">
        <f t="shared" si="3"/>
        <v/>
      </c>
      <c r="H54" s="39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326"/>
      <c r="AG54" s="327"/>
      <c r="AH54" s="327"/>
      <c r="AI54" s="327"/>
      <c r="AJ54" s="327"/>
      <c r="AK54" s="327"/>
      <c r="AL54" s="77" t="str">
        <f>IF($B54="","",IF(ISERROR(MATCH($B54,リレー男子申込!$V$13:$V$254,0)),"","○"))</f>
        <v/>
      </c>
      <c r="AM54" s="77" t="str">
        <f>IF(ISERROR(MATCH($B54,リレー男子申込!$V$14:$V$205,0)),"",VLOOKUP(MATCH($B54,リレー男子申込!$V$14:$V$205,0),リレー男子申込!$S$14:$AA$205,9))</f>
        <v/>
      </c>
      <c r="AN54" s="77" t="str">
        <f>IF($B54="","",IF(ISERROR(MATCH($B54,リレー男子申込!$AG$13:$AG$254,0)),"","○"))</f>
        <v/>
      </c>
      <c r="AO54" s="77" t="str">
        <f>IF(ISERROR(MATCH($B54,リレー男子申込!$AG$14:$AG$205,0)),"",VLOOKUP(MATCH($B54,リレー男子申込!$AG$14:$AG$205,0),リレー男子申込!$AD$14:$AL$205,9))</f>
        <v/>
      </c>
      <c r="AP54" s="77" t="str">
        <f>IF($B54="","",IF(ISERROR(MATCH($B54,リレー男子申込!$AR$13:$AR$254,0)),"","○"))</f>
        <v/>
      </c>
      <c r="AQ54" s="77" t="str">
        <f>IF(ISERROR(MATCH($B54,リレー男子申込!$AR$14:$AR$205,0)),"",VLOOKUP(MATCH($B54,リレー男子申込!$AR$14:$AR$205,0),リレー男子申込!$AO$14:$AW$205,9))</f>
        <v/>
      </c>
      <c r="AS54" s="122" t="str">
        <f t="shared" si="4"/>
        <v/>
      </c>
      <c r="AT54" t="str">
        <f t="shared" si="5"/>
        <v/>
      </c>
      <c r="AU54" t="str">
        <f t="shared" si="6"/>
        <v/>
      </c>
      <c r="AV54" t="str">
        <f t="shared" si="7"/>
        <v/>
      </c>
      <c r="AW54" t="str">
        <f t="shared" si="8"/>
        <v/>
      </c>
      <c r="AX54" t="str">
        <f t="shared" si="9"/>
        <v/>
      </c>
      <c r="AY54" t="str">
        <f t="shared" si="10"/>
        <v/>
      </c>
      <c r="AZ54" t="str">
        <f t="shared" si="11"/>
        <v/>
      </c>
      <c r="BA54" t="str">
        <f t="shared" si="12"/>
        <v/>
      </c>
      <c r="BB54" t="str">
        <f t="shared" si="13"/>
        <v/>
      </c>
      <c r="BC54" t="str">
        <f t="shared" si="14"/>
        <v/>
      </c>
      <c r="BD54" t="str">
        <f t="shared" si="15"/>
        <v/>
      </c>
      <c r="BE54" t="str">
        <f t="shared" si="1"/>
        <v/>
      </c>
    </row>
    <row r="55" spans="1:57">
      <c r="A55" s="19">
        <f t="shared" si="16"/>
        <v>47</v>
      </c>
      <c r="B55" s="54"/>
      <c r="C55" s="58"/>
      <c r="D55" s="48"/>
      <c r="E55" s="191"/>
      <c r="F55" s="321"/>
      <c r="G55" s="147" t="str">
        <f t="shared" si="3"/>
        <v/>
      </c>
      <c r="H55" s="39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326"/>
      <c r="AG55" s="327"/>
      <c r="AH55" s="327"/>
      <c r="AI55" s="327"/>
      <c r="AJ55" s="327"/>
      <c r="AK55" s="327"/>
      <c r="AL55" s="77" t="str">
        <f>IF($B55="","",IF(ISERROR(MATCH($B55,リレー男子申込!$V$13:$V$254,0)),"","○"))</f>
        <v/>
      </c>
      <c r="AM55" s="77" t="str">
        <f>IF(ISERROR(MATCH($B55,リレー男子申込!$V$14:$V$205,0)),"",VLOOKUP(MATCH($B55,リレー男子申込!$V$14:$V$205,0),リレー男子申込!$S$14:$AA$205,9))</f>
        <v/>
      </c>
      <c r="AN55" s="77" t="str">
        <f>IF($B55="","",IF(ISERROR(MATCH($B55,リレー男子申込!$AG$13:$AG$254,0)),"","○"))</f>
        <v/>
      </c>
      <c r="AO55" s="77" t="str">
        <f>IF(ISERROR(MATCH($B55,リレー男子申込!$AG$14:$AG$205,0)),"",VLOOKUP(MATCH($B55,リレー男子申込!$AG$14:$AG$205,0),リレー男子申込!$AD$14:$AL$205,9))</f>
        <v/>
      </c>
      <c r="AP55" s="77" t="str">
        <f>IF($B55="","",IF(ISERROR(MATCH($B55,リレー男子申込!$AR$13:$AR$254,0)),"","○"))</f>
        <v/>
      </c>
      <c r="AQ55" s="77" t="str">
        <f>IF(ISERROR(MATCH($B55,リレー男子申込!$AR$14:$AR$205,0)),"",VLOOKUP(MATCH($B55,リレー男子申込!$AR$14:$AR$205,0),リレー男子申込!$AO$14:$AW$205,9))</f>
        <v/>
      </c>
      <c r="AS55" s="122" t="str">
        <f t="shared" si="4"/>
        <v/>
      </c>
      <c r="AT55" t="str">
        <f t="shared" si="5"/>
        <v/>
      </c>
      <c r="AU55" t="str">
        <f t="shared" si="6"/>
        <v/>
      </c>
      <c r="AV55" t="str">
        <f t="shared" si="7"/>
        <v/>
      </c>
      <c r="AW55" t="str">
        <f t="shared" si="8"/>
        <v/>
      </c>
      <c r="AX55" t="str">
        <f t="shared" si="9"/>
        <v/>
      </c>
      <c r="AY55" t="str">
        <f t="shared" si="10"/>
        <v/>
      </c>
      <c r="AZ55" t="str">
        <f t="shared" si="11"/>
        <v/>
      </c>
      <c r="BA55" t="str">
        <f t="shared" si="12"/>
        <v/>
      </c>
      <c r="BB55" t="str">
        <f t="shared" si="13"/>
        <v/>
      </c>
      <c r="BC55" t="str">
        <f t="shared" si="14"/>
        <v/>
      </c>
      <c r="BD55" t="str">
        <f t="shared" si="15"/>
        <v/>
      </c>
      <c r="BE55" t="str">
        <f t="shared" si="1"/>
        <v/>
      </c>
    </row>
    <row r="56" spans="1:57">
      <c r="A56" s="19">
        <f t="shared" si="16"/>
        <v>48</v>
      </c>
      <c r="B56" s="49"/>
      <c r="C56" s="57"/>
      <c r="D56" s="47"/>
      <c r="E56" s="190"/>
      <c r="F56" s="321"/>
      <c r="G56" s="147" t="str">
        <f t="shared" si="3"/>
        <v/>
      </c>
      <c r="H56" s="39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326"/>
      <c r="AG56" s="327"/>
      <c r="AH56" s="327"/>
      <c r="AI56" s="327"/>
      <c r="AJ56" s="327"/>
      <c r="AK56" s="327"/>
      <c r="AL56" s="77" t="str">
        <f>IF($B56="","",IF(ISERROR(MATCH($B56,リレー男子申込!$V$13:$V$254,0)),"","○"))</f>
        <v/>
      </c>
      <c r="AM56" s="77" t="str">
        <f>IF(ISERROR(MATCH($B56,リレー男子申込!$V$14:$V$205,0)),"",VLOOKUP(MATCH($B56,リレー男子申込!$V$14:$V$205,0),リレー男子申込!$S$14:$AA$205,9))</f>
        <v/>
      </c>
      <c r="AN56" s="77" t="str">
        <f>IF($B56="","",IF(ISERROR(MATCH($B56,リレー男子申込!$AG$13:$AG$254,0)),"","○"))</f>
        <v/>
      </c>
      <c r="AO56" s="77" t="str">
        <f>IF(ISERROR(MATCH($B56,リレー男子申込!$AG$14:$AG$205,0)),"",VLOOKUP(MATCH($B56,リレー男子申込!$AG$14:$AG$205,0),リレー男子申込!$AD$14:$AL$205,9))</f>
        <v/>
      </c>
      <c r="AP56" s="77" t="str">
        <f>IF($B56="","",IF(ISERROR(MATCH($B56,リレー男子申込!$AR$13:$AR$254,0)),"","○"))</f>
        <v/>
      </c>
      <c r="AQ56" s="77" t="str">
        <f>IF(ISERROR(MATCH($B56,リレー男子申込!$AR$14:$AR$205,0)),"",VLOOKUP(MATCH($B56,リレー男子申込!$AR$14:$AR$205,0),リレー男子申込!$AO$14:$AW$205,9))</f>
        <v/>
      </c>
      <c r="AS56" s="122" t="str">
        <f t="shared" si="4"/>
        <v/>
      </c>
      <c r="AT56" t="str">
        <f t="shared" si="5"/>
        <v/>
      </c>
      <c r="AU56" t="str">
        <f t="shared" si="6"/>
        <v/>
      </c>
      <c r="AV56" t="str">
        <f t="shared" si="7"/>
        <v/>
      </c>
      <c r="AW56" t="str">
        <f t="shared" si="8"/>
        <v/>
      </c>
      <c r="AX56" t="str">
        <f t="shared" si="9"/>
        <v/>
      </c>
      <c r="AY56" t="str">
        <f t="shared" si="10"/>
        <v/>
      </c>
      <c r="AZ56" t="str">
        <f t="shared" si="11"/>
        <v/>
      </c>
      <c r="BA56" t="str">
        <f t="shared" si="12"/>
        <v/>
      </c>
      <c r="BB56" t="str">
        <f t="shared" si="13"/>
        <v/>
      </c>
      <c r="BC56" t="str">
        <f t="shared" si="14"/>
        <v/>
      </c>
      <c r="BD56" t="str">
        <f t="shared" si="15"/>
        <v/>
      </c>
      <c r="BE56" t="str">
        <f t="shared" si="1"/>
        <v/>
      </c>
    </row>
    <row r="57" spans="1:57">
      <c r="A57" s="19">
        <f t="shared" si="16"/>
        <v>49</v>
      </c>
      <c r="B57" s="49"/>
      <c r="C57" s="57"/>
      <c r="D57" s="47"/>
      <c r="E57" s="190"/>
      <c r="F57" s="321"/>
      <c r="G57" s="147" t="str">
        <f t="shared" si="3"/>
        <v/>
      </c>
      <c r="H57" s="39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326"/>
      <c r="AG57" s="327"/>
      <c r="AH57" s="327"/>
      <c r="AI57" s="327"/>
      <c r="AJ57" s="327"/>
      <c r="AK57" s="327"/>
      <c r="AL57" s="77" t="str">
        <f>IF($B57="","",IF(ISERROR(MATCH($B57,リレー男子申込!$V$13:$V$254,0)),"","○"))</f>
        <v/>
      </c>
      <c r="AM57" s="77" t="str">
        <f>IF(ISERROR(MATCH($B57,リレー男子申込!$V$14:$V$205,0)),"",VLOOKUP(MATCH($B57,リレー男子申込!$V$14:$V$205,0),リレー男子申込!$S$14:$AA$205,9))</f>
        <v/>
      </c>
      <c r="AN57" s="77" t="str">
        <f>IF($B57="","",IF(ISERROR(MATCH($B57,リレー男子申込!$AG$13:$AG$254,0)),"","○"))</f>
        <v/>
      </c>
      <c r="AO57" s="77" t="str">
        <f>IF(ISERROR(MATCH($B57,リレー男子申込!$AG$14:$AG$205,0)),"",VLOOKUP(MATCH($B57,リレー男子申込!$AG$14:$AG$205,0),リレー男子申込!$AD$14:$AL$205,9))</f>
        <v/>
      </c>
      <c r="AP57" s="77" t="str">
        <f>IF($B57="","",IF(ISERROR(MATCH($B57,リレー男子申込!$AR$13:$AR$254,0)),"","○"))</f>
        <v/>
      </c>
      <c r="AQ57" s="77" t="str">
        <f>IF(ISERROR(MATCH($B57,リレー男子申込!$AR$14:$AR$205,0)),"",VLOOKUP(MATCH($B57,リレー男子申込!$AR$14:$AR$205,0),リレー男子申込!$AO$14:$AW$205,9))</f>
        <v/>
      </c>
      <c r="AS57" s="122" t="str">
        <f t="shared" si="4"/>
        <v/>
      </c>
      <c r="AT57" t="str">
        <f t="shared" si="5"/>
        <v/>
      </c>
      <c r="AU57" t="str">
        <f t="shared" si="6"/>
        <v/>
      </c>
      <c r="AV57" t="str">
        <f t="shared" si="7"/>
        <v/>
      </c>
      <c r="AW57" t="str">
        <f t="shared" si="8"/>
        <v/>
      </c>
      <c r="AX57" t="str">
        <f t="shared" si="9"/>
        <v/>
      </c>
      <c r="AY57" t="str">
        <f t="shared" si="10"/>
        <v/>
      </c>
      <c r="AZ57" t="str">
        <f t="shared" si="11"/>
        <v/>
      </c>
      <c r="BA57" t="str">
        <f t="shared" si="12"/>
        <v/>
      </c>
      <c r="BB57" t="str">
        <f t="shared" si="13"/>
        <v/>
      </c>
      <c r="BC57" t="str">
        <f t="shared" si="14"/>
        <v/>
      </c>
      <c r="BD57" t="str">
        <f t="shared" si="15"/>
        <v/>
      </c>
      <c r="BE57" t="str">
        <f t="shared" si="1"/>
        <v/>
      </c>
    </row>
    <row r="58" spans="1:57">
      <c r="A58" s="19">
        <f t="shared" si="16"/>
        <v>50</v>
      </c>
      <c r="B58" s="55"/>
      <c r="C58" s="60"/>
      <c r="D58" s="52"/>
      <c r="E58" s="192"/>
      <c r="F58" s="322"/>
      <c r="G58" s="150" t="str">
        <f t="shared" si="3"/>
        <v/>
      </c>
      <c r="H58" s="84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326"/>
      <c r="AG58" s="327"/>
      <c r="AH58" s="327"/>
      <c r="AI58" s="327"/>
      <c r="AJ58" s="327"/>
      <c r="AK58" s="327"/>
      <c r="AL58" s="86" t="str">
        <f>IF($B58="","",IF(ISERROR(MATCH($B58,リレー男子申込!$V$13:$V$254,0)),"","○"))</f>
        <v/>
      </c>
      <c r="AM58" s="86" t="str">
        <f>IF(ISERROR(MATCH($B58,リレー男子申込!$V$14:$V$205,0)),"",VLOOKUP(MATCH($B58,リレー男子申込!$V$14:$V$205,0),リレー男子申込!$S$14:$AA$205,9))</f>
        <v/>
      </c>
      <c r="AN58" s="86" t="str">
        <f>IF($B58="","",IF(ISERROR(MATCH($B58,リレー男子申込!$AG$13:$AG$254,0)),"","○"))</f>
        <v/>
      </c>
      <c r="AO58" s="86" t="str">
        <f>IF(ISERROR(MATCH($B58,リレー男子申込!$AG$14:$AG$205,0)),"",VLOOKUP(MATCH($B58,リレー男子申込!$AG$14:$AG$205,0),リレー男子申込!$AD$14:$AL$205,9))</f>
        <v/>
      </c>
      <c r="AP58" s="86" t="str">
        <f>IF($B58="","",IF(ISERROR(MATCH($B58,リレー男子申込!$AR$13:$AR$254,0)),"","○"))</f>
        <v/>
      </c>
      <c r="AQ58" s="86" t="str">
        <f>IF(ISERROR(MATCH($B58,リレー男子申込!$AR$14:$AR$205,0)),"",VLOOKUP(MATCH($B58,リレー男子申込!$AR$14:$AR$205,0),リレー男子申込!$AO$14:$AW$205,9))</f>
        <v/>
      </c>
      <c r="AS58" s="122" t="str">
        <f t="shared" si="4"/>
        <v/>
      </c>
      <c r="AT58" t="str">
        <f t="shared" si="5"/>
        <v/>
      </c>
      <c r="AU58" t="str">
        <f t="shared" si="6"/>
        <v/>
      </c>
      <c r="AV58" t="str">
        <f t="shared" si="7"/>
        <v/>
      </c>
      <c r="AW58" t="str">
        <f t="shared" si="8"/>
        <v/>
      </c>
      <c r="AX58" t="str">
        <f t="shared" si="9"/>
        <v/>
      </c>
      <c r="AY58" t="str">
        <f t="shared" si="10"/>
        <v/>
      </c>
      <c r="AZ58" t="str">
        <f t="shared" si="11"/>
        <v/>
      </c>
      <c r="BA58" t="str">
        <f t="shared" si="12"/>
        <v/>
      </c>
      <c r="BB58" t="str">
        <f t="shared" si="13"/>
        <v/>
      </c>
      <c r="BC58" t="str">
        <f t="shared" si="14"/>
        <v/>
      </c>
      <c r="BD58" t="str">
        <f t="shared" si="15"/>
        <v/>
      </c>
      <c r="BE58" t="str">
        <f t="shared" si="1"/>
        <v/>
      </c>
    </row>
    <row r="59" spans="1:57">
      <c r="A59" s="19">
        <f t="shared" si="16"/>
        <v>51</v>
      </c>
      <c r="B59" s="64"/>
      <c r="C59" s="65"/>
      <c r="D59" s="66"/>
      <c r="E59" s="193"/>
      <c r="F59" s="323"/>
      <c r="G59" s="146" t="str">
        <f t="shared" si="3"/>
        <v/>
      </c>
      <c r="H59" s="81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326"/>
      <c r="AG59" s="327"/>
      <c r="AH59" s="327"/>
      <c r="AI59" s="327"/>
      <c r="AJ59" s="327"/>
      <c r="AK59" s="327"/>
      <c r="AL59" s="83" t="str">
        <f>IF($B59="","",IF(ISERROR(MATCH($B59,リレー男子申込!$V$13:$V$254,0)),"","○"))</f>
        <v/>
      </c>
      <c r="AM59" s="83" t="str">
        <f>IF(ISERROR(MATCH($B59,リレー男子申込!$V$14:$V$205,0)),"",VLOOKUP(MATCH($B59,リレー男子申込!$V$14:$V$205,0),リレー男子申込!$S$14:$AA$205,9))</f>
        <v/>
      </c>
      <c r="AN59" s="83" t="str">
        <f>IF($B59="","",IF(ISERROR(MATCH($B59,リレー男子申込!$AG$13:$AG$254,0)),"","○"))</f>
        <v/>
      </c>
      <c r="AO59" s="83" t="str">
        <f>IF(ISERROR(MATCH($B59,リレー男子申込!$AG$14:$AG$205,0)),"",VLOOKUP(MATCH($B59,リレー男子申込!$AG$14:$AG$205,0),リレー男子申込!$AD$14:$AL$205,9))</f>
        <v/>
      </c>
      <c r="AP59" s="83" t="str">
        <f>IF($B59="","",IF(ISERROR(MATCH($B59,リレー男子申込!$AR$13:$AR$254,0)),"","○"))</f>
        <v/>
      </c>
      <c r="AQ59" s="83" t="str">
        <f>IF(ISERROR(MATCH($B59,リレー男子申込!$AR$14:$AR$205,0)),"",VLOOKUP(MATCH($B59,リレー男子申込!$AR$14:$AR$205,0),リレー男子申込!$AO$14:$AW$205,9))</f>
        <v/>
      </c>
      <c r="AS59" s="122" t="str">
        <f t="shared" si="4"/>
        <v/>
      </c>
      <c r="AT59" t="str">
        <f t="shared" si="5"/>
        <v/>
      </c>
      <c r="AU59" t="str">
        <f t="shared" si="6"/>
        <v/>
      </c>
      <c r="AV59" t="str">
        <f t="shared" si="7"/>
        <v/>
      </c>
      <c r="AW59" t="str">
        <f t="shared" si="8"/>
        <v/>
      </c>
      <c r="AX59" t="str">
        <f t="shared" si="9"/>
        <v/>
      </c>
      <c r="AY59" t="str">
        <f t="shared" si="10"/>
        <v/>
      </c>
      <c r="AZ59" t="str">
        <f t="shared" si="11"/>
        <v/>
      </c>
      <c r="BA59" t="str">
        <f t="shared" si="12"/>
        <v/>
      </c>
      <c r="BB59" t="str">
        <f t="shared" si="13"/>
        <v/>
      </c>
      <c r="BC59" t="str">
        <f t="shared" si="14"/>
        <v/>
      </c>
      <c r="BD59" t="str">
        <f t="shared" si="15"/>
        <v/>
      </c>
      <c r="BE59" t="str">
        <f t="shared" si="1"/>
        <v/>
      </c>
    </row>
    <row r="60" spans="1:57">
      <c r="A60" s="19">
        <f t="shared" si="16"/>
        <v>52</v>
      </c>
      <c r="B60" s="50"/>
      <c r="C60" s="59"/>
      <c r="D60" s="51"/>
      <c r="E60" s="191"/>
      <c r="F60" s="321"/>
      <c r="G60" s="147" t="str">
        <f t="shared" si="3"/>
        <v/>
      </c>
      <c r="H60" s="39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326"/>
      <c r="AG60" s="327"/>
      <c r="AH60" s="327"/>
      <c r="AI60" s="327"/>
      <c r="AJ60" s="327"/>
      <c r="AK60" s="327"/>
      <c r="AL60" s="77" t="str">
        <f>IF($B60="","",IF(ISERROR(MATCH($B60,リレー男子申込!$V$13:$V$254,0)),"","○"))</f>
        <v/>
      </c>
      <c r="AM60" s="77" t="str">
        <f>IF(ISERROR(MATCH($B60,リレー男子申込!$V$14:$V$205,0)),"",VLOOKUP(MATCH($B60,リレー男子申込!$V$14:$V$205,0),リレー男子申込!$S$14:$AA$205,9))</f>
        <v/>
      </c>
      <c r="AN60" s="77" t="str">
        <f>IF($B60="","",IF(ISERROR(MATCH($B60,リレー男子申込!$AG$13:$AG$254,0)),"","○"))</f>
        <v/>
      </c>
      <c r="AO60" s="77" t="str">
        <f>IF(ISERROR(MATCH($B60,リレー男子申込!$AG$14:$AG$205,0)),"",VLOOKUP(MATCH($B60,リレー男子申込!$AG$14:$AG$205,0),リレー男子申込!$AD$14:$AL$205,9))</f>
        <v/>
      </c>
      <c r="AP60" s="77" t="str">
        <f>IF($B60="","",IF(ISERROR(MATCH($B60,リレー男子申込!$AR$13:$AR$254,0)),"","○"))</f>
        <v/>
      </c>
      <c r="AQ60" s="77" t="str">
        <f>IF(ISERROR(MATCH($B60,リレー男子申込!$AR$14:$AR$205,0)),"",VLOOKUP(MATCH($B60,リレー男子申込!$AR$14:$AR$205,0),リレー男子申込!$AO$14:$AW$205,9))</f>
        <v/>
      </c>
      <c r="AS60" s="122" t="str">
        <f t="shared" si="4"/>
        <v/>
      </c>
      <c r="AT60" t="str">
        <f t="shared" si="5"/>
        <v/>
      </c>
      <c r="AU60" t="str">
        <f t="shared" si="6"/>
        <v/>
      </c>
      <c r="AV60" t="str">
        <f t="shared" si="7"/>
        <v/>
      </c>
      <c r="AW60" t="str">
        <f t="shared" si="8"/>
        <v/>
      </c>
      <c r="AX60" t="str">
        <f t="shared" si="9"/>
        <v/>
      </c>
      <c r="AY60" t="str">
        <f t="shared" si="10"/>
        <v/>
      </c>
      <c r="AZ60" t="str">
        <f t="shared" si="11"/>
        <v/>
      </c>
      <c r="BA60" t="str">
        <f t="shared" si="12"/>
        <v/>
      </c>
      <c r="BB60" t="str">
        <f t="shared" si="13"/>
        <v/>
      </c>
      <c r="BC60" t="str">
        <f t="shared" si="14"/>
        <v/>
      </c>
      <c r="BD60" t="str">
        <f t="shared" si="15"/>
        <v/>
      </c>
      <c r="BE60" t="str">
        <f t="shared" si="1"/>
        <v/>
      </c>
    </row>
    <row r="61" spans="1:57">
      <c r="A61" s="19">
        <f t="shared" si="16"/>
        <v>53</v>
      </c>
      <c r="B61" s="50"/>
      <c r="C61" s="59"/>
      <c r="D61" s="51"/>
      <c r="E61" s="191"/>
      <c r="F61" s="321"/>
      <c r="G61" s="147" t="str">
        <f t="shared" si="3"/>
        <v/>
      </c>
      <c r="H61" s="42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326"/>
      <c r="AG61" s="327"/>
      <c r="AH61" s="327"/>
      <c r="AI61" s="327"/>
      <c r="AJ61" s="327"/>
      <c r="AK61" s="327"/>
      <c r="AL61" s="77" t="str">
        <f>IF($B61="","",IF(ISERROR(MATCH($B61,リレー男子申込!$V$13:$V$254,0)),"","○"))</f>
        <v/>
      </c>
      <c r="AM61" s="77" t="str">
        <f>IF(ISERROR(MATCH($B61,リレー男子申込!$V$14:$V$205,0)),"",VLOOKUP(MATCH($B61,リレー男子申込!$V$14:$V$205,0),リレー男子申込!$S$14:$AA$205,9))</f>
        <v/>
      </c>
      <c r="AN61" s="77" t="str">
        <f>IF($B61="","",IF(ISERROR(MATCH($B61,リレー男子申込!$AG$13:$AG$254,0)),"","○"))</f>
        <v/>
      </c>
      <c r="AO61" s="77" t="str">
        <f>IF(ISERROR(MATCH($B61,リレー男子申込!$AG$14:$AG$205,0)),"",VLOOKUP(MATCH($B61,リレー男子申込!$AG$14:$AG$205,0),リレー男子申込!$AD$14:$AL$205,9))</f>
        <v/>
      </c>
      <c r="AP61" s="77" t="str">
        <f>IF($B61="","",IF(ISERROR(MATCH($B61,リレー男子申込!$AR$13:$AR$254,0)),"","○"))</f>
        <v/>
      </c>
      <c r="AQ61" s="77" t="str">
        <f>IF(ISERROR(MATCH($B61,リレー男子申込!$AR$14:$AR$205,0)),"",VLOOKUP(MATCH($B61,リレー男子申込!$AR$14:$AR$205,0),リレー男子申込!$AO$14:$AW$205,9))</f>
        <v/>
      </c>
      <c r="AS61" s="122" t="str">
        <f t="shared" si="4"/>
        <v/>
      </c>
      <c r="AT61" t="str">
        <f t="shared" si="5"/>
        <v/>
      </c>
      <c r="AU61" t="str">
        <f t="shared" si="6"/>
        <v/>
      </c>
      <c r="AV61" t="str">
        <f t="shared" si="7"/>
        <v/>
      </c>
      <c r="AW61" t="str">
        <f t="shared" si="8"/>
        <v/>
      </c>
      <c r="AX61" t="str">
        <f t="shared" si="9"/>
        <v/>
      </c>
      <c r="AY61" t="str">
        <f t="shared" si="10"/>
        <v/>
      </c>
      <c r="AZ61" t="str">
        <f t="shared" si="11"/>
        <v/>
      </c>
      <c r="BA61" t="str">
        <f t="shared" si="12"/>
        <v/>
      </c>
      <c r="BB61" t="str">
        <f t="shared" si="13"/>
        <v/>
      </c>
      <c r="BC61" t="str">
        <f t="shared" si="14"/>
        <v/>
      </c>
      <c r="BD61" t="str">
        <f t="shared" si="15"/>
        <v/>
      </c>
      <c r="BE61" t="str">
        <f t="shared" si="1"/>
        <v/>
      </c>
    </row>
    <row r="62" spans="1:57">
      <c r="A62" s="19">
        <f t="shared" si="16"/>
        <v>54</v>
      </c>
      <c r="B62" s="50"/>
      <c r="C62" s="59"/>
      <c r="D62" s="51"/>
      <c r="E62" s="191"/>
      <c r="F62" s="321"/>
      <c r="G62" s="147" t="str">
        <f t="shared" si="3"/>
        <v/>
      </c>
      <c r="H62" s="39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1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326"/>
      <c r="AG62" s="327"/>
      <c r="AH62" s="327"/>
      <c r="AI62" s="327"/>
      <c r="AJ62" s="327"/>
      <c r="AK62" s="327"/>
      <c r="AL62" s="77" t="str">
        <f>IF($B62="","",IF(ISERROR(MATCH($B62,リレー男子申込!$V$13:$V$254,0)),"","○"))</f>
        <v/>
      </c>
      <c r="AM62" s="77" t="str">
        <f>IF(ISERROR(MATCH($B62,リレー男子申込!$V$14:$V$205,0)),"",VLOOKUP(MATCH($B62,リレー男子申込!$V$14:$V$205,0),リレー男子申込!$S$14:$AA$205,9))</f>
        <v/>
      </c>
      <c r="AN62" s="77" t="str">
        <f>IF($B62="","",IF(ISERROR(MATCH($B62,リレー男子申込!$AG$13:$AG$254,0)),"","○"))</f>
        <v/>
      </c>
      <c r="AO62" s="77" t="str">
        <f>IF(ISERROR(MATCH($B62,リレー男子申込!$AG$14:$AG$205,0)),"",VLOOKUP(MATCH($B62,リレー男子申込!$AG$14:$AG$205,0),リレー男子申込!$AD$14:$AL$205,9))</f>
        <v/>
      </c>
      <c r="AP62" s="77" t="str">
        <f>IF($B62="","",IF(ISERROR(MATCH($B62,リレー男子申込!$AR$13:$AR$254,0)),"","○"))</f>
        <v/>
      </c>
      <c r="AQ62" s="77" t="str">
        <f>IF(ISERROR(MATCH($B62,リレー男子申込!$AR$14:$AR$205,0)),"",VLOOKUP(MATCH($B62,リレー男子申込!$AR$14:$AR$205,0),リレー男子申込!$AO$14:$AW$205,9))</f>
        <v/>
      </c>
      <c r="AS62" s="122" t="str">
        <f t="shared" si="4"/>
        <v/>
      </c>
      <c r="AT62" t="str">
        <f t="shared" si="5"/>
        <v/>
      </c>
      <c r="AU62" t="str">
        <f t="shared" si="6"/>
        <v/>
      </c>
      <c r="AV62" t="str">
        <f t="shared" si="7"/>
        <v/>
      </c>
      <c r="AW62" t="str">
        <f t="shared" si="8"/>
        <v/>
      </c>
      <c r="AX62" t="str">
        <f t="shared" si="9"/>
        <v/>
      </c>
      <c r="AY62" t="str">
        <f t="shared" si="10"/>
        <v/>
      </c>
      <c r="AZ62" t="str">
        <f t="shared" si="11"/>
        <v/>
      </c>
      <c r="BA62" t="str">
        <f t="shared" si="12"/>
        <v/>
      </c>
      <c r="BB62" t="str">
        <f t="shared" si="13"/>
        <v/>
      </c>
      <c r="BC62" t="str">
        <f t="shared" si="14"/>
        <v/>
      </c>
      <c r="BD62" t="str">
        <f t="shared" si="15"/>
        <v/>
      </c>
      <c r="BE62" t="str">
        <f t="shared" si="1"/>
        <v/>
      </c>
    </row>
    <row r="63" spans="1:57">
      <c r="A63" s="19">
        <f t="shared" si="16"/>
        <v>55</v>
      </c>
      <c r="B63" s="50"/>
      <c r="C63" s="59"/>
      <c r="D63" s="51"/>
      <c r="E63" s="191"/>
      <c r="F63" s="321"/>
      <c r="G63" s="147" t="str">
        <f t="shared" si="3"/>
        <v/>
      </c>
      <c r="H63" s="39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326"/>
      <c r="AG63" s="327"/>
      <c r="AH63" s="327"/>
      <c r="AI63" s="327"/>
      <c r="AJ63" s="327"/>
      <c r="AK63" s="327"/>
      <c r="AL63" s="77" t="str">
        <f>IF($B63="","",IF(ISERROR(MATCH($B63,リレー男子申込!$V$13:$V$254,0)),"","○"))</f>
        <v/>
      </c>
      <c r="AM63" s="77" t="str">
        <f>IF(ISERROR(MATCH($B63,リレー男子申込!$V$14:$V$205,0)),"",VLOOKUP(MATCH($B63,リレー男子申込!$V$14:$V$205,0),リレー男子申込!$S$14:$AA$205,9))</f>
        <v/>
      </c>
      <c r="AN63" s="77" t="str">
        <f>IF($B63="","",IF(ISERROR(MATCH($B63,リレー男子申込!$AG$13:$AG$254,0)),"","○"))</f>
        <v/>
      </c>
      <c r="AO63" s="77" t="str">
        <f>IF(ISERROR(MATCH($B63,リレー男子申込!$AG$14:$AG$205,0)),"",VLOOKUP(MATCH($B63,リレー男子申込!$AG$14:$AG$205,0),リレー男子申込!$AD$14:$AL$205,9))</f>
        <v/>
      </c>
      <c r="AP63" s="77" t="str">
        <f>IF($B63="","",IF(ISERROR(MATCH($B63,リレー男子申込!$AR$13:$AR$254,0)),"","○"))</f>
        <v/>
      </c>
      <c r="AQ63" s="77" t="str">
        <f>IF(ISERROR(MATCH($B63,リレー男子申込!$AR$14:$AR$205,0)),"",VLOOKUP(MATCH($B63,リレー男子申込!$AR$14:$AR$205,0),リレー男子申込!$AO$14:$AW$205,9))</f>
        <v/>
      </c>
      <c r="AS63" s="122" t="str">
        <f t="shared" si="4"/>
        <v/>
      </c>
      <c r="AT63" t="str">
        <f t="shared" si="5"/>
        <v/>
      </c>
      <c r="AU63" t="str">
        <f t="shared" si="6"/>
        <v/>
      </c>
      <c r="AV63" t="str">
        <f t="shared" si="7"/>
        <v/>
      </c>
      <c r="AW63" t="str">
        <f t="shared" si="8"/>
        <v/>
      </c>
      <c r="AX63" t="str">
        <f t="shared" si="9"/>
        <v/>
      </c>
      <c r="AY63" t="str">
        <f t="shared" si="10"/>
        <v/>
      </c>
      <c r="AZ63" t="str">
        <f t="shared" si="11"/>
        <v/>
      </c>
      <c r="BA63" t="str">
        <f t="shared" si="12"/>
        <v/>
      </c>
      <c r="BB63" t="str">
        <f t="shared" si="13"/>
        <v/>
      </c>
      <c r="BC63" t="str">
        <f t="shared" si="14"/>
        <v/>
      </c>
      <c r="BD63" t="str">
        <f t="shared" si="15"/>
        <v/>
      </c>
      <c r="BE63" t="str">
        <f t="shared" si="1"/>
        <v/>
      </c>
    </row>
    <row r="64" spans="1:57">
      <c r="A64" s="19">
        <f t="shared" si="16"/>
        <v>56</v>
      </c>
      <c r="B64" s="50"/>
      <c r="C64" s="59"/>
      <c r="D64" s="51"/>
      <c r="E64" s="191"/>
      <c r="F64" s="321"/>
      <c r="G64" s="147" t="str">
        <f t="shared" si="3"/>
        <v/>
      </c>
      <c r="H64" s="39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326"/>
      <c r="AG64" s="327"/>
      <c r="AH64" s="327"/>
      <c r="AI64" s="327"/>
      <c r="AJ64" s="327"/>
      <c r="AK64" s="327"/>
      <c r="AL64" s="77" t="str">
        <f>IF($B64="","",IF(ISERROR(MATCH($B64,リレー男子申込!$V$13:$V$254,0)),"","○"))</f>
        <v/>
      </c>
      <c r="AM64" s="77" t="str">
        <f>IF(ISERROR(MATCH($B64,リレー男子申込!$V$14:$V$205,0)),"",VLOOKUP(MATCH($B64,リレー男子申込!$V$14:$V$205,0),リレー男子申込!$S$14:$AA$205,9))</f>
        <v/>
      </c>
      <c r="AN64" s="77" t="str">
        <f>IF($B64="","",IF(ISERROR(MATCH($B64,リレー男子申込!$AG$13:$AG$254,0)),"","○"))</f>
        <v/>
      </c>
      <c r="AO64" s="77" t="str">
        <f>IF(ISERROR(MATCH($B64,リレー男子申込!$AG$14:$AG$205,0)),"",VLOOKUP(MATCH($B64,リレー男子申込!$AG$14:$AG$205,0),リレー男子申込!$AD$14:$AL$205,9))</f>
        <v/>
      </c>
      <c r="AP64" s="77" t="str">
        <f>IF($B64="","",IF(ISERROR(MATCH($B64,リレー男子申込!$AR$13:$AR$254,0)),"","○"))</f>
        <v/>
      </c>
      <c r="AQ64" s="77" t="str">
        <f>IF(ISERROR(MATCH($B64,リレー男子申込!$AR$14:$AR$205,0)),"",VLOOKUP(MATCH($B64,リレー男子申込!$AR$14:$AR$205,0),リレー男子申込!$AO$14:$AW$205,9))</f>
        <v/>
      </c>
      <c r="AS64" s="122" t="str">
        <f t="shared" si="4"/>
        <v/>
      </c>
      <c r="AT64" t="str">
        <f t="shared" si="5"/>
        <v/>
      </c>
      <c r="AU64" t="str">
        <f t="shared" si="6"/>
        <v/>
      </c>
      <c r="AV64" t="str">
        <f t="shared" si="7"/>
        <v/>
      </c>
      <c r="AW64" t="str">
        <f t="shared" si="8"/>
        <v/>
      </c>
      <c r="AX64" t="str">
        <f t="shared" si="9"/>
        <v/>
      </c>
      <c r="AY64" t="str">
        <f t="shared" si="10"/>
        <v/>
      </c>
      <c r="AZ64" t="str">
        <f t="shared" si="11"/>
        <v/>
      </c>
      <c r="BA64" t="str">
        <f t="shared" si="12"/>
        <v/>
      </c>
      <c r="BB64" t="str">
        <f t="shared" si="13"/>
        <v/>
      </c>
      <c r="BC64" t="str">
        <f t="shared" si="14"/>
        <v/>
      </c>
      <c r="BD64" t="str">
        <f t="shared" si="15"/>
        <v/>
      </c>
      <c r="BE64" t="str">
        <f t="shared" si="1"/>
        <v/>
      </c>
    </row>
    <row r="65" spans="1:57">
      <c r="A65" s="19">
        <f t="shared" si="16"/>
        <v>57</v>
      </c>
      <c r="B65" s="50"/>
      <c r="C65" s="59"/>
      <c r="D65" s="51"/>
      <c r="E65" s="191"/>
      <c r="F65" s="321"/>
      <c r="G65" s="147" t="str">
        <f t="shared" si="3"/>
        <v/>
      </c>
      <c r="H65" s="39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326"/>
      <c r="AG65" s="327"/>
      <c r="AH65" s="327"/>
      <c r="AI65" s="327"/>
      <c r="AJ65" s="327"/>
      <c r="AK65" s="327"/>
      <c r="AL65" s="77" t="str">
        <f>IF($B65="","",IF(ISERROR(MATCH($B65,リレー男子申込!$V$13:$V$254,0)),"","○"))</f>
        <v/>
      </c>
      <c r="AM65" s="77" t="str">
        <f>IF(ISERROR(MATCH($B65,リレー男子申込!$V$14:$V$205,0)),"",VLOOKUP(MATCH($B65,リレー男子申込!$V$14:$V$205,0),リレー男子申込!$S$14:$AA$205,9))</f>
        <v/>
      </c>
      <c r="AN65" s="77" t="str">
        <f>IF($B65="","",IF(ISERROR(MATCH($B65,リレー男子申込!$AG$13:$AG$254,0)),"","○"))</f>
        <v/>
      </c>
      <c r="AO65" s="77" t="str">
        <f>IF(ISERROR(MATCH($B65,リレー男子申込!$AG$14:$AG$205,0)),"",VLOOKUP(MATCH($B65,リレー男子申込!$AG$14:$AG$205,0),リレー男子申込!$AD$14:$AL$205,9))</f>
        <v/>
      </c>
      <c r="AP65" s="77" t="str">
        <f>IF($B65="","",IF(ISERROR(MATCH($B65,リレー男子申込!$AR$13:$AR$254,0)),"","○"))</f>
        <v/>
      </c>
      <c r="AQ65" s="77" t="str">
        <f>IF(ISERROR(MATCH($B65,リレー男子申込!$AR$14:$AR$205,0)),"",VLOOKUP(MATCH($B65,リレー男子申込!$AR$14:$AR$205,0),リレー男子申込!$AO$14:$AW$205,9))</f>
        <v/>
      </c>
      <c r="AS65" s="122" t="str">
        <f t="shared" si="4"/>
        <v/>
      </c>
      <c r="AT65" t="str">
        <f t="shared" si="5"/>
        <v/>
      </c>
      <c r="AU65" t="str">
        <f t="shared" si="6"/>
        <v/>
      </c>
      <c r="AV65" t="str">
        <f t="shared" si="7"/>
        <v/>
      </c>
      <c r="AW65" t="str">
        <f t="shared" si="8"/>
        <v/>
      </c>
      <c r="AX65" t="str">
        <f t="shared" si="9"/>
        <v/>
      </c>
      <c r="AY65" t="str">
        <f t="shared" si="10"/>
        <v/>
      </c>
      <c r="AZ65" t="str">
        <f t="shared" si="11"/>
        <v/>
      </c>
      <c r="BA65" t="str">
        <f t="shared" si="12"/>
        <v/>
      </c>
      <c r="BB65" t="str">
        <f t="shared" si="13"/>
        <v/>
      </c>
      <c r="BC65" t="str">
        <f t="shared" si="14"/>
        <v/>
      </c>
      <c r="BD65" t="str">
        <f t="shared" si="15"/>
        <v/>
      </c>
      <c r="BE65" t="str">
        <f t="shared" si="1"/>
        <v/>
      </c>
    </row>
    <row r="66" spans="1:57">
      <c r="A66" s="19">
        <f t="shared" si="16"/>
        <v>58</v>
      </c>
      <c r="B66" s="49"/>
      <c r="C66" s="57"/>
      <c r="D66" s="47"/>
      <c r="E66" s="190"/>
      <c r="F66" s="321"/>
      <c r="G66" s="147" t="str">
        <f t="shared" si="3"/>
        <v/>
      </c>
      <c r="H66" s="39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326"/>
      <c r="AG66" s="327"/>
      <c r="AH66" s="327"/>
      <c r="AI66" s="327"/>
      <c r="AJ66" s="327"/>
      <c r="AK66" s="327"/>
      <c r="AL66" s="77" t="str">
        <f>IF($B66="","",IF(ISERROR(MATCH($B66,リレー男子申込!$V$13:$V$254,0)),"","○"))</f>
        <v/>
      </c>
      <c r="AM66" s="77" t="str">
        <f>IF(ISERROR(MATCH($B66,リレー男子申込!$V$14:$V$205,0)),"",VLOOKUP(MATCH($B66,リレー男子申込!$V$14:$V$205,0),リレー男子申込!$S$14:$AA$205,9))</f>
        <v/>
      </c>
      <c r="AN66" s="77" t="str">
        <f>IF($B66="","",IF(ISERROR(MATCH($B66,リレー男子申込!$AG$13:$AG$254,0)),"","○"))</f>
        <v/>
      </c>
      <c r="AO66" s="77" t="str">
        <f>IF(ISERROR(MATCH($B66,リレー男子申込!$AG$14:$AG$205,0)),"",VLOOKUP(MATCH($B66,リレー男子申込!$AG$14:$AG$205,0),リレー男子申込!$AD$14:$AL$205,9))</f>
        <v/>
      </c>
      <c r="AP66" s="77" t="str">
        <f>IF($B66="","",IF(ISERROR(MATCH($B66,リレー男子申込!$AR$13:$AR$254,0)),"","○"))</f>
        <v/>
      </c>
      <c r="AQ66" s="77" t="str">
        <f>IF(ISERROR(MATCH($B66,リレー男子申込!$AR$14:$AR$205,0)),"",VLOOKUP(MATCH($B66,リレー男子申込!$AR$14:$AR$205,0),リレー男子申込!$AO$14:$AW$205,9))</f>
        <v/>
      </c>
      <c r="AS66" s="122" t="str">
        <f t="shared" si="4"/>
        <v/>
      </c>
      <c r="AT66" t="str">
        <f t="shared" si="5"/>
        <v/>
      </c>
      <c r="AU66" t="str">
        <f t="shared" si="6"/>
        <v/>
      </c>
      <c r="AV66" t="str">
        <f t="shared" si="7"/>
        <v/>
      </c>
      <c r="AW66" t="str">
        <f t="shared" si="8"/>
        <v/>
      </c>
      <c r="AX66" t="str">
        <f t="shared" si="9"/>
        <v/>
      </c>
      <c r="AY66" t="str">
        <f t="shared" si="10"/>
        <v/>
      </c>
      <c r="AZ66" t="str">
        <f t="shared" si="11"/>
        <v/>
      </c>
      <c r="BA66" t="str">
        <f t="shared" si="12"/>
        <v/>
      </c>
      <c r="BB66" t="str">
        <f t="shared" si="13"/>
        <v/>
      </c>
      <c r="BC66" t="str">
        <f t="shared" si="14"/>
        <v/>
      </c>
      <c r="BD66" t="str">
        <f t="shared" si="15"/>
        <v/>
      </c>
      <c r="BE66" t="str">
        <f t="shared" si="1"/>
        <v/>
      </c>
    </row>
    <row r="67" spans="1:57">
      <c r="A67" s="19">
        <f t="shared" si="16"/>
        <v>59</v>
      </c>
      <c r="B67" s="54"/>
      <c r="C67" s="58"/>
      <c r="D67" s="48"/>
      <c r="E67" s="191"/>
      <c r="F67" s="321"/>
      <c r="G67" s="147" t="str">
        <f t="shared" si="3"/>
        <v/>
      </c>
      <c r="H67" s="39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326"/>
      <c r="AG67" s="327"/>
      <c r="AH67" s="327"/>
      <c r="AI67" s="327"/>
      <c r="AJ67" s="327"/>
      <c r="AK67" s="327"/>
      <c r="AL67" s="77" t="str">
        <f>IF($B67="","",IF(ISERROR(MATCH($B67,リレー男子申込!$V$13:$V$254,0)),"","○"))</f>
        <v/>
      </c>
      <c r="AM67" s="77" t="str">
        <f>IF(ISERROR(MATCH($B67,リレー男子申込!$V$14:$V$205,0)),"",VLOOKUP(MATCH($B67,リレー男子申込!$V$14:$V$205,0),リレー男子申込!$S$14:$AA$205,9))</f>
        <v/>
      </c>
      <c r="AN67" s="77" t="str">
        <f>IF($B67="","",IF(ISERROR(MATCH($B67,リレー男子申込!$AG$13:$AG$254,0)),"","○"))</f>
        <v/>
      </c>
      <c r="AO67" s="77" t="str">
        <f>IF(ISERROR(MATCH($B67,リレー男子申込!$AG$14:$AG$205,0)),"",VLOOKUP(MATCH($B67,リレー男子申込!$AG$14:$AG$205,0),リレー男子申込!$AD$14:$AL$205,9))</f>
        <v/>
      </c>
      <c r="AP67" s="77" t="str">
        <f>IF($B67="","",IF(ISERROR(MATCH($B67,リレー男子申込!$AR$13:$AR$254,0)),"","○"))</f>
        <v/>
      </c>
      <c r="AQ67" s="77" t="str">
        <f>IF(ISERROR(MATCH($B67,リレー男子申込!$AR$14:$AR$205,0)),"",VLOOKUP(MATCH($B67,リレー男子申込!$AR$14:$AR$205,0),リレー男子申込!$AO$14:$AW$205,9))</f>
        <v/>
      </c>
      <c r="AS67" s="122" t="str">
        <f t="shared" si="4"/>
        <v/>
      </c>
      <c r="AT67" t="str">
        <f t="shared" si="5"/>
        <v/>
      </c>
      <c r="AU67" t="str">
        <f t="shared" si="6"/>
        <v/>
      </c>
      <c r="AV67" t="str">
        <f t="shared" si="7"/>
        <v/>
      </c>
      <c r="AW67" t="str">
        <f t="shared" si="8"/>
        <v/>
      </c>
      <c r="AX67" t="str">
        <f t="shared" si="9"/>
        <v/>
      </c>
      <c r="AY67" t="str">
        <f t="shared" si="10"/>
        <v/>
      </c>
      <c r="AZ67" t="str">
        <f t="shared" si="11"/>
        <v/>
      </c>
      <c r="BA67" t="str">
        <f t="shared" si="12"/>
        <v/>
      </c>
      <c r="BB67" t="str">
        <f t="shared" si="13"/>
        <v/>
      </c>
      <c r="BC67" t="str">
        <f t="shared" si="14"/>
        <v/>
      </c>
      <c r="BD67" t="str">
        <f t="shared" si="15"/>
        <v/>
      </c>
      <c r="BE67" t="str">
        <f t="shared" si="1"/>
        <v/>
      </c>
    </row>
    <row r="68" spans="1:57">
      <c r="A68" s="19">
        <f t="shared" si="16"/>
        <v>60</v>
      </c>
      <c r="B68" s="73"/>
      <c r="C68" s="74"/>
      <c r="D68" s="75"/>
      <c r="E68" s="194"/>
      <c r="F68" s="324"/>
      <c r="G68" s="150" t="str">
        <f t="shared" si="3"/>
        <v/>
      </c>
      <c r="H68" s="78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326"/>
      <c r="AG68" s="327"/>
      <c r="AH68" s="327"/>
      <c r="AI68" s="327"/>
      <c r="AJ68" s="327"/>
      <c r="AK68" s="327"/>
      <c r="AL68" s="80" t="str">
        <f>IF($B68="","",IF(ISERROR(MATCH($B68,リレー男子申込!$V$13:$V$254,0)),"","○"))</f>
        <v/>
      </c>
      <c r="AM68" s="80" t="str">
        <f>IF(ISERROR(MATCH($B68,リレー男子申込!$V$14:$V$205,0)),"",VLOOKUP(MATCH($B68,リレー男子申込!$V$14:$V$205,0),リレー男子申込!$S$14:$AA$205,9))</f>
        <v/>
      </c>
      <c r="AN68" s="80" t="str">
        <f>IF($B68="","",IF(ISERROR(MATCH($B68,リレー男子申込!$AG$13:$AG$254,0)),"","○"))</f>
        <v/>
      </c>
      <c r="AO68" s="80" t="str">
        <f>IF(ISERROR(MATCH($B68,リレー男子申込!$AG$14:$AG$205,0)),"",VLOOKUP(MATCH($B68,リレー男子申込!$AG$14:$AG$205,0),リレー男子申込!$AD$14:$AL$205,9))</f>
        <v/>
      </c>
      <c r="AP68" s="80" t="str">
        <f>IF($B68="","",IF(ISERROR(MATCH($B68,リレー男子申込!$AR$13:$AR$254,0)),"","○"))</f>
        <v/>
      </c>
      <c r="AQ68" s="80" t="str">
        <f>IF(ISERROR(MATCH($B68,リレー男子申込!$AR$14:$AR$205,0)),"",VLOOKUP(MATCH($B68,リレー男子申込!$AR$14:$AR$205,0),リレー男子申込!$AO$14:$AW$205,9))</f>
        <v/>
      </c>
      <c r="AS68" s="122" t="str">
        <f t="shared" si="4"/>
        <v/>
      </c>
      <c r="AT68" t="str">
        <f t="shared" si="5"/>
        <v/>
      </c>
      <c r="AU68" t="str">
        <f t="shared" si="6"/>
        <v/>
      </c>
      <c r="AV68" t="str">
        <f t="shared" si="7"/>
        <v/>
      </c>
      <c r="AW68" t="str">
        <f t="shared" si="8"/>
        <v/>
      </c>
      <c r="AX68" t="str">
        <f t="shared" si="9"/>
        <v/>
      </c>
      <c r="AY68" t="str">
        <f t="shared" si="10"/>
        <v/>
      </c>
      <c r="AZ68" t="str">
        <f t="shared" si="11"/>
        <v/>
      </c>
      <c r="BA68" t="str">
        <f t="shared" si="12"/>
        <v/>
      </c>
      <c r="BB68" t="str">
        <f t="shared" si="13"/>
        <v/>
      </c>
      <c r="BC68" t="str">
        <f t="shared" si="14"/>
        <v/>
      </c>
      <c r="BD68" t="str">
        <f t="shared" si="15"/>
        <v/>
      </c>
      <c r="BE68" t="str">
        <f t="shared" si="1"/>
        <v/>
      </c>
    </row>
    <row r="69" spans="1:57">
      <c r="A69" s="19">
        <f t="shared" si="16"/>
        <v>61</v>
      </c>
      <c r="B69" s="53"/>
      <c r="C69" s="56"/>
      <c r="D69" s="46"/>
      <c r="E69" s="189"/>
      <c r="F69" s="320"/>
      <c r="G69" s="146" t="str">
        <f t="shared" si="3"/>
        <v/>
      </c>
      <c r="H69" s="3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26"/>
      <c r="AG69" s="327"/>
      <c r="AH69" s="327"/>
      <c r="AI69" s="327"/>
      <c r="AJ69" s="327"/>
      <c r="AK69" s="327"/>
      <c r="AL69" s="76" t="str">
        <f>IF($B69="","",IF(ISERROR(MATCH($B69,リレー男子申込!$V$13:$V$254,0)),"","○"))</f>
        <v/>
      </c>
      <c r="AM69" s="76" t="str">
        <f>IF(ISERROR(MATCH($B69,リレー男子申込!$V$14:$V$205,0)),"",VLOOKUP(MATCH($B69,リレー男子申込!$V$14:$V$205,0),リレー男子申込!$S$14:$AA$205,9))</f>
        <v/>
      </c>
      <c r="AN69" s="76" t="str">
        <f>IF($B69="","",IF(ISERROR(MATCH($B69,リレー男子申込!$AG$13:$AG$254,0)),"","○"))</f>
        <v/>
      </c>
      <c r="AO69" s="76" t="str">
        <f>IF(ISERROR(MATCH($B69,リレー男子申込!$AG$14:$AG$205,0)),"",VLOOKUP(MATCH($B69,リレー男子申込!$AG$14:$AG$205,0),リレー男子申込!$AD$14:$AL$205,9))</f>
        <v/>
      </c>
      <c r="AP69" s="76" t="str">
        <f>IF($B69="","",IF(ISERROR(MATCH($B69,リレー男子申込!$AR$13:$AR$254,0)),"","○"))</f>
        <v/>
      </c>
      <c r="AQ69" s="76" t="str">
        <f>IF(ISERROR(MATCH($B69,リレー男子申込!$AR$14:$AR$205,0)),"",VLOOKUP(MATCH($B69,リレー男子申込!$AR$14:$AR$205,0),リレー男子申込!$AO$14:$AW$205,9))</f>
        <v/>
      </c>
      <c r="AS69" s="122" t="str">
        <f t="shared" si="4"/>
        <v/>
      </c>
      <c r="AT69" t="str">
        <f t="shared" si="5"/>
        <v/>
      </c>
      <c r="AU69" t="str">
        <f t="shared" si="6"/>
        <v/>
      </c>
      <c r="AV69" t="str">
        <f t="shared" si="7"/>
        <v/>
      </c>
      <c r="AW69" t="str">
        <f t="shared" si="8"/>
        <v/>
      </c>
      <c r="AX69" t="str">
        <f t="shared" si="9"/>
        <v/>
      </c>
      <c r="AY69" t="str">
        <f t="shared" si="10"/>
        <v/>
      </c>
      <c r="AZ69" t="str">
        <f t="shared" si="11"/>
        <v/>
      </c>
      <c r="BA69" t="str">
        <f t="shared" si="12"/>
        <v/>
      </c>
      <c r="BB69" t="str">
        <f t="shared" si="13"/>
        <v/>
      </c>
      <c r="BC69" t="str">
        <f t="shared" si="14"/>
        <v/>
      </c>
      <c r="BD69" t="str">
        <f t="shared" si="15"/>
        <v/>
      </c>
      <c r="BE69" t="str">
        <f t="shared" si="1"/>
        <v/>
      </c>
    </row>
    <row r="70" spans="1:57">
      <c r="A70" s="19">
        <f t="shared" si="16"/>
        <v>62</v>
      </c>
      <c r="B70" s="49"/>
      <c r="C70" s="57"/>
      <c r="D70" s="47"/>
      <c r="E70" s="190"/>
      <c r="F70" s="321"/>
      <c r="G70" s="147" t="str">
        <f t="shared" si="3"/>
        <v/>
      </c>
      <c r="H70" s="39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326"/>
      <c r="AG70" s="327"/>
      <c r="AH70" s="327"/>
      <c r="AI70" s="327"/>
      <c r="AJ70" s="327"/>
      <c r="AK70" s="327"/>
      <c r="AL70" s="77" t="str">
        <f>IF($B70="","",IF(ISERROR(MATCH($B70,リレー男子申込!$V$13:$V$254,0)),"","○"))</f>
        <v/>
      </c>
      <c r="AM70" s="77" t="str">
        <f>IF(ISERROR(MATCH($B70,リレー男子申込!$V$14:$V$205,0)),"",VLOOKUP(MATCH($B70,リレー男子申込!$V$14:$V$205,0),リレー男子申込!$S$14:$AA$205,9))</f>
        <v/>
      </c>
      <c r="AN70" s="77" t="str">
        <f>IF($B70="","",IF(ISERROR(MATCH($B70,リレー男子申込!$AG$13:$AG$254,0)),"","○"))</f>
        <v/>
      </c>
      <c r="AO70" s="77" t="str">
        <f>IF(ISERROR(MATCH($B70,リレー男子申込!$AG$14:$AG$205,0)),"",VLOOKUP(MATCH($B70,リレー男子申込!$AG$14:$AG$205,0),リレー男子申込!$AD$14:$AL$205,9))</f>
        <v/>
      </c>
      <c r="AP70" s="77" t="str">
        <f>IF($B70="","",IF(ISERROR(MATCH($B70,リレー男子申込!$AR$13:$AR$254,0)),"","○"))</f>
        <v/>
      </c>
      <c r="AQ70" s="77" t="str">
        <f>IF(ISERROR(MATCH($B70,リレー男子申込!$AR$14:$AR$205,0)),"",VLOOKUP(MATCH($B70,リレー男子申込!$AR$14:$AR$205,0),リレー男子申込!$AO$14:$AW$205,9))</f>
        <v/>
      </c>
      <c r="AS70" s="122" t="str">
        <f t="shared" si="4"/>
        <v/>
      </c>
      <c r="AT70" t="str">
        <f t="shared" si="5"/>
        <v/>
      </c>
      <c r="AU70" t="str">
        <f t="shared" si="6"/>
        <v/>
      </c>
      <c r="AV70" t="str">
        <f t="shared" si="7"/>
        <v/>
      </c>
      <c r="AW70" t="str">
        <f t="shared" si="8"/>
        <v/>
      </c>
      <c r="AX70" t="str">
        <f t="shared" si="9"/>
        <v/>
      </c>
      <c r="AY70" t="str">
        <f t="shared" si="10"/>
        <v/>
      </c>
      <c r="AZ70" t="str">
        <f t="shared" si="11"/>
        <v/>
      </c>
      <c r="BA70" t="str">
        <f t="shared" si="12"/>
        <v/>
      </c>
      <c r="BB70" t="str">
        <f t="shared" si="13"/>
        <v/>
      </c>
      <c r="BC70" t="str">
        <f t="shared" si="14"/>
        <v/>
      </c>
      <c r="BD70" t="str">
        <f t="shared" si="15"/>
        <v/>
      </c>
      <c r="BE70" t="str">
        <f t="shared" si="1"/>
        <v/>
      </c>
    </row>
    <row r="71" spans="1:57">
      <c r="A71" s="19">
        <f t="shared" si="16"/>
        <v>63</v>
      </c>
      <c r="B71" s="54"/>
      <c r="C71" s="58"/>
      <c r="D71" s="48"/>
      <c r="E71" s="191"/>
      <c r="F71" s="321"/>
      <c r="G71" s="147" t="str">
        <f t="shared" si="3"/>
        <v/>
      </c>
      <c r="H71" s="39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326"/>
      <c r="AG71" s="327"/>
      <c r="AH71" s="327"/>
      <c r="AI71" s="327"/>
      <c r="AJ71" s="327"/>
      <c r="AK71" s="327"/>
      <c r="AL71" s="77" t="str">
        <f>IF($B71="","",IF(ISERROR(MATCH($B71,リレー男子申込!$V$13:$V$254,0)),"","○"))</f>
        <v/>
      </c>
      <c r="AM71" s="77" t="str">
        <f>IF(ISERROR(MATCH($B71,リレー男子申込!$V$14:$V$205,0)),"",VLOOKUP(MATCH($B71,リレー男子申込!$V$14:$V$205,0),リレー男子申込!$S$14:$AA$205,9))</f>
        <v/>
      </c>
      <c r="AN71" s="77" t="str">
        <f>IF($B71="","",IF(ISERROR(MATCH($B71,リレー男子申込!$AG$13:$AG$254,0)),"","○"))</f>
        <v/>
      </c>
      <c r="AO71" s="77" t="str">
        <f>IF(ISERROR(MATCH($B71,リレー男子申込!$AG$14:$AG$205,0)),"",VLOOKUP(MATCH($B71,リレー男子申込!$AG$14:$AG$205,0),リレー男子申込!$AD$14:$AL$205,9))</f>
        <v/>
      </c>
      <c r="AP71" s="77" t="str">
        <f>IF($B71="","",IF(ISERROR(MATCH($B71,リレー男子申込!$AR$13:$AR$254,0)),"","○"))</f>
        <v/>
      </c>
      <c r="AQ71" s="77" t="str">
        <f>IF(ISERROR(MATCH($B71,リレー男子申込!$AR$14:$AR$205,0)),"",VLOOKUP(MATCH($B71,リレー男子申込!$AR$14:$AR$205,0),リレー男子申込!$AO$14:$AW$205,9))</f>
        <v/>
      </c>
      <c r="AS71" s="122" t="str">
        <f t="shared" si="4"/>
        <v/>
      </c>
      <c r="AT71" t="str">
        <f t="shared" si="5"/>
        <v/>
      </c>
      <c r="AU71" t="str">
        <f t="shared" si="6"/>
        <v/>
      </c>
      <c r="AV71" t="str">
        <f t="shared" si="7"/>
        <v/>
      </c>
      <c r="AW71" t="str">
        <f t="shared" si="8"/>
        <v/>
      </c>
      <c r="AX71" t="str">
        <f t="shared" si="9"/>
        <v/>
      </c>
      <c r="AY71" t="str">
        <f t="shared" si="10"/>
        <v/>
      </c>
      <c r="AZ71" t="str">
        <f t="shared" si="11"/>
        <v/>
      </c>
      <c r="BA71" t="str">
        <f t="shared" si="12"/>
        <v/>
      </c>
      <c r="BB71" t="str">
        <f t="shared" si="13"/>
        <v/>
      </c>
      <c r="BC71" t="str">
        <f t="shared" si="14"/>
        <v/>
      </c>
      <c r="BD71" t="str">
        <f t="shared" si="15"/>
        <v/>
      </c>
      <c r="BE71" t="str">
        <f t="shared" si="1"/>
        <v/>
      </c>
    </row>
    <row r="72" spans="1:57">
      <c r="A72" s="19">
        <f t="shared" si="16"/>
        <v>64</v>
      </c>
      <c r="B72" s="49"/>
      <c r="C72" s="57"/>
      <c r="D72" s="47"/>
      <c r="E72" s="190"/>
      <c r="F72" s="321"/>
      <c r="G72" s="147" t="str">
        <f t="shared" si="3"/>
        <v/>
      </c>
      <c r="H72" s="39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326"/>
      <c r="AG72" s="327"/>
      <c r="AH72" s="327"/>
      <c r="AI72" s="327"/>
      <c r="AJ72" s="327"/>
      <c r="AK72" s="327"/>
      <c r="AL72" s="77" t="str">
        <f>IF($B72="","",IF(ISERROR(MATCH($B72,リレー男子申込!$V$13:$V$254,0)),"","○"))</f>
        <v/>
      </c>
      <c r="AM72" s="77" t="str">
        <f>IF(ISERROR(MATCH($B72,リレー男子申込!$V$14:$V$205,0)),"",VLOOKUP(MATCH($B72,リレー男子申込!$V$14:$V$205,0),リレー男子申込!$S$14:$AA$205,9))</f>
        <v/>
      </c>
      <c r="AN72" s="77" t="str">
        <f>IF($B72="","",IF(ISERROR(MATCH($B72,リレー男子申込!$AG$13:$AG$254,0)),"","○"))</f>
        <v/>
      </c>
      <c r="AO72" s="77" t="str">
        <f>IF(ISERROR(MATCH($B72,リレー男子申込!$AG$14:$AG$205,0)),"",VLOOKUP(MATCH($B72,リレー男子申込!$AG$14:$AG$205,0),リレー男子申込!$AD$14:$AL$205,9))</f>
        <v/>
      </c>
      <c r="AP72" s="77" t="str">
        <f>IF($B72="","",IF(ISERROR(MATCH($B72,リレー男子申込!$AR$13:$AR$254,0)),"","○"))</f>
        <v/>
      </c>
      <c r="AQ72" s="77" t="str">
        <f>IF(ISERROR(MATCH($B72,リレー男子申込!$AR$14:$AR$205,0)),"",VLOOKUP(MATCH($B72,リレー男子申込!$AR$14:$AR$205,0),リレー男子申込!$AO$14:$AW$205,9))</f>
        <v/>
      </c>
      <c r="AS72" s="122" t="str">
        <f t="shared" si="4"/>
        <v/>
      </c>
      <c r="AT72" t="str">
        <f t="shared" si="5"/>
        <v/>
      </c>
      <c r="AU72" t="str">
        <f t="shared" si="6"/>
        <v/>
      </c>
      <c r="AV72" t="str">
        <f t="shared" si="7"/>
        <v/>
      </c>
      <c r="AW72" t="str">
        <f t="shared" si="8"/>
        <v/>
      </c>
      <c r="AX72" t="str">
        <f t="shared" si="9"/>
        <v/>
      </c>
      <c r="AY72" t="str">
        <f t="shared" si="10"/>
        <v/>
      </c>
      <c r="AZ72" t="str">
        <f t="shared" si="11"/>
        <v/>
      </c>
      <c r="BA72" t="str">
        <f t="shared" si="12"/>
        <v/>
      </c>
      <c r="BB72" t="str">
        <f t="shared" si="13"/>
        <v/>
      </c>
      <c r="BC72" t="str">
        <f t="shared" si="14"/>
        <v/>
      </c>
      <c r="BD72" t="str">
        <f t="shared" si="15"/>
        <v/>
      </c>
      <c r="BE72" t="str">
        <f t="shared" si="1"/>
        <v/>
      </c>
    </row>
    <row r="73" spans="1:57">
      <c r="A73" s="19">
        <f t="shared" si="16"/>
        <v>65</v>
      </c>
      <c r="B73" s="49"/>
      <c r="C73" s="57"/>
      <c r="D73" s="47"/>
      <c r="E73" s="190"/>
      <c r="F73" s="321"/>
      <c r="G73" s="147" t="str">
        <f t="shared" si="3"/>
        <v/>
      </c>
      <c r="H73" s="39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326"/>
      <c r="AG73" s="327"/>
      <c r="AH73" s="327"/>
      <c r="AI73" s="327"/>
      <c r="AJ73" s="327"/>
      <c r="AK73" s="327"/>
      <c r="AL73" s="77" t="str">
        <f>IF($B73="","",IF(ISERROR(MATCH($B73,リレー男子申込!$V$13:$V$254,0)),"","○"))</f>
        <v/>
      </c>
      <c r="AM73" s="77" t="str">
        <f>IF(ISERROR(MATCH($B73,リレー男子申込!$V$14:$V$205,0)),"",VLOOKUP(MATCH($B73,リレー男子申込!$V$14:$V$205,0),リレー男子申込!$S$14:$AA$205,9))</f>
        <v/>
      </c>
      <c r="AN73" s="77" t="str">
        <f>IF($B73="","",IF(ISERROR(MATCH($B73,リレー男子申込!$AG$13:$AG$254,0)),"","○"))</f>
        <v/>
      </c>
      <c r="AO73" s="77" t="str">
        <f>IF(ISERROR(MATCH($B73,リレー男子申込!$AG$14:$AG$205,0)),"",VLOOKUP(MATCH($B73,リレー男子申込!$AG$14:$AG$205,0),リレー男子申込!$AD$14:$AL$205,9))</f>
        <v/>
      </c>
      <c r="AP73" s="77" t="str">
        <f>IF($B73="","",IF(ISERROR(MATCH($B73,リレー男子申込!$AR$13:$AR$254,0)),"","○"))</f>
        <v/>
      </c>
      <c r="AQ73" s="77" t="str">
        <f>IF(ISERROR(MATCH($B73,リレー男子申込!$AR$14:$AR$205,0)),"",VLOOKUP(MATCH($B73,リレー男子申込!$AR$14:$AR$205,0),リレー男子申込!$AO$14:$AW$205,9))</f>
        <v/>
      </c>
      <c r="AS73" s="122" t="str">
        <f t="shared" ref="AS73:AS108" si="17">IF(COUNTIF(H73:AE73,"○")=0,"",COUNTIF(H73:AE73,"○"))</f>
        <v/>
      </c>
      <c r="AT73" t="str">
        <f t="shared" si="5"/>
        <v/>
      </c>
      <c r="AU73" t="str">
        <f t="shared" si="6"/>
        <v/>
      </c>
      <c r="AV73" t="str">
        <f t="shared" si="7"/>
        <v/>
      </c>
      <c r="AW73" t="str">
        <f t="shared" si="8"/>
        <v/>
      </c>
      <c r="AX73" t="str">
        <f t="shared" si="9"/>
        <v/>
      </c>
      <c r="AY73" t="str">
        <f t="shared" si="10"/>
        <v/>
      </c>
      <c r="AZ73" t="str">
        <f t="shared" si="11"/>
        <v/>
      </c>
      <c r="BA73" t="str">
        <f t="shared" si="12"/>
        <v/>
      </c>
      <c r="BB73" t="str">
        <f t="shared" si="13"/>
        <v/>
      </c>
      <c r="BC73" t="str">
        <f t="shared" si="14"/>
        <v/>
      </c>
      <c r="BD73" t="str">
        <f t="shared" si="15"/>
        <v/>
      </c>
      <c r="BE73" t="str">
        <f t="shared" ref="BE73:BE108" si="18">IF(AD73="○","全男ｼﾞｬﾍﾞﾘｯｸﾎﾞｰﾙ投．","")</f>
        <v/>
      </c>
    </row>
    <row r="74" spans="1:57">
      <c r="A74" s="19">
        <f t="shared" ref="A74:A108" si="19">IF(COUNTIF($C$9:$C$108,C74)&gt;=2,$A$111,A73+1)</f>
        <v>66</v>
      </c>
      <c r="B74" s="49"/>
      <c r="C74" s="57"/>
      <c r="D74" s="47"/>
      <c r="E74" s="190"/>
      <c r="F74" s="321"/>
      <c r="G74" s="147" t="str">
        <f t="shared" ref="G74:G108" si="20">T(AT74)&amp;T(AU74)&amp;T(AV74)&amp;T(AW74)&amp;T(AX74)&amp;T(AY74)&amp;T(AZ74)&amp;T(BA74)&amp;T(BB74)&amp;T(BC74)&amp;T(BD74)&amp;T(BE74)</f>
        <v/>
      </c>
      <c r="H74" s="39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326"/>
      <c r="AG74" s="327"/>
      <c r="AH74" s="327"/>
      <c r="AI74" s="327"/>
      <c r="AJ74" s="327"/>
      <c r="AK74" s="327"/>
      <c r="AL74" s="77" t="str">
        <f>IF($B74="","",IF(ISERROR(MATCH($B74,リレー男子申込!$V$13:$V$254,0)),"","○"))</f>
        <v/>
      </c>
      <c r="AM74" s="77" t="str">
        <f>IF(ISERROR(MATCH($B74,リレー男子申込!$V$14:$V$205,0)),"",VLOOKUP(MATCH($B74,リレー男子申込!$V$14:$V$205,0),リレー男子申込!$S$14:$AA$205,9))</f>
        <v/>
      </c>
      <c r="AN74" s="77" t="str">
        <f>IF($B74="","",IF(ISERROR(MATCH($B74,リレー男子申込!$AG$13:$AG$254,0)),"","○"))</f>
        <v/>
      </c>
      <c r="AO74" s="77" t="str">
        <f>IF(ISERROR(MATCH($B74,リレー男子申込!$AG$14:$AG$205,0)),"",VLOOKUP(MATCH($B74,リレー男子申込!$AG$14:$AG$205,0),リレー男子申込!$AD$14:$AL$205,9))</f>
        <v/>
      </c>
      <c r="AP74" s="77" t="str">
        <f>IF($B74="","",IF(ISERROR(MATCH($B74,リレー男子申込!$AR$13:$AR$254,0)),"","○"))</f>
        <v/>
      </c>
      <c r="AQ74" s="77" t="str">
        <f>IF(ISERROR(MATCH($B74,リレー男子申込!$AR$14:$AR$205,0)),"",VLOOKUP(MATCH($B74,リレー男子申込!$AR$14:$AR$205,0),リレー男子申込!$AO$14:$AW$205,9))</f>
        <v/>
      </c>
      <c r="AS74" s="122" t="str">
        <f t="shared" si="17"/>
        <v/>
      </c>
      <c r="AT74" t="str">
        <f t="shared" ref="AT74:AT108" si="21">IF(H74="○","１男50m．","")</f>
        <v/>
      </c>
      <c r="AU74" t="str">
        <f t="shared" ref="AU74:AU108" si="22">IF(J74="○","２男50m．","")</f>
        <v/>
      </c>
      <c r="AV74" t="str">
        <f t="shared" ref="AV74:AV108" si="23">IF(L74="○","３男50m．","")</f>
        <v/>
      </c>
      <c r="AW74" t="str">
        <f t="shared" ref="AW74:AW108" si="24">IF(N74="○","４男100m．","")</f>
        <v/>
      </c>
      <c r="AX74" t="str">
        <f t="shared" ref="AX74:AX108" si="25">IF(P74="○","５男100m．","")</f>
        <v/>
      </c>
      <c r="AY74" t="str">
        <f t="shared" ref="AY74:AY108" si="26">IF(R74="○","６男100m．","")</f>
        <v/>
      </c>
      <c r="AZ74" t="str">
        <f t="shared" ref="AZ74:AZ108" si="27">IF(T74="○","全男200m．","")</f>
        <v/>
      </c>
      <c r="BA74" t="str">
        <f t="shared" ref="BA74:BA108" si="28">IF(V74="○","全男1000m．","")</f>
        <v/>
      </c>
      <c r="BB74" t="str">
        <f t="shared" ref="BB74:BB108" si="29">IF(X74="○","全男80mH．","")</f>
        <v/>
      </c>
      <c r="BC74" t="str">
        <f t="shared" ref="BC74:BC108" si="30">IF(Z74="○","全男走高跳．","")</f>
        <v/>
      </c>
      <c r="BD74" t="str">
        <f t="shared" ref="BD74:BD108" si="31">IF(AB74="○","全男走幅跳．","")</f>
        <v/>
      </c>
      <c r="BE74" t="str">
        <f t="shared" si="18"/>
        <v/>
      </c>
    </row>
    <row r="75" spans="1:57">
      <c r="A75" s="19">
        <f t="shared" si="19"/>
        <v>67</v>
      </c>
      <c r="B75" s="49"/>
      <c r="C75" s="57"/>
      <c r="D75" s="47"/>
      <c r="E75" s="190"/>
      <c r="F75" s="321"/>
      <c r="G75" s="147" t="str">
        <f t="shared" si="20"/>
        <v/>
      </c>
      <c r="H75" s="39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326"/>
      <c r="AG75" s="327"/>
      <c r="AH75" s="327"/>
      <c r="AI75" s="327"/>
      <c r="AJ75" s="327"/>
      <c r="AK75" s="327"/>
      <c r="AL75" s="77" t="str">
        <f>IF($B75="","",IF(ISERROR(MATCH($B75,リレー男子申込!$V$13:$V$254,0)),"","○"))</f>
        <v/>
      </c>
      <c r="AM75" s="77" t="str">
        <f>IF(ISERROR(MATCH($B75,リレー男子申込!$V$14:$V$205,0)),"",VLOOKUP(MATCH($B75,リレー男子申込!$V$14:$V$205,0),リレー男子申込!$S$14:$AA$205,9))</f>
        <v/>
      </c>
      <c r="AN75" s="77" t="str">
        <f>IF($B75="","",IF(ISERROR(MATCH($B75,リレー男子申込!$AG$13:$AG$254,0)),"","○"))</f>
        <v/>
      </c>
      <c r="AO75" s="77" t="str">
        <f>IF(ISERROR(MATCH($B75,リレー男子申込!$AG$14:$AG$205,0)),"",VLOOKUP(MATCH($B75,リレー男子申込!$AG$14:$AG$205,0),リレー男子申込!$AD$14:$AL$205,9))</f>
        <v/>
      </c>
      <c r="AP75" s="77" t="str">
        <f>IF($B75="","",IF(ISERROR(MATCH($B75,リレー男子申込!$AR$13:$AR$254,0)),"","○"))</f>
        <v/>
      </c>
      <c r="AQ75" s="77" t="str">
        <f>IF(ISERROR(MATCH($B75,リレー男子申込!$AR$14:$AR$205,0)),"",VLOOKUP(MATCH($B75,リレー男子申込!$AR$14:$AR$205,0),リレー男子申込!$AO$14:$AW$205,9))</f>
        <v/>
      </c>
      <c r="AS75" s="122" t="str">
        <f t="shared" si="17"/>
        <v/>
      </c>
      <c r="AT75" t="str">
        <f t="shared" si="21"/>
        <v/>
      </c>
      <c r="AU75" t="str">
        <f t="shared" si="22"/>
        <v/>
      </c>
      <c r="AV75" t="str">
        <f t="shared" si="23"/>
        <v/>
      </c>
      <c r="AW75" t="str">
        <f t="shared" si="24"/>
        <v/>
      </c>
      <c r="AX75" t="str">
        <f t="shared" si="25"/>
        <v/>
      </c>
      <c r="AY75" t="str">
        <f t="shared" si="26"/>
        <v/>
      </c>
      <c r="AZ75" t="str">
        <f t="shared" si="27"/>
        <v/>
      </c>
      <c r="BA75" t="str">
        <f t="shared" si="28"/>
        <v/>
      </c>
      <c r="BB75" t="str">
        <f t="shared" si="29"/>
        <v/>
      </c>
      <c r="BC75" t="str">
        <f t="shared" si="30"/>
        <v/>
      </c>
      <c r="BD75" t="str">
        <f t="shared" si="31"/>
        <v/>
      </c>
      <c r="BE75" t="str">
        <f t="shared" si="18"/>
        <v/>
      </c>
    </row>
    <row r="76" spans="1:57">
      <c r="A76" s="19">
        <f t="shared" si="19"/>
        <v>68</v>
      </c>
      <c r="B76" s="49"/>
      <c r="C76" s="59"/>
      <c r="D76" s="51"/>
      <c r="E76" s="190"/>
      <c r="F76" s="321"/>
      <c r="G76" s="147" t="str">
        <f t="shared" si="20"/>
        <v/>
      </c>
      <c r="H76" s="39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326"/>
      <c r="AG76" s="327"/>
      <c r="AH76" s="327"/>
      <c r="AI76" s="327"/>
      <c r="AJ76" s="327"/>
      <c r="AK76" s="327"/>
      <c r="AL76" s="77" t="str">
        <f>IF($B76="","",IF(ISERROR(MATCH($B76,リレー男子申込!$V$13:$V$254,0)),"","○"))</f>
        <v/>
      </c>
      <c r="AM76" s="77" t="str">
        <f>IF(ISERROR(MATCH($B76,リレー男子申込!$V$14:$V$205,0)),"",VLOOKUP(MATCH($B76,リレー男子申込!$V$14:$V$205,0),リレー男子申込!$S$14:$AA$205,9))</f>
        <v/>
      </c>
      <c r="AN76" s="77" t="str">
        <f>IF($B76="","",IF(ISERROR(MATCH($B76,リレー男子申込!$AG$13:$AG$254,0)),"","○"))</f>
        <v/>
      </c>
      <c r="AO76" s="77" t="str">
        <f>IF(ISERROR(MATCH($B76,リレー男子申込!$AG$14:$AG$205,0)),"",VLOOKUP(MATCH($B76,リレー男子申込!$AG$14:$AG$205,0),リレー男子申込!$AD$14:$AL$205,9))</f>
        <v/>
      </c>
      <c r="AP76" s="77" t="str">
        <f>IF($B76="","",IF(ISERROR(MATCH($B76,リレー男子申込!$AR$13:$AR$254,0)),"","○"))</f>
        <v/>
      </c>
      <c r="AQ76" s="77" t="str">
        <f>IF(ISERROR(MATCH($B76,リレー男子申込!$AR$14:$AR$205,0)),"",VLOOKUP(MATCH($B76,リレー男子申込!$AR$14:$AR$205,0),リレー男子申込!$AO$14:$AW$205,9))</f>
        <v/>
      </c>
      <c r="AS76" s="122" t="str">
        <f t="shared" si="17"/>
        <v/>
      </c>
      <c r="AT76" t="str">
        <f t="shared" si="21"/>
        <v/>
      </c>
      <c r="AU76" t="str">
        <f t="shared" si="22"/>
        <v/>
      </c>
      <c r="AV76" t="str">
        <f t="shared" si="23"/>
        <v/>
      </c>
      <c r="AW76" t="str">
        <f t="shared" si="24"/>
        <v/>
      </c>
      <c r="AX76" t="str">
        <f t="shared" si="25"/>
        <v/>
      </c>
      <c r="AY76" t="str">
        <f t="shared" si="26"/>
        <v/>
      </c>
      <c r="AZ76" t="str">
        <f t="shared" si="27"/>
        <v/>
      </c>
      <c r="BA76" t="str">
        <f t="shared" si="28"/>
        <v/>
      </c>
      <c r="BB76" t="str">
        <f t="shared" si="29"/>
        <v/>
      </c>
      <c r="BC76" t="str">
        <f t="shared" si="30"/>
        <v/>
      </c>
      <c r="BD76" t="str">
        <f t="shared" si="31"/>
        <v/>
      </c>
      <c r="BE76" t="str">
        <f t="shared" si="18"/>
        <v/>
      </c>
    </row>
    <row r="77" spans="1:57">
      <c r="A77" s="19">
        <f t="shared" si="19"/>
        <v>69</v>
      </c>
      <c r="B77" s="49"/>
      <c r="C77" s="57"/>
      <c r="D77" s="47"/>
      <c r="E77" s="190"/>
      <c r="F77" s="321"/>
      <c r="G77" s="147" t="str">
        <f t="shared" si="20"/>
        <v/>
      </c>
      <c r="H77" s="39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326"/>
      <c r="AG77" s="327"/>
      <c r="AH77" s="327"/>
      <c r="AI77" s="327"/>
      <c r="AJ77" s="327"/>
      <c r="AK77" s="327"/>
      <c r="AL77" s="77" t="str">
        <f>IF($B77="","",IF(ISERROR(MATCH($B77,リレー男子申込!$V$13:$V$254,0)),"","○"))</f>
        <v/>
      </c>
      <c r="AM77" s="77" t="str">
        <f>IF(ISERROR(MATCH($B77,リレー男子申込!$V$14:$V$205,0)),"",VLOOKUP(MATCH($B77,リレー男子申込!$V$14:$V$205,0),リレー男子申込!$S$14:$AA$205,9))</f>
        <v/>
      </c>
      <c r="AN77" s="77" t="str">
        <f>IF($B77="","",IF(ISERROR(MATCH($B77,リレー男子申込!$AG$13:$AG$254,0)),"","○"))</f>
        <v/>
      </c>
      <c r="AO77" s="77" t="str">
        <f>IF(ISERROR(MATCH($B77,リレー男子申込!$AG$14:$AG$205,0)),"",VLOOKUP(MATCH($B77,リレー男子申込!$AG$14:$AG$205,0),リレー男子申込!$AD$14:$AL$205,9))</f>
        <v/>
      </c>
      <c r="AP77" s="77" t="str">
        <f>IF($B77="","",IF(ISERROR(MATCH($B77,リレー男子申込!$AR$13:$AR$254,0)),"","○"))</f>
        <v/>
      </c>
      <c r="AQ77" s="77" t="str">
        <f>IF(ISERROR(MATCH($B77,リレー男子申込!$AR$14:$AR$205,0)),"",VLOOKUP(MATCH($B77,リレー男子申込!$AR$14:$AR$205,0),リレー男子申込!$AO$14:$AW$205,9))</f>
        <v/>
      </c>
      <c r="AS77" s="122" t="str">
        <f t="shared" si="17"/>
        <v/>
      </c>
      <c r="AT77" t="str">
        <f t="shared" si="21"/>
        <v/>
      </c>
      <c r="AU77" t="str">
        <f t="shared" si="22"/>
        <v/>
      </c>
      <c r="AV77" t="str">
        <f t="shared" si="23"/>
        <v/>
      </c>
      <c r="AW77" t="str">
        <f t="shared" si="24"/>
        <v/>
      </c>
      <c r="AX77" t="str">
        <f t="shared" si="25"/>
        <v/>
      </c>
      <c r="AY77" t="str">
        <f t="shared" si="26"/>
        <v/>
      </c>
      <c r="AZ77" t="str">
        <f t="shared" si="27"/>
        <v/>
      </c>
      <c r="BA77" t="str">
        <f t="shared" si="28"/>
        <v/>
      </c>
      <c r="BB77" t="str">
        <f t="shared" si="29"/>
        <v/>
      </c>
      <c r="BC77" t="str">
        <f t="shared" si="30"/>
        <v/>
      </c>
      <c r="BD77" t="str">
        <f t="shared" si="31"/>
        <v/>
      </c>
      <c r="BE77" t="str">
        <f t="shared" si="18"/>
        <v/>
      </c>
    </row>
    <row r="78" spans="1:57">
      <c r="A78" s="19">
        <f t="shared" si="19"/>
        <v>70</v>
      </c>
      <c r="B78" s="55"/>
      <c r="C78" s="60"/>
      <c r="D78" s="52"/>
      <c r="E78" s="192"/>
      <c r="F78" s="322"/>
      <c r="G78" s="150" t="str">
        <f t="shared" si="20"/>
        <v/>
      </c>
      <c r="H78" s="84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326"/>
      <c r="AG78" s="327"/>
      <c r="AH78" s="327"/>
      <c r="AI78" s="327"/>
      <c r="AJ78" s="327"/>
      <c r="AK78" s="327"/>
      <c r="AL78" s="86" t="str">
        <f>IF($B78="","",IF(ISERROR(MATCH($B78,リレー男子申込!$V$13:$V$254,0)),"","○"))</f>
        <v/>
      </c>
      <c r="AM78" s="86" t="str">
        <f>IF(ISERROR(MATCH($B78,リレー男子申込!$V$14:$V$205,0)),"",VLOOKUP(MATCH($B78,リレー男子申込!$V$14:$V$205,0),リレー男子申込!$S$14:$AA$205,9))</f>
        <v/>
      </c>
      <c r="AN78" s="86" t="str">
        <f>IF($B78="","",IF(ISERROR(MATCH($B78,リレー男子申込!$AG$13:$AG$254,0)),"","○"))</f>
        <v/>
      </c>
      <c r="AO78" s="86" t="str">
        <f>IF(ISERROR(MATCH($B78,リレー男子申込!$AG$14:$AG$205,0)),"",VLOOKUP(MATCH($B78,リレー男子申込!$AG$14:$AG$205,0),リレー男子申込!$AD$14:$AL$205,9))</f>
        <v/>
      </c>
      <c r="AP78" s="86" t="str">
        <f>IF($B78="","",IF(ISERROR(MATCH($B78,リレー男子申込!$AR$13:$AR$254,0)),"","○"))</f>
        <v/>
      </c>
      <c r="AQ78" s="86" t="str">
        <f>IF(ISERROR(MATCH($B78,リレー男子申込!$AR$14:$AR$205,0)),"",VLOOKUP(MATCH($B78,リレー男子申込!$AR$14:$AR$205,0),リレー男子申込!$AO$14:$AW$205,9))</f>
        <v/>
      </c>
      <c r="AS78" s="122" t="str">
        <f t="shared" si="17"/>
        <v/>
      </c>
      <c r="AT78" t="str">
        <f t="shared" si="21"/>
        <v/>
      </c>
      <c r="AU78" t="str">
        <f t="shared" si="22"/>
        <v/>
      </c>
      <c r="AV78" t="str">
        <f t="shared" si="23"/>
        <v/>
      </c>
      <c r="AW78" t="str">
        <f t="shared" si="24"/>
        <v/>
      </c>
      <c r="AX78" t="str">
        <f t="shared" si="25"/>
        <v/>
      </c>
      <c r="AY78" t="str">
        <f t="shared" si="26"/>
        <v/>
      </c>
      <c r="AZ78" t="str">
        <f t="shared" si="27"/>
        <v/>
      </c>
      <c r="BA78" t="str">
        <f t="shared" si="28"/>
        <v/>
      </c>
      <c r="BB78" t="str">
        <f t="shared" si="29"/>
        <v/>
      </c>
      <c r="BC78" t="str">
        <f t="shared" si="30"/>
        <v/>
      </c>
      <c r="BD78" t="str">
        <f t="shared" si="31"/>
        <v/>
      </c>
      <c r="BE78" t="str">
        <f t="shared" si="18"/>
        <v/>
      </c>
    </row>
    <row r="79" spans="1:57">
      <c r="A79" s="19">
        <f t="shared" si="19"/>
        <v>71</v>
      </c>
      <c r="B79" s="64"/>
      <c r="C79" s="65"/>
      <c r="D79" s="66"/>
      <c r="E79" s="193"/>
      <c r="F79" s="323"/>
      <c r="G79" s="146" t="str">
        <f t="shared" si="20"/>
        <v/>
      </c>
      <c r="H79" s="81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326"/>
      <c r="AG79" s="327"/>
      <c r="AH79" s="327"/>
      <c r="AI79" s="327"/>
      <c r="AJ79" s="327"/>
      <c r="AK79" s="327"/>
      <c r="AL79" s="83" t="str">
        <f>IF($B79="","",IF(ISERROR(MATCH($B79,リレー男子申込!$V$13:$V$254,0)),"","○"))</f>
        <v/>
      </c>
      <c r="AM79" s="83" t="str">
        <f>IF(ISERROR(MATCH($B79,リレー男子申込!$V$14:$V$205,0)),"",VLOOKUP(MATCH($B79,リレー男子申込!$V$14:$V$205,0),リレー男子申込!$S$14:$AA$205,9))</f>
        <v/>
      </c>
      <c r="AN79" s="83" t="str">
        <f>IF($B79="","",IF(ISERROR(MATCH($B79,リレー男子申込!$AG$13:$AG$254,0)),"","○"))</f>
        <v/>
      </c>
      <c r="AO79" s="83" t="str">
        <f>IF(ISERROR(MATCH($B79,リレー男子申込!$AG$14:$AG$205,0)),"",VLOOKUP(MATCH($B79,リレー男子申込!$AG$14:$AG$205,0),リレー男子申込!$AD$14:$AL$205,9))</f>
        <v/>
      </c>
      <c r="AP79" s="83" t="str">
        <f>IF($B79="","",IF(ISERROR(MATCH($B79,リレー男子申込!$AR$13:$AR$254,0)),"","○"))</f>
        <v/>
      </c>
      <c r="AQ79" s="83" t="str">
        <f>IF(ISERROR(MATCH($B79,リレー男子申込!$AR$14:$AR$205,0)),"",VLOOKUP(MATCH($B79,リレー男子申込!$AR$14:$AR$205,0),リレー男子申込!$AO$14:$AW$205,9))</f>
        <v/>
      </c>
      <c r="AS79" s="122" t="str">
        <f t="shared" si="17"/>
        <v/>
      </c>
      <c r="AT79" t="str">
        <f t="shared" si="21"/>
        <v/>
      </c>
      <c r="AU79" t="str">
        <f t="shared" si="22"/>
        <v/>
      </c>
      <c r="AV79" t="str">
        <f t="shared" si="23"/>
        <v/>
      </c>
      <c r="AW79" t="str">
        <f t="shared" si="24"/>
        <v/>
      </c>
      <c r="AX79" t="str">
        <f t="shared" si="25"/>
        <v/>
      </c>
      <c r="AY79" t="str">
        <f t="shared" si="26"/>
        <v/>
      </c>
      <c r="AZ79" t="str">
        <f t="shared" si="27"/>
        <v/>
      </c>
      <c r="BA79" t="str">
        <f t="shared" si="28"/>
        <v/>
      </c>
      <c r="BB79" t="str">
        <f t="shared" si="29"/>
        <v/>
      </c>
      <c r="BC79" t="str">
        <f t="shared" si="30"/>
        <v/>
      </c>
      <c r="BD79" t="str">
        <f t="shared" si="31"/>
        <v/>
      </c>
      <c r="BE79" t="str">
        <f t="shared" si="18"/>
        <v/>
      </c>
    </row>
    <row r="80" spans="1:57">
      <c r="A80" s="19">
        <f t="shared" si="19"/>
        <v>72</v>
      </c>
      <c r="B80" s="54"/>
      <c r="C80" s="58"/>
      <c r="D80" s="48"/>
      <c r="E80" s="191"/>
      <c r="F80" s="321"/>
      <c r="G80" s="147" t="str">
        <f t="shared" si="20"/>
        <v/>
      </c>
      <c r="H80" s="44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326"/>
      <c r="AG80" s="327"/>
      <c r="AH80" s="327"/>
      <c r="AI80" s="327"/>
      <c r="AJ80" s="327"/>
      <c r="AK80" s="327"/>
      <c r="AL80" s="77" t="str">
        <f>IF($B80="","",IF(ISERROR(MATCH($B80,リレー男子申込!$V$13:$V$254,0)),"","○"))</f>
        <v/>
      </c>
      <c r="AM80" s="77" t="str">
        <f>IF(ISERROR(MATCH($B80,リレー男子申込!$V$14:$V$205,0)),"",VLOOKUP(MATCH($B80,リレー男子申込!$V$14:$V$205,0),リレー男子申込!$S$14:$AA$205,9))</f>
        <v/>
      </c>
      <c r="AN80" s="77" t="str">
        <f>IF($B80="","",IF(ISERROR(MATCH($B80,リレー男子申込!$AG$13:$AG$254,0)),"","○"))</f>
        <v/>
      </c>
      <c r="AO80" s="77" t="str">
        <f>IF(ISERROR(MATCH($B80,リレー男子申込!$AG$14:$AG$205,0)),"",VLOOKUP(MATCH($B80,リレー男子申込!$AG$14:$AG$205,0),リレー男子申込!$AD$14:$AL$205,9))</f>
        <v/>
      </c>
      <c r="AP80" s="77" t="str">
        <f>IF($B80="","",IF(ISERROR(MATCH($B80,リレー男子申込!$AR$13:$AR$254,0)),"","○"))</f>
        <v/>
      </c>
      <c r="AQ80" s="77" t="str">
        <f>IF(ISERROR(MATCH($B80,リレー男子申込!$AR$14:$AR$205,0)),"",VLOOKUP(MATCH($B80,リレー男子申込!$AR$14:$AR$205,0),リレー男子申込!$AO$14:$AW$205,9))</f>
        <v/>
      </c>
      <c r="AS80" s="122" t="str">
        <f t="shared" si="17"/>
        <v/>
      </c>
      <c r="AT80" t="str">
        <f t="shared" si="21"/>
        <v/>
      </c>
      <c r="AU80" t="str">
        <f t="shared" si="22"/>
        <v/>
      </c>
      <c r="AV80" t="str">
        <f t="shared" si="23"/>
        <v/>
      </c>
      <c r="AW80" t="str">
        <f t="shared" si="24"/>
        <v/>
      </c>
      <c r="AX80" t="str">
        <f t="shared" si="25"/>
        <v/>
      </c>
      <c r="AY80" t="str">
        <f t="shared" si="26"/>
        <v/>
      </c>
      <c r="AZ80" t="str">
        <f t="shared" si="27"/>
        <v/>
      </c>
      <c r="BA80" t="str">
        <f t="shared" si="28"/>
        <v/>
      </c>
      <c r="BB80" t="str">
        <f t="shared" si="29"/>
        <v/>
      </c>
      <c r="BC80" t="str">
        <f t="shared" si="30"/>
        <v/>
      </c>
      <c r="BD80" t="str">
        <f t="shared" si="31"/>
        <v/>
      </c>
      <c r="BE80" t="str">
        <f t="shared" si="18"/>
        <v/>
      </c>
    </row>
    <row r="81" spans="1:57">
      <c r="A81" s="19">
        <f t="shared" si="19"/>
        <v>73</v>
      </c>
      <c r="B81" s="54"/>
      <c r="C81" s="58"/>
      <c r="D81" s="48"/>
      <c r="E81" s="191"/>
      <c r="F81" s="321"/>
      <c r="G81" s="147" t="str">
        <f t="shared" si="20"/>
        <v/>
      </c>
      <c r="H81" s="39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326"/>
      <c r="AG81" s="327"/>
      <c r="AH81" s="327"/>
      <c r="AI81" s="327"/>
      <c r="AJ81" s="327"/>
      <c r="AK81" s="327"/>
      <c r="AL81" s="77" t="str">
        <f>IF($B81="","",IF(ISERROR(MATCH($B81,リレー男子申込!$V$13:$V$254,0)),"","○"))</f>
        <v/>
      </c>
      <c r="AM81" s="77" t="str">
        <f>IF(ISERROR(MATCH($B81,リレー男子申込!$V$14:$V$205,0)),"",VLOOKUP(MATCH($B81,リレー男子申込!$V$14:$V$205,0),リレー男子申込!$S$14:$AA$205,9))</f>
        <v/>
      </c>
      <c r="AN81" s="77" t="str">
        <f>IF($B81="","",IF(ISERROR(MATCH($B81,リレー男子申込!$AG$13:$AG$254,0)),"","○"))</f>
        <v/>
      </c>
      <c r="AO81" s="77" t="str">
        <f>IF(ISERROR(MATCH($B81,リレー男子申込!$AG$14:$AG$205,0)),"",VLOOKUP(MATCH($B81,リレー男子申込!$AG$14:$AG$205,0),リレー男子申込!$AD$14:$AL$205,9))</f>
        <v/>
      </c>
      <c r="AP81" s="77" t="str">
        <f>IF($B81="","",IF(ISERROR(MATCH($B81,リレー男子申込!$AR$13:$AR$254,0)),"","○"))</f>
        <v/>
      </c>
      <c r="AQ81" s="77" t="str">
        <f>IF(ISERROR(MATCH($B81,リレー男子申込!$AR$14:$AR$205,0)),"",VLOOKUP(MATCH($B81,リレー男子申込!$AR$14:$AR$205,0),リレー男子申込!$AO$14:$AW$205,9))</f>
        <v/>
      </c>
      <c r="AS81" s="122" t="str">
        <f t="shared" si="17"/>
        <v/>
      </c>
      <c r="AT81" t="str">
        <f t="shared" si="21"/>
        <v/>
      </c>
      <c r="AU81" t="str">
        <f t="shared" si="22"/>
        <v/>
      </c>
      <c r="AV81" t="str">
        <f t="shared" si="23"/>
        <v/>
      </c>
      <c r="AW81" t="str">
        <f t="shared" si="24"/>
        <v/>
      </c>
      <c r="AX81" t="str">
        <f t="shared" si="25"/>
        <v/>
      </c>
      <c r="AY81" t="str">
        <f t="shared" si="26"/>
        <v/>
      </c>
      <c r="AZ81" t="str">
        <f t="shared" si="27"/>
        <v/>
      </c>
      <c r="BA81" t="str">
        <f t="shared" si="28"/>
        <v/>
      </c>
      <c r="BB81" t="str">
        <f t="shared" si="29"/>
        <v/>
      </c>
      <c r="BC81" t="str">
        <f t="shared" si="30"/>
        <v/>
      </c>
      <c r="BD81" t="str">
        <f t="shared" si="31"/>
        <v/>
      </c>
      <c r="BE81" t="str">
        <f t="shared" si="18"/>
        <v/>
      </c>
    </row>
    <row r="82" spans="1:57">
      <c r="A82" s="19">
        <f t="shared" si="19"/>
        <v>74</v>
      </c>
      <c r="B82" s="50"/>
      <c r="C82" s="58"/>
      <c r="D82" s="48"/>
      <c r="E82" s="191"/>
      <c r="F82" s="321"/>
      <c r="G82" s="147" t="str">
        <f t="shared" si="20"/>
        <v/>
      </c>
      <c r="H82" s="39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326"/>
      <c r="AG82" s="327"/>
      <c r="AH82" s="327"/>
      <c r="AI82" s="327"/>
      <c r="AJ82" s="327"/>
      <c r="AK82" s="327"/>
      <c r="AL82" s="77" t="str">
        <f>IF($B82="","",IF(ISERROR(MATCH($B82,リレー男子申込!$V$13:$V$254,0)),"","○"))</f>
        <v/>
      </c>
      <c r="AM82" s="77" t="str">
        <f>IF(ISERROR(MATCH($B82,リレー男子申込!$V$14:$V$205,0)),"",VLOOKUP(MATCH($B82,リレー男子申込!$V$14:$V$205,0),リレー男子申込!$S$14:$AA$205,9))</f>
        <v/>
      </c>
      <c r="AN82" s="77" t="str">
        <f>IF($B82="","",IF(ISERROR(MATCH($B82,リレー男子申込!$AG$13:$AG$254,0)),"","○"))</f>
        <v/>
      </c>
      <c r="AO82" s="77" t="str">
        <f>IF(ISERROR(MATCH($B82,リレー男子申込!$AG$14:$AG$205,0)),"",VLOOKUP(MATCH($B82,リレー男子申込!$AG$14:$AG$205,0),リレー男子申込!$AD$14:$AL$205,9))</f>
        <v/>
      </c>
      <c r="AP82" s="77" t="str">
        <f>IF($B82="","",IF(ISERROR(MATCH($B82,リレー男子申込!$AR$13:$AR$254,0)),"","○"))</f>
        <v/>
      </c>
      <c r="AQ82" s="77" t="str">
        <f>IF(ISERROR(MATCH($B82,リレー男子申込!$AR$14:$AR$205,0)),"",VLOOKUP(MATCH($B82,リレー男子申込!$AR$14:$AR$205,0),リレー男子申込!$AO$14:$AW$205,9))</f>
        <v/>
      </c>
      <c r="AS82" s="122" t="str">
        <f t="shared" si="17"/>
        <v/>
      </c>
      <c r="AT82" t="str">
        <f t="shared" si="21"/>
        <v/>
      </c>
      <c r="AU82" t="str">
        <f t="shared" si="22"/>
        <v/>
      </c>
      <c r="AV82" t="str">
        <f t="shared" si="23"/>
        <v/>
      </c>
      <c r="AW82" t="str">
        <f t="shared" si="24"/>
        <v/>
      </c>
      <c r="AX82" t="str">
        <f t="shared" si="25"/>
        <v/>
      </c>
      <c r="AY82" t="str">
        <f t="shared" si="26"/>
        <v/>
      </c>
      <c r="AZ82" t="str">
        <f t="shared" si="27"/>
        <v/>
      </c>
      <c r="BA82" t="str">
        <f t="shared" si="28"/>
        <v/>
      </c>
      <c r="BB82" t="str">
        <f t="shared" si="29"/>
        <v/>
      </c>
      <c r="BC82" t="str">
        <f t="shared" si="30"/>
        <v/>
      </c>
      <c r="BD82" t="str">
        <f t="shared" si="31"/>
        <v/>
      </c>
      <c r="BE82" t="str">
        <f t="shared" si="18"/>
        <v/>
      </c>
    </row>
    <row r="83" spans="1:57">
      <c r="A83" s="19">
        <f t="shared" si="19"/>
        <v>75</v>
      </c>
      <c r="B83" s="49"/>
      <c r="C83" s="57"/>
      <c r="D83" s="47"/>
      <c r="E83" s="190"/>
      <c r="F83" s="321"/>
      <c r="G83" s="147" t="str">
        <f t="shared" si="20"/>
        <v/>
      </c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326"/>
      <c r="AG83" s="327"/>
      <c r="AH83" s="327"/>
      <c r="AI83" s="327"/>
      <c r="AJ83" s="327"/>
      <c r="AK83" s="327"/>
      <c r="AL83" s="77" t="str">
        <f>IF($B83="","",IF(ISERROR(MATCH($B83,リレー男子申込!$V$13:$V$254,0)),"","○"))</f>
        <v/>
      </c>
      <c r="AM83" s="77" t="str">
        <f>IF(ISERROR(MATCH($B83,リレー男子申込!$V$14:$V$205,0)),"",VLOOKUP(MATCH($B83,リレー男子申込!$V$14:$V$205,0),リレー男子申込!$S$14:$AA$205,9))</f>
        <v/>
      </c>
      <c r="AN83" s="77" t="str">
        <f>IF($B83="","",IF(ISERROR(MATCH($B83,リレー男子申込!$AG$13:$AG$254,0)),"","○"))</f>
        <v/>
      </c>
      <c r="AO83" s="77" t="str">
        <f>IF(ISERROR(MATCH($B83,リレー男子申込!$AG$14:$AG$205,0)),"",VLOOKUP(MATCH($B83,リレー男子申込!$AG$14:$AG$205,0),リレー男子申込!$AD$14:$AL$205,9))</f>
        <v/>
      </c>
      <c r="AP83" s="77" t="str">
        <f>IF($B83="","",IF(ISERROR(MATCH($B83,リレー男子申込!$AR$13:$AR$254,0)),"","○"))</f>
        <v/>
      </c>
      <c r="AQ83" s="77" t="str">
        <f>IF(ISERROR(MATCH($B83,リレー男子申込!$AR$14:$AR$205,0)),"",VLOOKUP(MATCH($B83,リレー男子申込!$AR$14:$AR$205,0),リレー男子申込!$AO$14:$AW$205,9))</f>
        <v/>
      </c>
      <c r="AS83" s="122" t="str">
        <f t="shared" si="17"/>
        <v/>
      </c>
      <c r="AT83" t="str">
        <f t="shared" si="21"/>
        <v/>
      </c>
      <c r="AU83" t="str">
        <f t="shared" si="22"/>
        <v/>
      </c>
      <c r="AV83" t="str">
        <f t="shared" si="23"/>
        <v/>
      </c>
      <c r="AW83" t="str">
        <f t="shared" si="24"/>
        <v/>
      </c>
      <c r="AX83" t="str">
        <f t="shared" si="25"/>
        <v/>
      </c>
      <c r="AY83" t="str">
        <f t="shared" si="26"/>
        <v/>
      </c>
      <c r="AZ83" t="str">
        <f t="shared" si="27"/>
        <v/>
      </c>
      <c r="BA83" t="str">
        <f t="shared" si="28"/>
        <v/>
      </c>
      <c r="BB83" t="str">
        <f t="shared" si="29"/>
        <v/>
      </c>
      <c r="BC83" t="str">
        <f t="shared" si="30"/>
        <v/>
      </c>
      <c r="BD83" t="str">
        <f t="shared" si="31"/>
        <v/>
      </c>
      <c r="BE83" t="str">
        <f t="shared" si="18"/>
        <v/>
      </c>
    </row>
    <row r="84" spans="1:57">
      <c r="A84" s="19">
        <f t="shared" si="19"/>
        <v>76</v>
      </c>
      <c r="B84" s="49"/>
      <c r="C84" s="57"/>
      <c r="D84" s="47"/>
      <c r="E84" s="190"/>
      <c r="F84" s="321"/>
      <c r="G84" s="147" t="str">
        <f t="shared" si="20"/>
        <v/>
      </c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326"/>
      <c r="AG84" s="327"/>
      <c r="AH84" s="327"/>
      <c r="AI84" s="327"/>
      <c r="AJ84" s="327"/>
      <c r="AK84" s="327"/>
      <c r="AL84" s="77" t="str">
        <f>IF($B84="","",IF(ISERROR(MATCH($B84,リレー男子申込!$V$13:$V$254,0)),"","○"))</f>
        <v/>
      </c>
      <c r="AM84" s="77" t="str">
        <f>IF(ISERROR(MATCH($B84,リレー男子申込!$V$14:$V$205,0)),"",VLOOKUP(MATCH($B84,リレー男子申込!$V$14:$V$205,0),リレー男子申込!$S$14:$AA$205,9))</f>
        <v/>
      </c>
      <c r="AN84" s="77" t="str">
        <f>IF($B84="","",IF(ISERROR(MATCH($B84,リレー男子申込!$AG$13:$AG$254,0)),"","○"))</f>
        <v/>
      </c>
      <c r="AO84" s="77" t="str">
        <f>IF(ISERROR(MATCH($B84,リレー男子申込!$AG$14:$AG$205,0)),"",VLOOKUP(MATCH($B84,リレー男子申込!$AG$14:$AG$205,0),リレー男子申込!$AD$14:$AL$205,9))</f>
        <v/>
      </c>
      <c r="AP84" s="77" t="str">
        <f>IF($B84="","",IF(ISERROR(MATCH($B84,リレー男子申込!$AR$13:$AR$254,0)),"","○"))</f>
        <v/>
      </c>
      <c r="AQ84" s="77" t="str">
        <f>IF(ISERROR(MATCH($B84,リレー男子申込!$AR$14:$AR$205,0)),"",VLOOKUP(MATCH($B84,リレー男子申込!$AR$14:$AR$205,0),リレー男子申込!$AO$14:$AW$205,9))</f>
        <v/>
      </c>
      <c r="AS84" s="122" t="str">
        <f t="shared" si="17"/>
        <v/>
      </c>
      <c r="AT84" t="str">
        <f t="shared" si="21"/>
        <v/>
      </c>
      <c r="AU84" t="str">
        <f t="shared" si="22"/>
        <v/>
      </c>
      <c r="AV84" t="str">
        <f t="shared" si="23"/>
        <v/>
      </c>
      <c r="AW84" t="str">
        <f t="shared" si="24"/>
        <v/>
      </c>
      <c r="AX84" t="str">
        <f t="shared" si="25"/>
        <v/>
      </c>
      <c r="AY84" t="str">
        <f t="shared" si="26"/>
        <v/>
      </c>
      <c r="AZ84" t="str">
        <f t="shared" si="27"/>
        <v/>
      </c>
      <c r="BA84" t="str">
        <f t="shared" si="28"/>
        <v/>
      </c>
      <c r="BB84" t="str">
        <f t="shared" si="29"/>
        <v/>
      </c>
      <c r="BC84" t="str">
        <f t="shared" si="30"/>
        <v/>
      </c>
      <c r="BD84" t="str">
        <f t="shared" si="31"/>
        <v/>
      </c>
      <c r="BE84" t="str">
        <f t="shared" si="18"/>
        <v/>
      </c>
    </row>
    <row r="85" spans="1:57">
      <c r="A85" s="19">
        <f t="shared" si="19"/>
        <v>77</v>
      </c>
      <c r="B85" s="49"/>
      <c r="C85" s="57"/>
      <c r="D85" s="47"/>
      <c r="E85" s="190"/>
      <c r="F85" s="321"/>
      <c r="G85" s="147" t="str">
        <f t="shared" si="20"/>
        <v/>
      </c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326"/>
      <c r="AG85" s="327"/>
      <c r="AH85" s="327"/>
      <c r="AI85" s="327"/>
      <c r="AJ85" s="327"/>
      <c r="AK85" s="327"/>
      <c r="AL85" s="77" t="str">
        <f>IF($B85="","",IF(ISERROR(MATCH($B85,リレー男子申込!$V$13:$V$254,0)),"","○"))</f>
        <v/>
      </c>
      <c r="AM85" s="77" t="str">
        <f>IF(ISERROR(MATCH($B85,リレー男子申込!$V$14:$V$205,0)),"",VLOOKUP(MATCH($B85,リレー男子申込!$V$14:$V$205,0),リレー男子申込!$S$14:$AA$205,9))</f>
        <v/>
      </c>
      <c r="AN85" s="77" t="str">
        <f>IF($B85="","",IF(ISERROR(MATCH($B85,リレー男子申込!$AG$13:$AG$254,0)),"","○"))</f>
        <v/>
      </c>
      <c r="AO85" s="77" t="str">
        <f>IF(ISERROR(MATCH($B85,リレー男子申込!$AG$14:$AG$205,0)),"",VLOOKUP(MATCH($B85,リレー男子申込!$AG$14:$AG$205,0),リレー男子申込!$AD$14:$AL$205,9))</f>
        <v/>
      </c>
      <c r="AP85" s="77" t="str">
        <f>IF($B85="","",IF(ISERROR(MATCH($B85,リレー男子申込!$AR$13:$AR$254,0)),"","○"))</f>
        <v/>
      </c>
      <c r="AQ85" s="77" t="str">
        <f>IF(ISERROR(MATCH($B85,リレー男子申込!$AR$14:$AR$205,0)),"",VLOOKUP(MATCH($B85,リレー男子申込!$AR$14:$AR$205,0),リレー男子申込!$AO$14:$AW$205,9))</f>
        <v/>
      </c>
      <c r="AS85" s="122" t="str">
        <f t="shared" si="17"/>
        <v/>
      </c>
      <c r="AT85" t="str">
        <f t="shared" si="21"/>
        <v/>
      </c>
      <c r="AU85" t="str">
        <f t="shared" si="22"/>
        <v/>
      </c>
      <c r="AV85" t="str">
        <f t="shared" si="23"/>
        <v/>
      </c>
      <c r="AW85" t="str">
        <f t="shared" si="24"/>
        <v/>
      </c>
      <c r="AX85" t="str">
        <f t="shared" si="25"/>
        <v/>
      </c>
      <c r="AY85" t="str">
        <f t="shared" si="26"/>
        <v/>
      </c>
      <c r="AZ85" t="str">
        <f t="shared" si="27"/>
        <v/>
      </c>
      <c r="BA85" t="str">
        <f t="shared" si="28"/>
        <v/>
      </c>
      <c r="BB85" t="str">
        <f t="shared" si="29"/>
        <v/>
      </c>
      <c r="BC85" t="str">
        <f t="shared" si="30"/>
        <v/>
      </c>
      <c r="BD85" t="str">
        <f t="shared" si="31"/>
        <v/>
      </c>
      <c r="BE85" t="str">
        <f t="shared" si="18"/>
        <v/>
      </c>
    </row>
    <row r="86" spans="1:57">
      <c r="A86" s="19">
        <f t="shared" si="19"/>
        <v>78</v>
      </c>
      <c r="B86" s="49"/>
      <c r="C86" s="57"/>
      <c r="D86" s="47"/>
      <c r="E86" s="190"/>
      <c r="F86" s="321"/>
      <c r="G86" s="147" t="str">
        <f t="shared" si="20"/>
        <v/>
      </c>
      <c r="H86" s="39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326"/>
      <c r="AG86" s="327"/>
      <c r="AH86" s="327"/>
      <c r="AI86" s="327"/>
      <c r="AJ86" s="327"/>
      <c r="AK86" s="327"/>
      <c r="AL86" s="77" t="str">
        <f>IF($B86="","",IF(ISERROR(MATCH($B86,リレー男子申込!$V$13:$V$254,0)),"","○"))</f>
        <v/>
      </c>
      <c r="AM86" s="77" t="str">
        <f>IF(ISERROR(MATCH($B86,リレー男子申込!$V$14:$V$205,0)),"",VLOOKUP(MATCH($B86,リレー男子申込!$V$14:$V$205,0),リレー男子申込!$S$14:$AA$205,9))</f>
        <v/>
      </c>
      <c r="AN86" s="77" t="str">
        <f>IF($B86="","",IF(ISERROR(MATCH($B86,リレー男子申込!$AG$13:$AG$254,0)),"","○"))</f>
        <v/>
      </c>
      <c r="AO86" s="77" t="str">
        <f>IF(ISERROR(MATCH($B86,リレー男子申込!$AG$14:$AG$205,0)),"",VLOOKUP(MATCH($B86,リレー男子申込!$AG$14:$AG$205,0),リレー男子申込!$AD$14:$AL$205,9))</f>
        <v/>
      </c>
      <c r="AP86" s="77" t="str">
        <f>IF($B86="","",IF(ISERROR(MATCH($B86,リレー男子申込!$AR$13:$AR$254,0)),"","○"))</f>
        <v/>
      </c>
      <c r="AQ86" s="77" t="str">
        <f>IF(ISERROR(MATCH($B86,リレー男子申込!$AR$14:$AR$205,0)),"",VLOOKUP(MATCH($B86,リレー男子申込!$AR$14:$AR$205,0),リレー男子申込!$AO$14:$AW$205,9))</f>
        <v/>
      </c>
      <c r="AS86" s="122" t="str">
        <f t="shared" si="17"/>
        <v/>
      </c>
      <c r="AT86" t="str">
        <f t="shared" si="21"/>
        <v/>
      </c>
      <c r="AU86" t="str">
        <f t="shared" si="22"/>
        <v/>
      </c>
      <c r="AV86" t="str">
        <f t="shared" si="23"/>
        <v/>
      </c>
      <c r="AW86" t="str">
        <f t="shared" si="24"/>
        <v/>
      </c>
      <c r="AX86" t="str">
        <f t="shared" si="25"/>
        <v/>
      </c>
      <c r="AY86" t="str">
        <f t="shared" si="26"/>
        <v/>
      </c>
      <c r="AZ86" t="str">
        <f t="shared" si="27"/>
        <v/>
      </c>
      <c r="BA86" t="str">
        <f t="shared" si="28"/>
        <v/>
      </c>
      <c r="BB86" t="str">
        <f t="shared" si="29"/>
        <v/>
      </c>
      <c r="BC86" t="str">
        <f t="shared" si="30"/>
        <v/>
      </c>
      <c r="BD86" t="str">
        <f t="shared" si="31"/>
        <v/>
      </c>
      <c r="BE86" t="str">
        <f t="shared" si="18"/>
        <v/>
      </c>
    </row>
    <row r="87" spans="1:57">
      <c r="A87" s="19">
        <f t="shared" si="19"/>
        <v>79</v>
      </c>
      <c r="B87" s="49"/>
      <c r="C87" s="57"/>
      <c r="D87" s="47"/>
      <c r="E87" s="190"/>
      <c r="F87" s="321"/>
      <c r="G87" s="147" t="str">
        <f t="shared" si="20"/>
        <v/>
      </c>
      <c r="H87" s="39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326"/>
      <c r="AG87" s="327"/>
      <c r="AH87" s="327"/>
      <c r="AI87" s="327"/>
      <c r="AJ87" s="327"/>
      <c r="AK87" s="327"/>
      <c r="AL87" s="77" t="str">
        <f>IF($B87="","",IF(ISERROR(MATCH($B87,リレー男子申込!$V$13:$V$254,0)),"","○"))</f>
        <v/>
      </c>
      <c r="AM87" s="77" t="str">
        <f>IF(ISERROR(MATCH($B87,リレー男子申込!$V$14:$V$205,0)),"",VLOOKUP(MATCH($B87,リレー男子申込!$V$14:$V$205,0),リレー男子申込!$S$14:$AA$205,9))</f>
        <v/>
      </c>
      <c r="AN87" s="77" t="str">
        <f>IF($B87="","",IF(ISERROR(MATCH($B87,リレー男子申込!$AG$13:$AG$254,0)),"","○"))</f>
        <v/>
      </c>
      <c r="AO87" s="77" t="str">
        <f>IF(ISERROR(MATCH($B87,リレー男子申込!$AG$14:$AG$205,0)),"",VLOOKUP(MATCH($B87,リレー男子申込!$AG$14:$AG$205,0),リレー男子申込!$AD$14:$AL$205,9))</f>
        <v/>
      </c>
      <c r="AP87" s="77" t="str">
        <f>IF($B87="","",IF(ISERROR(MATCH($B87,リレー男子申込!$AR$13:$AR$254,0)),"","○"))</f>
        <v/>
      </c>
      <c r="AQ87" s="77" t="str">
        <f>IF(ISERROR(MATCH($B87,リレー男子申込!$AR$14:$AR$205,0)),"",VLOOKUP(MATCH($B87,リレー男子申込!$AR$14:$AR$205,0),リレー男子申込!$AO$14:$AW$205,9))</f>
        <v/>
      </c>
      <c r="AS87" s="122" t="str">
        <f t="shared" si="17"/>
        <v/>
      </c>
      <c r="AT87" t="str">
        <f t="shared" si="21"/>
        <v/>
      </c>
      <c r="AU87" t="str">
        <f t="shared" si="22"/>
        <v/>
      </c>
      <c r="AV87" t="str">
        <f t="shared" si="23"/>
        <v/>
      </c>
      <c r="AW87" t="str">
        <f t="shared" si="24"/>
        <v/>
      </c>
      <c r="AX87" t="str">
        <f t="shared" si="25"/>
        <v/>
      </c>
      <c r="AY87" t="str">
        <f t="shared" si="26"/>
        <v/>
      </c>
      <c r="AZ87" t="str">
        <f t="shared" si="27"/>
        <v/>
      </c>
      <c r="BA87" t="str">
        <f t="shared" si="28"/>
        <v/>
      </c>
      <c r="BB87" t="str">
        <f t="shared" si="29"/>
        <v/>
      </c>
      <c r="BC87" t="str">
        <f t="shared" si="30"/>
        <v/>
      </c>
      <c r="BD87" t="str">
        <f t="shared" si="31"/>
        <v/>
      </c>
      <c r="BE87" t="str">
        <f t="shared" si="18"/>
        <v/>
      </c>
    </row>
    <row r="88" spans="1:57">
      <c r="A88" s="19">
        <f t="shared" si="19"/>
        <v>80</v>
      </c>
      <c r="B88" s="61"/>
      <c r="C88" s="62"/>
      <c r="D88" s="63"/>
      <c r="E88" s="195"/>
      <c r="F88" s="324"/>
      <c r="G88" s="150" t="str">
        <f t="shared" si="20"/>
        <v/>
      </c>
      <c r="H88" s="78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326"/>
      <c r="AG88" s="327"/>
      <c r="AH88" s="327"/>
      <c r="AI88" s="327"/>
      <c r="AJ88" s="327"/>
      <c r="AK88" s="327"/>
      <c r="AL88" s="80" t="str">
        <f>IF($B88="","",IF(ISERROR(MATCH($B88,リレー男子申込!$V$13:$V$254,0)),"","○"))</f>
        <v/>
      </c>
      <c r="AM88" s="80" t="str">
        <f>IF(ISERROR(MATCH($B88,リレー男子申込!$V$14:$V$205,0)),"",VLOOKUP(MATCH($B88,リレー男子申込!$V$14:$V$205,0),リレー男子申込!$S$14:$AA$205,9))</f>
        <v/>
      </c>
      <c r="AN88" s="80" t="str">
        <f>IF($B88="","",IF(ISERROR(MATCH($B88,リレー男子申込!$AG$13:$AG$254,0)),"","○"))</f>
        <v/>
      </c>
      <c r="AO88" s="80" t="str">
        <f>IF(ISERROR(MATCH($B88,リレー男子申込!$AG$14:$AG$205,0)),"",VLOOKUP(MATCH($B88,リレー男子申込!$AG$14:$AG$205,0),リレー男子申込!$AD$14:$AL$205,9))</f>
        <v/>
      </c>
      <c r="AP88" s="80" t="str">
        <f>IF($B88="","",IF(ISERROR(MATCH($B88,リレー男子申込!$AR$13:$AR$254,0)),"","○"))</f>
        <v/>
      </c>
      <c r="AQ88" s="80" t="str">
        <f>IF(ISERROR(MATCH($B88,リレー男子申込!$AR$14:$AR$205,0)),"",VLOOKUP(MATCH($B88,リレー男子申込!$AR$14:$AR$205,0),リレー男子申込!$AO$14:$AW$205,9))</f>
        <v/>
      </c>
      <c r="AS88" s="122" t="str">
        <f t="shared" si="17"/>
        <v/>
      </c>
      <c r="AT88" t="str">
        <f t="shared" si="21"/>
        <v/>
      </c>
      <c r="AU88" t="str">
        <f t="shared" si="22"/>
        <v/>
      </c>
      <c r="AV88" t="str">
        <f t="shared" si="23"/>
        <v/>
      </c>
      <c r="AW88" t="str">
        <f t="shared" si="24"/>
        <v/>
      </c>
      <c r="AX88" t="str">
        <f t="shared" si="25"/>
        <v/>
      </c>
      <c r="AY88" t="str">
        <f t="shared" si="26"/>
        <v/>
      </c>
      <c r="AZ88" t="str">
        <f t="shared" si="27"/>
        <v/>
      </c>
      <c r="BA88" t="str">
        <f t="shared" si="28"/>
        <v/>
      </c>
      <c r="BB88" t="str">
        <f t="shared" si="29"/>
        <v/>
      </c>
      <c r="BC88" t="str">
        <f t="shared" si="30"/>
        <v/>
      </c>
      <c r="BD88" t="str">
        <f t="shared" si="31"/>
        <v/>
      </c>
      <c r="BE88" t="str">
        <f t="shared" si="18"/>
        <v/>
      </c>
    </row>
    <row r="89" spans="1:57">
      <c r="A89" s="19">
        <f t="shared" si="19"/>
        <v>81</v>
      </c>
      <c r="B89" s="70"/>
      <c r="C89" s="71"/>
      <c r="D89" s="72"/>
      <c r="E89" s="196"/>
      <c r="F89" s="320"/>
      <c r="G89" s="146" t="str">
        <f t="shared" si="20"/>
        <v/>
      </c>
      <c r="H89" s="37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26"/>
      <c r="AG89" s="327"/>
      <c r="AH89" s="327"/>
      <c r="AI89" s="327"/>
      <c r="AJ89" s="327"/>
      <c r="AK89" s="327"/>
      <c r="AL89" s="76" t="str">
        <f>IF($B89="","",IF(ISERROR(MATCH($B89,リレー男子申込!$V$13:$V$254,0)),"","○"))</f>
        <v/>
      </c>
      <c r="AM89" s="76" t="str">
        <f>IF(ISERROR(MATCH($B89,リレー男子申込!$V$14:$V$205,0)),"",VLOOKUP(MATCH($B89,リレー男子申込!$V$14:$V$205,0),リレー男子申込!$S$14:$AA$205,9))</f>
        <v/>
      </c>
      <c r="AN89" s="76" t="str">
        <f>IF($B89="","",IF(ISERROR(MATCH($B89,リレー男子申込!$AG$13:$AG$254,0)),"","○"))</f>
        <v/>
      </c>
      <c r="AO89" s="76" t="str">
        <f>IF(ISERROR(MATCH($B89,リレー男子申込!$AG$14:$AG$205,0)),"",VLOOKUP(MATCH($B89,リレー男子申込!$AG$14:$AG$205,0),リレー男子申込!$AD$14:$AL$205,9))</f>
        <v/>
      </c>
      <c r="AP89" s="76" t="str">
        <f>IF($B89="","",IF(ISERROR(MATCH($B89,リレー男子申込!$AR$13:$AR$254,0)),"","○"))</f>
        <v/>
      </c>
      <c r="AQ89" s="76" t="str">
        <f>IF(ISERROR(MATCH($B89,リレー男子申込!$AR$14:$AR$205,0)),"",VLOOKUP(MATCH($B89,リレー男子申込!$AR$14:$AR$205,0),リレー男子申込!$AO$14:$AW$205,9))</f>
        <v/>
      </c>
      <c r="AS89" s="122" t="str">
        <f t="shared" si="17"/>
        <v/>
      </c>
      <c r="AT89" t="str">
        <f t="shared" si="21"/>
        <v/>
      </c>
      <c r="AU89" t="str">
        <f t="shared" si="22"/>
        <v/>
      </c>
      <c r="AV89" t="str">
        <f t="shared" si="23"/>
        <v/>
      </c>
      <c r="AW89" t="str">
        <f t="shared" si="24"/>
        <v/>
      </c>
      <c r="AX89" t="str">
        <f t="shared" si="25"/>
        <v/>
      </c>
      <c r="AY89" t="str">
        <f t="shared" si="26"/>
        <v/>
      </c>
      <c r="AZ89" t="str">
        <f t="shared" si="27"/>
        <v/>
      </c>
      <c r="BA89" t="str">
        <f t="shared" si="28"/>
        <v/>
      </c>
      <c r="BB89" t="str">
        <f t="shared" si="29"/>
        <v/>
      </c>
      <c r="BC89" t="str">
        <f t="shared" si="30"/>
        <v/>
      </c>
      <c r="BD89" t="str">
        <f t="shared" si="31"/>
        <v/>
      </c>
      <c r="BE89" t="str">
        <f t="shared" si="18"/>
        <v/>
      </c>
    </row>
    <row r="90" spans="1:57">
      <c r="A90" s="19">
        <f t="shared" si="19"/>
        <v>82</v>
      </c>
      <c r="B90" s="49"/>
      <c r="C90" s="57"/>
      <c r="D90" s="47"/>
      <c r="E90" s="190"/>
      <c r="F90" s="321"/>
      <c r="G90" s="147" t="str">
        <f t="shared" si="20"/>
        <v/>
      </c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326"/>
      <c r="AG90" s="327"/>
      <c r="AH90" s="327"/>
      <c r="AI90" s="327"/>
      <c r="AJ90" s="327"/>
      <c r="AK90" s="327"/>
      <c r="AL90" s="77" t="str">
        <f>IF($B90="","",IF(ISERROR(MATCH($B90,リレー男子申込!$V$13:$V$254,0)),"","○"))</f>
        <v/>
      </c>
      <c r="AM90" s="77" t="str">
        <f>IF(ISERROR(MATCH($B90,リレー男子申込!$V$14:$V$205,0)),"",VLOOKUP(MATCH($B90,リレー男子申込!$V$14:$V$205,0),リレー男子申込!$S$14:$AA$205,9))</f>
        <v/>
      </c>
      <c r="AN90" s="77" t="str">
        <f>IF($B90="","",IF(ISERROR(MATCH($B90,リレー男子申込!$AG$13:$AG$254,0)),"","○"))</f>
        <v/>
      </c>
      <c r="AO90" s="77" t="str">
        <f>IF(ISERROR(MATCH($B90,リレー男子申込!$AG$14:$AG$205,0)),"",VLOOKUP(MATCH($B90,リレー男子申込!$AG$14:$AG$205,0),リレー男子申込!$AD$14:$AL$205,9))</f>
        <v/>
      </c>
      <c r="AP90" s="77" t="str">
        <f>IF($B90="","",IF(ISERROR(MATCH($B90,リレー男子申込!$AR$13:$AR$254,0)),"","○"))</f>
        <v/>
      </c>
      <c r="AQ90" s="77" t="str">
        <f>IF(ISERROR(MATCH($B90,リレー男子申込!$AR$14:$AR$205,0)),"",VLOOKUP(MATCH($B90,リレー男子申込!$AR$14:$AR$205,0),リレー男子申込!$AO$14:$AW$205,9))</f>
        <v/>
      </c>
      <c r="AS90" s="122" t="str">
        <f t="shared" si="17"/>
        <v/>
      </c>
      <c r="AT90" t="str">
        <f t="shared" si="21"/>
        <v/>
      </c>
      <c r="AU90" t="str">
        <f t="shared" si="22"/>
        <v/>
      </c>
      <c r="AV90" t="str">
        <f t="shared" si="23"/>
        <v/>
      </c>
      <c r="AW90" t="str">
        <f t="shared" si="24"/>
        <v/>
      </c>
      <c r="AX90" t="str">
        <f t="shared" si="25"/>
        <v/>
      </c>
      <c r="AY90" t="str">
        <f t="shared" si="26"/>
        <v/>
      </c>
      <c r="AZ90" t="str">
        <f t="shared" si="27"/>
        <v/>
      </c>
      <c r="BA90" t="str">
        <f t="shared" si="28"/>
        <v/>
      </c>
      <c r="BB90" t="str">
        <f t="shared" si="29"/>
        <v/>
      </c>
      <c r="BC90" t="str">
        <f t="shared" si="30"/>
        <v/>
      </c>
      <c r="BD90" t="str">
        <f t="shared" si="31"/>
        <v/>
      </c>
      <c r="BE90" t="str">
        <f t="shared" si="18"/>
        <v/>
      </c>
    </row>
    <row r="91" spans="1:57">
      <c r="A91" s="19">
        <f t="shared" si="19"/>
        <v>83</v>
      </c>
      <c r="B91" s="54"/>
      <c r="C91" s="58"/>
      <c r="D91" s="48"/>
      <c r="E91" s="191"/>
      <c r="F91" s="321"/>
      <c r="G91" s="147" t="str">
        <f t="shared" si="20"/>
        <v/>
      </c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326"/>
      <c r="AG91" s="327"/>
      <c r="AH91" s="327"/>
      <c r="AI91" s="327"/>
      <c r="AJ91" s="327"/>
      <c r="AK91" s="327"/>
      <c r="AL91" s="77" t="str">
        <f>IF($B91="","",IF(ISERROR(MATCH($B91,リレー男子申込!$V$13:$V$254,0)),"","○"))</f>
        <v/>
      </c>
      <c r="AM91" s="77" t="str">
        <f>IF(ISERROR(MATCH($B91,リレー男子申込!$V$14:$V$205,0)),"",VLOOKUP(MATCH($B91,リレー男子申込!$V$14:$V$205,0),リレー男子申込!$S$14:$AA$205,9))</f>
        <v/>
      </c>
      <c r="AN91" s="77" t="str">
        <f>IF($B91="","",IF(ISERROR(MATCH($B91,リレー男子申込!$AG$13:$AG$254,0)),"","○"))</f>
        <v/>
      </c>
      <c r="AO91" s="77" t="str">
        <f>IF(ISERROR(MATCH($B91,リレー男子申込!$AG$14:$AG$205,0)),"",VLOOKUP(MATCH($B91,リレー男子申込!$AG$14:$AG$205,0),リレー男子申込!$AD$14:$AL$205,9))</f>
        <v/>
      </c>
      <c r="AP91" s="77" t="str">
        <f>IF($B91="","",IF(ISERROR(MATCH($B91,リレー男子申込!$AR$13:$AR$254,0)),"","○"))</f>
        <v/>
      </c>
      <c r="AQ91" s="77" t="str">
        <f>IF(ISERROR(MATCH($B91,リレー男子申込!$AR$14:$AR$205,0)),"",VLOOKUP(MATCH($B91,リレー男子申込!$AR$14:$AR$205,0),リレー男子申込!$AO$14:$AW$205,9))</f>
        <v/>
      </c>
      <c r="AS91" s="122" t="str">
        <f t="shared" si="17"/>
        <v/>
      </c>
      <c r="AT91" t="str">
        <f t="shared" si="21"/>
        <v/>
      </c>
      <c r="AU91" t="str">
        <f t="shared" si="22"/>
        <v/>
      </c>
      <c r="AV91" t="str">
        <f t="shared" si="23"/>
        <v/>
      </c>
      <c r="AW91" t="str">
        <f t="shared" si="24"/>
        <v/>
      </c>
      <c r="AX91" t="str">
        <f t="shared" si="25"/>
        <v/>
      </c>
      <c r="AY91" t="str">
        <f t="shared" si="26"/>
        <v/>
      </c>
      <c r="AZ91" t="str">
        <f t="shared" si="27"/>
        <v/>
      </c>
      <c r="BA91" t="str">
        <f t="shared" si="28"/>
        <v/>
      </c>
      <c r="BB91" t="str">
        <f t="shared" si="29"/>
        <v/>
      </c>
      <c r="BC91" t="str">
        <f t="shared" si="30"/>
        <v/>
      </c>
      <c r="BD91" t="str">
        <f t="shared" si="31"/>
        <v/>
      </c>
      <c r="BE91" t="str">
        <f t="shared" si="18"/>
        <v/>
      </c>
    </row>
    <row r="92" spans="1:57">
      <c r="A92" s="19">
        <f t="shared" si="19"/>
        <v>84</v>
      </c>
      <c r="B92" s="49"/>
      <c r="C92" s="57"/>
      <c r="D92" s="47"/>
      <c r="E92" s="190"/>
      <c r="F92" s="321"/>
      <c r="G92" s="147" t="str">
        <f t="shared" si="20"/>
        <v/>
      </c>
      <c r="H92" s="39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326"/>
      <c r="AG92" s="327"/>
      <c r="AH92" s="327"/>
      <c r="AI92" s="327"/>
      <c r="AJ92" s="327"/>
      <c r="AK92" s="327"/>
      <c r="AL92" s="77" t="str">
        <f>IF($B92="","",IF(ISERROR(MATCH($B92,リレー男子申込!$V$13:$V$254,0)),"","○"))</f>
        <v/>
      </c>
      <c r="AM92" s="77" t="str">
        <f>IF(ISERROR(MATCH($B92,リレー男子申込!$V$14:$V$205,0)),"",VLOOKUP(MATCH($B92,リレー男子申込!$V$14:$V$205,0),リレー男子申込!$S$14:$AA$205,9))</f>
        <v/>
      </c>
      <c r="AN92" s="77" t="str">
        <f>IF($B92="","",IF(ISERROR(MATCH($B92,リレー男子申込!$AG$13:$AG$254,0)),"","○"))</f>
        <v/>
      </c>
      <c r="AO92" s="77" t="str">
        <f>IF(ISERROR(MATCH($B92,リレー男子申込!$AG$14:$AG$205,0)),"",VLOOKUP(MATCH($B92,リレー男子申込!$AG$14:$AG$205,0),リレー男子申込!$AD$14:$AL$205,9))</f>
        <v/>
      </c>
      <c r="AP92" s="77" t="str">
        <f>IF($B92="","",IF(ISERROR(MATCH($B92,リレー男子申込!$AR$13:$AR$254,0)),"","○"))</f>
        <v/>
      </c>
      <c r="AQ92" s="77" t="str">
        <f>IF(ISERROR(MATCH($B92,リレー男子申込!$AR$14:$AR$205,0)),"",VLOOKUP(MATCH($B92,リレー男子申込!$AR$14:$AR$205,0),リレー男子申込!$AO$14:$AW$205,9))</f>
        <v/>
      </c>
      <c r="AS92" s="122" t="str">
        <f t="shared" si="17"/>
        <v/>
      </c>
      <c r="AT92" t="str">
        <f t="shared" si="21"/>
        <v/>
      </c>
      <c r="AU92" t="str">
        <f t="shared" si="22"/>
        <v/>
      </c>
      <c r="AV92" t="str">
        <f t="shared" si="23"/>
        <v/>
      </c>
      <c r="AW92" t="str">
        <f t="shared" si="24"/>
        <v/>
      </c>
      <c r="AX92" t="str">
        <f t="shared" si="25"/>
        <v/>
      </c>
      <c r="AY92" t="str">
        <f t="shared" si="26"/>
        <v/>
      </c>
      <c r="AZ92" t="str">
        <f t="shared" si="27"/>
        <v/>
      </c>
      <c r="BA92" t="str">
        <f t="shared" si="28"/>
        <v/>
      </c>
      <c r="BB92" t="str">
        <f t="shared" si="29"/>
        <v/>
      </c>
      <c r="BC92" t="str">
        <f t="shared" si="30"/>
        <v/>
      </c>
      <c r="BD92" t="str">
        <f t="shared" si="31"/>
        <v/>
      </c>
      <c r="BE92" t="str">
        <f t="shared" si="18"/>
        <v/>
      </c>
    </row>
    <row r="93" spans="1:57">
      <c r="A93" s="19">
        <f t="shared" si="19"/>
        <v>85</v>
      </c>
      <c r="B93" s="49"/>
      <c r="C93" s="57"/>
      <c r="D93" s="47"/>
      <c r="E93" s="190"/>
      <c r="F93" s="321"/>
      <c r="G93" s="147" t="str">
        <f t="shared" si="20"/>
        <v/>
      </c>
      <c r="H93" s="39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326"/>
      <c r="AG93" s="327"/>
      <c r="AH93" s="327"/>
      <c r="AI93" s="327"/>
      <c r="AJ93" s="327"/>
      <c r="AK93" s="327"/>
      <c r="AL93" s="77" t="str">
        <f>IF($B93="","",IF(ISERROR(MATCH($B93,リレー男子申込!$V$13:$V$254,0)),"","○"))</f>
        <v/>
      </c>
      <c r="AM93" s="77" t="str">
        <f>IF(ISERROR(MATCH($B93,リレー男子申込!$V$14:$V$205,0)),"",VLOOKUP(MATCH($B93,リレー男子申込!$V$14:$V$205,0),リレー男子申込!$S$14:$AA$205,9))</f>
        <v/>
      </c>
      <c r="AN93" s="77" t="str">
        <f>IF($B93="","",IF(ISERROR(MATCH($B93,リレー男子申込!$AG$13:$AG$254,0)),"","○"))</f>
        <v/>
      </c>
      <c r="AO93" s="77" t="str">
        <f>IF(ISERROR(MATCH($B93,リレー男子申込!$AG$14:$AG$205,0)),"",VLOOKUP(MATCH($B93,リレー男子申込!$AG$14:$AG$205,0),リレー男子申込!$AD$14:$AL$205,9))</f>
        <v/>
      </c>
      <c r="AP93" s="77" t="str">
        <f>IF($B93="","",IF(ISERROR(MATCH($B93,リレー男子申込!$AR$13:$AR$254,0)),"","○"))</f>
        <v/>
      </c>
      <c r="AQ93" s="77" t="str">
        <f>IF(ISERROR(MATCH($B93,リレー男子申込!$AR$14:$AR$205,0)),"",VLOOKUP(MATCH($B93,リレー男子申込!$AR$14:$AR$205,0),リレー男子申込!$AO$14:$AW$205,9))</f>
        <v/>
      </c>
      <c r="AS93" s="122" t="str">
        <f t="shared" si="17"/>
        <v/>
      </c>
      <c r="AT93" t="str">
        <f t="shared" si="21"/>
        <v/>
      </c>
      <c r="AU93" t="str">
        <f t="shared" si="22"/>
        <v/>
      </c>
      <c r="AV93" t="str">
        <f t="shared" si="23"/>
        <v/>
      </c>
      <c r="AW93" t="str">
        <f t="shared" si="24"/>
        <v/>
      </c>
      <c r="AX93" t="str">
        <f t="shared" si="25"/>
        <v/>
      </c>
      <c r="AY93" t="str">
        <f t="shared" si="26"/>
        <v/>
      </c>
      <c r="AZ93" t="str">
        <f t="shared" si="27"/>
        <v/>
      </c>
      <c r="BA93" t="str">
        <f t="shared" si="28"/>
        <v/>
      </c>
      <c r="BB93" t="str">
        <f t="shared" si="29"/>
        <v/>
      </c>
      <c r="BC93" t="str">
        <f t="shared" si="30"/>
        <v/>
      </c>
      <c r="BD93" t="str">
        <f t="shared" si="31"/>
        <v/>
      </c>
      <c r="BE93" t="str">
        <f t="shared" si="18"/>
        <v/>
      </c>
    </row>
    <row r="94" spans="1:57">
      <c r="A94" s="19">
        <f t="shared" si="19"/>
        <v>86</v>
      </c>
      <c r="B94" s="50"/>
      <c r="C94" s="58"/>
      <c r="D94" s="48"/>
      <c r="E94" s="191"/>
      <c r="F94" s="321"/>
      <c r="G94" s="147" t="str">
        <f t="shared" si="20"/>
        <v/>
      </c>
      <c r="H94" s="39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326"/>
      <c r="AG94" s="327"/>
      <c r="AH94" s="327"/>
      <c r="AI94" s="327"/>
      <c r="AJ94" s="327"/>
      <c r="AK94" s="327"/>
      <c r="AL94" s="77" t="str">
        <f>IF($B94="","",IF(ISERROR(MATCH($B94,リレー男子申込!$V$13:$V$254,0)),"","○"))</f>
        <v/>
      </c>
      <c r="AM94" s="77" t="str">
        <f>IF(ISERROR(MATCH($B94,リレー男子申込!$V$14:$V$205,0)),"",VLOOKUP(MATCH($B94,リレー男子申込!$V$14:$V$205,0),リレー男子申込!$S$14:$AA$205,9))</f>
        <v/>
      </c>
      <c r="AN94" s="77" t="str">
        <f>IF($B94="","",IF(ISERROR(MATCH($B94,リレー男子申込!$AG$13:$AG$254,0)),"","○"))</f>
        <v/>
      </c>
      <c r="AO94" s="77" t="str">
        <f>IF(ISERROR(MATCH($B94,リレー男子申込!$AG$14:$AG$205,0)),"",VLOOKUP(MATCH($B94,リレー男子申込!$AG$14:$AG$205,0),リレー男子申込!$AD$14:$AL$205,9))</f>
        <v/>
      </c>
      <c r="AP94" s="77" t="str">
        <f>IF($B94="","",IF(ISERROR(MATCH($B94,リレー男子申込!$AR$13:$AR$254,0)),"","○"))</f>
        <v/>
      </c>
      <c r="AQ94" s="77" t="str">
        <f>IF(ISERROR(MATCH($B94,リレー男子申込!$AR$14:$AR$205,0)),"",VLOOKUP(MATCH($B94,リレー男子申込!$AR$14:$AR$205,0),リレー男子申込!$AO$14:$AW$205,9))</f>
        <v/>
      </c>
      <c r="AS94" s="122" t="str">
        <f t="shared" si="17"/>
        <v/>
      </c>
      <c r="AT94" t="str">
        <f t="shared" si="21"/>
        <v/>
      </c>
      <c r="AU94" t="str">
        <f t="shared" si="22"/>
        <v/>
      </c>
      <c r="AV94" t="str">
        <f t="shared" si="23"/>
        <v/>
      </c>
      <c r="AW94" t="str">
        <f t="shared" si="24"/>
        <v/>
      </c>
      <c r="AX94" t="str">
        <f t="shared" si="25"/>
        <v/>
      </c>
      <c r="AY94" t="str">
        <f t="shared" si="26"/>
        <v/>
      </c>
      <c r="AZ94" t="str">
        <f t="shared" si="27"/>
        <v/>
      </c>
      <c r="BA94" t="str">
        <f t="shared" si="28"/>
        <v/>
      </c>
      <c r="BB94" t="str">
        <f t="shared" si="29"/>
        <v/>
      </c>
      <c r="BC94" t="str">
        <f t="shared" si="30"/>
        <v/>
      </c>
      <c r="BD94" t="str">
        <f t="shared" si="31"/>
        <v/>
      </c>
      <c r="BE94" t="str">
        <f t="shared" si="18"/>
        <v/>
      </c>
    </row>
    <row r="95" spans="1:57">
      <c r="A95" s="19">
        <f t="shared" si="19"/>
        <v>87</v>
      </c>
      <c r="B95" s="49"/>
      <c r="C95" s="57"/>
      <c r="D95" s="47"/>
      <c r="E95" s="190"/>
      <c r="F95" s="321"/>
      <c r="G95" s="147" t="str">
        <f t="shared" si="20"/>
        <v/>
      </c>
      <c r="H95" s="39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326"/>
      <c r="AG95" s="327"/>
      <c r="AH95" s="327"/>
      <c r="AI95" s="327"/>
      <c r="AJ95" s="327"/>
      <c r="AK95" s="327"/>
      <c r="AL95" s="77" t="str">
        <f>IF($B95="","",IF(ISERROR(MATCH($B95,リレー男子申込!$V$13:$V$254,0)),"","○"))</f>
        <v/>
      </c>
      <c r="AM95" s="77" t="str">
        <f>IF(ISERROR(MATCH($B95,リレー男子申込!$V$14:$V$205,0)),"",VLOOKUP(MATCH($B95,リレー男子申込!$V$14:$V$205,0),リレー男子申込!$S$14:$AA$205,9))</f>
        <v/>
      </c>
      <c r="AN95" s="77" t="str">
        <f>IF($B95="","",IF(ISERROR(MATCH($B95,リレー男子申込!$AG$13:$AG$254,0)),"","○"))</f>
        <v/>
      </c>
      <c r="AO95" s="77" t="str">
        <f>IF(ISERROR(MATCH($B95,リレー男子申込!$AG$14:$AG$205,0)),"",VLOOKUP(MATCH($B95,リレー男子申込!$AG$14:$AG$205,0),リレー男子申込!$AD$14:$AL$205,9))</f>
        <v/>
      </c>
      <c r="AP95" s="77" t="str">
        <f>IF($B95="","",IF(ISERROR(MATCH($B95,リレー男子申込!$AR$13:$AR$254,0)),"","○"))</f>
        <v/>
      </c>
      <c r="AQ95" s="77" t="str">
        <f>IF(ISERROR(MATCH($B95,リレー男子申込!$AR$14:$AR$205,0)),"",VLOOKUP(MATCH($B95,リレー男子申込!$AR$14:$AR$205,0),リレー男子申込!$AO$14:$AW$205,9))</f>
        <v/>
      </c>
      <c r="AS95" s="122" t="str">
        <f t="shared" si="17"/>
        <v/>
      </c>
      <c r="AT95" t="str">
        <f t="shared" si="21"/>
        <v/>
      </c>
      <c r="AU95" t="str">
        <f t="shared" si="22"/>
        <v/>
      </c>
      <c r="AV95" t="str">
        <f t="shared" si="23"/>
        <v/>
      </c>
      <c r="AW95" t="str">
        <f t="shared" si="24"/>
        <v/>
      </c>
      <c r="AX95" t="str">
        <f t="shared" si="25"/>
        <v/>
      </c>
      <c r="AY95" t="str">
        <f t="shared" si="26"/>
        <v/>
      </c>
      <c r="AZ95" t="str">
        <f t="shared" si="27"/>
        <v/>
      </c>
      <c r="BA95" t="str">
        <f t="shared" si="28"/>
        <v/>
      </c>
      <c r="BB95" t="str">
        <f t="shared" si="29"/>
        <v/>
      </c>
      <c r="BC95" t="str">
        <f t="shared" si="30"/>
        <v/>
      </c>
      <c r="BD95" t="str">
        <f t="shared" si="31"/>
        <v/>
      </c>
      <c r="BE95" t="str">
        <f t="shared" si="18"/>
        <v/>
      </c>
    </row>
    <row r="96" spans="1:57">
      <c r="A96" s="19">
        <f t="shared" si="19"/>
        <v>88</v>
      </c>
      <c r="B96" s="49"/>
      <c r="C96" s="57"/>
      <c r="D96" s="47"/>
      <c r="E96" s="190"/>
      <c r="F96" s="321"/>
      <c r="G96" s="147" t="str">
        <f t="shared" si="20"/>
        <v/>
      </c>
      <c r="H96" s="39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326"/>
      <c r="AG96" s="327"/>
      <c r="AH96" s="327"/>
      <c r="AI96" s="327"/>
      <c r="AJ96" s="327"/>
      <c r="AK96" s="327"/>
      <c r="AL96" s="77" t="str">
        <f>IF($B96="","",IF(ISERROR(MATCH($B96,リレー男子申込!$V$13:$V$254,0)),"","○"))</f>
        <v/>
      </c>
      <c r="AM96" s="77" t="str">
        <f>IF(ISERROR(MATCH($B96,リレー男子申込!$V$14:$V$205,0)),"",VLOOKUP(MATCH($B96,リレー男子申込!$V$14:$V$205,0),リレー男子申込!$S$14:$AA$205,9))</f>
        <v/>
      </c>
      <c r="AN96" s="77" t="str">
        <f>IF($B96="","",IF(ISERROR(MATCH($B96,リレー男子申込!$AG$13:$AG$254,0)),"","○"))</f>
        <v/>
      </c>
      <c r="AO96" s="77" t="str">
        <f>IF(ISERROR(MATCH($B96,リレー男子申込!$AG$14:$AG$205,0)),"",VLOOKUP(MATCH($B96,リレー男子申込!$AG$14:$AG$205,0),リレー男子申込!$AD$14:$AL$205,9))</f>
        <v/>
      </c>
      <c r="AP96" s="77" t="str">
        <f>IF($B96="","",IF(ISERROR(MATCH($B96,リレー男子申込!$AR$13:$AR$254,0)),"","○"))</f>
        <v/>
      </c>
      <c r="AQ96" s="77" t="str">
        <f>IF(ISERROR(MATCH($B96,リレー男子申込!$AR$14:$AR$205,0)),"",VLOOKUP(MATCH($B96,リレー男子申込!$AR$14:$AR$205,0),リレー男子申込!$AO$14:$AW$205,9))</f>
        <v/>
      </c>
      <c r="AS96" s="122" t="str">
        <f t="shared" si="17"/>
        <v/>
      </c>
      <c r="AT96" t="str">
        <f t="shared" si="21"/>
        <v/>
      </c>
      <c r="AU96" t="str">
        <f t="shared" si="22"/>
        <v/>
      </c>
      <c r="AV96" t="str">
        <f t="shared" si="23"/>
        <v/>
      </c>
      <c r="AW96" t="str">
        <f t="shared" si="24"/>
        <v/>
      </c>
      <c r="AX96" t="str">
        <f t="shared" si="25"/>
        <v/>
      </c>
      <c r="AY96" t="str">
        <f t="shared" si="26"/>
        <v/>
      </c>
      <c r="AZ96" t="str">
        <f t="shared" si="27"/>
        <v/>
      </c>
      <c r="BA96" t="str">
        <f t="shared" si="28"/>
        <v/>
      </c>
      <c r="BB96" t="str">
        <f t="shared" si="29"/>
        <v/>
      </c>
      <c r="BC96" t="str">
        <f t="shared" si="30"/>
        <v/>
      </c>
      <c r="BD96" t="str">
        <f t="shared" si="31"/>
        <v/>
      </c>
      <c r="BE96" t="str">
        <f t="shared" si="18"/>
        <v/>
      </c>
    </row>
    <row r="97" spans="1:57">
      <c r="A97" s="19">
        <f t="shared" si="19"/>
        <v>89</v>
      </c>
      <c r="B97" s="49"/>
      <c r="C97" s="57"/>
      <c r="D97" s="47"/>
      <c r="E97" s="190"/>
      <c r="F97" s="321"/>
      <c r="G97" s="147" t="str">
        <f t="shared" si="20"/>
        <v/>
      </c>
      <c r="H97" s="39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326"/>
      <c r="AG97" s="327"/>
      <c r="AH97" s="327"/>
      <c r="AI97" s="327"/>
      <c r="AJ97" s="327"/>
      <c r="AK97" s="327"/>
      <c r="AL97" s="77" t="str">
        <f>IF($B97="","",IF(ISERROR(MATCH($B97,リレー男子申込!$V$13:$V$254,0)),"","○"))</f>
        <v/>
      </c>
      <c r="AM97" s="77" t="str">
        <f>IF(ISERROR(MATCH($B97,リレー男子申込!$V$14:$V$205,0)),"",VLOOKUP(MATCH($B97,リレー男子申込!$V$14:$V$205,0),リレー男子申込!$S$14:$AA$205,9))</f>
        <v/>
      </c>
      <c r="AN97" s="77" t="str">
        <f>IF($B97="","",IF(ISERROR(MATCH($B97,リレー男子申込!$AG$13:$AG$254,0)),"","○"))</f>
        <v/>
      </c>
      <c r="AO97" s="77" t="str">
        <f>IF(ISERROR(MATCH($B97,リレー男子申込!$AG$14:$AG$205,0)),"",VLOOKUP(MATCH($B97,リレー男子申込!$AG$14:$AG$205,0),リレー男子申込!$AD$14:$AL$205,9))</f>
        <v/>
      </c>
      <c r="AP97" s="77" t="str">
        <f>IF($B97="","",IF(ISERROR(MATCH($B97,リレー男子申込!$AR$13:$AR$254,0)),"","○"))</f>
        <v/>
      </c>
      <c r="AQ97" s="77" t="str">
        <f>IF(ISERROR(MATCH($B97,リレー男子申込!$AR$14:$AR$205,0)),"",VLOOKUP(MATCH($B97,リレー男子申込!$AR$14:$AR$205,0),リレー男子申込!$AO$14:$AW$205,9))</f>
        <v/>
      </c>
      <c r="AS97" s="122" t="str">
        <f t="shared" si="17"/>
        <v/>
      </c>
      <c r="AT97" t="str">
        <f t="shared" si="21"/>
        <v/>
      </c>
      <c r="AU97" t="str">
        <f t="shared" si="22"/>
        <v/>
      </c>
      <c r="AV97" t="str">
        <f t="shared" si="23"/>
        <v/>
      </c>
      <c r="AW97" t="str">
        <f t="shared" si="24"/>
        <v/>
      </c>
      <c r="AX97" t="str">
        <f t="shared" si="25"/>
        <v/>
      </c>
      <c r="AY97" t="str">
        <f t="shared" si="26"/>
        <v/>
      </c>
      <c r="AZ97" t="str">
        <f t="shared" si="27"/>
        <v/>
      </c>
      <c r="BA97" t="str">
        <f t="shared" si="28"/>
        <v/>
      </c>
      <c r="BB97" t="str">
        <f t="shared" si="29"/>
        <v/>
      </c>
      <c r="BC97" t="str">
        <f t="shared" si="30"/>
        <v/>
      </c>
      <c r="BD97" t="str">
        <f t="shared" si="31"/>
        <v/>
      </c>
      <c r="BE97" t="str">
        <f t="shared" si="18"/>
        <v/>
      </c>
    </row>
    <row r="98" spans="1:57">
      <c r="A98" s="19">
        <f t="shared" si="19"/>
        <v>90</v>
      </c>
      <c r="B98" s="55"/>
      <c r="C98" s="60"/>
      <c r="D98" s="52"/>
      <c r="E98" s="192"/>
      <c r="F98" s="322"/>
      <c r="G98" s="150" t="str">
        <f t="shared" si="20"/>
        <v/>
      </c>
      <c r="H98" s="84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326"/>
      <c r="AG98" s="327"/>
      <c r="AH98" s="327"/>
      <c r="AI98" s="327"/>
      <c r="AJ98" s="327"/>
      <c r="AK98" s="327"/>
      <c r="AL98" s="86" t="str">
        <f>IF($B98="","",IF(ISERROR(MATCH($B98,リレー男子申込!$V$13:$V$254,0)),"","○"))</f>
        <v/>
      </c>
      <c r="AM98" s="86" t="str">
        <f>IF(ISERROR(MATCH($B98,リレー男子申込!$V$14:$V$205,0)),"",VLOOKUP(MATCH($B98,リレー男子申込!$V$14:$V$205,0),リレー男子申込!$S$14:$AA$205,9))</f>
        <v/>
      </c>
      <c r="AN98" s="86" t="str">
        <f>IF($B98="","",IF(ISERROR(MATCH($B98,リレー男子申込!$AG$13:$AG$254,0)),"","○"))</f>
        <v/>
      </c>
      <c r="AO98" s="86" t="str">
        <f>IF(ISERROR(MATCH($B98,リレー男子申込!$AG$14:$AG$205,0)),"",VLOOKUP(MATCH($B98,リレー男子申込!$AG$14:$AG$205,0),リレー男子申込!$AD$14:$AL$205,9))</f>
        <v/>
      </c>
      <c r="AP98" s="86" t="str">
        <f>IF($B98="","",IF(ISERROR(MATCH($B98,リレー男子申込!$AR$13:$AR$254,0)),"","○"))</f>
        <v/>
      </c>
      <c r="AQ98" s="86" t="str">
        <f>IF(ISERROR(MATCH($B98,リレー男子申込!$AR$14:$AR$205,0)),"",VLOOKUP(MATCH($B98,リレー男子申込!$AR$14:$AR$205,0),リレー男子申込!$AO$14:$AW$205,9))</f>
        <v/>
      </c>
      <c r="AS98" s="122" t="str">
        <f t="shared" si="17"/>
        <v/>
      </c>
      <c r="AT98" t="str">
        <f t="shared" si="21"/>
        <v/>
      </c>
      <c r="AU98" t="str">
        <f t="shared" si="22"/>
        <v/>
      </c>
      <c r="AV98" t="str">
        <f t="shared" si="23"/>
        <v/>
      </c>
      <c r="AW98" t="str">
        <f t="shared" si="24"/>
        <v/>
      </c>
      <c r="AX98" t="str">
        <f t="shared" si="25"/>
        <v/>
      </c>
      <c r="AY98" t="str">
        <f t="shared" si="26"/>
        <v/>
      </c>
      <c r="AZ98" t="str">
        <f t="shared" si="27"/>
        <v/>
      </c>
      <c r="BA98" t="str">
        <f t="shared" si="28"/>
        <v/>
      </c>
      <c r="BB98" t="str">
        <f t="shared" si="29"/>
        <v/>
      </c>
      <c r="BC98" t="str">
        <f t="shared" si="30"/>
        <v/>
      </c>
      <c r="BD98" t="str">
        <f t="shared" si="31"/>
        <v/>
      </c>
      <c r="BE98" t="str">
        <f t="shared" si="18"/>
        <v/>
      </c>
    </row>
    <row r="99" spans="1:57">
      <c r="A99" s="19">
        <f t="shared" si="19"/>
        <v>91</v>
      </c>
      <c r="B99" s="64"/>
      <c r="C99" s="65"/>
      <c r="D99" s="66"/>
      <c r="E99" s="193"/>
      <c r="F99" s="323"/>
      <c r="G99" s="146" t="str">
        <f t="shared" si="20"/>
        <v/>
      </c>
      <c r="H99" s="81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326"/>
      <c r="AG99" s="327"/>
      <c r="AH99" s="327"/>
      <c r="AI99" s="327"/>
      <c r="AJ99" s="327"/>
      <c r="AK99" s="327"/>
      <c r="AL99" s="83" t="str">
        <f>IF($B99="","",IF(ISERROR(MATCH($B99,リレー男子申込!$V$13:$V$254,0)),"","○"))</f>
        <v/>
      </c>
      <c r="AM99" s="83" t="str">
        <f>IF(ISERROR(MATCH($B99,リレー男子申込!$V$14:$V$205,0)),"",VLOOKUP(MATCH($B99,リレー男子申込!$V$14:$V$205,0),リレー男子申込!$S$14:$AA$205,9))</f>
        <v/>
      </c>
      <c r="AN99" s="83" t="str">
        <f>IF($B99="","",IF(ISERROR(MATCH($B99,リレー男子申込!$AG$13:$AG$254,0)),"","○"))</f>
        <v/>
      </c>
      <c r="AO99" s="83" t="str">
        <f>IF(ISERROR(MATCH($B99,リレー男子申込!$AG$14:$AG$205,0)),"",VLOOKUP(MATCH($B99,リレー男子申込!$AG$14:$AG$205,0),リレー男子申込!$AD$14:$AL$205,9))</f>
        <v/>
      </c>
      <c r="AP99" s="83" t="str">
        <f>IF($B99="","",IF(ISERROR(MATCH($B99,リレー男子申込!$AR$13:$AR$254,0)),"","○"))</f>
        <v/>
      </c>
      <c r="AQ99" s="83" t="str">
        <f>IF(ISERROR(MATCH($B99,リレー男子申込!$AR$14:$AR$205,0)),"",VLOOKUP(MATCH($B99,リレー男子申込!$AR$14:$AR$205,0),リレー男子申込!$AO$14:$AW$205,9))</f>
        <v/>
      </c>
      <c r="AS99" s="122" t="str">
        <f t="shared" si="17"/>
        <v/>
      </c>
      <c r="AT99" t="str">
        <f t="shared" si="21"/>
        <v/>
      </c>
      <c r="AU99" t="str">
        <f t="shared" si="22"/>
        <v/>
      </c>
      <c r="AV99" t="str">
        <f t="shared" si="23"/>
        <v/>
      </c>
      <c r="AW99" t="str">
        <f t="shared" si="24"/>
        <v/>
      </c>
      <c r="AX99" t="str">
        <f t="shared" si="25"/>
        <v/>
      </c>
      <c r="AY99" t="str">
        <f t="shared" si="26"/>
        <v/>
      </c>
      <c r="AZ99" t="str">
        <f t="shared" si="27"/>
        <v/>
      </c>
      <c r="BA99" t="str">
        <f t="shared" si="28"/>
        <v/>
      </c>
      <c r="BB99" t="str">
        <f t="shared" si="29"/>
        <v/>
      </c>
      <c r="BC99" t="str">
        <f t="shared" si="30"/>
        <v/>
      </c>
      <c r="BD99" t="str">
        <f t="shared" si="31"/>
        <v/>
      </c>
      <c r="BE99" t="str">
        <f t="shared" si="18"/>
        <v/>
      </c>
    </row>
    <row r="100" spans="1:57">
      <c r="A100" s="19">
        <f t="shared" si="19"/>
        <v>92</v>
      </c>
      <c r="B100" s="49"/>
      <c r="C100" s="57"/>
      <c r="D100" s="47"/>
      <c r="E100" s="190"/>
      <c r="F100" s="321"/>
      <c r="G100" s="147" t="str">
        <f t="shared" si="20"/>
        <v/>
      </c>
      <c r="H100" s="39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326"/>
      <c r="AG100" s="327"/>
      <c r="AH100" s="327"/>
      <c r="AI100" s="327"/>
      <c r="AJ100" s="327"/>
      <c r="AK100" s="327"/>
      <c r="AL100" s="77" t="str">
        <f>IF($B100="","",IF(ISERROR(MATCH($B100,リレー男子申込!$V$13:$V$254,0)),"","○"))</f>
        <v/>
      </c>
      <c r="AM100" s="77" t="str">
        <f>IF(ISERROR(MATCH($B100,リレー男子申込!$V$14:$V$205,0)),"",VLOOKUP(MATCH($B100,リレー男子申込!$V$14:$V$205,0),リレー男子申込!$S$14:$AA$205,9))</f>
        <v/>
      </c>
      <c r="AN100" s="77" t="str">
        <f>IF($B100="","",IF(ISERROR(MATCH($B100,リレー男子申込!$AG$13:$AG$254,0)),"","○"))</f>
        <v/>
      </c>
      <c r="AO100" s="77" t="str">
        <f>IF(ISERROR(MATCH($B100,リレー男子申込!$AG$14:$AG$205,0)),"",VLOOKUP(MATCH($B100,リレー男子申込!$AG$14:$AG$205,0),リレー男子申込!$AD$14:$AL$205,9))</f>
        <v/>
      </c>
      <c r="AP100" s="77" t="str">
        <f>IF($B100="","",IF(ISERROR(MATCH($B100,リレー男子申込!$AR$13:$AR$254,0)),"","○"))</f>
        <v/>
      </c>
      <c r="AQ100" s="77" t="str">
        <f>IF(ISERROR(MATCH($B100,リレー男子申込!$AR$14:$AR$205,0)),"",VLOOKUP(MATCH($B100,リレー男子申込!$AR$14:$AR$205,0),リレー男子申込!$AO$14:$AW$205,9))</f>
        <v/>
      </c>
      <c r="AS100" s="122" t="str">
        <f t="shared" si="17"/>
        <v/>
      </c>
      <c r="AT100" t="str">
        <f t="shared" si="21"/>
        <v/>
      </c>
      <c r="AU100" t="str">
        <f t="shared" si="22"/>
        <v/>
      </c>
      <c r="AV100" t="str">
        <f t="shared" si="23"/>
        <v/>
      </c>
      <c r="AW100" t="str">
        <f t="shared" si="24"/>
        <v/>
      </c>
      <c r="AX100" t="str">
        <f t="shared" si="25"/>
        <v/>
      </c>
      <c r="AY100" t="str">
        <f t="shared" si="26"/>
        <v/>
      </c>
      <c r="AZ100" t="str">
        <f t="shared" si="27"/>
        <v/>
      </c>
      <c r="BA100" t="str">
        <f t="shared" si="28"/>
        <v/>
      </c>
      <c r="BB100" t="str">
        <f t="shared" si="29"/>
        <v/>
      </c>
      <c r="BC100" t="str">
        <f t="shared" si="30"/>
        <v/>
      </c>
      <c r="BD100" t="str">
        <f t="shared" si="31"/>
        <v/>
      </c>
      <c r="BE100" t="str">
        <f t="shared" si="18"/>
        <v/>
      </c>
    </row>
    <row r="101" spans="1:57">
      <c r="A101" s="19">
        <f t="shared" si="19"/>
        <v>93</v>
      </c>
      <c r="B101" s="49"/>
      <c r="C101" s="57"/>
      <c r="D101" s="47"/>
      <c r="E101" s="190"/>
      <c r="F101" s="321"/>
      <c r="G101" s="147" t="str">
        <f t="shared" si="20"/>
        <v/>
      </c>
      <c r="H101" s="39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326"/>
      <c r="AG101" s="327"/>
      <c r="AH101" s="327"/>
      <c r="AI101" s="327"/>
      <c r="AJ101" s="327"/>
      <c r="AK101" s="327"/>
      <c r="AL101" s="77" t="str">
        <f>IF($B101="","",IF(ISERROR(MATCH($B101,リレー男子申込!$V$13:$V$254,0)),"","○"))</f>
        <v/>
      </c>
      <c r="AM101" s="77" t="str">
        <f>IF(ISERROR(MATCH($B101,リレー男子申込!$V$14:$V$205,0)),"",VLOOKUP(MATCH($B101,リレー男子申込!$V$14:$V$205,0),リレー男子申込!$S$14:$AA$205,9))</f>
        <v/>
      </c>
      <c r="AN101" s="77" t="str">
        <f>IF($B101="","",IF(ISERROR(MATCH($B101,リレー男子申込!$AG$13:$AG$254,0)),"","○"))</f>
        <v/>
      </c>
      <c r="AO101" s="77" t="str">
        <f>IF(ISERROR(MATCH($B101,リレー男子申込!$AG$14:$AG$205,0)),"",VLOOKUP(MATCH($B101,リレー男子申込!$AG$14:$AG$205,0),リレー男子申込!$AD$14:$AL$205,9))</f>
        <v/>
      </c>
      <c r="AP101" s="77" t="str">
        <f>IF($B101="","",IF(ISERROR(MATCH($B101,リレー男子申込!$AR$13:$AR$254,0)),"","○"))</f>
        <v/>
      </c>
      <c r="AQ101" s="77" t="str">
        <f>IF(ISERROR(MATCH($B101,リレー男子申込!$AR$14:$AR$205,0)),"",VLOOKUP(MATCH($B101,リレー男子申込!$AR$14:$AR$205,0),リレー男子申込!$AO$14:$AW$205,9))</f>
        <v/>
      </c>
      <c r="AS101" s="122" t="str">
        <f t="shared" si="17"/>
        <v/>
      </c>
      <c r="AT101" t="str">
        <f t="shared" si="21"/>
        <v/>
      </c>
      <c r="AU101" t="str">
        <f t="shared" si="22"/>
        <v/>
      </c>
      <c r="AV101" t="str">
        <f t="shared" si="23"/>
        <v/>
      </c>
      <c r="AW101" t="str">
        <f t="shared" si="24"/>
        <v/>
      </c>
      <c r="AX101" t="str">
        <f t="shared" si="25"/>
        <v/>
      </c>
      <c r="AY101" t="str">
        <f t="shared" si="26"/>
        <v/>
      </c>
      <c r="AZ101" t="str">
        <f t="shared" si="27"/>
        <v/>
      </c>
      <c r="BA101" t="str">
        <f t="shared" si="28"/>
        <v/>
      </c>
      <c r="BB101" t="str">
        <f t="shared" si="29"/>
        <v/>
      </c>
      <c r="BC101" t="str">
        <f t="shared" si="30"/>
        <v/>
      </c>
      <c r="BD101" t="str">
        <f t="shared" si="31"/>
        <v/>
      </c>
      <c r="BE101" t="str">
        <f t="shared" si="18"/>
        <v/>
      </c>
    </row>
    <row r="102" spans="1:57">
      <c r="A102" s="19">
        <f t="shared" si="19"/>
        <v>94</v>
      </c>
      <c r="B102" s="49"/>
      <c r="C102" s="57"/>
      <c r="D102" s="47"/>
      <c r="E102" s="190"/>
      <c r="F102" s="321"/>
      <c r="G102" s="147" t="str">
        <f t="shared" si="20"/>
        <v/>
      </c>
      <c r="H102" s="39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326"/>
      <c r="AG102" s="327"/>
      <c r="AH102" s="327"/>
      <c r="AI102" s="327"/>
      <c r="AJ102" s="327"/>
      <c r="AK102" s="327"/>
      <c r="AL102" s="77" t="str">
        <f>IF($B102="","",IF(ISERROR(MATCH($B102,リレー男子申込!$V$13:$V$254,0)),"","○"))</f>
        <v/>
      </c>
      <c r="AM102" s="77" t="str">
        <f>IF(ISERROR(MATCH($B102,リレー男子申込!$V$14:$V$205,0)),"",VLOOKUP(MATCH($B102,リレー男子申込!$V$14:$V$205,0),リレー男子申込!$S$14:$AA$205,9))</f>
        <v/>
      </c>
      <c r="AN102" s="77" t="str">
        <f>IF($B102="","",IF(ISERROR(MATCH($B102,リレー男子申込!$AG$13:$AG$254,0)),"","○"))</f>
        <v/>
      </c>
      <c r="AO102" s="77" t="str">
        <f>IF(ISERROR(MATCH($B102,リレー男子申込!$AG$14:$AG$205,0)),"",VLOOKUP(MATCH($B102,リレー男子申込!$AG$14:$AG$205,0),リレー男子申込!$AD$14:$AL$205,9))</f>
        <v/>
      </c>
      <c r="AP102" s="77" t="str">
        <f>IF($B102="","",IF(ISERROR(MATCH($B102,リレー男子申込!$AR$13:$AR$254,0)),"","○"))</f>
        <v/>
      </c>
      <c r="AQ102" s="77" t="str">
        <f>IF(ISERROR(MATCH($B102,リレー男子申込!$AR$14:$AR$205,0)),"",VLOOKUP(MATCH($B102,リレー男子申込!$AR$14:$AR$205,0),リレー男子申込!$AO$14:$AW$205,9))</f>
        <v/>
      </c>
      <c r="AS102" s="122" t="str">
        <f t="shared" si="17"/>
        <v/>
      </c>
      <c r="AT102" t="str">
        <f t="shared" si="21"/>
        <v/>
      </c>
      <c r="AU102" t="str">
        <f t="shared" si="22"/>
        <v/>
      </c>
      <c r="AV102" t="str">
        <f t="shared" si="23"/>
        <v/>
      </c>
      <c r="AW102" t="str">
        <f t="shared" si="24"/>
        <v/>
      </c>
      <c r="AX102" t="str">
        <f t="shared" si="25"/>
        <v/>
      </c>
      <c r="AY102" t="str">
        <f t="shared" si="26"/>
        <v/>
      </c>
      <c r="AZ102" t="str">
        <f t="shared" si="27"/>
        <v/>
      </c>
      <c r="BA102" t="str">
        <f t="shared" si="28"/>
        <v/>
      </c>
      <c r="BB102" t="str">
        <f t="shared" si="29"/>
        <v/>
      </c>
      <c r="BC102" t="str">
        <f t="shared" si="30"/>
        <v/>
      </c>
      <c r="BD102" t="str">
        <f t="shared" si="31"/>
        <v/>
      </c>
      <c r="BE102" t="str">
        <f t="shared" si="18"/>
        <v/>
      </c>
    </row>
    <row r="103" spans="1:57">
      <c r="A103" s="19">
        <f t="shared" si="19"/>
        <v>95</v>
      </c>
      <c r="B103" s="49"/>
      <c r="C103" s="57"/>
      <c r="D103" s="47"/>
      <c r="E103" s="190"/>
      <c r="F103" s="321"/>
      <c r="G103" s="147" t="str">
        <f t="shared" si="20"/>
        <v/>
      </c>
      <c r="H103" s="39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326"/>
      <c r="AG103" s="327"/>
      <c r="AH103" s="327"/>
      <c r="AI103" s="327"/>
      <c r="AJ103" s="327"/>
      <c r="AK103" s="327"/>
      <c r="AL103" s="77" t="str">
        <f>IF($B103="","",IF(ISERROR(MATCH($B103,リレー男子申込!$V$13:$V$254,0)),"","○"))</f>
        <v/>
      </c>
      <c r="AM103" s="77" t="str">
        <f>IF(ISERROR(MATCH($B103,リレー男子申込!$V$14:$V$205,0)),"",VLOOKUP(MATCH($B103,リレー男子申込!$V$14:$V$205,0),リレー男子申込!$S$14:$AA$205,9))</f>
        <v/>
      </c>
      <c r="AN103" s="77" t="str">
        <f>IF($B103="","",IF(ISERROR(MATCH($B103,リレー男子申込!$AG$13:$AG$254,0)),"","○"))</f>
        <v/>
      </c>
      <c r="AO103" s="77" t="str">
        <f>IF(ISERROR(MATCH($B103,リレー男子申込!$AG$14:$AG$205,0)),"",VLOOKUP(MATCH($B103,リレー男子申込!$AG$14:$AG$205,0),リレー男子申込!$AD$14:$AL$205,9))</f>
        <v/>
      </c>
      <c r="AP103" s="77" t="str">
        <f>IF($B103="","",IF(ISERROR(MATCH($B103,リレー男子申込!$AR$13:$AR$254,0)),"","○"))</f>
        <v/>
      </c>
      <c r="AQ103" s="77" t="str">
        <f>IF(ISERROR(MATCH($B103,リレー男子申込!$AR$14:$AR$205,0)),"",VLOOKUP(MATCH($B103,リレー男子申込!$AR$14:$AR$205,0),リレー男子申込!$AO$14:$AW$205,9))</f>
        <v/>
      </c>
      <c r="AS103" s="122" t="str">
        <f t="shared" si="17"/>
        <v/>
      </c>
      <c r="AT103" t="str">
        <f t="shared" si="21"/>
        <v/>
      </c>
      <c r="AU103" t="str">
        <f t="shared" si="22"/>
        <v/>
      </c>
      <c r="AV103" t="str">
        <f t="shared" si="23"/>
        <v/>
      </c>
      <c r="AW103" t="str">
        <f t="shared" si="24"/>
        <v/>
      </c>
      <c r="AX103" t="str">
        <f t="shared" si="25"/>
        <v/>
      </c>
      <c r="AY103" t="str">
        <f t="shared" si="26"/>
        <v/>
      </c>
      <c r="AZ103" t="str">
        <f t="shared" si="27"/>
        <v/>
      </c>
      <c r="BA103" t="str">
        <f t="shared" si="28"/>
        <v/>
      </c>
      <c r="BB103" t="str">
        <f t="shared" si="29"/>
        <v/>
      </c>
      <c r="BC103" t="str">
        <f t="shared" si="30"/>
        <v/>
      </c>
      <c r="BD103" t="str">
        <f t="shared" si="31"/>
        <v/>
      </c>
      <c r="BE103" t="str">
        <f t="shared" si="18"/>
        <v/>
      </c>
    </row>
    <row r="104" spans="1:57">
      <c r="A104" s="19">
        <f t="shared" si="19"/>
        <v>96</v>
      </c>
      <c r="B104" s="50"/>
      <c r="C104" s="59"/>
      <c r="D104" s="51"/>
      <c r="E104" s="191"/>
      <c r="F104" s="321"/>
      <c r="G104" s="147" t="str">
        <f t="shared" si="20"/>
        <v/>
      </c>
      <c r="H104" s="39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326"/>
      <c r="AG104" s="327"/>
      <c r="AH104" s="327"/>
      <c r="AI104" s="327"/>
      <c r="AJ104" s="327"/>
      <c r="AK104" s="327"/>
      <c r="AL104" s="77" t="str">
        <f>IF($B104="","",IF(ISERROR(MATCH($B104,リレー男子申込!$V$13:$V$254,0)),"","○"))</f>
        <v/>
      </c>
      <c r="AM104" s="77" t="str">
        <f>IF(ISERROR(MATCH($B104,リレー男子申込!$V$14:$V$205,0)),"",VLOOKUP(MATCH($B104,リレー男子申込!$V$14:$V$205,0),リレー男子申込!$S$14:$AA$205,9))</f>
        <v/>
      </c>
      <c r="AN104" s="77" t="str">
        <f>IF($B104="","",IF(ISERROR(MATCH($B104,リレー男子申込!$AG$13:$AG$254,0)),"","○"))</f>
        <v/>
      </c>
      <c r="AO104" s="77" t="str">
        <f>IF(ISERROR(MATCH($B104,リレー男子申込!$AG$14:$AG$205,0)),"",VLOOKUP(MATCH($B104,リレー男子申込!$AG$14:$AG$205,0),リレー男子申込!$AD$14:$AL$205,9))</f>
        <v/>
      </c>
      <c r="AP104" s="77" t="str">
        <f>IF($B104="","",IF(ISERROR(MATCH($B104,リレー男子申込!$AR$13:$AR$254,0)),"","○"))</f>
        <v/>
      </c>
      <c r="AQ104" s="77" t="str">
        <f>IF(ISERROR(MATCH($B104,リレー男子申込!$AR$14:$AR$205,0)),"",VLOOKUP(MATCH($B104,リレー男子申込!$AR$14:$AR$205,0),リレー男子申込!$AO$14:$AW$205,9))</f>
        <v/>
      </c>
      <c r="AS104" s="122" t="str">
        <f t="shared" si="17"/>
        <v/>
      </c>
      <c r="AT104" t="str">
        <f t="shared" si="21"/>
        <v/>
      </c>
      <c r="AU104" t="str">
        <f t="shared" si="22"/>
        <v/>
      </c>
      <c r="AV104" t="str">
        <f t="shared" si="23"/>
        <v/>
      </c>
      <c r="AW104" t="str">
        <f t="shared" si="24"/>
        <v/>
      </c>
      <c r="AX104" t="str">
        <f t="shared" si="25"/>
        <v/>
      </c>
      <c r="AY104" t="str">
        <f t="shared" si="26"/>
        <v/>
      </c>
      <c r="AZ104" t="str">
        <f t="shared" si="27"/>
        <v/>
      </c>
      <c r="BA104" t="str">
        <f t="shared" si="28"/>
        <v/>
      </c>
      <c r="BB104" t="str">
        <f t="shared" si="29"/>
        <v/>
      </c>
      <c r="BC104" t="str">
        <f t="shared" si="30"/>
        <v/>
      </c>
      <c r="BD104" t="str">
        <f t="shared" si="31"/>
        <v/>
      </c>
      <c r="BE104" t="str">
        <f t="shared" si="18"/>
        <v/>
      </c>
    </row>
    <row r="105" spans="1:57">
      <c r="A105" s="19">
        <f t="shared" si="19"/>
        <v>97</v>
      </c>
      <c r="B105" s="50"/>
      <c r="C105" s="59"/>
      <c r="D105" s="51"/>
      <c r="E105" s="191"/>
      <c r="F105" s="321"/>
      <c r="G105" s="147" t="str">
        <f t="shared" si="20"/>
        <v/>
      </c>
      <c r="H105" s="39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326"/>
      <c r="AG105" s="327"/>
      <c r="AH105" s="327"/>
      <c r="AI105" s="327"/>
      <c r="AJ105" s="327"/>
      <c r="AK105" s="327"/>
      <c r="AL105" s="77" t="str">
        <f>IF($B105="","",IF(ISERROR(MATCH($B105,リレー男子申込!$V$13:$V$254,0)),"","○"))</f>
        <v/>
      </c>
      <c r="AM105" s="77" t="str">
        <f>IF(ISERROR(MATCH($B105,リレー男子申込!$V$14:$V$205,0)),"",VLOOKUP(MATCH($B105,リレー男子申込!$V$14:$V$205,0),リレー男子申込!$S$14:$AA$205,9))</f>
        <v/>
      </c>
      <c r="AN105" s="77" t="str">
        <f>IF($B105="","",IF(ISERROR(MATCH($B105,リレー男子申込!$AG$13:$AG$254,0)),"","○"))</f>
        <v/>
      </c>
      <c r="AO105" s="77" t="str">
        <f>IF(ISERROR(MATCH($B105,リレー男子申込!$AG$14:$AG$205,0)),"",VLOOKUP(MATCH($B105,リレー男子申込!$AG$14:$AG$205,0),リレー男子申込!$AD$14:$AL$205,9))</f>
        <v/>
      </c>
      <c r="AP105" s="77" t="str">
        <f>IF($B105="","",IF(ISERROR(MATCH($B105,リレー男子申込!$AR$13:$AR$254,0)),"","○"))</f>
        <v/>
      </c>
      <c r="AQ105" s="77" t="str">
        <f>IF(ISERROR(MATCH($B105,リレー男子申込!$AR$14:$AR$205,0)),"",VLOOKUP(MATCH($B105,リレー男子申込!$AR$14:$AR$205,0),リレー男子申込!$AO$14:$AW$205,9))</f>
        <v/>
      </c>
      <c r="AS105" s="122" t="str">
        <f t="shared" si="17"/>
        <v/>
      </c>
      <c r="AT105" t="str">
        <f t="shared" si="21"/>
        <v/>
      </c>
      <c r="AU105" t="str">
        <f t="shared" si="22"/>
        <v/>
      </c>
      <c r="AV105" t="str">
        <f t="shared" si="23"/>
        <v/>
      </c>
      <c r="AW105" t="str">
        <f t="shared" si="24"/>
        <v/>
      </c>
      <c r="AX105" t="str">
        <f t="shared" si="25"/>
        <v/>
      </c>
      <c r="AY105" t="str">
        <f t="shared" si="26"/>
        <v/>
      </c>
      <c r="AZ105" t="str">
        <f t="shared" si="27"/>
        <v/>
      </c>
      <c r="BA105" t="str">
        <f t="shared" si="28"/>
        <v/>
      </c>
      <c r="BB105" t="str">
        <f t="shared" si="29"/>
        <v/>
      </c>
      <c r="BC105" t="str">
        <f t="shared" si="30"/>
        <v/>
      </c>
      <c r="BD105" t="str">
        <f t="shared" si="31"/>
        <v/>
      </c>
      <c r="BE105" t="str">
        <f t="shared" si="18"/>
        <v/>
      </c>
    </row>
    <row r="106" spans="1:57">
      <c r="A106" s="19">
        <f t="shared" si="19"/>
        <v>98</v>
      </c>
      <c r="B106" s="50"/>
      <c r="C106" s="59"/>
      <c r="D106" s="51"/>
      <c r="E106" s="191"/>
      <c r="F106" s="321"/>
      <c r="G106" s="147" t="str">
        <f t="shared" si="20"/>
        <v/>
      </c>
      <c r="H106" s="39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1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326"/>
      <c r="AG106" s="327"/>
      <c r="AH106" s="327"/>
      <c r="AI106" s="327"/>
      <c r="AJ106" s="327"/>
      <c r="AK106" s="327"/>
      <c r="AL106" s="77" t="str">
        <f>IF($B106="","",IF(ISERROR(MATCH($B106,リレー男子申込!$V$13:$V$254,0)),"","○"))</f>
        <v/>
      </c>
      <c r="AM106" s="77" t="str">
        <f>IF(ISERROR(MATCH($B106,リレー男子申込!$V$14:$V$205,0)),"",VLOOKUP(MATCH($B106,リレー男子申込!$V$14:$V$205,0),リレー男子申込!$S$14:$AA$205,9))</f>
        <v/>
      </c>
      <c r="AN106" s="77" t="str">
        <f>IF($B106="","",IF(ISERROR(MATCH($B106,リレー男子申込!$AG$13:$AG$254,0)),"","○"))</f>
        <v/>
      </c>
      <c r="AO106" s="77" t="str">
        <f>IF(ISERROR(MATCH($B106,リレー男子申込!$AG$14:$AG$205,0)),"",VLOOKUP(MATCH($B106,リレー男子申込!$AG$14:$AG$205,0),リレー男子申込!$AD$14:$AL$205,9))</f>
        <v/>
      </c>
      <c r="AP106" s="77" t="str">
        <f>IF($B106="","",IF(ISERROR(MATCH($B106,リレー男子申込!$AR$13:$AR$254,0)),"","○"))</f>
        <v/>
      </c>
      <c r="AQ106" s="77" t="str">
        <f>IF(ISERROR(MATCH($B106,リレー男子申込!$AR$14:$AR$205,0)),"",VLOOKUP(MATCH($B106,リレー男子申込!$AR$14:$AR$205,0),リレー男子申込!$AO$14:$AW$205,9))</f>
        <v/>
      </c>
      <c r="AS106" s="122" t="str">
        <f t="shared" si="17"/>
        <v/>
      </c>
      <c r="AT106" t="str">
        <f t="shared" si="21"/>
        <v/>
      </c>
      <c r="AU106" t="str">
        <f t="shared" si="22"/>
        <v/>
      </c>
      <c r="AV106" t="str">
        <f t="shared" si="23"/>
        <v/>
      </c>
      <c r="AW106" t="str">
        <f t="shared" si="24"/>
        <v/>
      </c>
      <c r="AX106" t="str">
        <f t="shared" si="25"/>
        <v/>
      </c>
      <c r="AY106" t="str">
        <f t="shared" si="26"/>
        <v/>
      </c>
      <c r="AZ106" t="str">
        <f t="shared" si="27"/>
        <v/>
      </c>
      <c r="BA106" t="str">
        <f t="shared" si="28"/>
        <v/>
      </c>
      <c r="BB106" t="str">
        <f t="shared" si="29"/>
        <v/>
      </c>
      <c r="BC106" t="str">
        <f t="shared" si="30"/>
        <v/>
      </c>
      <c r="BD106" t="str">
        <f t="shared" si="31"/>
        <v/>
      </c>
      <c r="BE106" t="str">
        <f t="shared" si="18"/>
        <v/>
      </c>
    </row>
    <row r="107" spans="1:57">
      <c r="A107" s="19">
        <f t="shared" si="19"/>
        <v>99</v>
      </c>
      <c r="B107" s="50"/>
      <c r="C107" s="59"/>
      <c r="D107" s="51"/>
      <c r="E107" s="191"/>
      <c r="F107" s="321"/>
      <c r="G107" s="147" t="str">
        <f t="shared" si="20"/>
        <v/>
      </c>
      <c r="H107" s="39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1"/>
      <c r="Z107" s="41"/>
      <c r="AA107" s="41"/>
      <c r="AB107" s="40"/>
      <c r="AC107" s="40"/>
      <c r="AD107" s="40"/>
      <c r="AE107" s="40"/>
      <c r="AF107" s="326"/>
      <c r="AG107" s="327"/>
      <c r="AH107" s="327"/>
      <c r="AI107" s="327"/>
      <c r="AJ107" s="327"/>
      <c r="AK107" s="327"/>
      <c r="AL107" s="77" t="str">
        <f>IF($B107="","",IF(ISERROR(MATCH($B107,リレー男子申込!$V$13:$V$254,0)),"","○"))</f>
        <v/>
      </c>
      <c r="AM107" s="77" t="str">
        <f>IF(ISERROR(MATCH($B107,リレー男子申込!$V$14:$V$205,0)),"",VLOOKUP(MATCH($B107,リレー男子申込!$V$14:$V$205,0),リレー男子申込!$S$14:$AA$205,9))</f>
        <v/>
      </c>
      <c r="AN107" s="77" t="str">
        <f>IF($B107="","",IF(ISERROR(MATCH($B107,リレー男子申込!$AG$13:$AG$254,0)),"","○"))</f>
        <v/>
      </c>
      <c r="AO107" s="77" t="str">
        <f>IF(ISERROR(MATCH($B107,リレー男子申込!$AG$14:$AG$205,0)),"",VLOOKUP(MATCH($B107,リレー男子申込!$AG$14:$AG$205,0),リレー男子申込!$AD$14:$AL$205,9))</f>
        <v/>
      </c>
      <c r="AP107" s="77" t="str">
        <f>IF($B107="","",IF(ISERROR(MATCH($B107,リレー男子申込!$AR$13:$AR$254,0)),"","○"))</f>
        <v/>
      </c>
      <c r="AQ107" s="77" t="str">
        <f>IF(ISERROR(MATCH($B107,リレー男子申込!$AR$14:$AR$205,0)),"",VLOOKUP(MATCH($B107,リレー男子申込!$AR$14:$AR$205,0),リレー男子申込!$AO$14:$AW$205,9))</f>
        <v/>
      </c>
      <c r="AS107" s="122" t="str">
        <f t="shared" si="17"/>
        <v/>
      </c>
      <c r="AT107" t="str">
        <f t="shared" si="21"/>
        <v/>
      </c>
      <c r="AU107" t="str">
        <f t="shared" si="22"/>
        <v/>
      </c>
      <c r="AV107" t="str">
        <f t="shared" si="23"/>
        <v/>
      </c>
      <c r="AW107" t="str">
        <f t="shared" si="24"/>
        <v/>
      </c>
      <c r="AX107" t="str">
        <f t="shared" si="25"/>
        <v/>
      </c>
      <c r="AY107" t="str">
        <f t="shared" si="26"/>
        <v/>
      </c>
      <c r="AZ107" t="str">
        <f t="shared" si="27"/>
        <v/>
      </c>
      <c r="BA107" t="str">
        <f t="shared" si="28"/>
        <v/>
      </c>
      <c r="BB107" t="str">
        <f t="shared" si="29"/>
        <v/>
      </c>
      <c r="BC107" t="str">
        <f t="shared" si="30"/>
        <v/>
      </c>
      <c r="BD107" t="str">
        <f t="shared" si="31"/>
        <v/>
      </c>
      <c r="BE107" t="str">
        <f t="shared" si="18"/>
        <v/>
      </c>
    </row>
    <row r="108" spans="1:57">
      <c r="A108" s="19">
        <f t="shared" si="19"/>
        <v>100</v>
      </c>
      <c r="B108" s="371"/>
      <c r="C108" s="372"/>
      <c r="D108" s="373"/>
      <c r="E108" s="374"/>
      <c r="F108" s="322"/>
      <c r="G108" s="150" t="str">
        <f t="shared" si="20"/>
        <v/>
      </c>
      <c r="H108" s="84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375"/>
      <c r="X108" s="85"/>
      <c r="Y108" s="85"/>
      <c r="Z108" s="85"/>
      <c r="AA108" s="85"/>
      <c r="AB108" s="85"/>
      <c r="AC108" s="85"/>
      <c r="AD108" s="85"/>
      <c r="AE108" s="85"/>
      <c r="AF108" s="326"/>
      <c r="AG108" s="327"/>
      <c r="AH108" s="327"/>
      <c r="AI108" s="327"/>
      <c r="AJ108" s="327"/>
      <c r="AK108" s="327"/>
      <c r="AL108" s="86" t="str">
        <f>IF($B108="","",IF(ISERROR(MATCH($B108,リレー男子申込!$V$13:$V$254,0)),"","○"))</f>
        <v/>
      </c>
      <c r="AM108" s="86" t="str">
        <f>IF(ISERROR(MATCH($B108,リレー男子申込!$V$14:$V$205,0)),"",VLOOKUP(MATCH($B108,リレー男子申込!$V$14:$V$205,0),リレー男子申込!$S$14:$AA$205,9))</f>
        <v/>
      </c>
      <c r="AN108" s="86" t="str">
        <f>IF($B108="","",IF(ISERROR(MATCH($B108,リレー男子申込!$AG$13:$AG$254,0)),"","○"))</f>
        <v/>
      </c>
      <c r="AO108" s="86" t="str">
        <f>IF(ISERROR(MATCH($B108,リレー男子申込!$AG$14:$AG$205,0)),"",VLOOKUP(MATCH($B108,リレー男子申込!$AG$14:$AG$205,0),リレー男子申込!$AD$14:$AL$205,9))</f>
        <v/>
      </c>
      <c r="AP108" s="86" t="str">
        <f>IF($B108="","",IF(ISERROR(MATCH($B108,リレー男子申込!$AR$13:$AR$254,0)),"","○"))</f>
        <v/>
      </c>
      <c r="AQ108" s="86" t="str">
        <f>IF(ISERROR(MATCH($B108,リレー男子申込!$AR$14:$AR$205,0)),"",VLOOKUP(MATCH($B108,リレー男子申込!$AR$14:$AR$205,0),リレー男子申込!$AO$14:$AW$205,9))</f>
        <v/>
      </c>
      <c r="AS108" s="122" t="str">
        <f t="shared" si="17"/>
        <v/>
      </c>
      <c r="AT108" t="str">
        <f t="shared" si="21"/>
        <v/>
      </c>
      <c r="AU108" t="str">
        <f t="shared" si="22"/>
        <v/>
      </c>
      <c r="AV108" t="str">
        <f t="shared" si="23"/>
        <v/>
      </c>
      <c r="AW108" t="str">
        <f t="shared" si="24"/>
        <v/>
      </c>
      <c r="AX108" t="str">
        <f t="shared" si="25"/>
        <v/>
      </c>
      <c r="AY108" t="str">
        <f t="shared" si="26"/>
        <v/>
      </c>
      <c r="AZ108" t="str">
        <f t="shared" si="27"/>
        <v/>
      </c>
      <c r="BA108" t="str">
        <f t="shared" si="28"/>
        <v/>
      </c>
      <c r="BB108" t="str">
        <f t="shared" si="29"/>
        <v/>
      </c>
      <c r="BC108" t="str">
        <f t="shared" si="30"/>
        <v/>
      </c>
      <c r="BD108" t="str">
        <f t="shared" si="31"/>
        <v/>
      </c>
      <c r="BE108" t="str">
        <f t="shared" si="18"/>
        <v/>
      </c>
    </row>
    <row r="109" spans="1:57">
      <c r="AW109" t="str">
        <f t="shared" ref="AW109:AW155" si="32">IF(H109="○","１男１００ｍ．","")</f>
        <v/>
      </c>
      <c r="AZ109" t="str">
        <f t="shared" ref="AZ109:AZ155" si="33">IF(T109="○","２男１００ｍ．","")</f>
        <v/>
      </c>
      <c r="BA109" t="str">
        <f t="shared" ref="BA109:BA155" si="34">IF(V109="○","３男１００ｍ．","")</f>
        <v/>
      </c>
      <c r="BC109" t="str">
        <f t="shared" ref="BC109:BC155" si="35">IF(X109="○","全男４００ｍ．","")</f>
        <v/>
      </c>
      <c r="BD109" t="str">
        <f t="shared" ref="BD109:BD155" si="36">IF(AB109="○","全男１５００ｍ．","")</f>
        <v/>
      </c>
      <c r="BE109" t="str">
        <f t="shared" ref="BE109:BE155" si="37">IF(AD109="○","全男３０００ｍ．","")</f>
        <v/>
      </c>
    </row>
    <row r="110" spans="1:57">
      <c r="H110">
        <f>COUNTIF(H9:H108,"○")</f>
        <v>0</v>
      </c>
      <c r="J110">
        <f>COUNTIF(J9:J108,"○")</f>
        <v>0</v>
      </c>
      <c r="L110">
        <f>COUNTIF(L9:L108,"○")</f>
        <v>0</v>
      </c>
      <c r="N110">
        <f>COUNTIF(N9:N108,"○")</f>
        <v>0</v>
      </c>
      <c r="P110">
        <f>COUNTIF(P9:P108,"○")</f>
        <v>0</v>
      </c>
      <c r="R110">
        <f>COUNTIF(R9:R108,"○")</f>
        <v>0</v>
      </c>
      <c r="T110">
        <f>COUNTIF(T9:T108,"○")</f>
        <v>0</v>
      </c>
      <c r="V110">
        <f>COUNTIF(V9:V108,"○")</f>
        <v>0</v>
      </c>
      <c r="X110">
        <f>COUNTIF(X9:X108,"○")</f>
        <v>0</v>
      </c>
      <c r="Z110">
        <f>COUNTIF(Z9:Z108,"○")</f>
        <v>0</v>
      </c>
      <c r="AB110">
        <f>COUNTIF(AB9:AB108,"○")</f>
        <v>0</v>
      </c>
      <c r="AD110">
        <f>COUNTIF(AD9:AD108,"○")</f>
        <v>0</v>
      </c>
      <c r="AS110" s="122">
        <f>SUM(AS9:AS109)</f>
        <v>0</v>
      </c>
      <c r="AW110" t="str">
        <f t="shared" si="32"/>
        <v/>
      </c>
      <c r="AZ110" t="str">
        <f t="shared" si="33"/>
        <v/>
      </c>
      <c r="BA110" t="str">
        <f t="shared" si="34"/>
        <v/>
      </c>
      <c r="BC110" t="str">
        <f t="shared" si="35"/>
        <v/>
      </c>
      <c r="BD110" t="str">
        <f t="shared" si="36"/>
        <v/>
      </c>
      <c r="BE110" t="str">
        <f t="shared" si="37"/>
        <v/>
      </c>
    </row>
    <row r="111" spans="1:57">
      <c r="A111" s="24" t="s">
        <v>10</v>
      </c>
      <c r="AW111" t="str">
        <f t="shared" si="32"/>
        <v/>
      </c>
      <c r="AZ111" t="str">
        <f t="shared" si="33"/>
        <v/>
      </c>
      <c r="BA111" t="str">
        <f t="shared" si="34"/>
        <v/>
      </c>
      <c r="BC111" t="str">
        <f t="shared" si="35"/>
        <v/>
      </c>
      <c r="BD111" t="str">
        <f t="shared" si="36"/>
        <v/>
      </c>
      <c r="BE111" t="str">
        <f t="shared" si="37"/>
        <v/>
      </c>
    </row>
    <row r="112" spans="1:57">
      <c r="AW112" t="str">
        <f t="shared" si="32"/>
        <v/>
      </c>
      <c r="AZ112" t="str">
        <f t="shared" si="33"/>
        <v/>
      </c>
      <c r="BA112" t="str">
        <f t="shared" si="34"/>
        <v/>
      </c>
      <c r="BC112" t="str">
        <f t="shared" si="35"/>
        <v/>
      </c>
      <c r="BD112" t="str">
        <f t="shared" si="36"/>
        <v/>
      </c>
      <c r="BE112" t="str">
        <f t="shared" si="37"/>
        <v/>
      </c>
    </row>
    <row r="113" spans="49:57">
      <c r="AW113" t="str">
        <f t="shared" si="32"/>
        <v/>
      </c>
      <c r="AZ113" t="str">
        <f t="shared" si="33"/>
        <v/>
      </c>
      <c r="BA113" t="str">
        <f t="shared" si="34"/>
        <v/>
      </c>
      <c r="BC113" t="str">
        <f t="shared" si="35"/>
        <v/>
      </c>
      <c r="BD113" t="str">
        <f t="shared" si="36"/>
        <v/>
      </c>
      <c r="BE113" t="str">
        <f t="shared" si="37"/>
        <v/>
      </c>
    </row>
    <row r="114" spans="49:57">
      <c r="AW114" t="str">
        <f t="shared" si="32"/>
        <v/>
      </c>
      <c r="AZ114" t="str">
        <f t="shared" si="33"/>
        <v/>
      </c>
      <c r="BA114" t="str">
        <f t="shared" si="34"/>
        <v/>
      </c>
      <c r="BC114" t="str">
        <f t="shared" si="35"/>
        <v/>
      </c>
      <c r="BD114" t="str">
        <f t="shared" si="36"/>
        <v/>
      </c>
      <c r="BE114" t="str">
        <f t="shared" si="37"/>
        <v/>
      </c>
    </row>
    <row r="115" spans="49:57">
      <c r="AW115" t="str">
        <f t="shared" si="32"/>
        <v/>
      </c>
      <c r="AZ115" t="str">
        <f t="shared" si="33"/>
        <v/>
      </c>
      <c r="BA115" t="str">
        <f t="shared" si="34"/>
        <v/>
      </c>
      <c r="BC115" t="str">
        <f t="shared" si="35"/>
        <v/>
      </c>
      <c r="BD115" t="str">
        <f t="shared" si="36"/>
        <v/>
      </c>
      <c r="BE115" t="str">
        <f t="shared" si="37"/>
        <v/>
      </c>
    </row>
    <row r="116" spans="49:57">
      <c r="AW116" t="str">
        <f t="shared" si="32"/>
        <v/>
      </c>
      <c r="AZ116" t="str">
        <f t="shared" si="33"/>
        <v/>
      </c>
      <c r="BA116" t="str">
        <f t="shared" si="34"/>
        <v/>
      </c>
      <c r="BC116" t="str">
        <f t="shared" si="35"/>
        <v/>
      </c>
      <c r="BD116" t="str">
        <f t="shared" si="36"/>
        <v/>
      </c>
      <c r="BE116" t="str">
        <f t="shared" si="37"/>
        <v/>
      </c>
    </row>
    <row r="117" spans="49:57">
      <c r="AW117" t="str">
        <f t="shared" si="32"/>
        <v/>
      </c>
      <c r="AZ117" t="str">
        <f t="shared" si="33"/>
        <v/>
      </c>
      <c r="BA117" t="str">
        <f t="shared" si="34"/>
        <v/>
      </c>
      <c r="BC117" t="str">
        <f t="shared" si="35"/>
        <v/>
      </c>
      <c r="BD117" t="str">
        <f t="shared" si="36"/>
        <v/>
      </c>
      <c r="BE117" t="str">
        <f t="shared" si="37"/>
        <v/>
      </c>
    </row>
    <row r="118" spans="49:57">
      <c r="AW118" t="str">
        <f t="shared" si="32"/>
        <v/>
      </c>
      <c r="AZ118" t="str">
        <f t="shared" si="33"/>
        <v/>
      </c>
      <c r="BA118" t="str">
        <f t="shared" si="34"/>
        <v/>
      </c>
      <c r="BC118" t="str">
        <f t="shared" si="35"/>
        <v/>
      </c>
      <c r="BD118" t="str">
        <f t="shared" si="36"/>
        <v/>
      </c>
      <c r="BE118" t="str">
        <f t="shared" si="37"/>
        <v/>
      </c>
    </row>
    <row r="119" spans="49:57">
      <c r="AW119" t="str">
        <f t="shared" si="32"/>
        <v/>
      </c>
      <c r="AZ119" t="str">
        <f t="shared" si="33"/>
        <v/>
      </c>
      <c r="BA119" t="str">
        <f t="shared" si="34"/>
        <v/>
      </c>
      <c r="BC119" t="str">
        <f t="shared" si="35"/>
        <v/>
      </c>
      <c r="BD119" t="str">
        <f t="shared" si="36"/>
        <v/>
      </c>
      <c r="BE119" t="str">
        <f t="shared" si="37"/>
        <v/>
      </c>
    </row>
    <row r="120" spans="49:57">
      <c r="AW120" t="str">
        <f t="shared" si="32"/>
        <v/>
      </c>
      <c r="AZ120" t="str">
        <f t="shared" si="33"/>
        <v/>
      </c>
      <c r="BA120" t="str">
        <f t="shared" si="34"/>
        <v/>
      </c>
      <c r="BC120" t="str">
        <f t="shared" si="35"/>
        <v/>
      </c>
      <c r="BD120" t="str">
        <f t="shared" si="36"/>
        <v/>
      </c>
      <c r="BE120" t="str">
        <f t="shared" si="37"/>
        <v/>
      </c>
    </row>
    <row r="121" spans="49:57">
      <c r="AW121" t="str">
        <f t="shared" si="32"/>
        <v/>
      </c>
      <c r="AZ121" t="str">
        <f t="shared" si="33"/>
        <v/>
      </c>
      <c r="BA121" t="str">
        <f t="shared" si="34"/>
        <v/>
      </c>
      <c r="BC121" t="str">
        <f t="shared" si="35"/>
        <v/>
      </c>
      <c r="BD121" t="str">
        <f t="shared" si="36"/>
        <v/>
      </c>
      <c r="BE121" t="str">
        <f t="shared" si="37"/>
        <v/>
      </c>
    </row>
    <row r="122" spans="49:57">
      <c r="AW122" t="str">
        <f t="shared" si="32"/>
        <v/>
      </c>
      <c r="AZ122" t="str">
        <f t="shared" si="33"/>
        <v/>
      </c>
      <c r="BA122" t="str">
        <f t="shared" si="34"/>
        <v/>
      </c>
      <c r="BC122" t="str">
        <f t="shared" si="35"/>
        <v/>
      </c>
      <c r="BD122" t="str">
        <f t="shared" si="36"/>
        <v/>
      </c>
      <c r="BE122" t="str">
        <f t="shared" si="37"/>
        <v/>
      </c>
    </row>
    <row r="123" spans="49:57">
      <c r="AW123" t="str">
        <f t="shared" si="32"/>
        <v/>
      </c>
      <c r="AZ123" t="str">
        <f t="shared" si="33"/>
        <v/>
      </c>
      <c r="BA123" t="str">
        <f t="shared" si="34"/>
        <v/>
      </c>
      <c r="BC123" t="str">
        <f t="shared" si="35"/>
        <v/>
      </c>
      <c r="BD123" t="str">
        <f t="shared" si="36"/>
        <v/>
      </c>
      <c r="BE123" t="str">
        <f t="shared" si="37"/>
        <v/>
      </c>
    </row>
    <row r="124" spans="49:57">
      <c r="AW124" t="str">
        <f t="shared" si="32"/>
        <v/>
      </c>
      <c r="AZ124" t="str">
        <f t="shared" si="33"/>
        <v/>
      </c>
      <c r="BA124" t="str">
        <f t="shared" si="34"/>
        <v/>
      </c>
      <c r="BC124" t="str">
        <f t="shared" si="35"/>
        <v/>
      </c>
      <c r="BD124" t="str">
        <f t="shared" si="36"/>
        <v/>
      </c>
      <c r="BE124" t="str">
        <f t="shared" si="37"/>
        <v/>
      </c>
    </row>
    <row r="125" spans="49:57">
      <c r="AW125" t="str">
        <f t="shared" si="32"/>
        <v/>
      </c>
      <c r="AZ125" t="str">
        <f t="shared" si="33"/>
        <v/>
      </c>
      <c r="BA125" t="str">
        <f t="shared" si="34"/>
        <v/>
      </c>
      <c r="BC125" t="str">
        <f t="shared" si="35"/>
        <v/>
      </c>
      <c r="BD125" t="str">
        <f t="shared" si="36"/>
        <v/>
      </c>
      <c r="BE125" t="str">
        <f t="shared" si="37"/>
        <v/>
      </c>
    </row>
    <row r="126" spans="49:57">
      <c r="AW126" t="str">
        <f t="shared" si="32"/>
        <v/>
      </c>
      <c r="AZ126" t="str">
        <f t="shared" si="33"/>
        <v/>
      </c>
      <c r="BA126" t="str">
        <f t="shared" si="34"/>
        <v/>
      </c>
      <c r="BC126" t="str">
        <f t="shared" si="35"/>
        <v/>
      </c>
      <c r="BD126" t="str">
        <f t="shared" si="36"/>
        <v/>
      </c>
      <c r="BE126" t="str">
        <f t="shared" si="37"/>
        <v/>
      </c>
    </row>
    <row r="127" spans="49:57">
      <c r="AW127" t="str">
        <f t="shared" si="32"/>
        <v/>
      </c>
      <c r="AZ127" t="str">
        <f t="shared" si="33"/>
        <v/>
      </c>
      <c r="BA127" t="str">
        <f t="shared" si="34"/>
        <v/>
      </c>
      <c r="BC127" t="str">
        <f t="shared" si="35"/>
        <v/>
      </c>
      <c r="BD127" t="str">
        <f t="shared" si="36"/>
        <v/>
      </c>
      <c r="BE127" t="str">
        <f t="shared" si="37"/>
        <v/>
      </c>
    </row>
    <row r="128" spans="49:57">
      <c r="AW128" t="str">
        <f t="shared" si="32"/>
        <v/>
      </c>
      <c r="AZ128" t="str">
        <f t="shared" si="33"/>
        <v/>
      </c>
      <c r="BA128" t="str">
        <f t="shared" si="34"/>
        <v/>
      </c>
      <c r="BC128" t="str">
        <f t="shared" si="35"/>
        <v/>
      </c>
      <c r="BD128" t="str">
        <f t="shared" si="36"/>
        <v/>
      </c>
      <c r="BE128" t="str">
        <f t="shared" si="37"/>
        <v/>
      </c>
    </row>
    <row r="129" spans="49:59">
      <c r="AW129" t="str">
        <f t="shared" si="32"/>
        <v/>
      </c>
      <c r="AZ129" t="str">
        <f t="shared" si="33"/>
        <v/>
      </c>
      <c r="BA129" t="str">
        <f t="shared" si="34"/>
        <v/>
      </c>
      <c r="BC129" t="str">
        <f t="shared" si="35"/>
        <v/>
      </c>
      <c r="BD129" t="str">
        <f t="shared" si="36"/>
        <v/>
      </c>
      <c r="BE129" t="str">
        <f t="shared" si="37"/>
        <v/>
      </c>
    </row>
    <row r="130" spans="49:59">
      <c r="AW130" t="str">
        <f t="shared" si="32"/>
        <v/>
      </c>
      <c r="AZ130" t="str">
        <f t="shared" si="33"/>
        <v/>
      </c>
      <c r="BA130" t="str">
        <f t="shared" si="34"/>
        <v/>
      </c>
      <c r="BC130" t="str">
        <f t="shared" si="35"/>
        <v/>
      </c>
      <c r="BD130" t="str">
        <f t="shared" si="36"/>
        <v/>
      </c>
      <c r="BE130" t="str">
        <f t="shared" si="37"/>
        <v/>
      </c>
    </row>
    <row r="131" spans="49:59">
      <c r="AW131" t="str">
        <f t="shared" si="32"/>
        <v/>
      </c>
      <c r="AZ131" t="str">
        <f t="shared" si="33"/>
        <v/>
      </c>
      <c r="BA131" t="str">
        <f t="shared" si="34"/>
        <v/>
      </c>
      <c r="BC131" t="str">
        <f t="shared" si="35"/>
        <v/>
      </c>
      <c r="BD131" t="str">
        <f t="shared" si="36"/>
        <v/>
      </c>
      <c r="BE131" t="str">
        <f t="shared" si="37"/>
        <v/>
      </c>
    </row>
    <row r="132" spans="49:59">
      <c r="AW132" t="str">
        <f t="shared" si="32"/>
        <v/>
      </c>
      <c r="AZ132" t="str">
        <f t="shared" si="33"/>
        <v/>
      </c>
      <c r="BA132" t="str">
        <f t="shared" si="34"/>
        <v/>
      </c>
      <c r="BC132" t="str">
        <f t="shared" si="35"/>
        <v/>
      </c>
      <c r="BD132" t="str">
        <f t="shared" si="36"/>
        <v/>
      </c>
      <c r="BE132" t="str">
        <f t="shared" si="37"/>
        <v/>
      </c>
    </row>
    <row r="133" spans="49:59">
      <c r="AW133" t="str">
        <f t="shared" si="32"/>
        <v/>
      </c>
      <c r="AZ133" t="str">
        <f t="shared" si="33"/>
        <v/>
      </c>
      <c r="BA133" t="str">
        <f t="shared" si="34"/>
        <v/>
      </c>
      <c r="BC133" t="str">
        <f t="shared" si="35"/>
        <v/>
      </c>
      <c r="BD133" t="str">
        <f t="shared" si="36"/>
        <v/>
      </c>
      <c r="BE133" t="str">
        <f t="shared" si="37"/>
        <v/>
      </c>
      <c r="BF133" t="str">
        <f t="shared" ref="BF133:BF155" si="38">IF(AF133="○","全男１１０ｍＨ．","")</f>
        <v/>
      </c>
      <c r="BG133" t="str">
        <f t="shared" ref="BG133:BG155" si="39">IF(AL133="○","全男走幅跳．","")</f>
        <v/>
      </c>
    </row>
    <row r="134" spans="49:59">
      <c r="AW134" t="str">
        <f t="shared" si="32"/>
        <v/>
      </c>
      <c r="AZ134" t="str">
        <f t="shared" si="33"/>
        <v/>
      </c>
      <c r="BA134" t="str">
        <f t="shared" si="34"/>
        <v/>
      </c>
      <c r="BC134" t="str">
        <f t="shared" si="35"/>
        <v/>
      </c>
      <c r="BD134" t="str">
        <f t="shared" si="36"/>
        <v/>
      </c>
      <c r="BE134" t="str">
        <f t="shared" si="37"/>
        <v/>
      </c>
      <c r="BF134" t="str">
        <f t="shared" si="38"/>
        <v/>
      </c>
      <c r="BG134" t="str">
        <f t="shared" si="39"/>
        <v/>
      </c>
    </row>
    <row r="135" spans="49:59">
      <c r="AW135" t="str">
        <f t="shared" si="32"/>
        <v/>
      </c>
      <c r="AZ135" t="str">
        <f t="shared" si="33"/>
        <v/>
      </c>
      <c r="BA135" t="str">
        <f t="shared" si="34"/>
        <v/>
      </c>
      <c r="BC135" t="str">
        <f t="shared" si="35"/>
        <v/>
      </c>
      <c r="BD135" t="str">
        <f t="shared" si="36"/>
        <v/>
      </c>
      <c r="BE135" t="str">
        <f t="shared" si="37"/>
        <v/>
      </c>
      <c r="BF135" t="str">
        <f t="shared" si="38"/>
        <v/>
      </c>
      <c r="BG135" t="str">
        <f t="shared" si="39"/>
        <v/>
      </c>
    </row>
    <row r="136" spans="49:59">
      <c r="AW136" t="str">
        <f t="shared" si="32"/>
        <v/>
      </c>
      <c r="AZ136" t="str">
        <f t="shared" si="33"/>
        <v/>
      </c>
      <c r="BA136" t="str">
        <f t="shared" si="34"/>
        <v/>
      </c>
      <c r="BC136" t="str">
        <f t="shared" si="35"/>
        <v/>
      </c>
      <c r="BD136" t="str">
        <f t="shared" si="36"/>
        <v/>
      </c>
      <c r="BE136" t="str">
        <f t="shared" si="37"/>
        <v/>
      </c>
      <c r="BF136" t="str">
        <f t="shared" si="38"/>
        <v/>
      </c>
      <c r="BG136" t="str">
        <f t="shared" si="39"/>
        <v/>
      </c>
    </row>
    <row r="137" spans="49:59">
      <c r="AW137" t="str">
        <f t="shared" si="32"/>
        <v/>
      </c>
      <c r="AZ137" t="str">
        <f t="shared" si="33"/>
        <v/>
      </c>
      <c r="BA137" t="str">
        <f t="shared" si="34"/>
        <v/>
      </c>
      <c r="BC137" t="str">
        <f t="shared" si="35"/>
        <v/>
      </c>
      <c r="BD137" t="str">
        <f t="shared" si="36"/>
        <v/>
      </c>
      <c r="BE137" t="str">
        <f t="shared" si="37"/>
        <v/>
      </c>
      <c r="BF137" t="str">
        <f t="shared" si="38"/>
        <v/>
      </c>
      <c r="BG137" t="str">
        <f t="shared" si="39"/>
        <v/>
      </c>
    </row>
    <row r="138" spans="49:59">
      <c r="AW138" t="str">
        <f t="shared" si="32"/>
        <v/>
      </c>
      <c r="AZ138" t="str">
        <f t="shared" si="33"/>
        <v/>
      </c>
      <c r="BA138" t="str">
        <f t="shared" si="34"/>
        <v/>
      </c>
      <c r="BC138" t="str">
        <f t="shared" si="35"/>
        <v/>
      </c>
      <c r="BD138" t="str">
        <f t="shared" si="36"/>
        <v/>
      </c>
      <c r="BE138" t="str">
        <f t="shared" si="37"/>
        <v/>
      </c>
      <c r="BF138" t="str">
        <f t="shared" si="38"/>
        <v/>
      </c>
      <c r="BG138" t="str">
        <f t="shared" si="39"/>
        <v/>
      </c>
    </row>
    <row r="139" spans="49:59">
      <c r="AW139" t="str">
        <f t="shared" si="32"/>
        <v/>
      </c>
      <c r="AZ139" t="str">
        <f t="shared" si="33"/>
        <v/>
      </c>
      <c r="BA139" t="str">
        <f t="shared" si="34"/>
        <v/>
      </c>
      <c r="BC139" t="str">
        <f t="shared" si="35"/>
        <v/>
      </c>
      <c r="BD139" t="str">
        <f t="shared" si="36"/>
        <v/>
      </c>
      <c r="BE139" t="str">
        <f t="shared" si="37"/>
        <v/>
      </c>
      <c r="BF139" t="str">
        <f t="shared" si="38"/>
        <v/>
      </c>
      <c r="BG139" t="str">
        <f t="shared" si="39"/>
        <v/>
      </c>
    </row>
    <row r="140" spans="49:59">
      <c r="AW140" t="str">
        <f t="shared" si="32"/>
        <v/>
      </c>
      <c r="AZ140" t="str">
        <f t="shared" si="33"/>
        <v/>
      </c>
      <c r="BA140" t="str">
        <f t="shared" si="34"/>
        <v/>
      </c>
      <c r="BC140" t="str">
        <f t="shared" si="35"/>
        <v/>
      </c>
      <c r="BD140" t="str">
        <f t="shared" si="36"/>
        <v/>
      </c>
      <c r="BE140" t="str">
        <f t="shared" si="37"/>
        <v/>
      </c>
      <c r="BF140" t="str">
        <f t="shared" si="38"/>
        <v/>
      </c>
      <c r="BG140" t="str">
        <f t="shared" si="39"/>
        <v/>
      </c>
    </row>
    <row r="141" spans="49:59">
      <c r="AW141" t="str">
        <f t="shared" si="32"/>
        <v/>
      </c>
      <c r="AZ141" t="str">
        <f t="shared" si="33"/>
        <v/>
      </c>
      <c r="BA141" t="str">
        <f t="shared" si="34"/>
        <v/>
      </c>
      <c r="BC141" t="str">
        <f t="shared" si="35"/>
        <v/>
      </c>
      <c r="BD141" t="str">
        <f t="shared" si="36"/>
        <v/>
      </c>
      <c r="BE141" t="str">
        <f t="shared" si="37"/>
        <v/>
      </c>
      <c r="BF141" t="str">
        <f t="shared" si="38"/>
        <v/>
      </c>
      <c r="BG141" t="str">
        <f t="shared" si="39"/>
        <v/>
      </c>
    </row>
    <row r="142" spans="49:59">
      <c r="AW142" t="str">
        <f t="shared" si="32"/>
        <v/>
      </c>
      <c r="AZ142" t="str">
        <f t="shared" si="33"/>
        <v/>
      </c>
      <c r="BA142" t="str">
        <f t="shared" si="34"/>
        <v/>
      </c>
      <c r="BC142" t="str">
        <f t="shared" si="35"/>
        <v/>
      </c>
      <c r="BD142" t="str">
        <f t="shared" si="36"/>
        <v/>
      </c>
      <c r="BE142" t="str">
        <f t="shared" si="37"/>
        <v/>
      </c>
      <c r="BF142" t="str">
        <f t="shared" si="38"/>
        <v/>
      </c>
      <c r="BG142" t="str">
        <f t="shared" si="39"/>
        <v/>
      </c>
    </row>
    <row r="143" spans="49:59">
      <c r="AW143" t="str">
        <f t="shared" si="32"/>
        <v/>
      </c>
      <c r="AZ143" t="str">
        <f t="shared" si="33"/>
        <v/>
      </c>
      <c r="BA143" t="str">
        <f t="shared" si="34"/>
        <v/>
      </c>
      <c r="BC143" t="str">
        <f t="shared" si="35"/>
        <v/>
      </c>
      <c r="BD143" t="str">
        <f t="shared" si="36"/>
        <v/>
      </c>
      <c r="BE143" t="str">
        <f t="shared" si="37"/>
        <v/>
      </c>
      <c r="BF143" t="str">
        <f t="shared" si="38"/>
        <v/>
      </c>
      <c r="BG143" t="str">
        <f t="shared" si="39"/>
        <v/>
      </c>
    </row>
    <row r="144" spans="49:59">
      <c r="AW144" t="str">
        <f t="shared" si="32"/>
        <v/>
      </c>
      <c r="AZ144" t="str">
        <f t="shared" si="33"/>
        <v/>
      </c>
      <c r="BA144" t="str">
        <f t="shared" si="34"/>
        <v/>
      </c>
      <c r="BC144" t="str">
        <f t="shared" si="35"/>
        <v/>
      </c>
      <c r="BD144" t="str">
        <f t="shared" si="36"/>
        <v/>
      </c>
      <c r="BE144" t="str">
        <f t="shared" si="37"/>
        <v/>
      </c>
      <c r="BF144" t="str">
        <f t="shared" si="38"/>
        <v/>
      </c>
      <c r="BG144" t="str">
        <f t="shared" si="39"/>
        <v/>
      </c>
    </row>
    <row r="145" spans="49:59">
      <c r="AW145" t="str">
        <f t="shared" si="32"/>
        <v/>
      </c>
      <c r="AZ145" t="str">
        <f t="shared" si="33"/>
        <v/>
      </c>
      <c r="BA145" t="str">
        <f t="shared" si="34"/>
        <v/>
      </c>
      <c r="BC145" t="str">
        <f t="shared" si="35"/>
        <v/>
      </c>
      <c r="BD145" t="str">
        <f t="shared" si="36"/>
        <v/>
      </c>
      <c r="BE145" t="str">
        <f t="shared" si="37"/>
        <v/>
      </c>
      <c r="BF145" t="str">
        <f t="shared" si="38"/>
        <v/>
      </c>
      <c r="BG145" t="str">
        <f t="shared" si="39"/>
        <v/>
      </c>
    </row>
    <row r="146" spans="49:59">
      <c r="AW146" t="str">
        <f t="shared" si="32"/>
        <v/>
      </c>
      <c r="AZ146" t="str">
        <f t="shared" si="33"/>
        <v/>
      </c>
      <c r="BA146" t="str">
        <f t="shared" si="34"/>
        <v/>
      </c>
      <c r="BC146" t="str">
        <f t="shared" si="35"/>
        <v/>
      </c>
      <c r="BD146" t="str">
        <f t="shared" si="36"/>
        <v/>
      </c>
      <c r="BE146" t="str">
        <f t="shared" si="37"/>
        <v/>
      </c>
      <c r="BF146" t="str">
        <f t="shared" si="38"/>
        <v/>
      </c>
      <c r="BG146" t="str">
        <f t="shared" si="39"/>
        <v/>
      </c>
    </row>
    <row r="147" spans="49:59">
      <c r="AW147" t="str">
        <f t="shared" si="32"/>
        <v/>
      </c>
      <c r="AZ147" t="str">
        <f t="shared" si="33"/>
        <v/>
      </c>
      <c r="BA147" t="str">
        <f t="shared" si="34"/>
        <v/>
      </c>
      <c r="BC147" t="str">
        <f t="shared" si="35"/>
        <v/>
      </c>
      <c r="BD147" t="str">
        <f t="shared" si="36"/>
        <v/>
      </c>
      <c r="BE147" t="str">
        <f t="shared" si="37"/>
        <v/>
      </c>
      <c r="BF147" t="str">
        <f t="shared" si="38"/>
        <v/>
      </c>
      <c r="BG147" t="str">
        <f t="shared" si="39"/>
        <v/>
      </c>
    </row>
    <row r="148" spans="49:59">
      <c r="AW148" t="str">
        <f t="shared" si="32"/>
        <v/>
      </c>
      <c r="AZ148" t="str">
        <f t="shared" si="33"/>
        <v/>
      </c>
      <c r="BA148" t="str">
        <f t="shared" si="34"/>
        <v/>
      </c>
      <c r="BC148" t="str">
        <f t="shared" si="35"/>
        <v/>
      </c>
      <c r="BD148" t="str">
        <f t="shared" si="36"/>
        <v/>
      </c>
      <c r="BE148" t="str">
        <f t="shared" si="37"/>
        <v/>
      </c>
      <c r="BF148" t="str">
        <f t="shared" si="38"/>
        <v/>
      </c>
      <c r="BG148" t="str">
        <f t="shared" si="39"/>
        <v/>
      </c>
    </row>
    <row r="149" spans="49:59">
      <c r="AW149" t="str">
        <f t="shared" si="32"/>
        <v/>
      </c>
      <c r="AZ149" t="str">
        <f t="shared" si="33"/>
        <v/>
      </c>
      <c r="BA149" t="str">
        <f t="shared" si="34"/>
        <v/>
      </c>
      <c r="BC149" t="str">
        <f t="shared" si="35"/>
        <v/>
      </c>
      <c r="BD149" t="str">
        <f t="shared" si="36"/>
        <v/>
      </c>
      <c r="BE149" t="str">
        <f t="shared" si="37"/>
        <v/>
      </c>
      <c r="BF149" t="str">
        <f t="shared" si="38"/>
        <v/>
      </c>
      <c r="BG149" t="str">
        <f t="shared" si="39"/>
        <v/>
      </c>
    </row>
    <row r="150" spans="49:59">
      <c r="AW150" t="str">
        <f t="shared" si="32"/>
        <v/>
      </c>
      <c r="AZ150" t="str">
        <f t="shared" si="33"/>
        <v/>
      </c>
      <c r="BA150" t="str">
        <f t="shared" si="34"/>
        <v/>
      </c>
      <c r="BC150" t="str">
        <f t="shared" si="35"/>
        <v/>
      </c>
      <c r="BD150" t="str">
        <f t="shared" si="36"/>
        <v/>
      </c>
      <c r="BE150" t="str">
        <f t="shared" si="37"/>
        <v/>
      </c>
      <c r="BF150" t="str">
        <f t="shared" si="38"/>
        <v/>
      </c>
      <c r="BG150" t="str">
        <f t="shared" si="39"/>
        <v/>
      </c>
    </row>
    <row r="151" spans="49:59">
      <c r="AW151" t="str">
        <f t="shared" si="32"/>
        <v/>
      </c>
      <c r="AZ151" t="str">
        <f t="shared" si="33"/>
        <v/>
      </c>
      <c r="BA151" t="str">
        <f t="shared" si="34"/>
        <v/>
      </c>
      <c r="BC151" t="str">
        <f t="shared" si="35"/>
        <v/>
      </c>
      <c r="BD151" t="str">
        <f t="shared" si="36"/>
        <v/>
      </c>
      <c r="BE151" t="str">
        <f t="shared" si="37"/>
        <v/>
      </c>
      <c r="BF151" t="str">
        <f t="shared" si="38"/>
        <v/>
      </c>
      <c r="BG151" t="str">
        <f t="shared" si="39"/>
        <v/>
      </c>
    </row>
    <row r="152" spans="49:59">
      <c r="AW152" t="str">
        <f t="shared" si="32"/>
        <v/>
      </c>
      <c r="AZ152" t="str">
        <f t="shared" si="33"/>
        <v/>
      </c>
      <c r="BA152" t="str">
        <f t="shared" si="34"/>
        <v/>
      </c>
      <c r="BC152" t="str">
        <f t="shared" si="35"/>
        <v/>
      </c>
      <c r="BD152" t="str">
        <f t="shared" si="36"/>
        <v/>
      </c>
      <c r="BE152" t="str">
        <f t="shared" si="37"/>
        <v/>
      </c>
      <c r="BF152" t="str">
        <f t="shared" si="38"/>
        <v/>
      </c>
      <c r="BG152" t="str">
        <f t="shared" si="39"/>
        <v/>
      </c>
    </row>
    <row r="153" spans="49:59">
      <c r="AW153" t="str">
        <f t="shared" si="32"/>
        <v/>
      </c>
      <c r="AZ153" t="str">
        <f t="shared" si="33"/>
        <v/>
      </c>
      <c r="BA153" t="str">
        <f t="shared" si="34"/>
        <v/>
      </c>
      <c r="BC153" t="str">
        <f t="shared" si="35"/>
        <v/>
      </c>
      <c r="BD153" t="str">
        <f t="shared" si="36"/>
        <v/>
      </c>
      <c r="BE153" t="str">
        <f t="shared" si="37"/>
        <v/>
      </c>
      <c r="BF153" t="str">
        <f t="shared" si="38"/>
        <v/>
      </c>
      <c r="BG153" t="str">
        <f t="shared" si="39"/>
        <v/>
      </c>
    </row>
    <row r="154" spans="49:59">
      <c r="AW154" t="str">
        <f t="shared" si="32"/>
        <v/>
      </c>
      <c r="AZ154" t="str">
        <f t="shared" si="33"/>
        <v/>
      </c>
      <c r="BA154" t="str">
        <f t="shared" si="34"/>
        <v/>
      </c>
      <c r="BC154" t="str">
        <f t="shared" si="35"/>
        <v/>
      </c>
      <c r="BD154" t="str">
        <f t="shared" si="36"/>
        <v/>
      </c>
      <c r="BE154" t="str">
        <f t="shared" si="37"/>
        <v/>
      </c>
      <c r="BF154" t="str">
        <f t="shared" si="38"/>
        <v/>
      </c>
      <c r="BG154" t="str">
        <f t="shared" si="39"/>
        <v/>
      </c>
    </row>
    <row r="155" spans="49:59">
      <c r="AW155" t="str">
        <f t="shared" si="32"/>
        <v/>
      </c>
      <c r="AZ155" t="str">
        <f t="shared" si="33"/>
        <v/>
      </c>
      <c r="BA155" t="str">
        <f t="shared" si="34"/>
        <v/>
      </c>
      <c r="BC155" t="str">
        <f t="shared" si="35"/>
        <v/>
      </c>
      <c r="BD155" t="str">
        <f t="shared" si="36"/>
        <v/>
      </c>
      <c r="BE155" t="str">
        <f t="shared" si="37"/>
        <v/>
      </c>
      <c r="BF155" t="str">
        <f t="shared" si="38"/>
        <v/>
      </c>
      <c r="BG155" t="str">
        <f t="shared" si="39"/>
        <v/>
      </c>
    </row>
    <row r="156" spans="49:59">
      <c r="AW156" t="str">
        <f t="shared" ref="AW156:AW198" si="40">IF(H156="○","１男１００ｍ．","")</f>
        <v/>
      </c>
      <c r="AZ156" t="str">
        <f t="shared" ref="AZ156:AZ198" si="41">IF(T156="○","２男１００ｍ．","")</f>
        <v/>
      </c>
      <c r="BA156" t="str">
        <f t="shared" ref="BA156:BA198" si="42">IF(V156="○","３男１００ｍ．","")</f>
        <v/>
      </c>
      <c r="BC156" t="str">
        <f t="shared" ref="BC156:BC198" si="43">IF(X156="○","全男４００ｍ．","")</f>
        <v/>
      </c>
      <c r="BD156" t="str">
        <f t="shared" ref="BD156:BD198" si="44">IF(AB156="○","全男１５００ｍ．","")</f>
        <v/>
      </c>
      <c r="BE156" t="str">
        <f t="shared" ref="BE156:BE198" si="45">IF(AD156="○","全男３０００ｍ．","")</f>
        <v/>
      </c>
      <c r="BF156" t="str">
        <f t="shared" ref="BF156:BF198" si="46">IF(AF156="○","全男１１０ｍＨ．","")</f>
        <v/>
      </c>
      <c r="BG156" t="str">
        <f t="shared" ref="BG156:BG198" si="47">IF(AL156="○","全男走幅跳．","")</f>
        <v/>
      </c>
    </row>
    <row r="157" spans="49:59">
      <c r="AW157" t="str">
        <f t="shared" si="40"/>
        <v/>
      </c>
      <c r="AZ157" t="str">
        <f t="shared" si="41"/>
        <v/>
      </c>
      <c r="BA157" t="str">
        <f t="shared" si="42"/>
        <v/>
      </c>
      <c r="BC157" t="str">
        <f t="shared" si="43"/>
        <v/>
      </c>
      <c r="BD157" t="str">
        <f t="shared" si="44"/>
        <v/>
      </c>
      <c r="BE157" t="str">
        <f t="shared" si="45"/>
        <v/>
      </c>
      <c r="BF157" t="str">
        <f t="shared" si="46"/>
        <v/>
      </c>
      <c r="BG157" t="str">
        <f t="shared" si="47"/>
        <v/>
      </c>
    </row>
    <row r="158" spans="49:59">
      <c r="AW158" t="str">
        <f t="shared" si="40"/>
        <v/>
      </c>
      <c r="AZ158" t="str">
        <f t="shared" si="41"/>
        <v/>
      </c>
      <c r="BA158" t="str">
        <f t="shared" si="42"/>
        <v/>
      </c>
      <c r="BC158" t="str">
        <f t="shared" si="43"/>
        <v/>
      </c>
      <c r="BD158" t="str">
        <f t="shared" si="44"/>
        <v/>
      </c>
      <c r="BE158" t="str">
        <f t="shared" si="45"/>
        <v/>
      </c>
      <c r="BF158" t="str">
        <f t="shared" si="46"/>
        <v/>
      </c>
      <c r="BG158" t="str">
        <f t="shared" si="47"/>
        <v/>
      </c>
    </row>
    <row r="159" spans="49:59">
      <c r="AW159" t="str">
        <f t="shared" si="40"/>
        <v/>
      </c>
      <c r="AZ159" t="str">
        <f t="shared" si="41"/>
        <v/>
      </c>
      <c r="BA159" t="str">
        <f t="shared" si="42"/>
        <v/>
      </c>
      <c r="BC159" t="str">
        <f t="shared" si="43"/>
        <v/>
      </c>
      <c r="BD159" t="str">
        <f t="shared" si="44"/>
        <v/>
      </c>
      <c r="BE159" t="str">
        <f t="shared" si="45"/>
        <v/>
      </c>
      <c r="BF159" t="str">
        <f t="shared" si="46"/>
        <v/>
      </c>
      <c r="BG159" t="str">
        <f t="shared" si="47"/>
        <v/>
      </c>
    </row>
    <row r="160" spans="49:59">
      <c r="AW160" t="str">
        <f t="shared" si="40"/>
        <v/>
      </c>
      <c r="AZ160" t="str">
        <f t="shared" si="41"/>
        <v/>
      </c>
      <c r="BA160" t="str">
        <f t="shared" si="42"/>
        <v/>
      </c>
      <c r="BC160" t="str">
        <f t="shared" si="43"/>
        <v/>
      </c>
      <c r="BD160" t="str">
        <f t="shared" si="44"/>
        <v/>
      </c>
      <c r="BE160" t="str">
        <f t="shared" si="45"/>
        <v/>
      </c>
      <c r="BF160" t="str">
        <f t="shared" si="46"/>
        <v/>
      </c>
      <c r="BG160" t="str">
        <f t="shared" si="47"/>
        <v/>
      </c>
    </row>
    <row r="161" spans="49:59">
      <c r="AW161" t="str">
        <f t="shared" si="40"/>
        <v/>
      </c>
      <c r="AZ161" t="str">
        <f t="shared" si="41"/>
        <v/>
      </c>
      <c r="BA161" t="str">
        <f t="shared" si="42"/>
        <v/>
      </c>
      <c r="BC161" t="str">
        <f t="shared" si="43"/>
        <v/>
      </c>
      <c r="BD161" t="str">
        <f t="shared" si="44"/>
        <v/>
      </c>
      <c r="BE161" t="str">
        <f t="shared" si="45"/>
        <v/>
      </c>
      <c r="BF161" t="str">
        <f t="shared" si="46"/>
        <v/>
      </c>
      <c r="BG161" t="str">
        <f t="shared" si="47"/>
        <v/>
      </c>
    </row>
    <row r="162" spans="49:59">
      <c r="AW162" t="str">
        <f t="shared" si="40"/>
        <v/>
      </c>
      <c r="AZ162" t="str">
        <f t="shared" si="41"/>
        <v/>
      </c>
      <c r="BA162" t="str">
        <f t="shared" si="42"/>
        <v/>
      </c>
      <c r="BC162" t="str">
        <f t="shared" si="43"/>
        <v/>
      </c>
      <c r="BD162" t="str">
        <f t="shared" si="44"/>
        <v/>
      </c>
      <c r="BE162" t="str">
        <f t="shared" si="45"/>
        <v/>
      </c>
      <c r="BF162" t="str">
        <f t="shared" si="46"/>
        <v/>
      </c>
      <c r="BG162" t="str">
        <f t="shared" si="47"/>
        <v/>
      </c>
    </row>
    <row r="163" spans="49:59">
      <c r="AW163" t="str">
        <f t="shared" si="40"/>
        <v/>
      </c>
      <c r="AZ163" t="str">
        <f t="shared" si="41"/>
        <v/>
      </c>
      <c r="BA163" t="str">
        <f t="shared" si="42"/>
        <v/>
      </c>
      <c r="BC163" t="str">
        <f t="shared" si="43"/>
        <v/>
      </c>
      <c r="BD163" t="str">
        <f t="shared" si="44"/>
        <v/>
      </c>
      <c r="BE163" t="str">
        <f t="shared" si="45"/>
        <v/>
      </c>
      <c r="BF163" t="str">
        <f t="shared" si="46"/>
        <v/>
      </c>
      <c r="BG163" t="str">
        <f t="shared" si="47"/>
        <v/>
      </c>
    </row>
    <row r="164" spans="49:59">
      <c r="AW164" t="str">
        <f t="shared" si="40"/>
        <v/>
      </c>
      <c r="AZ164" t="str">
        <f t="shared" si="41"/>
        <v/>
      </c>
      <c r="BA164" t="str">
        <f t="shared" si="42"/>
        <v/>
      </c>
      <c r="BC164" t="str">
        <f t="shared" si="43"/>
        <v/>
      </c>
      <c r="BD164" t="str">
        <f t="shared" si="44"/>
        <v/>
      </c>
      <c r="BE164" t="str">
        <f t="shared" si="45"/>
        <v/>
      </c>
      <c r="BF164" t="str">
        <f t="shared" si="46"/>
        <v/>
      </c>
      <c r="BG164" t="str">
        <f t="shared" si="47"/>
        <v/>
      </c>
    </row>
    <row r="165" spans="49:59">
      <c r="AW165" t="str">
        <f t="shared" si="40"/>
        <v/>
      </c>
      <c r="AZ165" t="str">
        <f t="shared" si="41"/>
        <v/>
      </c>
      <c r="BA165" t="str">
        <f t="shared" si="42"/>
        <v/>
      </c>
      <c r="BC165" t="str">
        <f t="shared" si="43"/>
        <v/>
      </c>
      <c r="BD165" t="str">
        <f t="shared" si="44"/>
        <v/>
      </c>
      <c r="BE165" t="str">
        <f t="shared" si="45"/>
        <v/>
      </c>
      <c r="BF165" t="str">
        <f t="shared" si="46"/>
        <v/>
      </c>
      <c r="BG165" t="str">
        <f t="shared" si="47"/>
        <v/>
      </c>
    </row>
    <row r="166" spans="49:59">
      <c r="AW166" t="str">
        <f t="shared" si="40"/>
        <v/>
      </c>
      <c r="AZ166" t="str">
        <f t="shared" si="41"/>
        <v/>
      </c>
      <c r="BA166" t="str">
        <f t="shared" si="42"/>
        <v/>
      </c>
      <c r="BC166" t="str">
        <f t="shared" si="43"/>
        <v/>
      </c>
      <c r="BD166" t="str">
        <f t="shared" si="44"/>
        <v/>
      </c>
      <c r="BE166" t="str">
        <f t="shared" si="45"/>
        <v/>
      </c>
      <c r="BF166" t="str">
        <f t="shared" si="46"/>
        <v/>
      </c>
      <c r="BG166" t="str">
        <f t="shared" si="47"/>
        <v/>
      </c>
    </row>
    <row r="167" spans="49:59">
      <c r="AW167" t="str">
        <f t="shared" si="40"/>
        <v/>
      </c>
      <c r="AZ167" t="str">
        <f t="shared" si="41"/>
        <v/>
      </c>
      <c r="BA167" t="str">
        <f t="shared" si="42"/>
        <v/>
      </c>
      <c r="BC167" t="str">
        <f t="shared" si="43"/>
        <v/>
      </c>
      <c r="BD167" t="str">
        <f t="shared" si="44"/>
        <v/>
      </c>
      <c r="BE167" t="str">
        <f t="shared" si="45"/>
        <v/>
      </c>
      <c r="BF167" t="str">
        <f t="shared" si="46"/>
        <v/>
      </c>
      <c r="BG167" t="str">
        <f t="shared" si="47"/>
        <v/>
      </c>
    </row>
    <row r="168" spans="49:59">
      <c r="AW168" t="str">
        <f t="shared" si="40"/>
        <v/>
      </c>
      <c r="AZ168" t="str">
        <f t="shared" si="41"/>
        <v/>
      </c>
      <c r="BA168" t="str">
        <f t="shared" si="42"/>
        <v/>
      </c>
      <c r="BC168" t="str">
        <f t="shared" si="43"/>
        <v/>
      </c>
      <c r="BD168" t="str">
        <f t="shared" si="44"/>
        <v/>
      </c>
      <c r="BE168" t="str">
        <f t="shared" si="45"/>
        <v/>
      </c>
      <c r="BF168" t="str">
        <f t="shared" si="46"/>
        <v/>
      </c>
      <c r="BG168" t="str">
        <f t="shared" si="47"/>
        <v/>
      </c>
    </row>
    <row r="169" spans="49:59">
      <c r="AW169" t="str">
        <f t="shared" si="40"/>
        <v/>
      </c>
      <c r="AZ169" t="str">
        <f t="shared" si="41"/>
        <v/>
      </c>
      <c r="BA169" t="str">
        <f t="shared" si="42"/>
        <v/>
      </c>
      <c r="BC169" t="str">
        <f t="shared" si="43"/>
        <v/>
      </c>
      <c r="BD169" t="str">
        <f t="shared" si="44"/>
        <v/>
      </c>
      <c r="BE169" t="str">
        <f t="shared" si="45"/>
        <v/>
      </c>
      <c r="BF169" t="str">
        <f t="shared" si="46"/>
        <v/>
      </c>
      <c r="BG169" t="str">
        <f t="shared" si="47"/>
        <v/>
      </c>
    </row>
    <row r="170" spans="49:59">
      <c r="AW170" t="str">
        <f t="shared" si="40"/>
        <v/>
      </c>
      <c r="AZ170" t="str">
        <f t="shared" si="41"/>
        <v/>
      </c>
      <c r="BA170" t="str">
        <f t="shared" si="42"/>
        <v/>
      </c>
      <c r="BC170" t="str">
        <f t="shared" si="43"/>
        <v/>
      </c>
      <c r="BD170" t="str">
        <f t="shared" si="44"/>
        <v/>
      </c>
      <c r="BE170" t="str">
        <f t="shared" si="45"/>
        <v/>
      </c>
      <c r="BF170" t="str">
        <f t="shared" si="46"/>
        <v/>
      </c>
      <c r="BG170" t="str">
        <f t="shared" si="47"/>
        <v/>
      </c>
    </row>
    <row r="171" spans="49:59">
      <c r="AW171" t="str">
        <f t="shared" si="40"/>
        <v/>
      </c>
      <c r="AZ171" t="str">
        <f t="shared" si="41"/>
        <v/>
      </c>
      <c r="BA171" t="str">
        <f t="shared" si="42"/>
        <v/>
      </c>
      <c r="BC171" t="str">
        <f t="shared" si="43"/>
        <v/>
      </c>
      <c r="BD171" t="str">
        <f t="shared" si="44"/>
        <v/>
      </c>
      <c r="BE171" t="str">
        <f t="shared" si="45"/>
        <v/>
      </c>
      <c r="BF171" t="str">
        <f t="shared" si="46"/>
        <v/>
      </c>
      <c r="BG171" t="str">
        <f t="shared" si="47"/>
        <v/>
      </c>
    </row>
    <row r="172" spans="49:59">
      <c r="AW172" t="str">
        <f t="shared" si="40"/>
        <v/>
      </c>
      <c r="AZ172" t="str">
        <f t="shared" si="41"/>
        <v/>
      </c>
      <c r="BA172" t="str">
        <f t="shared" si="42"/>
        <v/>
      </c>
      <c r="BC172" t="str">
        <f t="shared" si="43"/>
        <v/>
      </c>
      <c r="BD172" t="str">
        <f t="shared" si="44"/>
        <v/>
      </c>
      <c r="BE172" t="str">
        <f t="shared" si="45"/>
        <v/>
      </c>
      <c r="BF172" t="str">
        <f t="shared" si="46"/>
        <v/>
      </c>
      <c r="BG172" t="str">
        <f t="shared" si="47"/>
        <v/>
      </c>
    </row>
    <row r="173" spans="49:59">
      <c r="AW173" t="str">
        <f t="shared" si="40"/>
        <v/>
      </c>
      <c r="AZ173" t="str">
        <f t="shared" si="41"/>
        <v/>
      </c>
      <c r="BA173" t="str">
        <f t="shared" si="42"/>
        <v/>
      </c>
      <c r="BC173" t="str">
        <f t="shared" si="43"/>
        <v/>
      </c>
      <c r="BD173" t="str">
        <f t="shared" si="44"/>
        <v/>
      </c>
      <c r="BE173" t="str">
        <f t="shared" si="45"/>
        <v/>
      </c>
      <c r="BF173" t="str">
        <f t="shared" si="46"/>
        <v/>
      </c>
      <c r="BG173" t="str">
        <f t="shared" si="47"/>
        <v/>
      </c>
    </row>
    <row r="174" spans="49:59">
      <c r="AW174" t="str">
        <f t="shared" si="40"/>
        <v/>
      </c>
      <c r="AZ174" t="str">
        <f t="shared" si="41"/>
        <v/>
      </c>
      <c r="BA174" t="str">
        <f t="shared" si="42"/>
        <v/>
      </c>
      <c r="BC174" t="str">
        <f t="shared" si="43"/>
        <v/>
      </c>
      <c r="BD174" t="str">
        <f t="shared" si="44"/>
        <v/>
      </c>
      <c r="BE174" t="str">
        <f t="shared" si="45"/>
        <v/>
      </c>
      <c r="BF174" t="str">
        <f t="shared" si="46"/>
        <v/>
      </c>
      <c r="BG174" t="str">
        <f t="shared" si="47"/>
        <v/>
      </c>
    </row>
    <row r="175" spans="49:59">
      <c r="AW175" t="str">
        <f t="shared" si="40"/>
        <v/>
      </c>
      <c r="AZ175" t="str">
        <f t="shared" si="41"/>
        <v/>
      </c>
      <c r="BA175" t="str">
        <f t="shared" si="42"/>
        <v/>
      </c>
      <c r="BC175" t="str">
        <f t="shared" si="43"/>
        <v/>
      </c>
      <c r="BD175" t="str">
        <f t="shared" si="44"/>
        <v/>
      </c>
      <c r="BE175" t="str">
        <f t="shared" si="45"/>
        <v/>
      </c>
      <c r="BF175" t="str">
        <f t="shared" si="46"/>
        <v/>
      </c>
      <c r="BG175" t="str">
        <f t="shared" si="47"/>
        <v/>
      </c>
    </row>
    <row r="176" spans="49:59">
      <c r="AW176" t="str">
        <f t="shared" si="40"/>
        <v/>
      </c>
      <c r="AZ176" t="str">
        <f t="shared" si="41"/>
        <v/>
      </c>
      <c r="BA176" t="str">
        <f t="shared" si="42"/>
        <v/>
      </c>
      <c r="BC176" t="str">
        <f t="shared" si="43"/>
        <v/>
      </c>
      <c r="BD176" t="str">
        <f t="shared" si="44"/>
        <v/>
      </c>
      <c r="BE176" t="str">
        <f t="shared" si="45"/>
        <v/>
      </c>
      <c r="BF176" t="str">
        <f t="shared" si="46"/>
        <v/>
      </c>
      <c r="BG176" t="str">
        <f t="shared" si="47"/>
        <v/>
      </c>
    </row>
    <row r="177" spans="49:59">
      <c r="AW177" t="str">
        <f t="shared" si="40"/>
        <v/>
      </c>
      <c r="AZ177" t="str">
        <f t="shared" si="41"/>
        <v/>
      </c>
      <c r="BA177" t="str">
        <f t="shared" si="42"/>
        <v/>
      </c>
      <c r="BC177" t="str">
        <f t="shared" si="43"/>
        <v/>
      </c>
      <c r="BD177" t="str">
        <f t="shared" si="44"/>
        <v/>
      </c>
      <c r="BE177" t="str">
        <f t="shared" si="45"/>
        <v/>
      </c>
      <c r="BF177" t="str">
        <f t="shared" si="46"/>
        <v/>
      </c>
      <c r="BG177" t="str">
        <f t="shared" si="47"/>
        <v/>
      </c>
    </row>
    <row r="178" spans="49:59">
      <c r="AW178" t="str">
        <f t="shared" si="40"/>
        <v/>
      </c>
      <c r="AZ178" t="str">
        <f t="shared" si="41"/>
        <v/>
      </c>
      <c r="BA178" t="str">
        <f t="shared" si="42"/>
        <v/>
      </c>
      <c r="BC178" t="str">
        <f t="shared" si="43"/>
        <v/>
      </c>
      <c r="BD178" t="str">
        <f t="shared" si="44"/>
        <v/>
      </c>
      <c r="BE178" t="str">
        <f t="shared" si="45"/>
        <v/>
      </c>
      <c r="BF178" t="str">
        <f t="shared" si="46"/>
        <v/>
      </c>
      <c r="BG178" t="str">
        <f t="shared" si="47"/>
        <v/>
      </c>
    </row>
    <row r="179" spans="49:59">
      <c r="AW179" t="str">
        <f t="shared" si="40"/>
        <v/>
      </c>
      <c r="AZ179" t="str">
        <f t="shared" si="41"/>
        <v/>
      </c>
      <c r="BA179" t="str">
        <f t="shared" si="42"/>
        <v/>
      </c>
      <c r="BC179" t="str">
        <f t="shared" si="43"/>
        <v/>
      </c>
      <c r="BD179" t="str">
        <f t="shared" si="44"/>
        <v/>
      </c>
      <c r="BE179" t="str">
        <f t="shared" si="45"/>
        <v/>
      </c>
      <c r="BF179" t="str">
        <f t="shared" si="46"/>
        <v/>
      </c>
      <c r="BG179" t="str">
        <f t="shared" si="47"/>
        <v/>
      </c>
    </row>
    <row r="180" spans="49:59">
      <c r="AW180" t="str">
        <f t="shared" si="40"/>
        <v/>
      </c>
      <c r="AZ180" t="str">
        <f t="shared" si="41"/>
        <v/>
      </c>
      <c r="BA180" t="str">
        <f t="shared" si="42"/>
        <v/>
      </c>
      <c r="BC180" t="str">
        <f t="shared" si="43"/>
        <v/>
      </c>
      <c r="BD180" t="str">
        <f t="shared" si="44"/>
        <v/>
      </c>
      <c r="BE180" t="str">
        <f t="shared" si="45"/>
        <v/>
      </c>
      <c r="BF180" t="str">
        <f t="shared" si="46"/>
        <v/>
      </c>
      <c r="BG180" t="str">
        <f t="shared" si="47"/>
        <v/>
      </c>
    </row>
    <row r="181" spans="49:59">
      <c r="AW181" t="str">
        <f t="shared" si="40"/>
        <v/>
      </c>
      <c r="AZ181" t="str">
        <f t="shared" si="41"/>
        <v/>
      </c>
      <c r="BA181" t="str">
        <f t="shared" si="42"/>
        <v/>
      </c>
      <c r="BC181" t="str">
        <f t="shared" si="43"/>
        <v/>
      </c>
      <c r="BD181" t="str">
        <f t="shared" si="44"/>
        <v/>
      </c>
      <c r="BE181" t="str">
        <f t="shared" si="45"/>
        <v/>
      </c>
      <c r="BF181" t="str">
        <f t="shared" si="46"/>
        <v/>
      </c>
      <c r="BG181" t="str">
        <f t="shared" si="47"/>
        <v/>
      </c>
    </row>
    <row r="182" spans="49:59">
      <c r="AW182" t="str">
        <f t="shared" si="40"/>
        <v/>
      </c>
      <c r="AZ182" t="str">
        <f t="shared" si="41"/>
        <v/>
      </c>
      <c r="BA182" t="str">
        <f t="shared" si="42"/>
        <v/>
      </c>
      <c r="BC182" t="str">
        <f t="shared" si="43"/>
        <v/>
      </c>
      <c r="BD182" t="str">
        <f t="shared" si="44"/>
        <v/>
      </c>
      <c r="BE182" t="str">
        <f t="shared" si="45"/>
        <v/>
      </c>
      <c r="BF182" t="str">
        <f t="shared" si="46"/>
        <v/>
      </c>
      <c r="BG182" t="str">
        <f t="shared" si="47"/>
        <v/>
      </c>
    </row>
    <row r="183" spans="49:59">
      <c r="AW183" t="str">
        <f t="shared" si="40"/>
        <v/>
      </c>
      <c r="AZ183" t="str">
        <f t="shared" si="41"/>
        <v/>
      </c>
      <c r="BA183" t="str">
        <f t="shared" si="42"/>
        <v/>
      </c>
      <c r="BC183" t="str">
        <f t="shared" si="43"/>
        <v/>
      </c>
      <c r="BD183" t="str">
        <f t="shared" si="44"/>
        <v/>
      </c>
      <c r="BE183" t="str">
        <f t="shared" si="45"/>
        <v/>
      </c>
      <c r="BF183" t="str">
        <f t="shared" si="46"/>
        <v/>
      </c>
      <c r="BG183" t="str">
        <f t="shared" si="47"/>
        <v/>
      </c>
    </row>
    <row r="184" spans="49:59">
      <c r="AW184" t="str">
        <f t="shared" si="40"/>
        <v/>
      </c>
      <c r="AZ184" t="str">
        <f t="shared" si="41"/>
        <v/>
      </c>
      <c r="BA184" t="str">
        <f t="shared" si="42"/>
        <v/>
      </c>
      <c r="BC184" t="str">
        <f t="shared" si="43"/>
        <v/>
      </c>
      <c r="BD184" t="str">
        <f t="shared" si="44"/>
        <v/>
      </c>
      <c r="BE184" t="str">
        <f t="shared" si="45"/>
        <v/>
      </c>
      <c r="BF184" t="str">
        <f t="shared" si="46"/>
        <v/>
      </c>
      <c r="BG184" t="str">
        <f t="shared" si="47"/>
        <v/>
      </c>
    </row>
    <row r="185" spans="49:59">
      <c r="AW185" t="str">
        <f t="shared" si="40"/>
        <v/>
      </c>
      <c r="AZ185" t="str">
        <f t="shared" si="41"/>
        <v/>
      </c>
      <c r="BA185" t="str">
        <f t="shared" si="42"/>
        <v/>
      </c>
      <c r="BC185" t="str">
        <f t="shared" si="43"/>
        <v/>
      </c>
      <c r="BD185" t="str">
        <f t="shared" si="44"/>
        <v/>
      </c>
      <c r="BE185" t="str">
        <f t="shared" si="45"/>
        <v/>
      </c>
      <c r="BF185" t="str">
        <f t="shared" si="46"/>
        <v/>
      </c>
      <c r="BG185" t="str">
        <f t="shared" si="47"/>
        <v/>
      </c>
    </row>
    <row r="186" spans="49:59">
      <c r="AW186" t="str">
        <f t="shared" si="40"/>
        <v/>
      </c>
      <c r="AZ186" t="str">
        <f t="shared" si="41"/>
        <v/>
      </c>
      <c r="BA186" t="str">
        <f t="shared" si="42"/>
        <v/>
      </c>
      <c r="BC186" t="str">
        <f t="shared" si="43"/>
        <v/>
      </c>
      <c r="BD186" t="str">
        <f t="shared" si="44"/>
        <v/>
      </c>
      <c r="BE186" t="str">
        <f t="shared" si="45"/>
        <v/>
      </c>
      <c r="BF186" t="str">
        <f t="shared" si="46"/>
        <v/>
      </c>
      <c r="BG186" t="str">
        <f t="shared" si="47"/>
        <v/>
      </c>
    </row>
    <row r="187" spans="49:59">
      <c r="AW187" t="str">
        <f t="shared" si="40"/>
        <v/>
      </c>
      <c r="AZ187" t="str">
        <f t="shared" si="41"/>
        <v/>
      </c>
      <c r="BA187" t="str">
        <f t="shared" si="42"/>
        <v/>
      </c>
      <c r="BC187" t="str">
        <f t="shared" si="43"/>
        <v/>
      </c>
      <c r="BD187" t="str">
        <f t="shared" si="44"/>
        <v/>
      </c>
      <c r="BE187" t="str">
        <f t="shared" si="45"/>
        <v/>
      </c>
      <c r="BF187" t="str">
        <f t="shared" si="46"/>
        <v/>
      </c>
      <c r="BG187" t="str">
        <f t="shared" si="47"/>
        <v/>
      </c>
    </row>
    <row r="188" spans="49:59">
      <c r="AW188" t="str">
        <f t="shared" si="40"/>
        <v/>
      </c>
      <c r="AZ188" t="str">
        <f t="shared" si="41"/>
        <v/>
      </c>
      <c r="BA188" t="str">
        <f t="shared" si="42"/>
        <v/>
      </c>
      <c r="BC188" t="str">
        <f t="shared" si="43"/>
        <v/>
      </c>
      <c r="BD188" t="str">
        <f t="shared" si="44"/>
        <v/>
      </c>
      <c r="BE188" t="str">
        <f t="shared" si="45"/>
        <v/>
      </c>
      <c r="BF188" t="str">
        <f t="shared" si="46"/>
        <v/>
      </c>
      <c r="BG188" t="str">
        <f t="shared" si="47"/>
        <v/>
      </c>
    </row>
    <row r="189" spans="49:59">
      <c r="AW189" t="str">
        <f t="shared" si="40"/>
        <v/>
      </c>
      <c r="AZ189" t="str">
        <f t="shared" si="41"/>
        <v/>
      </c>
      <c r="BA189" t="str">
        <f t="shared" si="42"/>
        <v/>
      </c>
      <c r="BC189" t="str">
        <f t="shared" si="43"/>
        <v/>
      </c>
      <c r="BD189" t="str">
        <f t="shared" si="44"/>
        <v/>
      </c>
      <c r="BE189" t="str">
        <f t="shared" si="45"/>
        <v/>
      </c>
      <c r="BF189" t="str">
        <f t="shared" si="46"/>
        <v/>
      </c>
      <c r="BG189" t="str">
        <f t="shared" si="47"/>
        <v/>
      </c>
    </row>
    <row r="190" spans="49:59">
      <c r="AW190" t="str">
        <f t="shared" si="40"/>
        <v/>
      </c>
      <c r="AZ190" t="str">
        <f t="shared" si="41"/>
        <v/>
      </c>
      <c r="BA190" t="str">
        <f t="shared" si="42"/>
        <v/>
      </c>
      <c r="BC190" t="str">
        <f t="shared" si="43"/>
        <v/>
      </c>
      <c r="BD190" t="str">
        <f t="shared" si="44"/>
        <v/>
      </c>
      <c r="BE190" t="str">
        <f t="shared" si="45"/>
        <v/>
      </c>
      <c r="BF190" t="str">
        <f t="shared" si="46"/>
        <v/>
      </c>
      <c r="BG190" t="str">
        <f t="shared" si="47"/>
        <v/>
      </c>
    </row>
    <row r="191" spans="49:59">
      <c r="AW191" t="str">
        <f t="shared" si="40"/>
        <v/>
      </c>
      <c r="AZ191" t="str">
        <f t="shared" si="41"/>
        <v/>
      </c>
      <c r="BA191" t="str">
        <f t="shared" si="42"/>
        <v/>
      </c>
      <c r="BC191" t="str">
        <f t="shared" si="43"/>
        <v/>
      </c>
      <c r="BD191" t="str">
        <f t="shared" si="44"/>
        <v/>
      </c>
      <c r="BE191" t="str">
        <f t="shared" si="45"/>
        <v/>
      </c>
      <c r="BF191" t="str">
        <f t="shared" si="46"/>
        <v/>
      </c>
      <c r="BG191" t="str">
        <f t="shared" si="47"/>
        <v/>
      </c>
    </row>
    <row r="192" spans="49:59">
      <c r="AW192" t="str">
        <f t="shared" si="40"/>
        <v/>
      </c>
      <c r="AZ192" t="str">
        <f t="shared" si="41"/>
        <v/>
      </c>
      <c r="BA192" t="str">
        <f t="shared" si="42"/>
        <v/>
      </c>
      <c r="BC192" t="str">
        <f t="shared" si="43"/>
        <v/>
      </c>
      <c r="BD192" t="str">
        <f t="shared" si="44"/>
        <v/>
      </c>
      <c r="BE192" t="str">
        <f t="shared" si="45"/>
        <v/>
      </c>
      <c r="BF192" t="str">
        <f t="shared" si="46"/>
        <v/>
      </c>
      <c r="BG192" t="str">
        <f t="shared" si="47"/>
        <v/>
      </c>
    </row>
    <row r="193" spans="49:59">
      <c r="AW193" t="str">
        <f t="shared" si="40"/>
        <v/>
      </c>
      <c r="AZ193" t="str">
        <f t="shared" si="41"/>
        <v/>
      </c>
      <c r="BA193" t="str">
        <f t="shared" si="42"/>
        <v/>
      </c>
      <c r="BC193" t="str">
        <f t="shared" si="43"/>
        <v/>
      </c>
      <c r="BD193" t="str">
        <f t="shared" si="44"/>
        <v/>
      </c>
      <c r="BE193" t="str">
        <f t="shared" si="45"/>
        <v/>
      </c>
      <c r="BF193" t="str">
        <f t="shared" si="46"/>
        <v/>
      </c>
      <c r="BG193" t="str">
        <f t="shared" si="47"/>
        <v/>
      </c>
    </row>
    <row r="194" spans="49:59">
      <c r="AW194" t="str">
        <f t="shared" si="40"/>
        <v/>
      </c>
      <c r="AZ194" t="str">
        <f t="shared" si="41"/>
        <v/>
      </c>
      <c r="BA194" t="str">
        <f t="shared" si="42"/>
        <v/>
      </c>
      <c r="BC194" t="str">
        <f t="shared" si="43"/>
        <v/>
      </c>
      <c r="BD194" t="str">
        <f t="shared" si="44"/>
        <v/>
      </c>
      <c r="BE194" t="str">
        <f t="shared" si="45"/>
        <v/>
      </c>
      <c r="BF194" t="str">
        <f t="shared" si="46"/>
        <v/>
      </c>
      <c r="BG194" t="str">
        <f t="shared" si="47"/>
        <v/>
      </c>
    </row>
    <row r="195" spans="49:59">
      <c r="AW195" t="str">
        <f t="shared" si="40"/>
        <v/>
      </c>
      <c r="AZ195" t="str">
        <f t="shared" si="41"/>
        <v/>
      </c>
      <c r="BA195" t="str">
        <f t="shared" si="42"/>
        <v/>
      </c>
      <c r="BC195" t="str">
        <f t="shared" si="43"/>
        <v/>
      </c>
      <c r="BD195" t="str">
        <f t="shared" si="44"/>
        <v/>
      </c>
      <c r="BE195" t="str">
        <f t="shared" si="45"/>
        <v/>
      </c>
      <c r="BF195" t="str">
        <f t="shared" si="46"/>
        <v/>
      </c>
      <c r="BG195" t="str">
        <f t="shared" si="47"/>
        <v/>
      </c>
    </row>
    <row r="196" spans="49:59">
      <c r="AW196" t="str">
        <f t="shared" si="40"/>
        <v/>
      </c>
      <c r="AZ196" t="str">
        <f t="shared" si="41"/>
        <v/>
      </c>
      <c r="BA196" t="str">
        <f t="shared" si="42"/>
        <v/>
      </c>
      <c r="BC196" t="str">
        <f t="shared" si="43"/>
        <v/>
      </c>
      <c r="BD196" t="str">
        <f t="shared" si="44"/>
        <v/>
      </c>
      <c r="BE196" t="str">
        <f t="shared" si="45"/>
        <v/>
      </c>
      <c r="BF196" t="str">
        <f t="shared" si="46"/>
        <v/>
      </c>
      <c r="BG196" t="str">
        <f t="shared" si="47"/>
        <v/>
      </c>
    </row>
    <row r="197" spans="49:59">
      <c r="AW197" t="str">
        <f t="shared" si="40"/>
        <v/>
      </c>
      <c r="AZ197" t="str">
        <f t="shared" si="41"/>
        <v/>
      </c>
      <c r="BA197" t="str">
        <f t="shared" si="42"/>
        <v/>
      </c>
      <c r="BC197" t="str">
        <f t="shared" si="43"/>
        <v/>
      </c>
      <c r="BD197" t="str">
        <f t="shared" si="44"/>
        <v/>
      </c>
      <c r="BE197" t="str">
        <f t="shared" si="45"/>
        <v/>
      </c>
      <c r="BF197" t="str">
        <f t="shared" si="46"/>
        <v/>
      </c>
      <c r="BG197" t="str">
        <f t="shared" si="47"/>
        <v/>
      </c>
    </row>
    <row r="198" spans="49:59">
      <c r="AW198" t="str">
        <f t="shared" si="40"/>
        <v/>
      </c>
      <c r="AZ198" t="str">
        <f t="shared" si="41"/>
        <v/>
      </c>
      <c r="BA198" t="str">
        <f t="shared" si="42"/>
        <v/>
      </c>
      <c r="BC198" t="str">
        <f t="shared" si="43"/>
        <v/>
      </c>
      <c r="BD198" t="str">
        <f t="shared" si="44"/>
        <v/>
      </c>
      <c r="BE198" t="str">
        <f t="shared" si="45"/>
        <v/>
      </c>
      <c r="BF198" t="str">
        <f t="shared" si="46"/>
        <v/>
      </c>
      <c r="BG198" t="str">
        <f t="shared" si="47"/>
        <v/>
      </c>
    </row>
    <row r="219" spans="1:1">
      <c r="A219" s="3"/>
    </row>
  </sheetData>
  <protectedRanges>
    <protectedRange sqref="H9:AK108 AL10:AQ108" name="範囲2"/>
    <protectedRange sqref="B9:E108" name="範囲1"/>
    <protectedRange sqref="AP9 AN9 AL9" name="範囲2_1"/>
  </protectedRanges>
  <mergeCells count="19">
    <mergeCell ref="N7:O7"/>
    <mergeCell ref="B1:G1"/>
    <mergeCell ref="H7:I7"/>
    <mergeCell ref="T7:U7"/>
    <mergeCell ref="V7:W7"/>
    <mergeCell ref="P7:Q7"/>
    <mergeCell ref="J7:K7"/>
    <mergeCell ref="L7:M7"/>
    <mergeCell ref="R7:S7"/>
    <mergeCell ref="X7:Y7"/>
    <mergeCell ref="AB7:AC7"/>
    <mergeCell ref="AP7:AQ7"/>
    <mergeCell ref="AF7:AG7"/>
    <mergeCell ref="Z7:AA7"/>
    <mergeCell ref="AL7:AM7"/>
    <mergeCell ref="AH7:AI7"/>
    <mergeCell ref="AJ7:AK7"/>
    <mergeCell ref="AN7:AO7"/>
    <mergeCell ref="AD7:AE7"/>
  </mergeCells>
  <phoneticPr fontId="3"/>
  <dataValidations count="1">
    <dataValidation type="list" allowBlank="1" showInputMessage="1" showErrorMessage="1" sqref="AD9:AD108 AB9:AB108 Z9:Z108 X9:X108 V9:V108 T9:T108 R9:R108 P9:P108 N9:N108 L9:L108 J9:J108 H9:H108" xr:uid="{00000000-0002-0000-0100-000000000000}">
      <formula1>$AS$6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BN219"/>
  <sheetViews>
    <sheetView workbookViewId="0">
      <pane xSplit="5" ySplit="8" topLeftCell="F9" activePane="bottomRight" state="frozen"/>
      <selection activeCell="F30" sqref="F30"/>
      <selection pane="topRight" activeCell="F30" sqref="F30"/>
      <selection pane="bottomLeft" activeCell="F30" sqref="F30"/>
      <selection pane="bottomRight" activeCell="V24" sqref="V24"/>
    </sheetView>
  </sheetViews>
  <sheetFormatPr defaultRowHeight="13.5"/>
  <cols>
    <col min="1" max="1" width="6.5" customWidth="1"/>
    <col min="2" max="2" width="7.375" customWidth="1"/>
    <col min="3" max="3" width="13.375" customWidth="1"/>
    <col min="4" max="4" width="16.875" customWidth="1"/>
    <col min="5" max="5" width="4.375" customWidth="1"/>
    <col min="6" max="6" width="11.125" customWidth="1"/>
    <col min="7" max="7" width="43.125" customWidth="1"/>
    <col min="8" max="8" width="2.375" customWidth="1"/>
    <col min="9" max="9" width="5.625" customWidth="1"/>
    <col min="10" max="10" width="2.375" customWidth="1"/>
    <col min="11" max="11" width="5.625" customWidth="1"/>
    <col min="12" max="12" width="2.375" customWidth="1"/>
    <col min="13" max="13" width="5.625" customWidth="1"/>
    <col min="14" max="14" width="2.375" customWidth="1"/>
    <col min="15" max="15" width="5.625" customWidth="1"/>
    <col min="16" max="16" width="2.375" customWidth="1"/>
    <col min="17" max="17" width="5.625" customWidth="1"/>
    <col min="18" max="18" width="2.375" customWidth="1"/>
    <col min="19" max="19" width="5.625" customWidth="1"/>
    <col min="20" max="20" width="2.625" customWidth="1"/>
    <col min="21" max="21" width="5.625" customWidth="1"/>
    <col min="22" max="22" width="2.5" customWidth="1"/>
    <col min="23" max="23" width="7.125" customWidth="1"/>
    <col min="24" max="24" width="2.5" customWidth="1"/>
    <col min="25" max="25" width="6" customWidth="1"/>
    <col min="26" max="26" width="2.375" customWidth="1"/>
    <col min="27" max="27" width="6.125" customWidth="1"/>
    <col min="28" max="28" width="2.25" customWidth="1"/>
    <col min="29" max="29" width="6.25" customWidth="1"/>
    <col min="30" max="30" width="2.5" customWidth="1"/>
    <col min="31" max="31" width="7.375" customWidth="1"/>
    <col min="32" max="37" width="0.625" customWidth="1"/>
    <col min="38" max="38" width="2.375" customWidth="1"/>
    <col min="39" max="39" width="6.25" customWidth="1"/>
    <col min="40" max="40" width="2.375" customWidth="1"/>
    <col min="41" max="41" width="6.25" customWidth="1"/>
    <col min="42" max="42" width="3" customWidth="1"/>
    <col min="43" max="44" width="5.625" customWidth="1"/>
    <col min="45" max="45" width="9.375" customWidth="1"/>
    <col min="46" max="46" width="4.625" customWidth="1"/>
    <col min="47" max="47" width="10.125" customWidth="1"/>
    <col min="48" max="63" width="8.625" customWidth="1"/>
    <col min="64" max="64" width="10.125" customWidth="1"/>
    <col min="65" max="66" width="8.5" customWidth="1"/>
  </cols>
  <sheetData>
    <row r="1" spans="1:66" ht="13.5" customHeight="1">
      <c r="B1" s="423" t="s">
        <v>135</v>
      </c>
      <c r="C1" s="423"/>
      <c r="D1" s="423"/>
      <c r="E1" s="423"/>
      <c r="F1" s="423"/>
      <c r="G1" s="423"/>
    </row>
    <row r="2" spans="1:66">
      <c r="A2">
        <v>1</v>
      </c>
      <c r="B2">
        <f>A2+1</f>
        <v>2</v>
      </c>
      <c r="C2">
        <f t="shared" ref="C2:BM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>I2+1</f>
        <v>10</v>
      </c>
      <c r="K2">
        <f>J2+1</f>
        <v>11</v>
      </c>
      <c r="L2">
        <f>K2+1</f>
        <v>12</v>
      </c>
      <c r="M2">
        <f>L2+1</f>
        <v>13</v>
      </c>
      <c r="N2">
        <f>M2+1</f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f t="shared" si="0"/>
        <v>22</v>
      </c>
      <c r="W2">
        <f t="shared" si="0"/>
        <v>23</v>
      </c>
      <c r="X2">
        <f t="shared" si="0"/>
        <v>24</v>
      </c>
      <c r="Y2">
        <f t="shared" si="0"/>
        <v>25</v>
      </c>
      <c r="Z2">
        <f t="shared" si="0"/>
        <v>26</v>
      </c>
      <c r="AA2">
        <f t="shared" si="0"/>
        <v>27</v>
      </c>
      <c r="AB2">
        <f t="shared" si="0"/>
        <v>28</v>
      </c>
      <c r="AC2">
        <f t="shared" si="0"/>
        <v>29</v>
      </c>
      <c r="AD2">
        <f t="shared" si="0"/>
        <v>30</v>
      </c>
      <c r="AE2">
        <f t="shared" si="0"/>
        <v>31</v>
      </c>
      <c r="AF2">
        <f t="shared" si="0"/>
        <v>32</v>
      </c>
      <c r="AG2">
        <f t="shared" si="0"/>
        <v>33</v>
      </c>
      <c r="AH2">
        <f t="shared" si="0"/>
        <v>34</v>
      </c>
      <c r="AI2">
        <f t="shared" si="0"/>
        <v>35</v>
      </c>
      <c r="AJ2">
        <f t="shared" si="0"/>
        <v>36</v>
      </c>
      <c r="AK2">
        <f t="shared" si="0"/>
        <v>37</v>
      </c>
      <c r="AL2">
        <f t="shared" si="0"/>
        <v>38</v>
      </c>
      <c r="AM2">
        <f t="shared" si="0"/>
        <v>39</v>
      </c>
      <c r="AN2">
        <f t="shared" si="0"/>
        <v>40</v>
      </c>
      <c r="AO2">
        <f t="shared" si="0"/>
        <v>41</v>
      </c>
      <c r="AP2">
        <f t="shared" si="0"/>
        <v>42</v>
      </c>
      <c r="AQ2">
        <f t="shared" si="0"/>
        <v>43</v>
      </c>
      <c r="AR2">
        <f t="shared" si="0"/>
        <v>44</v>
      </c>
      <c r="AS2">
        <f t="shared" si="0"/>
        <v>45</v>
      </c>
      <c r="AT2">
        <f t="shared" si="0"/>
        <v>46</v>
      </c>
      <c r="AU2">
        <f t="shared" si="0"/>
        <v>47</v>
      </c>
      <c r="AV2">
        <f t="shared" si="0"/>
        <v>48</v>
      </c>
      <c r="BB2">
        <f>AV2+1</f>
        <v>49</v>
      </c>
      <c r="BC2">
        <f t="shared" si="0"/>
        <v>50</v>
      </c>
      <c r="BD2">
        <f t="shared" si="0"/>
        <v>51</v>
      </c>
      <c r="BE2">
        <f t="shared" si="0"/>
        <v>52</v>
      </c>
      <c r="BF2">
        <f t="shared" si="0"/>
        <v>53</v>
      </c>
      <c r="BG2">
        <f t="shared" si="0"/>
        <v>54</v>
      </c>
      <c r="BH2">
        <f t="shared" si="0"/>
        <v>55</v>
      </c>
      <c r="BI2">
        <f t="shared" si="0"/>
        <v>56</v>
      </c>
      <c r="BJ2">
        <f t="shared" si="0"/>
        <v>57</v>
      </c>
      <c r="BK2">
        <f t="shared" si="0"/>
        <v>58</v>
      </c>
      <c r="BL2">
        <f t="shared" si="0"/>
        <v>59</v>
      </c>
      <c r="BM2">
        <f t="shared" si="0"/>
        <v>60</v>
      </c>
    </row>
    <row r="3" spans="1:66">
      <c r="B3" t="s">
        <v>26</v>
      </c>
      <c r="C3" s="26"/>
      <c r="D3" s="27" t="s">
        <v>13</v>
      </c>
    </row>
    <row r="4" spans="1:66">
      <c r="B4" s="111"/>
      <c r="C4" s="27" t="s">
        <v>27</v>
      </c>
      <c r="D4" s="27"/>
    </row>
    <row r="5" spans="1:66" ht="13.5" customHeight="1">
      <c r="B5" s="111"/>
      <c r="C5" s="28"/>
      <c r="F5" s="7"/>
      <c r="H5" s="101" t="s">
        <v>7</v>
      </c>
      <c r="I5" s="102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18"/>
      <c r="U5" s="15"/>
      <c r="V5" s="18"/>
      <c r="W5" s="15"/>
      <c r="X5" s="18"/>
      <c r="Y5" s="15"/>
      <c r="Z5" s="103"/>
      <c r="AA5" s="103"/>
      <c r="AB5" s="18"/>
      <c r="AC5" s="15"/>
      <c r="AD5" s="103"/>
      <c r="AE5" s="103"/>
      <c r="AF5" s="140"/>
      <c r="AL5" s="106"/>
      <c r="AM5" s="107"/>
      <c r="AN5" s="106"/>
      <c r="AO5" s="107"/>
      <c r="AP5" s="106"/>
      <c r="AQ5" s="107"/>
    </row>
    <row r="6" spans="1:66" ht="13.5" customHeight="1">
      <c r="B6" s="104" t="s">
        <v>14</v>
      </c>
      <c r="C6" s="23"/>
      <c r="D6" s="23"/>
      <c r="E6" s="23"/>
      <c r="F6" s="130" t="s">
        <v>75</v>
      </c>
      <c r="G6" s="170"/>
      <c r="H6" s="16"/>
      <c r="I6" s="17"/>
      <c r="J6" s="361"/>
      <c r="K6" s="361"/>
      <c r="L6" s="361"/>
      <c r="M6" s="361"/>
      <c r="N6" s="16"/>
      <c r="O6" s="17"/>
      <c r="P6" s="16"/>
      <c r="Q6" s="17"/>
      <c r="R6" s="16"/>
      <c r="S6" s="17"/>
      <c r="T6" s="16"/>
      <c r="U6" s="17"/>
      <c r="V6" s="16"/>
      <c r="W6" s="17"/>
      <c r="X6" s="16"/>
      <c r="Y6" s="17"/>
      <c r="Z6" s="16"/>
      <c r="AA6" s="17"/>
      <c r="AB6" s="16"/>
      <c r="AC6" s="17"/>
      <c r="AD6" s="16"/>
      <c r="AE6" s="17"/>
      <c r="AF6" s="325"/>
      <c r="AG6" s="2"/>
      <c r="AH6" s="2"/>
      <c r="AI6" s="2"/>
      <c r="AJ6" s="2"/>
      <c r="AK6" s="2"/>
      <c r="AL6" s="108"/>
      <c r="AM6" s="109"/>
      <c r="AN6" s="108"/>
      <c r="AO6" s="109"/>
      <c r="AP6" s="108"/>
      <c r="AQ6" s="109"/>
      <c r="AS6" t="s">
        <v>3</v>
      </c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 ht="27" customHeight="1">
      <c r="B7" s="13" t="s">
        <v>15</v>
      </c>
      <c r="C7" s="14" t="s">
        <v>1</v>
      </c>
      <c r="D7" s="105" t="s">
        <v>16</v>
      </c>
      <c r="E7" s="14" t="s">
        <v>0</v>
      </c>
      <c r="F7" s="20" t="s">
        <v>67</v>
      </c>
      <c r="G7" s="6" t="s">
        <v>9</v>
      </c>
      <c r="H7" s="424" t="s">
        <v>185</v>
      </c>
      <c r="I7" s="425"/>
      <c r="J7" s="424" t="s">
        <v>184</v>
      </c>
      <c r="K7" s="425"/>
      <c r="L7" s="424" t="s">
        <v>166</v>
      </c>
      <c r="M7" s="425"/>
      <c r="N7" s="424" t="s">
        <v>136</v>
      </c>
      <c r="O7" s="425"/>
      <c r="P7" s="424" t="s">
        <v>137</v>
      </c>
      <c r="Q7" s="425"/>
      <c r="R7" s="424" t="s">
        <v>170</v>
      </c>
      <c r="S7" s="425"/>
      <c r="T7" s="424" t="s">
        <v>96</v>
      </c>
      <c r="U7" s="425"/>
      <c r="V7" s="424" t="s">
        <v>194</v>
      </c>
      <c r="W7" s="425"/>
      <c r="X7" s="424" t="s">
        <v>139</v>
      </c>
      <c r="Y7" s="425"/>
      <c r="Z7" s="424" t="s">
        <v>97</v>
      </c>
      <c r="AA7" s="425"/>
      <c r="AB7" s="424" t="s">
        <v>98</v>
      </c>
      <c r="AC7" s="425"/>
      <c r="AD7" s="424" t="s">
        <v>191</v>
      </c>
      <c r="AE7" s="425"/>
      <c r="AF7" s="421"/>
      <c r="AG7" s="422"/>
      <c r="AH7" s="422"/>
      <c r="AI7" s="422"/>
      <c r="AJ7" s="422"/>
      <c r="AK7" s="422"/>
      <c r="AL7" s="426" t="s">
        <v>144</v>
      </c>
      <c r="AM7" s="427"/>
      <c r="AN7" s="426" t="s">
        <v>145</v>
      </c>
      <c r="AO7" s="427"/>
      <c r="AP7" s="426" t="s">
        <v>146</v>
      </c>
      <c r="AQ7" s="427"/>
      <c r="AS7" s="2" t="s">
        <v>45</v>
      </c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L7" s="2"/>
      <c r="BM7" s="2"/>
      <c r="BN7" s="2"/>
    </row>
    <row r="8" spans="1:66" ht="32.25" customHeight="1">
      <c r="A8" s="29" t="s">
        <v>5</v>
      </c>
      <c r="B8" s="30">
        <v>4801</v>
      </c>
      <c r="C8" s="30" t="s">
        <v>49</v>
      </c>
      <c r="D8" s="31" t="s">
        <v>50</v>
      </c>
      <c r="E8" s="188">
        <v>1</v>
      </c>
      <c r="F8" s="32" t="s">
        <v>100</v>
      </c>
      <c r="G8" s="233" t="str">
        <f>T(AV8)&amp;T(AW8)&amp;T(AX8)&amp;T(AY8)&amp;T(AZ8)&amp;T(BA8)&amp;T(BB8)&amp;T(BC8)&amp;T(BD8)&amp;T(BE8)&amp;T(BF8)&amp;T(BG8)</f>
        <v>１女50m．２女50m．３女50m．４女100m．５女100m．６女100m．全女200m．全女800m．全女80mH．全女走高跳．全女走幅跳．全女ｼﾞｬﾍﾞﾘｯｸﾎﾞｰﾙ投．</v>
      </c>
      <c r="H8" s="98" t="s">
        <v>8</v>
      </c>
      <c r="I8" s="129" t="s">
        <v>167</v>
      </c>
      <c r="J8" s="98" t="s">
        <v>3</v>
      </c>
      <c r="K8" s="129" t="s">
        <v>164</v>
      </c>
      <c r="L8" s="98" t="s">
        <v>3</v>
      </c>
      <c r="M8" s="129" t="s">
        <v>167</v>
      </c>
      <c r="N8" s="98" t="s">
        <v>3</v>
      </c>
      <c r="O8" s="129" t="s">
        <v>93</v>
      </c>
      <c r="P8" s="98" t="s">
        <v>3</v>
      </c>
      <c r="Q8" s="99" t="s">
        <v>94</v>
      </c>
      <c r="R8" s="98" t="s">
        <v>3</v>
      </c>
      <c r="S8" s="99" t="s">
        <v>95</v>
      </c>
      <c r="T8" s="98" t="s">
        <v>8</v>
      </c>
      <c r="U8" s="99" t="s">
        <v>138</v>
      </c>
      <c r="V8" s="98" t="s">
        <v>8</v>
      </c>
      <c r="W8" s="129" t="s">
        <v>195</v>
      </c>
      <c r="X8" s="98" t="s">
        <v>8</v>
      </c>
      <c r="Y8" s="129" t="s">
        <v>140</v>
      </c>
      <c r="Z8" s="269" t="s">
        <v>3</v>
      </c>
      <c r="AA8" s="336" t="s">
        <v>141</v>
      </c>
      <c r="AB8" s="98" t="s">
        <v>8</v>
      </c>
      <c r="AC8" s="337" t="s">
        <v>142</v>
      </c>
      <c r="AD8" s="98" t="s">
        <v>8</v>
      </c>
      <c r="AE8" s="100" t="s">
        <v>143</v>
      </c>
      <c r="AF8" s="338"/>
      <c r="AG8" s="339"/>
      <c r="AH8" s="339"/>
      <c r="AI8" s="339"/>
      <c r="AJ8" s="339"/>
      <c r="AK8" s="339"/>
      <c r="AL8" s="33"/>
      <c r="AM8" s="35" t="s">
        <v>6</v>
      </c>
      <c r="AN8" s="33" t="s">
        <v>3</v>
      </c>
      <c r="AO8" s="35" t="s">
        <v>6</v>
      </c>
      <c r="AP8" s="33" t="s">
        <v>3</v>
      </c>
      <c r="AQ8" s="35" t="s">
        <v>6</v>
      </c>
      <c r="AS8" s="122">
        <f>IF(COUNTIF(H8:AE8,"○")=0,"",COUNTIF(H8:AE8,"○"))</f>
        <v>12</v>
      </c>
      <c r="AU8" s="2"/>
      <c r="AV8" t="str">
        <f>IF(H8="○","１女50m．","")</f>
        <v>１女50m．</v>
      </c>
      <c r="AW8" t="str">
        <f>IF(J8="○","２女50m．","")</f>
        <v>２女50m．</v>
      </c>
      <c r="AX8" t="str">
        <f>IF(L8="○","３女50m．","")</f>
        <v>３女50m．</v>
      </c>
      <c r="AY8" t="str">
        <f>IF(N8="○","４女100m．","")</f>
        <v>４女100m．</v>
      </c>
      <c r="AZ8" t="str">
        <f>IF(P8="○","５女100m．","")</f>
        <v>５女100m．</v>
      </c>
      <c r="BA8" t="str">
        <f>IF(R8="○","６女100m．","")</f>
        <v>６女100m．</v>
      </c>
      <c r="BB8" t="str">
        <f>IF(T8="○","全女200m．","")</f>
        <v>全女200m．</v>
      </c>
      <c r="BC8" t="str">
        <f>IF(V8="○","全女800m．","")</f>
        <v>全女800m．</v>
      </c>
      <c r="BD8" t="str">
        <f>IF(X8="○","全女80mH．","")</f>
        <v>全女80mH．</v>
      </c>
      <c r="BE8" t="str">
        <f>IF(Z8="○","全女走高跳．","")</f>
        <v>全女走高跳．</v>
      </c>
      <c r="BF8" t="str">
        <f>IF(AB8="○","全女走幅跳．","")</f>
        <v>全女走幅跳．</v>
      </c>
      <c r="BG8" t="str">
        <f>IF(AD8="○","全女ｼﾞｬﾍﾞﾘｯｸﾎﾞｰﾙ投．","")</f>
        <v>全女ｼﾞｬﾍﾞﾘｯｸﾎﾞｰﾙ投．</v>
      </c>
    </row>
    <row r="9" spans="1:66" ht="15" customHeight="1">
      <c r="A9" s="19">
        <v>1</v>
      </c>
      <c r="B9" s="53"/>
      <c r="C9" s="56"/>
      <c r="D9" s="46"/>
      <c r="E9" s="189"/>
      <c r="F9" s="320"/>
      <c r="G9" s="146" t="str">
        <f>T(AV9)&amp;T(AW9)&amp;T(AX9)&amp;T(AY9)&amp;T(AZ9)&amp;T(BA9)&amp;T(BB9)&amp;T(BC9)&amp;T(BD9)&amp;T(BE9)&amp;T(BF9)&amp;T(BG9)&amp;T(BH9)&amp;T(BI9)&amp;T(BJ9)&amp;(BK9)</f>
        <v/>
      </c>
      <c r="H9" s="3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40"/>
      <c r="AG9" s="341"/>
      <c r="AH9" s="341"/>
      <c r="AI9" s="341"/>
      <c r="AJ9" s="341"/>
      <c r="AK9" s="341"/>
      <c r="AL9" s="113" t="str">
        <f>IF($B9="","",IF(ISERROR(MATCH($B9,リレー女子申込!$V$14:$V$205,0)),"","○"))</f>
        <v/>
      </c>
      <c r="AM9" s="113" t="str">
        <f>IF(ISERROR(MATCH($B9,リレー女子申込!$V$14:$V$205,0)),"",VLOOKUP(MATCH($B9,リレー女子申込!$V$14:$V$205,0),リレー女子申込!$S$14:$AA$205,9))</f>
        <v/>
      </c>
      <c r="AN9" s="113" t="str">
        <f>IF($B9="","",IF(ISERROR(MATCH($B9,リレー女子申込!$AG$14:$AG$205,0)),"","○"))</f>
        <v/>
      </c>
      <c r="AO9" s="113" t="str">
        <f>IF(ISERROR(MATCH($B9,リレー女子申込!$AG$14:$AG$205,0)),"",VLOOKUP(MATCH($B9,リレー女子申込!$AG$14:$AG$205,0),リレー女子申込!$AD$14:$AM$205,9))</f>
        <v/>
      </c>
      <c r="AP9" s="113" t="str">
        <f>IF($B9="","",IF(ISERROR(MATCH($B9,リレー女子申込!$AR$14:$AR$205,0)),"","○"))</f>
        <v/>
      </c>
      <c r="AQ9" s="113" t="str">
        <f>IF(ISERROR(MATCH($B9,リレー女子申込!$AR$14:$AR$205,0)),"",VLOOKUP(MATCH($B9,リレー女子申込!$AR$14:$AR$205,0),リレー女子申込!$AO$14:$AW$205,9))</f>
        <v/>
      </c>
      <c r="AS9" s="122" t="str">
        <f t="shared" ref="AS9:AS72" si="1">IF(COUNTIF(H9:AE9,"○")=0,"",COUNTIF(H9:AE9,"○"))</f>
        <v/>
      </c>
      <c r="AU9" s="2"/>
      <c r="AV9" t="str">
        <f>IF(H9="○","１女50m．","")</f>
        <v/>
      </c>
      <c r="AW9" t="str">
        <f>IF(J9="○","２女50m．","")</f>
        <v/>
      </c>
      <c r="AX9" t="str">
        <f t="shared" ref="AX9:AX72" si="2">IF(L9="○","３女50m．","")</f>
        <v/>
      </c>
      <c r="AY9" t="str">
        <f t="shared" ref="AY9:AY72" si="3">IF(N9="○","４女100m．","")</f>
        <v/>
      </c>
      <c r="AZ9" t="str">
        <f t="shared" ref="AZ9:AZ72" si="4">IF(P9="○","５女100m．","")</f>
        <v/>
      </c>
      <c r="BA9" t="str">
        <f t="shared" ref="BA9:BA72" si="5">IF(R9="○","６女100m．","")</f>
        <v/>
      </c>
      <c r="BB9" t="str">
        <f t="shared" ref="BB9:BB72" si="6">IF(T9="○","全女200m．","")</f>
        <v/>
      </c>
      <c r="BC9" t="str">
        <f>IF(V9="○","全女800m．","")</f>
        <v/>
      </c>
      <c r="BD9" t="str">
        <f t="shared" ref="BD9:BD72" si="7">IF(X9="○","全女80mH．","")</f>
        <v/>
      </c>
      <c r="BE9" t="str">
        <f t="shared" ref="BE9:BE72" si="8">IF(Z9="○","全女走高跳．","")</f>
        <v/>
      </c>
      <c r="BF9" t="str">
        <f t="shared" ref="BF9:BF72" si="9">IF(AB9="○","全女走幅跳．","")</f>
        <v/>
      </c>
      <c r="BG9" t="str">
        <f t="shared" ref="BG9:BG72" si="10">IF(AD9="○","全女ｼﾞｬﾍﾞﾘｯｸﾎﾞｰﾙ投．","")</f>
        <v/>
      </c>
    </row>
    <row r="10" spans="1:66">
      <c r="A10" s="36">
        <f t="shared" ref="A10:A41" si="11">IF(COUNTIF($C$9:$C$108,C10)&gt;=2,$A$111,A9+1)</f>
        <v>2</v>
      </c>
      <c r="B10" s="49"/>
      <c r="C10" s="57"/>
      <c r="D10" s="47"/>
      <c r="E10" s="190"/>
      <c r="F10" s="321"/>
      <c r="G10" s="147" t="str">
        <f t="shared" ref="G10:G73" si="12">T(AV10)&amp;T(AW10)&amp;T(AX10)&amp;T(AY10)&amp;T(AZ10)&amp;T(BA10)&amp;T(BB10)&amp;T(BC10)&amp;T(BD10)&amp;T(BE10)&amp;T(BF10)&amp;T(BG10)&amp;T(BH10)&amp;T(BI10)&amp;T(BJ10)&amp;(BK10)</f>
        <v/>
      </c>
      <c r="H10" s="3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342"/>
      <c r="AG10" s="343"/>
      <c r="AH10" s="343"/>
      <c r="AI10" s="343"/>
      <c r="AJ10" s="343"/>
      <c r="AK10" s="343"/>
      <c r="AL10" s="136" t="str">
        <f>IF($B10="","",IF(ISERROR(MATCH($B10,リレー女子申込!$V$14:$V$205,0)),"","○"))</f>
        <v/>
      </c>
      <c r="AM10" s="136" t="str">
        <f>IF(ISERROR(MATCH($B10,リレー女子申込!$V$14:$V$205,0)),"",VLOOKUP(MATCH($B10,リレー女子申込!$V$14:$V$205,0),リレー女子申込!$S$14:$AA$205,9))</f>
        <v/>
      </c>
      <c r="AN10" s="136" t="str">
        <f>IF($B10="","",IF(ISERROR(MATCH($B10,リレー女子申込!$AG$14:$AG$205,0)),"","○"))</f>
        <v/>
      </c>
      <c r="AO10" s="136" t="str">
        <f>IF(ISERROR(MATCH($B10,リレー女子申込!$AG$14:$AG$205,0)),"",VLOOKUP(MATCH($B10,リレー女子申込!$AG$14:$AG$205,0),リレー女子申込!$AD$14:$AM$205,9))</f>
        <v/>
      </c>
      <c r="AP10" s="136" t="str">
        <f>IF($B10="","",IF(ISERROR(MATCH($B10,リレー女子申込!$AR$14:$AR$205,0)),"","○"))</f>
        <v/>
      </c>
      <c r="AQ10" s="136" t="str">
        <f>IF(ISERROR(MATCH($B10,リレー女子申込!$AR$14:$AR$205,0)),"",VLOOKUP(MATCH($B10,リレー女子申込!$AR$14:$AR$205,0),リレー女子申込!$AO$14:$AW$205,9))</f>
        <v/>
      </c>
      <c r="AS10" s="122" t="str">
        <f t="shared" si="1"/>
        <v/>
      </c>
      <c r="AU10" s="2"/>
      <c r="AV10" t="str">
        <f t="shared" ref="AV10:AV73" si="13">IF(H10="○","１女50m．","")</f>
        <v/>
      </c>
      <c r="AW10" t="str">
        <f t="shared" ref="AW10:AW73" si="14">IF(J10="○","２女50m．","")</f>
        <v/>
      </c>
      <c r="AX10" t="str">
        <f t="shared" si="2"/>
        <v/>
      </c>
      <c r="AY10" t="str">
        <f t="shared" si="3"/>
        <v/>
      </c>
      <c r="AZ10" t="str">
        <f t="shared" si="4"/>
        <v/>
      </c>
      <c r="BA10" t="str">
        <f t="shared" si="5"/>
        <v/>
      </c>
      <c r="BB10" t="str">
        <f t="shared" si="6"/>
        <v/>
      </c>
      <c r="BC10" t="str">
        <f t="shared" ref="BC10:BC73" si="15">IF(V10="○","全女800m．","")</f>
        <v/>
      </c>
      <c r="BD10" t="str">
        <f t="shared" si="7"/>
        <v/>
      </c>
      <c r="BE10" t="str">
        <f t="shared" si="8"/>
        <v/>
      </c>
      <c r="BF10" t="str">
        <f t="shared" si="9"/>
        <v/>
      </c>
      <c r="BG10" t="str">
        <f t="shared" si="10"/>
        <v/>
      </c>
    </row>
    <row r="11" spans="1:66">
      <c r="A11" s="19">
        <f t="shared" si="11"/>
        <v>3</v>
      </c>
      <c r="B11" s="49"/>
      <c r="C11" s="57"/>
      <c r="D11" s="186"/>
      <c r="E11" s="191"/>
      <c r="F11" s="321"/>
      <c r="G11" s="147" t="str">
        <f t="shared" si="12"/>
        <v/>
      </c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342"/>
      <c r="AG11" s="343"/>
      <c r="AH11" s="343"/>
      <c r="AI11" s="343"/>
      <c r="AJ11" s="343"/>
      <c r="AK11" s="343"/>
      <c r="AL11" s="136" t="str">
        <f>IF($B11="","",IF(ISERROR(MATCH($B11,リレー女子申込!$V$14:$V$205,0)),"","○"))</f>
        <v/>
      </c>
      <c r="AM11" s="136" t="str">
        <f>IF(ISERROR(MATCH($B11,リレー女子申込!$V$14:$V$205,0)),"",VLOOKUP(MATCH($B11,リレー女子申込!$V$14:$V$205,0),リレー女子申込!$S$14:$AA$205,9))</f>
        <v/>
      </c>
      <c r="AN11" s="136" t="str">
        <f>IF($B11="","",IF(ISERROR(MATCH($B11,リレー女子申込!$AG$14:$AG$205,0)),"","○"))</f>
        <v/>
      </c>
      <c r="AO11" s="136" t="str">
        <f>IF(ISERROR(MATCH($B11,リレー女子申込!$AG$14:$AG$205,0)),"",VLOOKUP(MATCH($B11,リレー女子申込!$AG$14:$AG$205,0),リレー女子申込!$AD$14:$AM$205,9))</f>
        <v/>
      </c>
      <c r="AP11" s="136" t="str">
        <f>IF($B11="","",IF(ISERROR(MATCH($B11,リレー女子申込!$AR$14:$AR$205,0)),"","○"))</f>
        <v/>
      </c>
      <c r="AQ11" s="136" t="str">
        <f>IF(ISERROR(MATCH($B11,リレー女子申込!$AR$14:$AR$205,0)),"",VLOOKUP(MATCH($B11,リレー女子申込!$AR$14:$AR$205,0),リレー女子申込!$AO$14:$AW$205,9))</f>
        <v/>
      </c>
      <c r="AS11" s="122" t="str">
        <f t="shared" si="1"/>
        <v/>
      </c>
      <c r="AU11" s="2"/>
      <c r="AV11" t="str">
        <f t="shared" si="13"/>
        <v/>
      </c>
      <c r="AW11" t="str">
        <f t="shared" si="14"/>
        <v/>
      </c>
      <c r="AX11" t="str">
        <f t="shared" si="2"/>
        <v/>
      </c>
      <c r="AY11" t="str">
        <f t="shared" si="3"/>
        <v/>
      </c>
      <c r="AZ11" t="str">
        <f t="shared" si="4"/>
        <v/>
      </c>
      <c r="BA11" t="str">
        <f t="shared" si="5"/>
        <v/>
      </c>
      <c r="BB11" t="str">
        <f t="shared" si="6"/>
        <v/>
      </c>
      <c r="BC11" t="str">
        <f t="shared" si="15"/>
        <v/>
      </c>
      <c r="BD11" t="str">
        <f t="shared" si="7"/>
        <v/>
      </c>
      <c r="BE11" t="str">
        <f t="shared" si="8"/>
        <v/>
      </c>
      <c r="BF11" t="str">
        <f t="shared" si="9"/>
        <v/>
      </c>
      <c r="BG11" t="str">
        <f t="shared" si="10"/>
        <v/>
      </c>
    </row>
    <row r="12" spans="1:66">
      <c r="A12" s="19">
        <f t="shared" si="11"/>
        <v>4</v>
      </c>
      <c r="B12" s="49"/>
      <c r="C12" s="57"/>
      <c r="D12" s="47"/>
      <c r="E12" s="190"/>
      <c r="F12" s="321"/>
      <c r="G12" s="147" t="str">
        <f t="shared" si="12"/>
        <v/>
      </c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342"/>
      <c r="AG12" s="343"/>
      <c r="AH12" s="343"/>
      <c r="AI12" s="343"/>
      <c r="AJ12" s="343"/>
      <c r="AK12" s="343"/>
      <c r="AL12" s="136" t="str">
        <f>IF($B12="","",IF(ISERROR(MATCH($B12,リレー女子申込!$V$14:$V$205,0)),"","○"))</f>
        <v/>
      </c>
      <c r="AM12" s="136" t="str">
        <f>IF(ISERROR(MATCH($B12,リレー女子申込!$V$14:$V$205,0)),"",VLOOKUP(MATCH($B12,リレー女子申込!$V$14:$V$205,0),リレー女子申込!$S$14:$AA$205,9))</f>
        <v/>
      </c>
      <c r="AN12" s="136" t="str">
        <f>IF($B12="","",IF(ISERROR(MATCH($B12,リレー女子申込!$AG$14:$AG$205,0)),"","○"))</f>
        <v/>
      </c>
      <c r="AO12" s="136" t="str">
        <f>IF(ISERROR(MATCH($B12,リレー女子申込!$AG$14:$AG$205,0)),"",VLOOKUP(MATCH($B12,リレー女子申込!$AG$14:$AG$205,0),リレー女子申込!$AD$14:$AM$205,9))</f>
        <v/>
      </c>
      <c r="AP12" s="136" t="str">
        <f>IF($B12="","",IF(ISERROR(MATCH($B12,リレー女子申込!$AR$14:$AR$205,0)),"","○"))</f>
        <v/>
      </c>
      <c r="AQ12" s="136" t="str">
        <f>IF(ISERROR(MATCH($B12,リレー女子申込!$AR$14:$AR$205,0)),"",VLOOKUP(MATCH($B12,リレー女子申込!$AR$14:$AR$205,0),リレー女子申込!$AO$14:$AW$205,9))</f>
        <v/>
      </c>
      <c r="AS12" s="122" t="str">
        <f t="shared" si="1"/>
        <v/>
      </c>
      <c r="AU12" s="2"/>
      <c r="AV12" t="str">
        <f t="shared" si="13"/>
        <v/>
      </c>
      <c r="AW12" t="str">
        <f t="shared" si="14"/>
        <v/>
      </c>
      <c r="AX12" t="str">
        <f t="shared" si="2"/>
        <v/>
      </c>
      <c r="AY12" t="str">
        <f t="shared" si="3"/>
        <v/>
      </c>
      <c r="AZ12" t="str">
        <f t="shared" si="4"/>
        <v/>
      </c>
      <c r="BA12" t="str">
        <f t="shared" si="5"/>
        <v/>
      </c>
      <c r="BB12" t="str">
        <f t="shared" si="6"/>
        <v/>
      </c>
      <c r="BC12" t="str">
        <f t="shared" si="15"/>
        <v/>
      </c>
      <c r="BD12" t="str">
        <f t="shared" si="7"/>
        <v/>
      </c>
      <c r="BE12" t="str">
        <f t="shared" si="8"/>
        <v/>
      </c>
      <c r="BF12" t="str">
        <f t="shared" si="9"/>
        <v/>
      </c>
      <c r="BG12" t="str">
        <f t="shared" si="10"/>
        <v/>
      </c>
    </row>
    <row r="13" spans="1:66">
      <c r="A13" s="19">
        <f t="shared" si="11"/>
        <v>5</v>
      </c>
      <c r="B13" s="50"/>
      <c r="C13" s="59"/>
      <c r="D13" s="51"/>
      <c r="E13" s="191"/>
      <c r="F13" s="321"/>
      <c r="G13" s="147" t="str">
        <f t="shared" si="12"/>
        <v/>
      </c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342"/>
      <c r="AG13" s="343"/>
      <c r="AH13" s="343"/>
      <c r="AI13" s="343"/>
      <c r="AJ13" s="343"/>
      <c r="AK13" s="343"/>
      <c r="AL13" s="136" t="str">
        <f>IF($B13="","",IF(ISERROR(MATCH($B13,リレー女子申込!$V$14:$V$205,0)),"","○"))</f>
        <v/>
      </c>
      <c r="AM13" s="136" t="str">
        <f>IF(ISERROR(MATCH($B13,リレー女子申込!$V$14:$V$205,0)),"",VLOOKUP(MATCH($B13,リレー女子申込!$V$14:$V$205,0),リレー女子申込!$S$14:$AA$205,9))</f>
        <v/>
      </c>
      <c r="AN13" s="136" t="str">
        <f>IF($B13="","",IF(ISERROR(MATCH($B13,リレー女子申込!$AG$14:$AG$205,0)),"","○"))</f>
        <v/>
      </c>
      <c r="AO13" s="136" t="str">
        <f>IF(ISERROR(MATCH($B13,リレー女子申込!$AG$14:$AG$205,0)),"",VLOOKUP(MATCH($B13,リレー女子申込!$AG$14:$AG$205,0),リレー女子申込!$AD$14:$AM$205,9))</f>
        <v/>
      </c>
      <c r="AP13" s="136" t="str">
        <f>IF($B13="","",IF(ISERROR(MATCH($B13,リレー女子申込!$AR$14:$AR$205,0)),"","○"))</f>
        <v/>
      </c>
      <c r="AQ13" s="136" t="str">
        <f>IF(ISERROR(MATCH($B13,リレー女子申込!$AR$14:$AR$205,0)),"",VLOOKUP(MATCH($B13,リレー女子申込!$AR$14:$AR$205,0),リレー女子申込!$AO$14:$AW$205,9))</f>
        <v/>
      </c>
      <c r="AS13" s="122" t="str">
        <f t="shared" si="1"/>
        <v/>
      </c>
      <c r="AU13" s="2"/>
      <c r="AV13" t="str">
        <f t="shared" si="13"/>
        <v/>
      </c>
      <c r="AW13" t="str">
        <f t="shared" si="14"/>
        <v/>
      </c>
      <c r="AX13" t="str">
        <f t="shared" si="2"/>
        <v/>
      </c>
      <c r="AY13" t="str">
        <f t="shared" si="3"/>
        <v/>
      </c>
      <c r="AZ13" t="str">
        <f t="shared" si="4"/>
        <v/>
      </c>
      <c r="BA13" t="str">
        <f t="shared" si="5"/>
        <v/>
      </c>
      <c r="BB13" t="str">
        <f t="shared" si="6"/>
        <v/>
      </c>
      <c r="BC13" t="str">
        <f t="shared" si="15"/>
        <v/>
      </c>
      <c r="BD13" t="str">
        <f t="shared" si="7"/>
        <v/>
      </c>
      <c r="BE13" t="str">
        <f t="shared" si="8"/>
        <v/>
      </c>
      <c r="BF13" t="str">
        <f t="shared" si="9"/>
        <v/>
      </c>
      <c r="BG13" t="str">
        <f t="shared" si="10"/>
        <v/>
      </c>
    </row>
    <row r="14" spans="1:66">
      <c r="A14" s="19">
        <f t="shared" si="11"/>
        <v>6</v>
      </c>
      <c r="B14" s="49"/>
      <c r="C14" s="57"/>
      <c r="D14" s="47"/>
      <c r="E14" s="190"/>
      <c r="F14" s="321"/>
      <c r="G14" s="147" t="str">
        <f t="shared" si="12"/>
        <v/>
      </c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342"/>
      <c r="AG14" s="343"/>
      <c r="AH14" s="343"/>
      <c r="AI14" s="343"/>
      <c r="AJ14" s="343"/>
      <c r="AK14" s="343"/>
      <c r="AL14" s="136" t="str">
        <f>IF($B14="","",IF(ISERROR(MATCH($B14,リレー女子申込!$V$14:$V$205,0)),"","○"))</f>
        <v/>
      </c>
      <c r="AM14" s="136" t="str">
        <f>IF(ISERROR(MATCH($B14,リレー女子申込!$V$14:$V$205,0)),"",VLOOKUP(MATCH($B14,リレー女子申込!$V$14:$V$205,0),リレー女子申込!$S$14:$AA$205,9))</f>
        <v/>
      </c>
      <c r="AN14" s="136" t="str">
        <f>IF($B14="","",IF(ISERROR(MATCH($B14,リレー女子申込!$AG$14:$AG$205,0)),"","○"))</f>
        <v/>
      </c>
      <c r="AO14" s="136" t="str">
        <f>IF(ISERROR(MATCH($B14,リレー女子申込!$AG$14:$AG$205,0)),"",VLOOKUP(MATCH($B14,リレー女子申込!$AG$14:$AG$205,0),リレー女子申込!$AD$14:$AM$205,9))</f>
        <v/>
      </c>
      <c r="AP14" s="136" t="str">
        <f>IF($B14="","",IF(ISERROR(MATCH($B14,リレー女子申込!$AR$14:$AR$205,0)),"","○"))</f>
        <v/>
      </c>
      <c r="AQ14" s="136" t="str">
        <f>IF(ISERROR(MATCH($B14,リレー女子申込!$AR$14:$AR$205,0)),"",VLOOKUP(MATCH($B14,リレー女子申込!$AR$14:$AR$205,0),リレー女子申込!$AO$14:$AW$205,9))</f>
        <v/>
      </c>
      <c r="AS14" s="122" t="str">
        <f t="shared" si="1"/>
        <v/>
      </c>
      <c r="AU14" s="2"/>
      <c r="AV14" t="str">
        <f t="shared" si="13"/>
        <v/>
      </c>
      <c r="AW14" t="str">
        <f t="shared" si="14"/>
        <v/>
      </c>
      <c r="AX14" t="str">
        <f t="shared" si="2"/>
        <v/>
      </c>
      <c r="AY14" t="str">
        <f t="shared" si="3"/>
        <v/>
      </c>
      <c r="AZ14" t="str">
        <f t="shared" si="4"/>
        <v/>
      </c>
      <c r="BA14" t="str">
        <f t="shared" si="5"/>
        <v/>
      </c>
      <c r="BB14" t="str">
        <f t="shared" si="6"/>
        <v/>
      </c>
      <c r="BC14" t="str">
        <f t="shared" si="15"/>
        <v/>
      </c>
      <c r="BD14" t="str">
        <f t="shared" si="7"/>
        <v/>
      </c>
      <c r="BE14" t="str">
        <f t="shared" si="8"/>
        <v/>
      </c>
      <c r="BF14" t="str">
        <f t="shared" si="9"/>
        <v/>
      </c>
      <c r="BG14" t="str">
        <f t="shared" si="10"/>
        <v/>
      </c>
    </row>
    <row r="15" spans="1:66">
      <c r="A15" s="19">
        <f t="shared" si="11"/>
        <v>7</v>
      </c>
      <c r="B15" s="49"/>
      <c r="C15" s="57"/>
      <c r="D15" s="47"/>
      <c r="E15" s="190"/>
      <c r="F15" s="321"/>
      <c r="G15" s="147" t="str">
        <f t="shared" si="12"/>
        <v/>
      </c>
      <c r="H15" s="3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342"/>
      <c r="AG15" s="343"/>
      <c r="AH15" s="343"/>
      <c r="AI15" s="343"/>
      <c r="AJ15" s="343"/>
      <c r="AK15" s="343"/>
      <c r="AL15" s="136" t="str">
        <f>IF($B15="","",IF(ISERROR(MATCH($B15,リレー女子申込!$V$14:$V$205,0)),"","○"))</f>
        <v/>
      </c>
      <c r="AM15" s="136" t="str">
        <f>IF(ISERROR(MATCH($B15,リレー女子申込!$V$14:$V$205,0)),"",VLOOKUP(MATCH($B15,リレー女子申込!$V$14:$V$205,0),リレー女子申込!$S$14:$AA$205,9))</f>
        <v/>
      </c>
      <c r="AN15" s="136" t="str">
        <f>IF($B15="","",IF(ISERROR(MATCH($B15,リレー女子申込!$AG$14:$AG$205,0)),"","○"))</f>
        <v/>
      </c>
      <c r="AO15" s="136" t="str">
        <f>IF(ISERROR(MATCH($B15,リレー女子申込!$AG$14:$AG$205,0)),"",VLOOKUP(MATCH($B15,リレー女子申込!$AG$14:$AG$205,0),リレー女子申込!$AD$14:$AM$205,9))</f>
        <v/>
      </c>
      <c r="AP15" s="136" t="str">
        <f>IF($B15="","",IF(ISERROR(MATCH($B15,リレー女子申込!$AR$14:$AR$205,0)),"","○"))</f>
        <v/>
      </c>
      <c r="AQ15" s="136" t="str">
        <f>IF(ISERROR(MATCH($B15,リレー女子申込!$AR$14:$AR$205,0)),"",VLOOKUP(MATCH($B15,リレー女子申込!$AR$14:$AR$205,0),リレー女子申込!$AO$14:$AW$205,9))</f>
        <v/>
      </c>
      <c r="AS15" s="122" t="str">
        <f t="shared" si="1"/>
        <v/>
      </c>
      <c r="AU15" s="2"/>
      <c r="AV15" t="str">
        <f t="shared" si="13"/>
        <v/>
      </c>
      <c r="AW15" t="str">
        <f t="shared" si="14"/>
        <v/>
      </c>
      <c r="AX15" t="str">
        <f t="shared" si="2"/>
        <v/>
      </c>
      <c r="AY15" t="str">
        <f t="shared" si="3"/>
        <v/>
      </c>
      <c r="AZ15" t="str">
        <f t="shared" si="4"/>
        <v/>
      </c>
      <c r="BA15" t="str">
        <f t="shared" si="5"/>
        <v/>
      </c>
      <c r="BB15" t="str">
        <f t="shared" si="6"/>
        <v/>
      </c>
      <c r="BC15" t="str">
        <f t="shared" si="15"/>
        <v/>
      </c>
      <c r="BD15" t="str">
        <f t="shared" si="7"/>
        <v/>
      </c>
      <c r="BE15" t="str">
        <f t="shared" si="8"/>
        <v/>
      </c>
      <c r="BF15" t="str">
        <f t="shared" si="9"/>
        <v/>
      </c>
      <c r="BG15" t="str">
        <f t="shared" si="10"/>
        <v/>
      </c>
    </row>
    <row r="16" spans="1:66">
      <c r="A16" s="19">
        <f t="shared" si="11"/>
        <v>8</v>
      </c>
      <c r="B16" s="49"/>
      <c r="C16" s="57"/>
      <c r="D16" s="47"/>
      <c r="E16" s="190"/>
      <c r="F16" s="321"/>
      <c r="G16" s="147" t="str">
        <f t="shared" si="12"/>
        <v/>
      </c>
      <c r="H16" s="3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342"/>
      <c r="AG16" s="343"/>
      <c r="AH16" s="343"/>
      <c r="AI16" s="343"/>
      <c r="AJ16" s="343"/>
      <c r="AK16" s="343"/>
      <c r="AL16" s="136" t="str">
        <f>IF($B16="","",IF(ISERROR(MATCH($B16,リレー女子申込!$V$14:$V$205,0)),"","○"))</f>
        <v/>
      </c>
      <c r="AM16" s="136" t="str">
        <f>IF(ISERROR(MATCH($B16,リレー女子申込!$V$14:$V$205,0)),"",VLOOKUP(MATCH($B16,リレー女子申込!$V$14:$V$205,0),リレー女子申込!$S$14:$AA$205,9))</f>
        <v/>
      </c>
      <c r="AN16" s="136" t="str">
        <f>IF($B16="","",IF(ISERROR(MATCH($B16,リレー女子申込!$AG$14:$AG$205,0)),"","○"))</f>
        <v/>
      </c>
      <c r="AO16" s="136" t="str">
        <f>IF(ISERROR(MATCH($B16,リレー女子申込!$AG$14:$AG$205,0)),"",VLOOKUP(MATCH($B16,リレー女子申込!$AG$14:$AG$205,0),リレー女子申込!$AD$14:$AM$205,9))</f>
        <v/>
      </c>
      <c r="AP16" s="136" t="str">
        <f>IF($B16="","",IF(ISERROR(MATCH($B16,リレー女子申込!$AR$14:$AR$205,0)),"","○"))</f>
        <v/>
      </c>
      <c r="AQ16" s="136" t="str">
        <f>IF(ISERROR(MATCH($B16,リレー女子申込!$AR$14:$AR$205,0)),"",VLOOKUP(MATCH($B16,リレー女子申込!$AR$14:$AR$205,0),リレー女子申込!$AO$14:$AW$205,9))</f>
        <v/>
      </c>
      <c r="AS16" s="122" t="str">
        <f t="shared" si="1"/>
        <v/>
      </c>
      <c r="AU16" s="2"/>
      <c r="AV16" t="str">
        <f t="shared" si="13"/>
        <v/>
      </c>
      <c r="AW16" t="str">
        <f t="shared" si="14"/>
        <v/>
      </c>
      <c r="AX16" t="str">
        <f t="shared" si="2"/>
        <v/>
      </c>
      <c r="AY16" t="str">
        <f t="shared" si="3"/>
        <v/>
      </c>
      <c r="AZ16" t="str">
        <f t="shared" si="4"/>
        <v/>
      </c>
      <c r="BA16" t="str">
        <f t="shared" si="5"/>
        <v/>
      </c>
      <c r="BB16" t="str">
        <f t="shared" si="6"/>
        <v/>
      </c>
      <c r="BC16" t="str">
        <f t="shared" si="15"/>
        <v/>
      </c>
      <c r="BD16" t="str">
        <f t="shared" si="7"/>
        <v/>
      </c>
      <c r="BE16" t="str">
        <f t="shared" si="8"/>
        <v/>
      </c>
      <c r="BF16" t="str">
        <f t="shared" si="9"/>
        <v/>
      </c>
      <c r="BG16" t="str">
        <f t="shared" si="10"/>
        <v/>
      </c>
    </row>
    <row r="17" spans="1:59">
      <c r="A17" s="19">
        <f t="shared" si="11"/>
        <v>9</v>
      </c>
      <c r="B17" s="49"/>
      <c r="C17" s="57"/>
      <c r="D17" s="47"/>
      <c r="E17" s="190"/>
      <c r="F17" s="321"/>
      <c r="G17" s="147" t="str">
        <f t="shared" si="12"/>
        <v/>
      </c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342"/>
      <c r="AG17" s="343"/>
      <c r="AH17" s="344"/>
      <c r="AI17" s="344"/>
      <c r="AJ17" s="344"/>
      <c r="AK17" s="344"/>
      <c r="AL17" s="136" t="str">
        <f>IF($B17="","",IF(ISERROR(MATCH($B17,リレー女子申込!$V$14:$V$205,0)),"","○"))</f>
        <v/>
      </c>
      <c r="AM17" s="136" t="str">
        <f>IF(ISERROR(MATCH($B17,リレー女子申込!$V$14:$V$205,0)),"",VLOOKUP(MATCH($B17,リレー女子申込!$V$14:$V$205,0),リレー女子申込!$S$14:$AA$205,9))</f>
        <v/>
      </c>
      <c r="AN17" s="136" t="str">
        <f>IF($B17="","",IF(ISERROR(MATCH($B17,リレー女子申込!$AG$14:$AG$205,0)),"","○"))</f>
        <v/>
      </c>
      <c r="AO17" s="136" t="str">
        <f>IF(ISERROR(MATCH($B17,リレー女子申込!$AG$14:$AG$205,0)),"",VLOOKUP(MATCH($B17,リレー女子申込!$AG$14:$AG$205,0),リレー女子申込!$AD$14:$AM$205,9))</f>
        <v/>
      </c>
      <c r="AP17" s="136" t="str">
        <f>IF($B17="","",IF(ISERROR(MATCH($B17,リレー女子申込!$AR$14:$AR$205,0)),"","○"))</f>
        <v/>
      </c>
      <c r="AQ17" s="136" t="str">
        <f>IF(ISERROR(MATCH($B17,リレー女子申込!$AR$14:$AR$205,0)),"",VLOOKUP(MATCH($B17,リレー女子申込!$AR$14:$AR$205,0),リレー女子申込!$AO$14:$AW$205,9))</f>
        <v/>
      </c>
      <c r="AS17" s="122" t="str">
        <f t="shared" si="1"/>
        <v/>
      </c>
      <c r="AU17" s="2"/>
      <c r="AV17" t="str">
        <f t="shared" si="13"/>
        <v/>
      </c>
      <c r="AW17" t="str">
        <f t="shared" si="14"/>
        <v/>
      </c>
      <c r="AX17" t="str">
        <f t="shared" si="2"/>
        <v/>
      </c>
      <c r="AY17" t="str">
        <f t="shared" si="3"/>
        <v/>
      </c>
      <c r="AZ17" t="str">
        <f t="shared" si="4"/>
        <v/>
      </c>
      <c r="BA17" t="str">
        <f t="shared" si="5"/>
        <v/>
      </c>
      <c r="BB17" t="str">
        <f t="shared" si="6"/>
        <v/>
      </c>
      <c r="BC17" t="str">
        <f t="shared" si="15"/>
        <v/>
      </c>
      <c r="BD17" t="str">
        <f t="shared" si="7"/>
        <v/>
      </c>
      <c r="BE17" t="str">
        <f t="shared" si="8"/>
        <v/>
      </c>
      <c r="BF17" t="str">
        <f t="shared" si="9"/>
        <v/>
      </c>
      <c r="BG17" t="str">
        <f t="shared" si="10"/>
        <v/>
      </c>
    </row>
    <row r="18" spans="1:59">
      <c r="A18" s="19">
        <f t="shared" si="11"/>
        <v>10</v>
      </c>
      <c r="B18" s="55"/>
      <c r="C18" s="60"/>
      <c r="D18" s="52"/>
      <c r="E18" s="192"/>
      <c r="F18" s="322"/>
      <c r="G18" s="148" t="str">
        <f t="shared" si="12"/>
        <v/>
      </c>
      <c r="H18" s="78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40"/>
      <c r="AA18" s="79"/>
      <c r="AB18" s="85"/>
      <c r="AC18" s="79"/>
      <c r="AD18" s="85"/>
      <c r="AE18" s="85"/>
      <c r="AF18" s="345"/>
      <c r="AG18" s="346"/>
      <c r="AH18" s="346"/>
      <c r="AI18" s="346"/>
      <c r="AJ18" s="346"/>
      <c r="AK18" s="346"/>
      <c r="AL18" s="137" t="str">
        <f>IF($B18="","",IF(ISERROR(MATCH($B18,リレー女子申込!$V$14:$V$205,0)),"","○"))</f>
        <v/>
      </c>
      <c r="AM18" s="137" t="str">
        <f>IF(ISERROR(MATCH($B18,リレー女子申込!$V$14:$V$205,0)),"",VLOOKUP(MATCH($B18,リレー女子申込!$V$14:$V$205,0),リレー女子申込!$S$14:$AA$205,9))</f>
        <v/>
      </c>
      <c r="AN18" s="137" t="str">
        <f>IF($B18="","",IF(ISERROR(MATCH($B18,リレー女子申込!$AG$14:$AG$205,0)),"","○"))</f>
        <v/>
      </c>
      <c r="AO18" s="137" t="str">
        <f>IF(ISERROR(MATCH($B18,リレー女子申込!$AG$14:$AG$205,0)),"",VLOOKUP(MATCH($B18,リレー女子申込!$AG$14:$AG$205,0),リレー女子申込!$AD$14:$AM$205,9))</f>
        <v/>
      </c>
      <c r="AP18" s="137" t="str">
        <f>IF($B18="","",IF(ISERROR(MATCH($B18,リレー女子申込!$AR$14:$AR$205,0)),"","○"))</f>
        <v/>
      </c>
      <c r="AQ18" s="137" t="str">
        <f>IF(ISERROR(MATCH($B18,リレー女子申込!$AR$14:$AR$205,0)),"",VLOOKUP(MATCH($B18,リレー女子申込!$AR$14:$AR$205,0),リレー女子申込!$AO$14:$AW$205,9))</f>
        <v/>
      </c>
      <c r="AS18" s="122" t="str">
        <f t="shared" si="1"/>
        <v/>
      </c>
      <c r="AU18" s="2"/>
      <c r="AV18" t="str">
        <f t="shared" si="13"/>
        <v/>
      </c>
      <c r="AW18" t="str">
        <f t="shared" si="14"/>
        <v/>
      </c>
      <c r="AX18" t="str">
        <f t="shared" si="2"/>
        <v/>
      </c>
      <c r="AY18" t="str">
        <f t="shared" si="3"/>
        <v/>
      </c>
      <c r="AZ18" t="str">
        <f t="shared" si="4"/>
        <v/>
      </c>
      <c r="BA18" t="str">
        <f t="shared" si="5"/>
        <v/>
      </c>
      <c r="BB18" t="str">
        <f t="shared" si="6"/>
        <v/>
      </c>
      <c r="BC18" t="str">
        <f t="shared" si="15"/>
        <v/>
      </c>
      <c r="BD18" t="str">
        <f t="shared" si="7"/>
        <v/>
      </c>
      <c r="BE18" t="str">
        <f t="shared" si="8"/>
        <v/>
      </c>
      <c r="BF18" t="str">
        <f t="shared" si="9"/>
        <v/>
      </c>
      <c r="BG18" t="str">
        <f t="shared" si="10"/>
        <v/>
      </c>
    </row>
    <row r="19" spans="1:59">
      <c r="A19" s="19">
        <f t="shared" si="11"/>
        <v>11</v>
      </c>
      <c r="B19" s="64"/>
      <c r="C19" s="65"/>
      <c r="D19" s="66"/>
      <c r="E19" s="193"/>
      <c r="F19" s="323"/>
      <c r="G19" s="146" t="str">
        <f t="shared" si="12"/>
        <v/>
      </c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82"/>
      <c r="AC19" s="38"/>
      <c r="AD19" s="40"/>
      <c r="AE19" s="82"/>
      <c r="AF19" s="347"/>
      <c r="AG19" s="348"/>
      <c r="AH19" s="348"/>
      <c r="AI19" s="348"/>
      <c r="AJ19" s="348"/>
      <c r="AK19" s="348"/>
      <c r="AL19" s="113" t="str">
        <f>IF($B19="","",IF(ISERROR(MATCH($B19,リレー女子申込!$V$14:$V$205,0)),"","○"))</f>
        <v/>
      </c>
      <c r="AM19" s="113" t="str">
        <f>IF(ISERROR(MATCH($B19,リレー女子申込!$V$14:$V$205,0)),"",VLOOKUP(MATCH($B19,リレー女子申込!$V$14:$V$205,0),リレー女子申込!$S$14:$AA$205,9))</f>
        <v/>
      </c>
      <c r="AN19" s="113" t="str">
        <f>IF($B19="","",IF(ISERROR(MATCH($B19,リレー女子申込!$AG$14:$AG$205,0)),"","○"))</f>
        <v/>
      </c>
      <c r="AO19" s="113" t="str">
        <f>IF(ISERROR(MATCH($B19,リレー女子申込!$AG$14:$AG$205,0)),"",VLOOKUP(MATCH($B19,リレー女子申込!$AG$14:$AG$205,0),リレー女子申込!$AD$14:$AM$205,9))</f>
        <v/>
      </c>
      <c r="AP19" s="113" t="str">
        <f>IF($B19="","",IF(ISERROR(MATCH($B19,リレー女子申込!$AR$14:$AR$205,0)),"","○"))</f>
        <v/>
      </c>
      <c r="AQ19" s="113" t="str">
        <f>IF(ISERROR(MATCH($B19,リレー女子申込!$AR$14:$AR$205,0)),"",VLOOKUP(MATCH($B19,リレー女子申込!$AR$14:$AR$205,0),リレー女子申込!$AO$14:$AW$205,9))</f>
        <v/>
      </c>
      <c r="AS19" s="122" t="str">
        <f t="shared" si="1"/>
        <v/>
      </c>
      <c r="AU19" s="2"/>
      <c r="AV19" t="str">
        <f t="shared" si="13"/>
        <v/>
      </c>
      <c r="AW19" t="str">
        <f t="shared" si="14"/>
        <v/>
      </c>
      <c r="AX19" t="str">
        <f t="shared" si="2"/>
        <v/>
      </c>
      <c r="AY19" t="str">
        <f t="shared" si="3"/>
        <v/>
      </c>
      <c r="AZ19" t="str">
        <f t="shared" si="4"/>
        <v/>
      </c>
      <c r="BA19" t="str">
        <f t="shared" si="5"/>
        <v/>
      </c>
      <c r="BB19" t="str">
        <f t="shared" si="6"/>
        <v/>
      </c>
      <c r="BC19" t="str">
        <f t="shared" si="15"/>
        <v/>
      </c>
      <c r="BD19" t="str">
        <f t="shared" si="7"/>
        <v/>
      </c>
      <c r="BE19" t="str">
        <f t="shared" si="8"/>
        <v/>
      </c>
      <c r="BF19" t="str">
        <f t="shared" si="9"/>
        <v/>
      </c>
      <c r="BG19" t="str">
        <f t="shared" si="10"/>
        <v/>
      </c>
    </row>
    <row r="20" spans="1:59">
      <c r="A20" s="19">
        <f t="shared" si="11"/>
        <v>12</v>
      </c>
      <c r="B20" s="49"/>
      <c r="C20" s="57"/>
      <c r="D20" s="47"/>
      <c r="E20" s="190"/>
      <c r="F20" s="321"/>
      <c r="G20" s="147" t="str">
        <f t="shared" si="12"/>
        <v/>
      </c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342"/>
      <c r="AG20" s="343"/>
      <c r="AH20" s="343"/>
      <c r="AI20" s="343"/>
      <c r="AJ20" s="343"/>
      <c r="AK20" s="343"/>
      <c r="AL20" s="136" t="str">
        <f>IF($B20="","",IF(ISERROR(MATCH($B20,リレー女子申込!$V$14:$V$205,0)),"","○"))</f>
        <v/>
      </c>
      <c r="AM20" s="136" t="str">
        <f>IF(ISERROR(MATCH($B20,リレー女子申込!$V$14:$V$205,0)),"",VLOOKUP(MATCH($B20,リレー女子申込!$V$14:$V$205,0),リレー女子申込!$S$14:$AA$205,9))</f>
        <v/>
      </c>
      <c r="AN20" s="136" t="str">
        <f>IF($B20="","",IF(ISERROR(MATCH($B20,リレー女子申込!$AG$14:$AG$205,0)),"","○"))</f>
        <v/>
      </c>
      <c r="AO20" s="136" t="str">
        <f>IF(ISERROR(MATCH($B20,リレー女子申込!$AG$14:$AG$205,0)),"",VLOOKUP(MATCH($B20,リレー女子申込!$AG$14:$AG$205,0),リレー女子申込!$AD$14:$AM$205,9))</f>
        <v/>
      </c>
      <c r="AP20" s="136" t="str">
        <f>IF($B20="","",IF(ISERROR(MATCH($B20,リレー女子申込!$AR$14:$AR$205,0)),"","○"))</f>
        <v/>
      </c>
      <c r="AQ20" s="136" t="str">
        <f>IF(ISERROR(MATCH($B20,リレー女子申込!$AR$14:$AR$205,0)),"",VLOOKUP(MATCH($B20,リレー女子申込!$AR$14:$AR$205,0),リレー女子申込!$AO$14:$AW$205,9))</f>
        <v/>
      </c>
      <c r="AS20" s="122" t="str">
        <f t="shared" si="1"/>
        <v/>
      </c>
      <c r="AU20" s="2"/>
      <c r="AV20" t="str">
        <f t="shared" si="13"/>
        <v/>
      </c>
      <c r="AW20" t="str">
        <f t="shared" si="14"/>
        <v/>
      </c>
      <c r="AX20" t="str">
        <f t="shared" si="2"/>
        <v/>
      </c>
      <c r="AY20" t="str">
        <f t="shared" si="3"/>
        <v/>
      </c>
      <c r="AZ20" t="str">
        <f t="shared" si="4"/>
        <v/>
      </c>
      <c r="BA20" t="str">
        <f t="shared" si="5"/>
        <v/>
      </c>
      <c r="BB20" t="str">
        <f t="shared" si="6"/>
        <v/>
      </c>
      <c r="BC20" t="str">
        <f t="shared" si="15"/>
        <v/>
      </c>
      <c r="BD20" t="str">
        <f t="shared" si="7"/>
        <v/>
      </c>
      <c r="BE20" t="str">
        <f t="shared" si="8"/>
        <v/>
      </c>
      <c r="BF20" t="str">
        <f t="shared" si="9"/>
        <v/>
      </c>
      <c r="BG20" t="str">
        <f t="shared" si="10"/>
        <v/>
      </c>
    </row>
    <row r="21" spans="1:59">
      <c r="A21" s="19">
        <f t="shared" si="11"/>
        <v>13</v>
      </c>
      <c r="B21" s="49"/>
      <c r="C21" s="57"/>
      <c r="D21" s="47"/>
      <c r="E21" s="190"/>
      <c r="F21" s="321"/>
      <c r="G21" s="147" t="str">
        <f t="shared" si="12"/>
        <v/>
      </c>
      <c r="H21" s="3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342"/>
      <c r="AG21" s="343"/>
      <c r="AH21" s="343"/>
      <c r="AI21" s="343"/>
      <c r="AJ21" s="343"/>
      <c r="AK21" s="343"/>
      <c r="AL21" s="136" t="str">
        <f>IF($B21="","",IF(ISERROR(MATCH($B21,リレー女子申込!$V$14:$V$205,0)),"","○"))</f>
        <v/>
      </c>
      <c r="AM21" s="136" t="str">
        <f>IF(ISERROR(MATCH($B21,リレー女子申込!$V$14:$V$205,0)),"",VLOOKUP(MATCH($B21,リレー女子申込!$V$14:$V$205,0),リレー女子申込!$S$14:$AA$205,9))</f>
        <v/>
      </c>
      <c r="AN21" s="136" t="str">
        <f>IF($B21="","",IF(ISERROR(MATCH($B21,リレー女子申込!$AG$14:$AG$205,0)),"","○"))</f>
        <v/>
      </c>
      <c r="AO21" s="136" t="str">
        <f>IF(ISERROR(MATCH($B21,リレー女子申込!$AG$14:$AG$205,0)),"",VLOOKUP(MATCH($B21,リレー女子申込!$AG$14:$AG$205,0),リレー女子申込!$AD$14:$AM$205,9))</f>
        <v/>
      </c>
      <c r="AP21" s="136" t="str">
        <f>IF($B21="","",IF(ISERROR(MATCH($B21,リレー女子申込!$AR$14:$AR$205,0)),"","○"))</f>
        <v/>
      </c>
      <c r="AQ21" s="136" t="str">
        <f>IF(ISERROR(MATCH($B21,リレー女子申込!$AR$14:$AR$205,0)),"",VLOOKUP(MATCH($B21,リレー女子申込!$AR$14:$AR$205,0),リレー女子申込!$AO$14:$AW$205,9))</f>
        <v/>
      </c>
      <c r="AS21" s="122" t="str">
        <f t="shared" si="1"/>
        <v/>
      </c>
      <c r="AU21" s="2"/>
      <c r="AV21" t="str">
        <f t="shared" si="13"/>
        <v/>
      </c>
      <c r="AW21" t="str">
        <f t="shared" si="14"/>
        <v/>
      </c>
      <c r="AX21" t="str">
        <f t="shared" si="2"/>
        <v/>
      </c>
      <c r="AY21" t="str">
        <f t="shared" si="3"/>
        <v/>
      </c>
      <c r="AZ21" t="str">
        <f t="shared" si="4"/>
        <v/>
      </c>
      <c r="BA21" t="str">
        <f t="shared" si="5"/>
        <v/>
      </c>
      <c r="BB21" t="str">
        <f t="shared" si="6"/>
        <v/>
      </c>
      <c r="BC21" t="str">
        <f t="shared" si="15"/>
        <v/>
      </c>
      <c r="BD21" t="str">
        <f t="shared" si="7"/>
        <v/>
      </c>
      <c r="BE21" t="str">
        <f t="shared" si="8"/>
        <v/>
      </c>
      <c r="BF21" t="str">
        <f t="shared" si="9"/>
        <v/>
      </c>
      <c r="BG21" t="str">
        <f t="shared" si="10"/>
        <v/>
      </c>
    </row>
    <row r="22" spans="1:59">
      <c r="A22" s="19">
        <f t="shared" si="11"/>
        <v>14</v>
      </c>
      <c r="B22" s="49"/>
      <c r="C22" s="57"/>
      <c r="D22" s="47"/>
      <c r="E22" s="190"/>
      <c r="F22" s="321"/>
      <c r="G22" s="147" t="str">
        <f t="shared" si="12"/>
        <v/>
      </c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342"/>
      <c r="AG22" s="343"/>
      <c r="AH22" s="343"/>
      <c r="AI22" s="343"/>
      <c r="AJ22" s="343"/>
      <c r="AK22" s="343"/>
      <c r="AL22" s="136" t="str">
        <f>IF($B22="","",IF(ISERROR(MATCH($B22,リレー女子申込!$V$14:$V$205,0)),"","○"))</f>
        <v/>
      </c>
      <c r="AM22" s="136" t="str">
        <f>IF(ISERROR(MATCH($B22,リレー女子申込!$V$14:$V$205,0)),"",VLOOKUP(MATCH($B22,リレー女子申込!$V$14:$V$205,0),リレー女子申込!$S$14:$AA$205,9))</f>
        <v/>
      </c>
      <c r="AN22" s="136" t="str">
        <f>IF($B22="","",IF(ISERROR(MATCH($B22,リレー女子申込!$AG$14:$AG$205,0)),"","○"))</f>
        <v/>
      </c>
      <c r="AO22" s="136" t="str">
        <f>IF(ISERROR(MATCH($B22,リレー女子申込!$AG$14:$AG$205,0)),"",VLOOKUP(MATCH($B22,リレー女子申込!$AG$14:$AG$205,0),リレー女子申込!$AD$14:$AM$205,9))</f>
        <v/>
      </c>
      <c r="AP22" s="136" t="str">
        <f>IF($B22="","",IF(ISERROR(MATCH($B22,リレー女子申込!$AR$14:$AR$205,0)),"","○"))</f>
        <v/>
      </c>
      <c r="AQ22" s="136" t="str">
        <f>IF(ISERROR(MATCH($B22,リレー女子申込!$AR$14:$AR$205,0)),"",VLOOKUP(MATCH($B22,リレー女子申込!$AR$14:$AR$205,0),リレー女子申込!$AO$14:$AW$205,9))</f>
        <v/>
      </c>
      <c r="AS22" s="122" t="str">
        <f t="shared" si="1"/>
        <v/>
      </c>
      <c r="AU22" s="2"/>
      <c r="AV22" t="str">
        <f t="shared" si="13"/>
        <v/>
      </c>
      <c r="AW22" t="str">
        <f t="shared" si="14"/>
        <v/>
      </c>
      <c r="AX22" t="str">
        <f t="shared" si="2"/>
        <v/>
      </c>
      <c r="AY22" t="str">
        <f t="shared" si="3"/>
        <v/>
      </c>
      <c r="AZ22" t="str">
        <f t="shared" si="4"/>
        <v/>
      </c>
      <c r="BA22" t="str">
        <f t="shared" si="5"/>
        <v/>
      </c>
      <c r="BB22" t="str">
        <f t="shared" si="6"/>
        <v/>
      </c>
      <c r="BC22" t="str">
        <f t="shared" si="15"/>
        <v/>
      </c>
      <c r="BD22" t="str">
        <f t="shared" si="7"/>
        <v/>
      </c>
      <c r="BE22" t="str">
        <f t="shared" si="8"/>
        <v/>
      </c>
      <c r="BF22" t="str">
        <f t="shared" si="9"/>
        <v/>
      </c>
      <c r="BG22" t="str">
        <f t="shared" si="10"/>
        <v/>
      </c>
    </row>
    <row r="23" spans="1:59">
      <c r="A23" s="19">
        <f t="shared" si="11"/>
        <v>15</v>
      </c>
      <c r="B23" s="49"/>
      <c r="C23" s="57"/>
      <c r="D23" s="47"/>
      <c r="E23" s="190"/>
      <c r="F23" s="321"/>
      <c r="G23" s="147" t="str">
        <f t="shared" si="12"/>
        <v/>
      </c>
      <c r="H23" s="3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342"/>
      <c r="AG23" s="343"/>
      <c r="AH23" s="343"/>
      <c r="AI23" s="343"/>
      <c r="AJ23" s="343"/>
      <c r="AK23" s="343"/>
      <c r="AL23" s="136" t="str">
        <f>IF($B23="","",IF(ISERROR(MATCH($B23,リレー女子申込!$V$14:$V$205,0)),"","○"))</f>
        <v/>
      </c>
      <c r="AM23" s="136" t="str">
        <f>IF(ISERROR(MATCH($B23,リレー女子申込!$V$14:$V$205,0)),"",VLOOKUP(MATCH($B23,リレー女子申込!$V$14:$V$205,0),リレー女子申込!$S$14:$AA$205,9))</f>
        <v/>
      </c>
      <c r="AN23" s="136" t="str">
        <f>IF($B23="","",IF(ISERROR(MATCH($B23,リレー女子申込!$AG$14:$AG$205,0)),"","○"))</f>
        <v/>
      </c>
      <c r="AO23" s="136" t="str">
        <f>IF(ISERROR(MATCH($B23,リレー女子申込!$AG$14:$AG$205,0)),"",VLOOKUP(MATCH($B23,リレー女子申込!$AG$14:$AG$205,0),リレー女子申込!$AD$14:$AM$205,9))</f>
        <v/>
      </c>
      <c r="AP23" s="136" t="str">
        <f>IF($B23="","",IF(ISERROR(MATCH($B23,リレー女子申込!$AR$14:$AR$205,0)),"","○"))</f>
        <v/>
      </c>
      <c r="AQ23" s="136" t="str">
        <f>IF(ISERROR(MATCH($B23,リレー女子申込!$AR$14:$AR$205,0)),"",VLOOKUP(MATCH($B23,リレー女子申込!$AR$14:$AR$205,0),リレー女子申込!$AO$14:$AW$205,9))</f>
        <v/>
      </c>
      <c r="AS23" s="122" t="str">
        <f t="shared" si="1"/>
        <v/>
      </c>
      <c r="AU23" s="2"/>
      <c r="AV23" t="str">
        <f t="shared" si="13"/>
        <v/>
      </c>
      <c r="AW23" t="str">
        <f t="shared" si="14"/>
        <v/>
      </c>
      <c r="AX23" t="str">
        <f t="shared" si="2"/>
        <v/>
      </c>
      <c r="AY23" t="str">
        <f t="shared" si="3"/>
        <v/>
      </c>
      <c r="AZ23" t="str">
        <f t="shared" si="4"/>
        <v/>
      </c>
      <c r="BA23" t="str">
        <f t="shared" si="5"/>
        <v/>
      </c>
      <c r="BB23" t="str">
        <f t="shared" si="6"/>
        <v/>
      </c>
      <c r="BC23" t="str">
        <f t="shared" si="15"/>
        <v/>
      </c>
      <c r="BD23" t="str">
        <f t="shared" si="7"/>
        <v/>
      </c>
      <c r="BE23" t="str">
        <f t="shared" si="8"/>
        <v/>
      </c>
      <c r="BF23" t="str">
        <f t="shared" si="9"/>
        <v/>
      </c>
      <c r="BG23" t="str">
        <f t="shared" si="10"/>
        <v/>
      </c>
    </row>
    <row r="24" spans="1:59">
      <c r="A24" s="19">
        <f t="shared" si="11"/>
        <v>16</v>
      </c>
      <c r="B24" s="49"/>
      <c r="C24" s="57"/>
      <c r="D24" s="47"/>
      <c r="E24" s="190"/>
      <c r="F24" s="321"/>
      <c r="G24" s="147" t="str">
        <f t="shared" si="12"/>
        <v/>
      </c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342"/>
      <c r="AG24" s="343"/>
      <c r="AH24" s="343"/>
      <c r="AI24" s="343"/>
      <c r="AJ24" s="343"/>
      <c r="AK24" s="343"/>
      <c r="AL24" s="136" t="str">
        <f>IF($B24="","",IF(ISERROR(MATCH($B24,リレー女子申込!$V$14:$V$205,0)),"","○"))</f>
        <v/>
      </c>
      <c r="AM24" s="136" t="str">
        <f>IF(ISERROR(MATCH($B24,リレー女子申込!$V$14:$V$205,0)),"",VLOOKUP(MATCH($B24,リレー女子申込!$V$14:$V$205,0),リレー女子申込!$S$14:$AA$205,9))</f>
        <v/>
      </c>
      <c r="AN24" s="136" t="str">
        <f>IF($B24="","",IF(ISERROR(MATCH($B24,リレー女子申込!$AG$14:$AG$205,0)),"","○"))</f>
        <v/>
      </c>
      <c r="AO24" s="136" t="str">
        <f>IF(ISERROR(MATCH($B24,リレー女子申込!$AG$14:$AG$205,0)),"",VLOOKUP(MATCH($B24,リレー女子申込!$AG$14:$AG$205,0),リレー女子申込!$AD$14:$AM$205,9))</f>
        <v/>
      </c>
      <c r="AP24" s="136" t="str">
        <f>IF($B24="","",IF(ISERROR(MATCH($B24,リレー女子申込!$AR$14:$AR$205,0)),"","○"))</f>
        <v/>
      </c>
      <c r="AQ24" s="136" t="str">
        <f>IF(ISERROR(MATCH($B24,リレー女子申込!$AR$14:$AR$205,0)),"",VLOOKUP(MATCH($B24,リレー女子申込!$AR$14:$AR$205,0),リレー女子申込!$AO$14:$AW$205,9))</f>
        <v/>
      </c>
      <c r="AS24" s="122" t="str">
        <f t="shared" si="1"/>
        <v/>
      </c>
      <c r="AU24" s="2"/>
      <c r="AV24" t="str">
        <f t="shared" si="13"/>
        <v/>
      </c>
      <c r="AW24" t="str">
        <f t="shared" si="14"/>
        <v/>
      </c>
      <c r="AX24" t="str">
        <f t="shared" si="2"/>
        <v/>
      </c>
      <c r="AY24" t="str">
        <f t="shared" si="3"/>
        <v/>
      </c>
      <c r="AZ24" t="str">
        <f t="shared" si="4"/>
        <v/>
      </c>
      <c r="BA24" t="str">
        <f t="shared" si="5"/>
        <v/>
      </c>
      <c r="BB24" t="str">
        <f t="shared" si="6"/>
        <v/>
      </c>
      <c r="BC24" t="str">
        <f t="shared" si="15"/>
        <v/>
      </c>
      <c r="BD24" t="str">
        <f t="shared" si="7"/>
        <v/>
      </c>
      <c r="BE24" t="str">
        <f t="shared" si="8"/>
        <v/>
      </c>
      <c r="BF24" t="str">
        <f t="shared" si="9"/>
        <v/>
      </c>
      <c r="BG24" t="str">
        <f t="shared" si="10"/>
        <v/>
      </c>
    </row>
    <row r="25" spans="1:59">
      <c r="A25" s="19">
        <f t="shared" si="11"/>
        <v>17</v>
      </c>
      <c r="B25" s="49"/>
      <c r="C25" s="57"/>
      <c r="D25" s="47"/>
      <c r="E25" s="190"/>
      <c r="F25" s="321"/>
      <c r="G25" s="147" t="str">
        <f t="shared" si="12"/>
        <v/>
      </c>
      <c r="H25" s="39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342"/>
      <c r="AG25" s="343"/>
      <c r="AH25" s="343"/>
      <c r="AI25" s="343"/>
      <c r="AJ25" s="343"/>
      <c r="AK25" s="343"/>
      <c r="AL25" s="136" t="str">
        <f>IF($B25="","",IF(ISERROR(MATCH($B25,リレー女子申込!$V$14:$V$205,0)),"","○"))</f>
        <v/>
      </c>
      <c r="AM25" s="136" t="str">
        <f>IF(ISERROR(MATCH($B25,リレー女子申込!$V$14:$V$205,0)),"",VLOOKUP(MATCH($B25,リレー女子申込!$V$14:$V$205,0),リレー女子申込!$S$14:$AA$205,9))</f>
        <v/>
      </c>
      <c r="AN25" s="136" t="str">
        <f>IF($B25="","",IF(ISERROR(MATCH($B25,リレー女子申込!$AG$14:$AG$205,0)),"","○"))</f>
        <v/>
      </c>
      <c r="AO25" s="136" t="str">
        <f>IF(ISERROR(MATCH($B25,リレー女子申込!$AG$14:$AG$205,0)),"",VLOOKUP(MATCH($B25,リレー女子申込!$AG$14:$AG$205,0),リレー女子申込!$AD$14:$AM$205,9))</f>
        <v/>
      </c>
      <c r="AP25" s="136" t="str">
        <f>IF($B25="","",IF(ISERROR(MATCH($B25,リレー女子申込!$AR$14:$AR$205,0)),"","○"))</f>
        <v/>
      </c>
      <c r="AQ25" s="136" t="str">
        <f>IF(ISERROR(MATCH($B25,リレー女子申込!$AR$14:$AR$205,0)),"",VLOOKUP(MATCH($B25,リレー女子申込!$AR$14:$AR$205,0),リレー女子申込!$AO$14:$AW$205,9))</f>
        <v/>
      </c>
      <c r="AS25" s="122" t="str">
        <f t="shared" si="1"/>
        <v/>
      </c>
      <c r="AU25" s="2"/>
      <c r="AV25" t="str">
        <f t="shared" si="13"/>
        <v/>
      </c>
      <c r="AW25" t="str">
        <f t="shared" si="14"/>
        <v/>
      </c>
      <c r="AX25" t="str">
        <f t="shared" si="2"/>
        <v/>
      </c>
      <c r="AY25" t="str">
        <f t="shared" si="3"/>
        <v/>
      </c>
      <c r="AZ25" t="str">
        <f t="shared" si="4"/>
        <v/>
      </c>
      <c r="BA25" t="str">
        <f t="shared" si="5"/>
        <v/>
      </c>
      <c r="BB25" t="str">
        <f t="shared" si="6"/>
        <v/>
      </c>
      <c r="BC25" t="str">
        <f t="shared" si="15"/>
        <v/>
      </c>
      <c r="BD25" t="str">
        <f t="shared" si="7"/>
        <v/>
      </c>
      <c r="BE25" t="str">
        <f t="shared" si="8"/>
        <v/>
      </c>
      <c r="BF25" t="str">
        <f t="shared" si="9"/>
        <v/>
      </c>
      <c r="BG25" t="str">
        <f t="shared" si="10"/>
        <v/>
      </c>
    </row>
    <row r="26" spans="1:59">
      <c r="A26" s="19">
        <f t="shared" si="11"/>
        <v>18</v>
      </c>
      <c r="B26" s="49"/>
      <c r="C26" s="57"/>
      <c r="D26" s="47"/>
      <c r="E26" s="190"/>
      <c r="F26" s="321"/>
      <c r="G26" s="147" t="str">
        <f t="shared" si="12"/>
        <v/>
      </c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342"/>
      <c r="AG26" s="343"/>
      <c r="AH26" s="343"/>
      <c r="AI26" s="343"/>
      <c r="AJ26" s="343"/>
      <c r="AK26" s="343"/>
      <c r="AL26" s="136" t="str">
        <f>IF($B26="","",IF(ISERROR(MATCH($B26,リレー女子申込!$V$14:$V$205,0)),"","○"))</f>
        <v/>
      </c>
      <c r="AM26" s="136" t="str">
        <f>IF(ISERROR(MATCH($B26,リレー女子申込!$V$14:$V$205,0)),"",VLOOKUP(MATCH($B26,リレー女子申込!$V$14:$V$205,0),リレー女子申込!$S$14:$AA$205,9))</f>
        <v/>
      </c>
      <c r="AN26" s="136" t="str">
        <f>IF($B26="","",IF(ISERROR(MATCH($B26,リレー女子申込!$AG$14:$AG$205,0)),"","○"))</f>
        <v/>
      </c>
      <c r="AO26" s="136" t="str">
        <f>IF(ISERROR(MATCH($B26,リレー女子申込!$AG$14:$AG$205,0)),"",VLOOKUP(MATCH($B26,リレー女子申込!$AG$14:$AG$205,0),リレー女子申込!$AD$14:$AM$205,9))</f>
        <v/>
      </c>
      <c r="AP26" s="136" t="str">
        <f>IF($B26="","",IF(ISERROR(MATCH($B26,リレー女子申込!$AR$14:$AR$205,0)),"","○"))</f>
        <v/>
      </c>
      <c r="AQ26" s="136" t="str">
        <f>IF(ISERROR(MATCH($B26,リレー女子申込!$AR$14:$AR$205,0)),"",VLOOKUP(MATCH($B26,リレー女子申込!$AR$14:$AR$205,0),リレー女子申込!$AO$14:$AW$205,9))</f>
        <v/>
      </c>
      <c r="AS26" s="122" t="str">
        <f t="shared" si="1"/>
        <v/>
      </c>
      <c r="AU26" s="2"/>
      <c r="AV26" t="str">
        <f t="shared" si="13"/>
        <v/>
      </c>
      <c r="AW26" t="str">
        <f t="shared" si="14"/>
        <v/>
      </c>
      <c r="AX26" t="str">
        <f t="shared" si="2"/>
        <v/>
      </c>
      <c r="AY26" t="str">
        <f t="shared" si="3"/>
        <v/>
      </c>
      <c r="AZ26" t="str">
        <f t="shared" si="4"/>
        <v/>
      </c>
      <c r="BA26" t="str">
        <f t="shared" si="5"/>
        <v/>
      </c>
      <c r="BB26" t="str">
        <f t="shared" si="6"/>
        <v/>
      </c>
      <c r="BC26" t="str">
        <f t="shared" si="15"/>
        <v/>
      </c>
      <c r="BD26" t="str">
        <f t="shared" si="7"/>
        <v/>
      </c>
      <c r="BE26" t="str">
        <f t="shared" si="8"/>
        <v/>
      </c>
      <c r="BF26" t="str">
        <f t="shared" si="9"/>
        <v/>
      </c>
      <c r="BG26" t="str">
        <f t="shared" si="10"/>
        <v/>
      </c>
    </row>
    <row r="27" spans="1:59">
      <c r="A27" s="19">
        <f t="shared" si="11"/>
        <v>19</v>
      </c>
      <c r="B27" s="50"/>
      <c r="C27" s="59"/>
      <c r="D27" s="51"/>
      <c r="E27" s="191"/>
      <c r="F27" s="321"/>
      <c r="G27" s="147" t="str">
        <f t="shared" si="12"/>
        <v/>
      </c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342"/>
      <c r="AG27" s="343"/>
      <c r="AH27" s="343"/>
      <c r="AI27" s="343"/>
      <c r="AJ27" s="343"/>
      <c r="AK27" s="343"/>
      <c r="AL27" s="136" t="str">
        <f>IF($B27="","",IF(ISERROR(MATCH($B27,リレー女子申込!$V$14:$V$205,0)),"","○"))</f>
        <v/>
      </c>
      <c r="AM27" s="136" t="str">
        <f>IF(ISERROR(MATCH($B27,リレー女子申込!$V$14:$V$205,0)),"",VLOOKUP(MATCH($B27,リレー女子申込!$V$14:$V$205,0),リレー女子申込!$S$14:$AA$205,9))</f>
        <v/>
      </c>
      <c r="AN27" s="136" t="str">
        <f>IF($B27="","",IF(ISERROR(MATCH($B27,リレー女子申込!$AG$14:$AG$205,0)),"","○"))</f>
        <v/>
      </c>
      <c r="AO27" s="136" t="str">
        <f>IF(ISERROR(MATCH($B27,リレー女子申込!$AG$14:$AG$205,0)),"",VLOOKUP(MATCH($B27,リレー女子申込!$AG$14:$AG$205,0),リレー女子申込!$AD$14:$AM$205,9))</f>
        <v/>
      </c>
      <c r="AP27" s="136" t="str">
        <f>IF($B27="","",IF(ISERROR(MATCH($B27,リレー女子申込!$AR$14:$AR$205,0)),"","○"))</f>
        <v/>
      </c>
      <c r="AQ27" s="136" t="str">
        <f>IF(ISERROR(MATCH($B27,リレー女子申込!$AR$14:$AR$205,0)),"",VLOOKUP(MATCH($B27,リレー女子申込!$AR$14:$AR$205,0),リレー女子申込!$AO$14:$AW$205,9))</f>
        <v/>
      </c>
      <c r="AS27" s="122" t="str">
        <f t="shared" si="1"/>
        <v/>
      </c>
      <c r="AU27" s="2"/>
      <c r="AV27" t="str">
        <f t="shared" si="13"/>
        <v/>
      </c>
      <c r="AW27" t="str">
        <f t="shared" si="14"/>
        <v/>
      </c>
      <c r="AX27" t="str">
        <f t="shared" si="2"/>
        <v/>
      </c>
      <c r="AY27" t="str">
        <f t="shared" si="3"/>
        <v/>
      </c>
      <c r="AZ27" t="str">
        <f t="shared" si="4"/>
        <v/>
      </c>
      <c r="BA27" t="str">
        <f t="shared" si="5"/>
        <v/>
      </c>
      <c r="BB27" t="str">
        <f t="shared" si="6"/>
        <v/>
      </c>
      <c r="BC27" t="str">
        <f t="shared" si="15"/>
        <v/>
      </c>
      <c r="BD27" t="str">
        <f t="shared" si="7"/>
        <v/>
      </c>
      <c r="BE27" t="str">
        <f t="shared" si="8"/>
        <v/>
      </c>
      <c r="BF27" t="str">
        <f t="shared" si="9"/>
        <v/>
      </c>
      <c r="BG27" t="str">
        <f t="shared" si="10"/>
        <v/>
      </c>
    </row>
    <row r="28" spans="1:59">
      <c r="A28" s="19">
        <f t="shared" si="11"/>
        <v>20</v>
      </c>
      <c r="B28" s="67"/>
      <c r="C28" s="68"/>
      <c r="D28" s="69"/>
      <c r="E28" s="194"/>
      <c r="F28" s="324"/>
      <c r="G28" s="148" t="str">
        <f t="shared" si="12"/>
        <v/>
      </c>
      <c r="H28" s="78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345"/>
      <c r="AG28" s="346"/>
      <c r="AH28" s="346"/>
      <c r="AI28" s="346"/>
      <c r="AJ28" s="346"/>
      <c r="AK28" s="346"/>
      <c r="AL28" s="137" t="str">
        <f>IF($B28="","",IF(ISERROR(MATCH($B28,リレー女子申込!$V$14:$V$205,0)),"","○"))</f>
        <v/>
      </c>
      <c r="AM28" s="137" t="str">
        <f>IF(ISERROR(MATCH($B28,リレー女子申込!$V$14:$V$205,0)),"",VLOOKUP(MATCH($B28,リレー女子申込!$V$14:$V$205,0),リレー女子申込!$S$14:$AA$205,9))</f>
        <v/>
      </c>
      <c r="AN28" s="137" t="str">
        <f>IF($B28="","",IF(ISERROR(MATCH($B28,リレー女子申込!$AG$14:$AG$205,0)),"","○"))</f>
        <v/>
      </c>
      <c r="AO28" s="137" t="str">
        <f>IF(ISERROR(MATCH($B28,リレー女子申込!$AG$14:$AG$205,0)),"",VLOOKUP(MATCH($B28,リレー女子申込!$AG$14:$AG$205,0),リレー女子申込!$AD$14:$AM$205,9))</f>
        <v/>
      </c>
      <c r="AP28" s="137" t="str">
        <f>IF($B28="","",IF(ISERROR(MATCH($B28,リレー女子申込!$AR$14:$AR$205,0)),"","○"))</f>
        <v/>
      </c>
      <c r="AQ28" s="137" t="str">
        <f>IF(ISERROR(MATCH($B28,リレー女子申込!$AR$14:$AR$205,0)),"",VLOOKUP(MATCH($B28,リレー女子申込!$AR$14:$AR$205,0),リレー女子申込!$AO$14:$AW$205,9))</f>
        <v/>
      </c>
      <c r="AS28" s="122" t="str">
        <f t="shared" si="1"/>
        <v/>
      </c>
      <c r="AU28" s="2"/>
      <c r="AV28" t="str">
        <f t="shared" si="13"/>
        <v/>
      </c>
      <c r="AW28" t="str">
        <f t="shared" si="14"/>
        <v/>
      </c>
      <c r="AX28" t="str">
        <f t="shared" si="2"/>
        <v/>
      </c>
      <c r="AY28" t="str">
        <f t="shared" si="3"/>
        <v/>
      </c>
      <c r="AZ28" t="str">
        <f t="shared" si="4"/>
        <v/>
      </c>
      <c r="BA28" t="str">
        <f t="shared" si="5"/>
        <v/>
      </c>
      <c r="BB28" t="str">
        <f t="shared" si="6"/>
        <v/>
      </c>
      <c r="BC28" t="str">
        <f t="shared" si="15"/>
        <v/>
      </c>
      <c r="BD28" t="str">
        <f t="shared" si="7"/>
        <v/>
      </c>
      <c r="BE28" t="str">
        <f t="shared" si="8"/>
        <v/>
      </c>
      <c r="BF28" t="str">
        <f t="shared" si="9"/>
        <v/>
      </c>
      <c r="BG28" t="str">
        <f t="shared" si="10"/>
        <v/>
      </c>
    </row>
    <row r="29" spans="1:59">
      <c r="A29" s="19">
        <f t="shared" si="11"/>
        <v>21</v>
      </c>
      <c r="B29" s="53"/>
      <c r="C29" s="56"/>
      <c r="D29" s="131"/>
      <c r="E29" s="189"/>
      <c r="F29" s="320"/>
      <c r="G29" s="146" t="str">
        <f t="shared" si="12"/>
        <v/>
      </c>
      <c r="H29" s="37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40"/>
      <c r="AG29" s="341"/>
      <c r="AH29" s="341"/>
      <c r="AI29" s="341"/>
      <c r="AJ29" s="341"/>
      <c r="AK29" s="341"/>
      <c r="AL29" s="113" t="str">
        <f>IF($B29="","",IF(ISERROR(MATCH($B29,リレー女子申込!$V$14:$V$205,0)),"","○"))</f>
        <v/>
      </c>
      <c r="AM29" s="113" t="str">
        <f>IF(ISERROR(MATCH($B29,リレー女子申込!$V$14:$V$205,0)),"",VLOOKUP(MATCH($B29,リレー女子申込!$V$14:$V$205,0),リレー女子申込!$S$14:$AA$205,9))</f>
        <v/>
      </c>
      <c r="AN29" s="113" t="str">
        <f>IF($B29="","",IF(ISERROR(MATCH($B29,リレー女子申込!$AG$14:$AG$205,0)),"","○"))</f>
        <v/>
      </c>
      <c r="AO29" s="113" t="str">
        <f>IF(ISERROR(MATCH($B29,リレー女子申込!$AG$14:$AG$205,0)),"",VLOOKUP(MATCH($B29,リレー女子申込!$AG$14:$AG$205,0),リレー女子申込!$AD$14:$AM$205,9))</f>
        <v/>
      </c>
      <c r="AP29" s="113" t="str">
        <f>IF($B29="","",IF(ISERROR(MATCH($B29,リレー女子申込!$AR$14:$AR$205,0)),"","○"))</f>
        <v/>
      </c>
      <c r="AQ29" s="113" t="str">
        <f>IF(ISERROR(MATCH($B29,リレー女子申込!$AR$14:$AR$205,0)),"",VLOOKUP(MATCH($B29,リレー女子申込!$AR$14:$AR$205,0),リレー女子申込!$AO$14:$AW$205,9))</f>
        <v/>
      </c>
      <c r="AS29" s="122" t="str">
        <f t="shared" si="1"/>
        <v/>
      </c>
      <c r="AU29" s="2"/>
      <c r="AV29" t="str">
        <f t="shared" si="13"/>
        <v/>
      </c>
      <c r="AW29" t="str">
        <f t="shared" si="14"/>
        <v/>
      </c>
      <c r="AX29" t="str">
        <f t="shared" si="2"/>
        <v/>
      </c>
      <c r="AY29" t="str">
        <f t="shared" si="3"/>
        <v/>
      </c>
      <c r="AZ29" t="str">
        <f t="shared" si="4"/>
        <v/>
      </c>
      <c r="BA29" t="str">
        <f t="shared" si="5"/>
        <v/>
      </c>
      <c r="BB29" t="str">
        <f t="shared" si="6"/>
        <v/>
      </c>
      <c r="BC29" t="str">
        <f t="shared" si="15"/>
        <v/>
      </c>
      <c r="BD29" t="str">
        <f t="shared" si="7"/>
        <v/>
      </c>
      <c r="BE29" t="str">
        <f t="shared" si="8"/>
        <v/>
      </c>
      <c r="BF29" t="str">
        <f t="shared" si="9"/>
        <v/>
      </c>
      <c r="BG29" t="str">
        <f t="shared" si="10"/>
        <v/>
      </c>
    </row>
    <row r="30" spans="1:59">
      <c r="A30" s="19">
        <f t="shared" si="11"/>
        <v>22</v>
      </c>
      <c r="B30" s="49"/>
      <c r="C30" s="57"/>
      <c r="D30" s="132"/>
      <c r="E30" s="190"/>
      <c r="F30" s="321"/>
      <c r="G30" s="147" t="str">
        <f t="shared" si="12"/>
        <v/>
      </c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342"/>
      <c r="AG30" s="343"/>
      <c r="AH30" s="343"/>
      <c r="AI30" s="343"/>
      <c r="AJ30" s="343"/>
      <c r="AK30" s="343"/>
      <c r="AL30" s="136" t="str">
        <f>IF($B30="","",IF(ISERROR(MATCH($B30,リレー女子申込!$V$14:$V$205,0)),"","○"))</f>
        <v/>
      </c>
      <c r="AM30" s="136" t="str">
        <f>IF(ISERROR(MATCH($B30,リレー女子申込!$V$14:$V$205,0)),"",VLOOKUP(MATCH($B30,リレー女子申込!$V$14:$V$205,0),リレー女子申込!$S$14:$AA$205,9))</f>
        <v/>
      </c>
      <c r="AN30" s="136" t="str">
        <f>IF($B30="","",IF(ISERROR(MATCH($B30,リレー女子申込!$AG$14:$AG$205,0)),"","○"))</f>
        <v/>
      </c>
      <c r="AO30" s="136" t="str">
        <f>IF(ISERROR(MATCH($B30,リレー女子申込!$AG$14:$AG$205,0)),"",VLOOKUP(MATCH($B30,リレー女子申込!$AG$14:$AG$205,0),リレー女子申込!$AD$14:$AM$205,9))</f>
        <v/>
      </c>
      <c r="AP30" s="136" t="str">
        <f>IF($B30="","",IF(ISERROR(MATCH($B30,リレー女子申込!$AR$14:$AR$205,0)),"","○"))</f>
        <v/>
      </c>
      <c r="AQ30" s="136" t="str">
        <f>IF(ISERROR(MATCH($B30,リレー女子申込!$AR$14:$AR$205,0)),"",VLOOKUP(MATCH($B30,リレー女子申込!$AR$14:$AR$205,0),リレー女子申込!$AO$14:$AW$205,9))</f>
        <v/>
      </c>
      <c r="AS30" s="122" t="str">
        <f t="shared" si="1"/>
        <v/>
      </c>
      <c r="AU30" s="2"/>
      <c r="AV30" t="str">
        <f t="shared" si="13"/>
        <v/>
      </c>
      <c r="AW30" t="str">
        <f t="shared" si="14"/>
        <v/>
      </c>
      <c r="AX30" t="str">
        <f t="shared" si="2"/>
        <v/>
      </c>
      <c r="AY30" t="str">
        <f t="shared" si="3"/>
        <v/>
      </c>
      <c r="AZ30" t="str">
        <f t="shared" si="4"/>
        <v/>
      </c>
      <c r="BA30" t="str">
        <f t="shared" si="5"/>
        <v/>
      </c>
      <c r="BB30" t="str">
        <f t="shared" si="6"/>
        <v/>
      </c>
      <c r="BC30" t="str">
        <f t="shared" si="15"/>
        <v/>
      </c>
      <c r="BD30" t="str">
        <f t="shared" si="7"/>
        <v/>
      </c>
      <c r="BE30" t="str">
        <f t="shared" si="8"/>
        <v/>
      </c>
      <c r="BF30" t="str">
        <f t="shared" si="9"/>
        <v/>
      </c>
      <c r="BG30" t="str">
        <f t="shared" si="10"/>
        <v/>
      </c>
    </row>
    <row r="31" spans="1:59">
      <c r="A31" s="19">
        <f t="shared" si="11"/>
        <v>23</v>
      </c>
      <c r="B31" s="49"/>
      <c r="C31" s="57"/>
      <c r="D31" s="132"/>
      <c r="E31" s="190"/>
      <c r="F31" s="321"/>
      <c r="G31" s="147" t="str">
        <f t="shared" si="12"/>
        <v/>
      </c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342"/>
      <c r="AG31" s="343"/>
      <c r="AH31" s="343"/>
      <c r="AI31" s="343"/>
      <c r="AJ31" s="343"/>
      <c r="AK31" s="343"/>
      <c r="AL31" s="136" t="str">
        <f>IF($B31="","",IF(ISERROR(MATCH($B31,リレー女子申込!$V$14:$V$205,0)),"","○"))</f>
        <v/>
      </c>
      <c r="AM31" s="136" t="str">
        <f>IF(ISERROR(MATCH($B31,リレー女子申込!$V$14:$V$205,0)),"",VLOOKUP(MATCH($B31,リレー女子申込!$V$14:$V$205,0),リレー女子申込!$S$14:$AA$205,9))</f>
        <v/>
      </c>
      <c r="AN31" s="136" t="str">
        <f>IF($B31="","",IF(ISERROR(MATCH($B31,リレー女子申込!$AG$14:$AG$205,0)),"","○"))</f>
        <v/>
      </c>
      <c r="AO31" s="136" t="str">
        <f>IF(ISERROR(MATCH($B31,リレー女子申込!$AG$14:$AG$205,0)),"",VLOOKUP(MATCH($B31,リレー女子申込!$AG$14:$AG$205,0),リレー女子申込!$AD$14:$AM$205,9))</f>
        <v/>
      </c>
      <c r="AP31" s="136" t="str">
        <f>IF($B31="","",IF(ISERROR(MATCH($B31,リレー女子申込!$AR$14:$AR$205,0)),"","○"))</f>
        <v/>
      </c>
      <c r="AQ31" s="136" t="str">
        <f>IF(ISERROR(MATCH($B31,リレー女子申込!$AR$14:$AR$205,0)),"",VLOOKUP(MATCH($B31,リレー女子申込!$AR$14:$AR$205,0),リレー女子申込!$AO$14:$AW$205,9))</f>
        <v/>
      </c>
      <c r="AS31" s="122" t="str">
        <f t="shared" si="1"/>
        <v/>
      </c>
      <c r="AU31" s="2"/>
      <c r="AV31" t="str">
        <f t="shared" si="13"/>
        <v/>
      </c>
      <c r="AW31" t="str">
        <f t="shared" si="14"/>
        <v/>
      </c>
      <c r="AX31" t="str">
        <f t="shared" si="2"/>
        <v/>
      </c>
      <c r="AY31" t="str">
        <f t="shared" si="3"/>
        <v/>
      </c>
      <c r="AZ31" t="str">
        <f t="shared" si="4"/>
        <v/>
      </c>
      <c r="BA31" t="str">
        <f t="shared" si="5"/>
        <v/>
      </c>
      <c r="BB31" t="str">
        <f t="shared" si="6"/>
        <v/>
      </c>
      <c r="BC31" t="str">
        <f t="shared" si="15"/>
        <v/>
      </c>
      <c r="BD31" t="str">
        <f t="shared" si="7"/>
        <v/>
      </c>
      <c r="BE31" t="str">
        <f t="shared" si="8"/>
        <v/>
      </c>
      <c r="BF31" t="str">
        <f t="shared" si="9"/>
        <v/>
      </c>
      <c r="BG31" t="str">
        <f t="shared" si="10"/>
        <v/>
      </c>
    </row>
    <row r="32" spans="1:59">
      <c r="A32" s="19">
        <f t="shared" si="11"/>
        <v>24</v>
      </c>
      <c r="B32" s="64"/>
      <c r="C32" s="65"/>
      <c r="D32" s="135"/>
      <c r="E32" s="191"/>
      <c r="F32" s="321"/>
      <c r="G32" s="149" t="str">
        <f t="shared" si="12"/>
        <v/>
      </c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342"/>
      <c r="AG32" s="343"/>
      <c r="AH32" s="343"/>
      <c r="AI32" s="343"/>
      <c r="AJ32" s="343"/>
      <c r="AK32" s="343"/>
      <c r="AL32" s="136" t="str">
        <f>IF($B32="","",IF(ISERROR(MATCH($B32,リレー女子申込!$V$14:$V$205,0)),"","○"))</f>
        <v/>
      </c>
      <c r="AM32" s="136" t="str">
        <f>IF(ISERROR(MATCH($B32,リレー女子申込!$V$14:$V$205,0)),"",VLOOKUP(MATCH($B32,リレー女子申込!$V$14:$V$205,0),リレー女子申込!$S$14:$AA$205,9))</f>
        <v/>
      </c>
      <c r="AN32" s="136" t="str">
        <f>IF($B32="","",IF(ISERROR(MATCH($B32,リレー女子申込!$AG$14:$AG$205,0)),"","○"))</f>
        <v/>
      </c>
      <c r="AO32" s="136" t="str">
        <f>IF(ISERROR(MATCH($B32,リレー女子申込!$AG$14:$AG$205,0)),"",VLOOKUP(MATCH($B32,リレー女子申込!$AG$14:$AG$205,0),リレー女子申込!$AD$14:$AM$205,9))</f>
        <v/>
      </c>
      <c r="AP32" s="136" t="str">
        <f>IF($B32="","",IF(ISERROR(MATCH($B32,リレー女子申込!$AR$14:$AR$205,0)),"","○"))</f>
        <v/>
      </c>
      <c r="AQ32" s="136" t="str">
        <f>IF(ISERROR(MATCH($B32,リレー女子申込!$AR$14:$AR$205,0)),"",VLOOKUP(MATCH($B32,リレー女子申込!$AR$14:$AR$205,0),リレー女子申込!$AO$14:$AW$205,9))</f>
        <v/>
      </c>
      <c r="AS32" s="122" t="str">
        <f t="shared" si="1"/>
        <v/>
      </c>
      <c r="AU32" s="2"/>
      <c r="AV32" t="str">
        <f t="shared" si="13"/>
        <v/>
      </c>
      <c r="AW32" t="str">
        <f t="shared" si="14"/>
        <v/>
      </c>
      <c r="AX32" t="str">
        <f t="shared" si="2"/>
        <v/>
      </c>
      <c r="AY32" t="str">
        <f t="shared" si="3"/>
        <v/>
      </c>
      <c r="AZ32" t="str">
        <f t="shared" si="4"/>
        <v/>
      </c>
      <c r="BA32" t="str">
        <f t="shared" si="5"/>
        <v/>
      </c>
      <c r="BB32" t="str">
        <f t="shared" si="6"/>
        <v/>
      </c>
      <c r="BC32" t="str">
        <f t="shared" si="15"/>
        <v/>
      </c>
      <c r="BD32" t="str">
        <f t="shared" si="7"/>
        <v/>
      </c>
      <c r="BE32" t="str">
        <f t="shared" si="8"/>
        <v/>
      </c>
      <c r="BF32" t="str">
        <f t="shared" si="9"/>
        <v/>
      </c>
      <c r="BG32" t="str">
        <f t="shared" si="10"/>
        <v/>
      </c>
    </row>
    <row r="33" spans="1:59">
      <c r="A33" s="19">
        <f t="shared" si="11"/>
        <v>25</v>
      </c>
      <c r="B33" s="49"/>
      <c r="C33" s="57"/>
      <c r="D33" s="132"/>
      <c r="E33" s="190"/>
      <c r="F33" s="321"/>
      <c r="G33" s="147" t="str">
        <f t="shared" si="12"/>
        <v/>
      </c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342"/>
      <c r="AG33" s="343"/>
      <c r="AH33" s="343"/>
      <c r="AI33" s="343"/>
      <c r="AJ33" s="343"/>
      <c r="AK33" s="343"/>
      <c r="AL33" s="136" t="str">
        <f>IF($B33="","",IF(ISERROR(MATCH($B33,リレー女子申込!$V$14:$V$205,0)),"","○"))</f>
        <v/>
      </c>
      <c r="AM33" s="136" t="str">
        <f>IF(ISERROR(MATCH($B33,リレー女子申込!$V$14:$V$205,0)),"",VLOOKUP(MATCH($B33,リレー女子申込!$V$14:$V$205,0),リレー女子申込!$S$14:$AA$205,9))</f>
        <v/>
      </c>
      <c r="AN33" s="136" t="str">
        <f>IF($B33="","",IF(ISERROR(MATCH($B33,リレー女子申込!$AG$14:$AG$205,0)),"","○"))</f>
        <v/>
      </c>
      <c r="AO33" s="136" t="str">
        <f>IF(ISERROR(MATCH($B33,リレー女子申込!$AG$14:$AG$205,0)),"",VLOOKUP(MATCH($B33,リレー女子申込!$AG$14:$AG$205,0),リレー女子申込!$AD$14:$AM$205,9))</f>
        <v/>
      </c>
      <c r="AP33" s="136" t="str">
        <f>IF($B33="","",IF(ISERROR(MATCH($B33,リレー女子申込!$AR$14:$AR$205,0)),"","○"))</f>
        <v/>
      </c>
      <c r="AQ33" s="136" t="str">
        <f>IF(ISERROR(MATCH($B33,リレー女子申込!$AR$14:$AR$205,0)),"",VLOOKUP(MATCH($B33,リレー女子申込!$AR$14:$AR$205,0),リレー女子申込!$AO$14:$AW$205,9))</f>
        <v/>
      </c>
      <c r="AS33" s="122" t="str">
        <f t="shared" si="1"/>
        <v/>
      </c>
      <c r="AU33" s="2"/>
      <c r="AV33" t="str">
        <f t="shared" si="13"/>
        <v/>
      </c>
      <c r="AW33" t="str">
        <f t="shared" si="14"/>
        <v/>
      </c>
      <c r="AX33" t="str">
        <f t="shared" si="2"/>
        <v/>
      </c>
      <c r="AY33" t="str">
        <f t="shared" si="3"/>
        <v/>
      </c>
      <c r="AZ33" t="str">
        <f t="shared" si="4"/>
        <v/>
      </c>
      <c r="BA33" t="str">
        <f t="shared" si="5"/>
        <v/>
      </c>
      <c r="BB33" t="str">
        <f t="shared" si="6"/>
        <v/>
      </c>
      <c r="BC33" t="str">
        <f t="shared" si="15"/>
        <v/>
      </c>
      <c r="BD33" t="str">
        <f t="shared" si="7"/>
        <v/>
      </c>
      <c r="BE33" t="str">
        <f t="shared" si="8"/>
        <v/>
      </c>
      <c r="BF33" t="str">
        <f t="shared" si="9"/>
        <v/>
      </c>
      <c r="BG33" t="str">
        <f t="shared" si="10"/>
        <v/>
      </c>
    </row>
    <row r="34" spans="1:59">
      <c r="A34" s="19">
        <f t="shared" si="11"/>
        <v>26</v>
      </c>
      <c r="B34" s="50"/>
      <c r="C34" s="59"/>
      <c r="D34" s="133"/>
      <c r="E34" s="190"/>
      <c r="F34" s="321"/>
      <c r="G34" s="147" t="str">
        <f t="shared" si="12"/>
        <v/>
      </c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342"/>
      <c r="AG34" s="343"/>
      <c r="AH34" s="343"/>
      <c r="AI34" s="343"/>
      <c r="AJ34" s="343"/>
      <c r="AK34" s="343"/>
      <c r="AL34" s="136" t="str">
        <f>IF($B34="","",IF(ISERROR(MATCH($B34,リレー女子申込!$V$14:$V$205,0)),"","○"))</f>
        <v/>
      </c>
      <c r="AM34" s="136" t="str">
        <f>IF(ISERROR(MATCH($B34,リレー女子申込!$V$14:$V$205,0)),"",VLOOKUP(MATCH($B34,リレー女子申込!$V$14:$V$205,0),リレー女子申込!$S$14:$AA$205,9))</f>
        <v/>
      </c>
      <c r="AN34" s="136" t="str">
        <f>IF($B34="","",IF(ISERROR(MATCH($B34,リレー女子申込!$AG$14:$AG$205,0)),"","○"))</f>
        <v/>
      </c>
      <c r="AO34" s="136" t="str">
        <f>IF(ISERROR(MATCH($B34,リレー女子申込!$AG$14:$AG$205,0)),"",VLOOKUP(MATCH($B34,リレー女子申込!$AG$14:$AG$205,0),リレー女子申込!$AD$14:$AM$205,9))</f>
        <v/>
      </c>
      <c r="AP34" s="136" t="str">
        <f>IF($B34="","",IF(ISERROR(MATCH($B34,リレー女子申込!$AR$14:$AR$205,0)),"","○"))</f>
        <v/>
      </c>
      <c r="AQ34" s="136" t="str">
        <f>IF(ISERROR(MATCH($B34,リレー女子申込!$AR$14:$AR$205,0)),"",VLOOKUP(MATCH($B34,リレー女子申込!$AR$14:$AR$205,0),リレー女子申込!$AO$14:$AW$205,9))</f>
        <v/>
      </c>
      <c r="AS34" s="122" t="str">
        <f t="shared" si="1"/>
        <v/>
      </c>
      <c r="AU34" s="2"/>
      <c r="AV34" t="str">
        <f t="shared" si="13"/>
        <v/>
      </c>
      <c r="AW34" t="str">
        <f t="shared" si="14"/>
        <v/>
      </c>
      <c r="AX34" t="str">
        <f t="shared" si="2"/>
        <v/>
      </c>
      <c r="AY34" t="str">
        <f t="shared" si="3"/>
        <v/>
      </c>
      <c r="AZ34" t="str">
        <f t="shared" si="4"/>
        <v/>
      </c>
      <c r="BA34" t="str">
        <f t="shared" si="5"/>
        <v/>
      </c>
      <c r="BB34" t="str">
        <f t="shared" si="6"/>
        <v/>
      </c>
      <c r="BC34" t="str">
        <f t="shared" si="15"/>
        <v/>
      </c>
      <c r="BD34" t="str">
        <f t="shared" si="7"/>
        <v/>
      </c>
      <c r="BE34" t="str">
        <f t="shared" si="8"/>
        <v/>
      </c>
      <c r="BF34" t="str">
        <f t="shared" si="9"/>
        <v/>
      </c>
      <c r="BG34" t="str">
        <f t="shared" si="10"/>
        <v/>
      </c>
    </row>
    <row r="35" spans="1:59">
      <c r="A35" s="19">
        <f t="shared" si="11"/>
        <v>27</v>
      </c>
      <c r="B35" s="49"/>
      <c r="C35" s="57"/>
      <c r="D35" s="132"/>
      <c r="E35" s="190"/>
      <c r="F35" s="321"/>
      <c r="G35" s="147" t="str">
        <f t="shared" si="12"/>
        <v/>
      </c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342"/>
      <c r="AG35" s="343"/>
      <c r="AH35" s="343"/>
      <c r="AI35" s="343"/>
      <c r="AJ35" s="343"/>
      <c r="AK35" s="343"/>
      <c r="AL35" s="136" t="str">
        <f>IF($B35="","",IF(ISERROR(MATCH($B35,リレー女子申込!$V$14:$V$205,0)),"","○"))</f>
        <v/>
      </c>
      <c r="AM35" s="136" t="str">
        <f>IF(ISERROR(MATCH($B35,リレー女子申込!$V$14:$V$205,0)),"",VLOOKUP(MATCH($B35,リレー女子申込!$V$14:$V$205,0),リレー女子申込!$S$14:$AA$205,9))</f>
        <v/>
      </c>
      <c r="AN35" s="136" t="str">
        <f>IF($B35="","",IF(ISERROR(MATCH($B35,リレー女子申込!$AG$14:$AG$205,0)),"","○"))</f>
        <v/>
      </c>
      <c r="AO35" s="136" t="str">
        <f>IF(ISERROR(MATCH($B35,リレー女子申込!$AG$14:$AG$205,0)),"",VLOOKUP(MATCH($B35,リレー女子申込!$AG$14:$AG$205,0),リレー女子申込!$AD$14:$AM$205,9))</f>
        <v/>
      </c>
      <c r="AP35" s="136" t="str">
        <f>IF($B35="","",IF(ISERROR(MATCH($B35,リレー女子申込!$AR$14:$AR$205,0)),"","○"))</f>
        <v/>
      </c>
      <c r="AQ35" s="136" t="str">
        <f>IF(ISERROR(MATCH($B35,リレー女子申込!$AR$14:$AR$205,0)),"",VLOOKUP(MATCH($B35,リレー女子申込!$AR$14:$AR$205,0),リレー女子申込!$AO$14:$AW$205,9))</f>
        <v/>
      </c>
      <c r="AS35" s="122" t="str">
        <f t="shared" si="1"/>
        <v/>
      </c>
      <c r="AU35" s="2"/>
      <c r="AV35" t="str">
        <f t="shared" si="13"/>
        <v/>
      </c>
      <c r="AW35" t="str">
        <f t="shared" si="14"/>
        <v/>
      </c>
      <c r="AX35" t="str">
        <f t="shared" si="2"/>
        <v/>
      </c>
      <c r="AY35" t="str">
        <f t="shared" si="3"/>
        <v/>
      </c>
      <c r="AZ35" t="str">
        <f t="shared" si="4"/>
        <v/>
      </c>
      <c r="BA35" t="str">
        <f t="shared" si="5"/>
        <v/>
      </c>
      <c r="BB35" t="str">
        <f t="shared" si="6"/>
        <v/>
      </c>
      <c r="BC35" t="str">
        <f t="shared" si="15"/>
        <v/>
      </c>
      <c r="BD35" t="str">
        <f t="shared" si="7"/>
        <v/>
      </c>
      <c r="BE35" t="str">
        <f t="shared" si="8"/>
        <v/>
      </c>
      <c r="BF35" t="str">
        <f t="shared" si="9"/>
        <v/>
      </c>
      <c r="BG35" t="str">
        <f t="shared" si="10"/>
        <v/>
      </c>
    </row>
    <row r="36" spans="1:59">
      <c r="A36" s="19">
        <f t="shared" si="11"/>
        <v>28</v>
      </c>
      <c r="B36" s="50"/>
      <c r="C36" s="59"/>
      <c r="D36" s="133"/>
      <c r="E36" s="190"/>
      <c r="F36" s="321"/>
      <c r="G36" s="147" t="str">
        <f t="shared" si="12"/>
        <v/>
      </c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342"/>
      <c r="AG36" s="343"/>
      <c r="AH36" s="343"/>
      <c r="AI36" s="343"/>
      <c r="AJ36" s="343"/>
      <c r="AK36" s="343"/>
      <c r="AL36" s="136" t="str">
        <f>IF($B36="","",IF(ISERROR(MATCH($B36,リレー女子申込!$V$14:$V$205,0)),"","○"))</f>
        <v/>
      </c>
      <c r="AM36" s="136" t="str">
        <f>IF(ISERROR(MATCH($B36,リレー女子申込!$V$14:$V$205,0)),"",VLOOKUP(MATCH($B36,リレー女子申込!$V$14:$V$205,0),リレー女子申込!$S$14:$AA$205,9))</f>
        <v/>
      </c>
      <c r="AN36" s="136" t="str">
        <f>IF($B36="","",IF(ISERROR(MATCH($B36,リレー女子申込!$AG$14:$AG$205,0)),"","○"))</f>
        <v/>
      </c>
      <c r="AO36" s="136" t="str">
        <f>IF(ISERROR(MATCH($B36,リレー女子申込!$AG$14:$AG$205,0)),"",VLOOKUP(MATCH($B36,リレー女子申込!$AG$14:$AG$205,0),リレー女子申込!$AD$14:$AM$205,9))</f>
        <v/>
      </c>
      <c r="AP36" s="136" t="str">
        <f>IF($B36="","",IF(ISERROR(MATCH($B36,リレー女子申込!$AR$14:$AR$205,0)),"","○"))</f>
        <v/>
      </c>
      <c r="AQ36" s="136" t="str">
        <f>IF(ISERROR(MATCH($B36,リレー女子申込!$AR$14:$AR$205,0)),"",VLOOKUP(MATCH($B36,リレー女子申込!$AR$14:$AR$205,0),リレー女子申込!$AO$14:$AW$205,9))</f>
        <v/>
      </c>
      <c r="AS36" s="122" t="str">
        <f t="shared" si="1"/>
        <v/>
      </c>
      <c r="AU36" s="2"/>
      <c r="AV36" t="str">
        <f t="shared" si="13"/>
        <v/>
      </c>
      <c r="AW36" t="str">
        <f t="shared" si="14"/>
        <v/>
      </c>
      <c r="AX36" t="str">
        <f t="shared" si="2"/>
        <v/>
      </c>
      <c r="AY36" t="str">
        <f t="shared" si="3"/>
        <v/>
      </c>
      <c r="AZ36" t="str">
        <f t="shared" si="4"/>
        <v/>
      </c>
      <c r="BA36" t="str">
        <f t="shared" si="5"/>
        <v/>
      </c>
      <c r="BB36" t="str">
        <f t="shared" si="6"/>
        <v/>
      </c>
      <c r="BC36" t="str">
        <f t="shared" si="15"/>
        <v/>
      </c>
      <c r="BD36" t="str">
        <f t="shared" si="7"/>
        <v/>
      </c>
      <c r="BE36" t="str">
        <f t="shared" si="8"/>
        <v/>
      </c>
      <c r="BF36" t="str">
        <f t="shared" si="9"/>
        <v/>
      </c>
      <c r="BG36" t="str">
        <f t="shared" si="10"/>
        <v/>
      </c>
    </row>
    <row r="37" spans="1:59">
      <c r="A37" s="19">
        <f t="shared" si="11"/>
        <v>29</v>
      </c>
      <c r="B37" s="49"/>
      <c r="C37" s="57"/>
      <c r="D37" s="132"/>
      <c r="E37" s="190"/>
      <c r="F37" s="321"/>
      <c r="G37" s="147" t="str">
        <f t="shared" si="12"/>
        <v/>
      </c>
      <c r="H37" s="39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342"/>
      <c r="AG37" s="343"/>
      <c r="AH37" s="343"/>
      <c r="AI37" s="343"/>
      <c r="AJ37" s="343"/>
      <c r="AK37" s="343"/>
      <c r="AL37" s="136" t="str">
        <f>IF($B37="","",IF(ISERROR(MATCH($B37,リレー女子申込!$V$14:$V$205,0)),"","○"))</f>
        <v/>
      </c>
      <c r="AM37" s="136" t="str">
        <f>IF(ISERROR(MATCH($B37,リレー女子申込!$V$14:$V$205,0)),"",VLOOKUP(MATCH($B37,リレー女子申込!$V$14:$V$205,0),リレー女子申込!$S$14:$AA$205,9))</f>
        <v/>
      </c>
      <c r="AN37" s="136" t="str">
        <f>IF($B37="","",IF(ISERROR(MATCH($B37,リレー女子申込!$AG$14:$AG$205,0)),"","○"))</f>
        <v/>
      </c>
      <c r="AO37" s="136" t="str">
        <f>IF(ISERROR(MATCH($B37,リレー女子申込!$AG$14:$AG$205,0)),"",VLOOKUP(MATCH($B37,リレー女子申込!$AG$14:$AG$205,0),リレー女子申込!$AD$14:$AM$205,9))</f>
        <v/>
      </c>
      <c r="AP37" s="136" t="str">
        <f>IF($B37="","",IF(ISERROR(MATCH($B37,リレー女子申込!$AR$14:$AR$205,0)),"","○"))</f>
        <v/>
      </c>
      <c r="AQ37" s="136" t="str">
        <f>IF(ISERROR(MATCH($B37,リレー女子申込!$AR$14:$AR$205,0)),"",VLOOKUP(MATCH($B37,リレー女子申込!$AR$14:$AR$205,0),リレー女子申込!$AO$14:$AW$205,9))</f>
        <v/>
      </c>
      <c r="AS37" s="122" t="str">
        <f t="shared" si="1"/>
        <v/>
      </c>
      <c r="AU37" s="2"/>
      <c r="AV37" t="str">
        <f t="shared" si="13"/>
        <v/>
      </c>
      <c r="AW37" t="str">
        <f t="shared" si="14"/>
        <v/>
      </c>
      <c r="AX37" t="str">
        <f t="shared" si="2"/>
        <v/>
      </c>
      <c r="AY37" t="str">
        <f t="shared" si="3"/>
        <v/>
      </c>
      <c r="AZ37" t="str">
        <f t="shared" si="4"/>
        <v/>
      </c>
      <c r="BA37" t="str">
        <f t="shared" si="5"/>
        <v/>
      </c>
      <c r="BB37" t="str">
        <f t="shared" si="6"/>
        <v/>
      </c>
      <c r="BC37" t="str">
        <f t="shared" si="15"/>
        <v/>
      </c>
      <c r="BD37" t="str">
        <f t="shared" si="7"/>
        <v/>
      </c>
      <c r="BE37" t="str">
        <f t="shared" si="8"/>
        <v/>
      </c>
      <c r="BF37" t="str">
        <f t="shared" si="9"/>
        <v/>
      </c>
      <c r="BG37" t="str">
        <f t="shared" si="10"/>
        <v/>
      </c>
    </row>
    <row r="38" spans="1:59">
      <c r="A38" s="19">
        <f t="shared" si="11"/>
        <v>30</v>
      </c>
      <c r="B38" s="55"/>
      <c r="C38" s="60"/>
      <c r="D38" s="134"/>
      <c r="E38" s="192"/>
      <c r="F38" s="322"/>
      <c r="G38" s="150" t="str">
        <f t="shared" si="12"/>
        <v/>
      </c>
      <c r="H38" s="84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345"/>
      <c r="AG38" s="346"/>
      <c r="AH38" s="346"/>
      <c r="AI38" s="346"/>
      <c r="AJ38" s="346"/>
      <c r="AK38" s="346"/>
      <c r="AL38" s="137" t="str">
        <f>IF($B38="","",IF(ISERROR(MATCH($B38,リレー女子申込!$V$14:$V$205,0)),"","○"))</f>
        <v/>
      </c>
      <c r="AM38" s="137" t="str">
        <f>IF(ISERROR(MATCH($B38,リレー女子申込!$V$14:$V$205,0)),"",VLOOKUP(MATCH($B38,リレー女子申込!$V$14:$V$205,0),リレー女子申込!$S$14:$AA$205,9))</f>
        <v/>
      </c>
      <c r="AN38" s="137" t="str">
        <f>IF($B38="","",IF(ISERROR(MATCH($B38,リレー女子申込!$AG$14:$AG$205,0)),"","○"))</f>
        <v/>
      </c>
      <c r="AO38" s="137" t="str">
        <f>IF(ISERROR(MATCH($B38,リレー女子申込!$AG$14:$AG$205,0)),"",VLOOKUP(MATCH($B38,リレー女子申込!$AG$14:$AG$205,0),リレー女子申込!$AD$14:$AM$205,9))</f>
        <v/>
      </c>
      <c r="AP38" s="137" t="str">
        <f>IF($B38="","",IF(ISERROR(MATCH($B38,リレー女子申込!$AR$14:$AR$205,0)),"","○"))</f>
        <v/>
      </c>
      <c r="AQ38" s="137" t="str">
        <f>IF(ISERROR(MATCH($B38,リレー女子申込!$AR$14:$AR$205,0)),"",VLOOKUP(MATCH($B38,リレー女子申込!$AR$14:$AR$205,0),リレー女子申込!$AO$14:$AW$205,9))</f>
        <v/>
      </c>
      <c r="AS38" s="122" t="str">
        <f t="shared" si="1"/>
        <v/>
      </c>
      <c r="AU38" s="2"/>
      <c r="AV38" t="str">
        <f t="shared" si="13"/>
        <v/>
      </c>
      <c r="AW38" t="str">
        <f t="shared" si="14"/>
        <v/>
      </c>
      <c r="AX38" t="str">
        <f t="shared" si="2"/>
        <v/>
      </c>
      <c r="AY38" t="str">
        <f t="shared" si="3"/>
        <v/>
      </c>
      <c r="AZ38" t="str">
        <f t="shared" si="4"/>
        <v/>
      </c>
      <c r="BA38" t="str">
        <f t="shared" si="5"/>
        <v/>
      </c>
      <c r="BB38" t="str">
        <f t="shared" si="6"/>
        <v/>
      </c>
      <c r="BC38" t="str">
        <f t="shared" si="15"/>
        <v/>
      </c>
      <c r="BD38" t="str">
        <f t="shared" si="7"/>
        <v/>
      </c>
      <c r="BE38" t="str">
        <f t="shared" si="8"/>
        <v/>
      </c>
      <c r="BF38" t="str">
        <f t="shared" si="9"/>
        <v/>
      </c>
      <c r="BG38" t="str">
        <f t="shared" si="10"/>
        <v/>
      </c>
    </row>
    <row r="39" spans="1:59">
      <c r="A39" s="19">
        <f t="shared" si="11"/>
        <v>31</v>
      </c>
      <c r="B39" s="64"/>
      <c r="C39" s="65"/>
      <c r="D39" s="66"/>
      <c r="E39" s="193"/>
      <c r="F39" s="323"/>
      <c r="G39" s="149" t="str">
        <f t="shared" si="12"/>
        <v/>
      </c>
      <c r="H39" s="81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347"/>
      <c r="AG39" s="348"/>
      <c r="AH39" s="348"/>
      <c r="AI39" s="348"/>
      <c r="AJ39" s="348"/>
      <c r="AK39" s="348"/>
      <c r="AL39" s="113" t="str">
        <f>IF($B39="","",IF(ISERROR(MATCH($B39,リレー女子申込!$V$14:$V$205,0)),"","○"))</f>
        <v/>
      </c>
      <c r="AM39" s="113" t="str">
        <f>IF(ISERROR(MATCH($B39,リレー女子申込!$V$14:$V$205,0)),"",VLOOKUP(MATCH($B39,リレー女子申込!$V$14:$V$205,0),リレー女子申込!$S$14:$AA$205,9))</f>
        <v/>
      </c>
      <c r="AN39" s="113" t="str">
        <f>IF($B39="","",IF(ISERROR(MATCH($B39,リレー女子申込!$AG$14:$AG$205,0)),"","○"))</f>
        <v/>
      </c>
      <c r="AO39" s="113" t="str">
        <f>IF(ISERROR(MATCH($B39,リレー女子申込!$AG$14:$AG$205,0)),"",VLOOKUP(MATCH($B39,リレー女子申込!$AG$14:$AG$205,0),リレー女子申込!$AD$14:$AM$205,9))</f>
        <v/>
      </c>
      <c r="AP39" s="113" t="str">
        <f>IF($B39="","",IF(ISERROR(MATCH($B39,リレー女子申込!$AR$14:$AR$205,0)),"","○"))</f>
        <v/>
      </c>
      <c r="AQ39" s="113" t="str">
        <f>IF(ISERROR(MATCH($B39,リレー女子申込!$AR$14:$AR$205,0)),"",VLOOKUP(MATCH($B39,リレー女子申込!$AR$14:$AR$205,0),リレー女子申込!$AO$14:$AW$205,9))</f>
        <v/>
      </c>
      <c r="AS39" s="122" t="str">
        <f t="shared" si="1"/>
        <v/>
      </c>
      <c r="AU39" s="2"/>
      <c r="AV39" t="str">
        <f t="shared" si="13"/>
        <v/>
      </c>
      <c r="AW39" t="str">
        <f t="shared" si="14"/>
        <v/>
      </c>
      <c r="AX39" t="str">
        <f t="shared" si="2"/>
        <v/>
      </c>
      <c r="AY39" t="str">
        <f t="shared" si="3"/>
        <v/>
      </c>
      <c r="AZ39" t="str">
        <f t="shared" si="4"/>
        <v/>
      </c>
      <c r="BA39" t="str">
        <f t="shared" si="5"/>
        <v/>
      </c>
      <c r="BB39" t="str">
        <f t="shared" si="6"/>
        <v/>
      </c>
      <c r="BC39" t="str">
        <f t="shared" si="15"/>
        <v/>
      </c>
      <c r="BD39" t="str">
        <f t="shared" si="7"/>
        <v/>
      </c>
      <c r="BE39" t="str">
        <f t="shared" si="8"/>
        <v/>
      </c>
      <c r="BF39" t="str">
        <f t="shared" si="9"/>
        <v/>
      </c>
      <c r="BG39" t="str">
        <f t="shared" si="10"/>
        <v/>
      </c>
    </row>
    <row r="40" spans="1:59">
      <c r="A40" s="19">
        <f t="shared" si="11"/>
        <v>32</v>
      </c>
      <c r="B40" s="49"/>
      <c r="C40" s="57"/>
      <c r="D40" s="47"/>
      <c r="E40" s="190"/>
      <c r="F40" s="321"/>
      <c r="G40" s="147" t="str">
        <f t="shared" si="12"/>
        <v/>
      </c>
      <c r="H40" s="39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342"/>
      <c r="AG40" s="343"/>
      <c r="AH40" s="343"/>
      <c r="AI40" s="343"/>
      <c r="AJ40" s="343"/>
      <c r="AK40" s="343"/>
      <c r="AL40" s="136" t="str">
        <f>IF($B40="","",IF(ISERROR(MATCH($B40,リレー女子申込!$V$14:$V$205,0)),"","○"))</f>
        <v/>
      </c>
      <c r="AM40" s="136" t="str">
        <f>IF(ISERROR(MATCH($B40,リレー女子申込!$V$14:$V$205,0)),"",VLOOKUP(MATCH($B40,リレー女子申込!$V$14:$V$205,0),リレー女子申込!$S$14:$AA$205,9))</f>
        <v/>
      </c>
      <c r="AN40" s="136" t="str">
        <f>IF($B40="","",IF(ISERROR(MATCH($B40,リレー女子申込!$AG$14:$AG$205,0)),"","○"))</f>
        <v/>
      </c>
      <c r="AO40" s="136" t="str">
        <f>IF(ISERROR(MATCH($B40,リレー女子申込!$AG$14:$AG$205,0)),"",VLOOKUP(MATCH($B40,リレー女子申込!$AG$14:$AG$205,0),リレー女子申込!$AD$14:$AM$205,9))</f>
        <v/>
      </c>
      <c r="AP40" s="136" t="str">
        <f>IF($B40="","",IF(ISERROR(MATCH($B40,リレー女子申込!$AR$14:$AR$205,0)),"","○"))</f>
        <v/>
      </c>
      <c r="AQ40" s="136" t="str">
        <f>IF(ISERROR(MATCH($B40,リレー女子申込!$AR$14:$AR$205,0)),"",VLOOKUP(MATCH($B40,リレー女子申込!$AR$14:$AR$205,0),リレー女子申込!$AO$14:$AW$205,9))</f>
        <v/>
      </c>
      <c r="AS40" s="122" t="str">
        <f t="shared" si="1"/>
        <v/>
      </c>
      <c r="AU40" s="2"/>
      <c r="AV40" t="str">
        <f t="shared" si="13"/>
        <v/>
      </c>
      <c r="AW40" t="str">
        <f t="shared" si="14"/>
        <v/>
      </c>
      <c r="AX40" t="str">
        <f t="shared" si="2"/>
        <v/>
      </c>
      <c r="AY40" t="str">
        <f t="shared" si="3"/>
        <v/>
      </c>
      <c r="AZ40" t="str">
        <f t="shared" si="4"/>
        <v/>
      </c>
      <c r="BA40" t="str">
        <f t="shared" si="5"/>
        <v/>
      </c>
      <c r="BB40" t="str">
        <f t="shared" si="6"/>
        <v/>
      </c>
      <c r="BC40" t="str">
        <f t="shared" si="15"/>
        <v/>
      </c>
      <c r="BD40" t="str">
        <f t="shared" si="7"/>
        <v/>
      </c>
      <c r="BE40" t="str">
        <f t="shared" si="8"/>
        <v/>
      </c>
      <c r="BF40" t="str">
        <f t="shared" si="9"/>
        <v/>
      </c>
      <c r="BG40" t="str">
        <f t="shared" si="10"/>
        <v/>
      </c>
    </row>
    <row r="41" spans="1:59">
      <c r="A41" s="19">
        <f t="shared" si="11"/>
        <v>33</v>
      </c>
      <c r="B41" s="49"/>
      <c r="C41" s="57"/>
      <c r="D41" s="47"/>
      <c r="E41" s="190"/>
      <c r="F41" s="321"/>
      <c r="G41" s="147" t="str">
        <f t="shared" si="12"/>
        <v/>
      </c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342"/>
      <c r="AG41" s="343"/>
      <c r="AH41" s="343"/>
      <c r="AI41" s="343"/>
      <c r="AJ41" s="343"/>
      <c r="AK41" s="343"/>
      <c r="AL41" s="136" t="str">
        <f>IF($B41="","",IF(ISERROR(MATCH($B41,リレー女子申込!$V$14:$V$205,0)),"","○"))</f>
        <v/>
      </c>
      <c r="AM41" s="136" t="str">
        <f>IF(ISERROR(MATCH($B41,リレー女子申込!$V$14:$V$205,0)),"",VLOOKUP(MATCH($B41,リレー女子申込!$V$14:$V$205,0),リレー女子申込!$S$14:$AA$205,9))</f>
        <v/>
      </c>
      <c r="AN41" s="136" t="str">
        <f>IF($B41="","",IF(ISERROR(MATCH($B41,リレー女子申込!$AG$14:$AG$205,0)),"","○"))</f>
        <v/>
      </c>
      <c r="AO41" s="136" t="str">
        <f>IF(ISERROR(MATCH($B41,リレー女子申込!$AG$14:$AG$205,0)),"",VLOOKUP(MATCH($B41,リレー女子申込!$AG$14:$AG$205,0),リレー女子申込!$AD$14:$AM$205,9))</f>
        <v/>
      </c>
      <c r="AP41" s="136" t="str">
        <f>IF($B41="","",IF(ISERROR(MATCH($B41,リレー女子申込!$AR$14:$AR$205,0)),"","○"))</f>
        <v/>
      </c>
      <c r="AQ41" s="136" t="str">
        <f>IF(ISERROR(MATCH($B41,リレー女子申込!$AR$14:$AR$205,0)),"",VLOOKUP(MATCH($B41,リレー女子申込!$AR$14:$AR$205,0),リレー女子申込!$AO$14:$AW$205,9))</f>
        <v/>
      </c>
      <c r="AS41" s="122" t="str">
        <f t="shared" si="1"/>
        <v/>
      </c>
      <c r="AU41" s="2"/>
      <c r="AV41" t="str">
        <f t="shared" si="13"/>
        <v/>
      </c>
      <c r="AW41" t="str">
        <f t="shared" si="14"/>
        <v/>
      </c>
      <c r="AX41" t="str">
        <f t="shared" si="2"/>
        <v/>
      </c>
      <c r="AY41" t="str">
        <f t="shared" si="3"/>
        <v/>
      </c>
      <c r="AZ41" t="str">
        <f t="shared" si="4"/>
        <v/>
      </c>
      <c r="BA41" t="str">
        <f t="shared" si="5"/>
        <v/>
      </c>
      <c r="BB41" t="str">
        <f t="shared" si="6"/>
        <v/>
      </c>
      <c r="BC41" t="str">
        <f t="shared" si="15"/>
        <v/>
      </c>
      <c r="BD41" t="str">
        <f t="shared" si="7"/>
        <v/>
      </c>
      <c r="BE41" t="str">
        <f t="shared" si="8"/>
        <v/>
      </c>
      <c r="BF41" t="str">
        <f t="shared" si="9"/>
        <v/>
      </c>
      <c r="BG41" t="str">
        <f t="shared" si="10"/>
        <v/>
      </c>
    </row>
    <row r="42" spans="1:59">
      <c r="A42" s="19">
        <f t="shared" ref="A42:A73" si="16">IF(COUNTIF($C$9:$C$108,C42)&gt;=2,$A$111,A41+1)</f>
        <v>34</v>
      </c>
      <c r="B42" s="64"/>
      <c r="C42" s="65"/>
      <c r="D42" s="66"/>
      <c r="E42" s="190"/>
      <c r="F42" s="321"/>
      <c r="G42" s="149" t="str">
        <f t="shared" si="12"/>
        <v/>
      </c>
      <c r="H42" s="39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342"/>
      <c r="AG42" s="343"/>
      <c r="AH42" s="343"/>
      <c r="AI42" s="343"/>
      <c r="AJ42" s="343"/>
      <c r="AK42" s="343"/>
      <c r="AL42" s="136" t="str">
        <f>IF($B42="","",IF(ISERROR(MATCH($B42,リレー女子申込!$V$14:$V$205,0)),"","○"))</f>
        <v/>
      </c>
      <c r="AM42" s="136" t="str">
        <f>IF(ISERROR(MATCH($B42,リレー女子申込!$V$14:$V$205,0)),"",VLOOKUP(MATCH($B42,リレー女子申込!$V$14:$V$205,0),リレー女子申込!$S$14:$AA$205,9))</f>
        <v/>
      </c>
      <c r="AN42" s="136" t="str">
        <f>IF($B42="","",IF(ISERROR(MATCH($B42,リレー女子申込!$AG$14:$AG$205,0)),"","○"))</f>
        <v/>
      </c>
      <c r="AO42" s="136" t="str">
        <f>IF(ISERROR(MATCH($B42,リレー女子申込!$AG$14:$AG$205,0)),"",VLOOKUP(MATCH($B42,リレー女子申込!$AG$14:$AG$205,0),リレー女子申込!$AD$14:$AM$205,9))</f>
        <v/>
      </c>
      <c r="AP42" s="136" t="str">
        <f>IF($B42="","",IF(ISERROR(MATCH($B42,リレー女子申込!$AR$14:$AR$205,0)),"","○"))</f>
        <v/>
      </c>
      <c r="AQ42" s="136" t="str">
        <f>IF(ISERROR(MATCH($B42,リレー女子申込!$AR$14:$AR$205,0)),"",VLOOKUP(MATCH($B42,リレー女子申込!$AR$14:$AR$205,0),リレー女子申込!$AO$14:$AW$205,9))</f>
        <v/>
      </c>
      <c r="AS42" s="122" t="str">
        <f t="shared" si="1"/>
        <v/>
      </c>
      <c r="AU42" s="2"/>
      <c r="AV42" t="str">
        <f t="shared" si="13"/>
        <v/>
      </c>
      <c r="AW42" t="str">
        <f t="shared" si="14"/>
        <v/>
      </c>
      <c r="AX42" t="str">
        <f t="shared" si="2"/>
        <v/>
      </c>
      <c r="AY42" t="str">
        <f t="shared" si="3"/>
        <v/>
      </c>
      <c r="AZ42" t="str">
        <f t="shared" si="4"/>
        <v/>
      </c>
      <c r="BA42" t="str">
        <f t="shared" si="5"/>
        <v/>
      </c>
      <c r="BB42" t="str">
        <f t="shared" si="6"/>
        <v/>
      </c>
      <c r="BC42" t="str">
        <f t="shared" si="15"/>
        <v/>
      </c>
      <c r="BD42" t="str">
        <f t="shared" si="7"/>
        <v/>
      </c>
      <c r="BE42" t="str">
        <f t="shared" si="8"/>
        <v/>
      </c>
      <c r="BF42" t="str">
        <f t="shared" si="9"/>
        <v/>
      </c>
      <c r="BG42" t="str">
        <f t="shared" si="10"/>
        <v/>
      </c>
    </row>
    <row r="43" spans="1:59">
      <c r="A43" s="19">
        <f t="shared" si="16"/>
        <v>35</v>
      </c>
      <c r="B43" s="49"/>
      <c r="C43" s="57"/>
      <c r="D43" s="47"/>
      <c r="E43" s="190"/>
      <c r="F43" s="321"/>
      <c r="G43" s="147" t="str">
        <f t="shared" si="12"/>
        <v/>
      </c>
      <c r="H43" s="39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342"/>
      <c r="AG43" s="343"/>
      <c r="AH43" s="343"/>
      <c r="AI43" s="343"/>
      <c r="AJ43" s="343"/>
      <c r="AK43" s="343"/>
      <c r="AL43" s="136" t="str">
        <f>IF($B43="","",IF(ISERROR(MATCH($B43,リレー女子申込!$V$14:$V$205,0)),"","○"))</f>
        <v/>
      </c>
      <c r="AM43" s="136" t="str">
        <f>IF(ISERROR(MATCH($B43,リレー女子申込!$V$14:$V$205,0)),"",VLOOKUP(MATCH($B43,リレー女子申込!$V$14:$V$205,0),リレー女子申込!$S$14:$AA$205,9))</f>
        <v/>
      </c>
      <c r="AN43" s="136" t="str">
        <f>IF($B43="","",IF(ISERROR(MATCH($B43,リレー女子申込!$AG$14:$AG$205,0)),"","○"))</f>
        <v/>
      </c>
      <c r="AO43" s="136" t="str">
        <f>IF(ISERROR(MATCH($B43,リレー女子申込!$AG$14:$AG$205,0)),"",VLOOKUP(MATCH($B43,リレー女子申込!$AG$14:$AG$205,0),リレー女子申込!$AD$14:$AM$205,9))</f>
        <v/>
      </c>
      <c r="AP43" s="136" t="str">
        <f>IF($B43="","",IF(ISERROR(MATCH($B43,リレー女子申込!$AR$14:$AR$205,0)),"","○"))</f>
        <v/>
      </c>
      <c r="AQ43" s="136" t="str">
        <f>IF(ISERROR(MATCH($B43,リレー女子申込!$AR$14:$AR$205,0)),"",VLOOKUP(MATCH($B43,リレー女子申込!$AR$14:$AR$205,0),リレー女子申込!$AO$14:$AW$205,9))</f>
        <v/>
      </c>
      <c r="AS43" s="122" t="str">
        <f t="shared" si="1"/>
        <v/>
      </c>
      <c r="AU43" s="2"/>
      <c r="AV43" t="str">
        <f t="shared" si="13"/>
        <v/>
      </c>
      <c r="AW43" t="str">
        <f t="shared" si="14"/>
        <v/>
      </c>
      <c r="AX43" t="str">
        <f t="shared" si="2"/>
        <v/>
      </c>
      <c r="AY43" t="str">
        <f t="shared" si="3"/>
        <v/>
      </c>
      <c r="AZ43" t="str">
        <f t="shared" si="4"/>
        <v/>
      </c>
      <c r="BA43" t="str">
        <f t="shared" si="5"/>
        <v/>
      </c>
      <c r="BB43" t="str">
        <f t="shared" si="6"/>
        <v/>
      </c>
      <c r="BC43" t="str">
        <f t="shared" si="15"/>
        <v/>
      </c>
      <c r="BD43" t="str">
        <f t="shared" si="7"/>
        <v/>
      </c>
      <c r="BE43" t="str">
        <f t="shared" si="8"/>
        <v/>
      </c>
      <c r="BF43" t="str">
        <f t="shared" si="9"/>
        <v/>
      </c>
      <c r="BG43" t="str">
        <f t="shared" si="10"/>
        <v/>
      </c>
    </row>
    <row r="44" spans="1:59">
      <c r="A44" s="19">
        <f t="shared" si="16"/>
        <v>36</v>
      </c>
      <c r="B44" s="49"/>
      <c r="C44" s="57"/>
      <c r="D44" s="47"/>
      <c r="E44" s="190"/>
      <c r="F44" s="321"/>
      <c r="G44" s="147" t="str">
        <f t="shared" si="12"/>
        <v/>
      </c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342"/>
      <c r="AG44" s="343"/>
      <c r="AH44" s="343"/>
      <c r="AI44" s="343"/>
      <c r="AJ44" s="343"/>
      <c r="AK44" s="343"/>
      <c r="AL44" s="136" t="str">
        <f>IF($B44="","",IF(ISERROR(MATCH($B44,リレー女子申込!$V$14:$V$205,0)),"","○"))</f>
        <v/>
      </c>
      <c r="AM44" s="136" t="str">
        <f>IF(ISERROR(MATCH($B44,リレー女子申込!$V$14:$V$205,0)),"",VLOOKUP(MATCH($B44,リレー女子申込!$V$14:$V$205,0),リレー女子申込!$S$14:$AA$205,9))</f>
        <v/>
      </c>
      <c r="AN44" s="136" t="str">
        <f>IF($B44="","",IF(ISERROR(MATCH($B44,リレー女子申込!$AG$14:$AG$205,0)),"","○"))</f>
        <v/>
      </c>
      <c r="AO44" s="136" t="str">
        <f>IF(ISERROR(MATCH($B44,リレー女子申込!$AG$14:$AG$205,0)),"",VLOOKUP(MATCH($B44,リレー女子申込!$AG$14:$AG$205,0),リレー女子申込!$AD$14:$AM$205,9))</f>
        <v/>
      </c>
      <c r="AP44" s="136" t="str">
        <f>IF($B44="","",IF(ISERROR(MATCH($B44,リレー女子申込!$AR$14:$AR$205,0)),"","○"))</f>
        <v/>
      </c>
      <c r="AQ44" s="136" t="str">
        <f>IF(ISERROR(MATCH($B44,リレー女子申込!$AR$14:$AR$205,0)),"",VLOOKUP(MATCH($B44,リレー女子申込!$AR$14:$AR$205,0),リレー女子申込!$AO$14:$AW$205,9))</f>
        <v/>
      </c>
      <c r="AS44" s="122" t="str">
        <f t="shared" si="1"/>
        <v/>
      </c>
      <c r="AU44" s="2"/>
      <c r="AV44" t="str">
        <f t="shared" si="13"/>
        <v/>
      </c>
      <c r="AW44" t="str">
        <f t="shared" si="14"/>
        <v/>
      </c>
      <c r="AX44" t="str">
        <f t="shared" si="2"/>
        <v/>
      </c>
      <c r="AY44" t="str">
        <f t="shared" si="3"/>
        <v/>
      </c>
      <c r="AZ44" t="str">
        <f t="shared" si="4"/>
        <v/>
      </c>
      <c r="BA44" t="str">
        <f t="shared" si="5"/>
        <v/>
      </c>
      <c r="BB44" t="str">
        <f t="shared" si="6"/>
        <v/>
      </c>
      <c r="BC44" t="str">
        <f t="shared" si="15"/>
        <v/>
      </c>
      <c r="BD44" t="str">
        <f t="shared" si="7"/>
        <v/>
      </c>
      <c r="BE44" t="str">
        <f t="shared" si="8"/>
        <v/>
      </c>
      <c r="BF44" t="str">
        <f t="shared" si="9"/>
        <v/>
      </c>
      <c r="BG44" t="str">
        <f t="shared" si="10"/>
        <v/>
      </c>
    </row>
    <row r="45" spans="1:59">
      <c r="A45" s="19">
        <f t="shared" si="16"/>
        <v>37</v>
      </c>
      <c r="B45" s="49"/>
      <c r="C45" s="65"/>
      <c r="D45" s="47"/>
      <c r="E45" s="190"/>
      <c r="F45" s="321"/>
      <c r="G45" s="147" t="str">
        <f t="shared" si="12"/>
        <v/>
      </c>
      <c r="H45" s="39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342"/>
      <c r="AG45" s="343"/>
      <c r="AH45" s="343"/>
      <c r="AI45" s="343"/>
      <c r="AJ45" s="343"/>
      <c r="AK45" s="343"/>
      <c r="AL45" s="136" t="str">
        <f>IF($B45="","",IF(ISERROR(MATCH($B45,リレー女子申込!$V$14:$V$205,0)),"","○"))</f>
        <v/>
      </c>
      <c r="AM45" s="136" t="str">
        <f>IF(ISERROR(MATCH($B45,リレー女子申込!$V$14:$V$205,0)),"",VLOOKUP(MATCH($B45,リレー女子申込!$V$14:$V$205,0),リレー女子申込!$S$14:$AA$205,9))</f>
        <v/>
      </c>
      <c r="AN45" s="136" t="str">
        <f>IF($B45="","",IF(ISERROR(MATCH($B45,リレー女子申込!$AG$14:$AG$205,0)),"","○"))</f>
        <v/>
      </c>
      <c r="AO45" s="136" t="str">
        <f>IF(ISERROR(MATCH($B45,リレー女子申込!$AG$14:$AG$205,0)),"",VLOOKUP(MATCH($B45,リレー女子申込!$AG$14:$AG$205,0),リレー女子申込!$AD$14:$AM$205,9))</f>
        <v/>
      </c>
      <c r="AP45" s="136" t="str">
        <f>IF($B45="","",IF(ISERROR(MATCH($B45,リレー女子申込!$AR$14:$AR$205,0)),"","○"))</f>
        <v/>
      </c>
      <c r="AQ45" s="136" t="str">
        <f>IF(ISERROR(MATCH($B45,リレー女子申込!$AR$14:$AR$205,0)),"",VLOOKUP(MATCH($B45,リレー女子申込!$AR$14:$AR$205,0),リレー女子申込!$AO$14:$AW$205,9))</f>
        <v/>
      </c>
      <c r="AS45" s="122" t="str">
        <f t="shared" si="1"/>
        <v/>
      </c>
      <c r="AU45" s="2"/>
      <c r="AV45" t="str">
        <f t="shared" si="13"/>
        <v/>
      </c>
      <c r="AW45" t="str">
        <f t="shared" si="14"/>
        <v/>
      </c>
      <c r="AX45" t="str">
        <f t="shared" si="2"/>
        <v/>
      </c>
      <c r="AY45" t="str">
        <f t="shared" si="3"/>
        <v/>
      </c>
      <c r="AZ45" t="str">
        <f t="shared" si="4"/>
        <v/>
      </c>
      <c r="BA45" t="str">
        <f t="shared" si="5"/>
        <v/>
      </c>
      <c r="BB45" t="str">
        <f t="shared" si="6"/>
        <v/>
      </c>
      <c r="BC45" t="str">
        <f t="shared" si="15"/>
        <v/>
      </c>
      <c r="BD45" t="str">
        <f t="shared" si="7"/>
        <v/>
      </c>
      <c r="BE45" t="str">
        <f t="shared" si="8"/>
        <v/>
      </c>
      <c r="BF45" t="str">
        <f t="shared" si="9"/>
        <v/>
      </c>
      <c r="BG45" t="str">
        <f t="shared" si="10"/>
        <v/>
      </c>
    </row>
    <row r="46" spans="1:59">
      <c r="A46" s="19">
        <f t="shared" si="16"/>
        <v>38</v>
      </c>
      <c r="B46" s="49"/>
      <c r="C46" s="57"/>
      <c r="D46" s="47"/>
      <c r="E46" s="190"/>
      <c r="F46" s="321"/>
      <c r="G46" s="147" t="str">
        <f t="shared" si="12"/>
        <v/>
      </c>
      <c r="H46" s="39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342"/>
      <c r="AG46" s="343"/>
      <c r="AH46" s="343"/>
      <c r="AI46" s="343"/>
      <c r="AJ46" s="343"/>
      <c r="AK46" s="343"/>
      <c r="AL46" s="136" t="str">
        <f>IF($B46="","",IF(ISERROR(MATCH($B46,リレー女子申込!$V$14:$V$205,0)),"","○"))</f>
        <v/>
      </c>
      <c r="AM46" s="136" t="str">
        <f>IF(ISERROR(MATCH($B46,リレー女子申込!$V$14:$V$205,0)),"",VLOOKUP(MATCH($B46,リレー女子申込!$V$14:$V$205,0),リレー女子申込!$S$14:$AA$205,9))</f>
        <v/>
      </c>
      <c r="AN46" s="136" t="str">
        <f>IF($B46="","",IF(ISERROR(MATCH($B46,リレー女子申込!$AG$14:$AG$205,0)),"","○"))</f>
        <v/>
      </c>
      <c r="AO46" s="136" t="str">
        <f>IF(ISERROR(MATCH($B46,リレー女子申込!$AG$14:$AG$205,0)),"",VLOOKUP(MATCH($B46,リレー女子申込!$AG$14:$AG$205,0),リレー女子申込!$AD$14:$AM$205,9))</f>
        <v/>
      </c>
      <c r="AP46" s="136" t="str">
        <f>IF($B46="","",IF(ISERROR(MATCH($B46,リレー女子申込!$AR$14:$AR$205,0)),"","○"))</f>
        <v/>
      </c>
      <c r="AQ46" s="136" t="str">
        <f>IF(ISERROR(MATCH($B46,リレー女子申込!$AR$14:$AR$205,0)),"",VLOOKUP(MATCH($B46,リレー女子申込!$AR$14:$AR$205,0),リレー女子申込!$AO$14:$AW$205,9))</f>
        <v/>
      </c>
      <c r="AS46" s="122" t="str">
        <f t="shared" si="1"/>
        <v/>
      </c>
      <c r="AU46" s="2"/>
      <c r="AV46" t="str">
        <f t="shared" si="13"/>
        <v/>
      </c>
      <c r="AW46" t="str">
        <f t="shared" si="14"/>
        <v/>
      </c>
      <c r="AX46" t="str">
        <f t="shared" si="2"/>
        <v/>
      </c>
      <c r="AY46" t="str">
        <f t="shared" si="3"/>
        <v/>
      </c>
      <c r="AZ46" t="str">
        <f t="shared" si="4"/>
        <v/>
      </c>
      <c r="BA46" t="str">
        <f t="shared" si="5"/>
        <v/>
      </c>
      <c r="BB46" t="str">
        <f t="shared" si="6"/>
        <v/>
      </c>
      <c r="BC46" t="str">
        <f t="shared" si="15"/>
        <v/>
      </c>
      <c r="BD46" t="str">
        <f t="shared" si="7"/>
        <v/>
      </c>
      <c r="BE46" t="str">
        <f t="shared" si="8"/>
        <v/>
      </c>
      <c r="BF46" t="str">
        <f t="shared" si="9"/>
        <v/>
      </c>
      <c r="BG46" t="str">
        <f t="shared" si="10"/>
        <v/>
      </c>
    </row>
    <row r="47" spans="1:59">
      <c r="A47" s="19">
        <f t="shared" si="16"/>
        <v>39</v>
      </c>
      <c r="B47" s="49"/>
      <c r="C47" s="57"/>
      <c r="D47" s="47"/>
      <c r="E47" s="190"/>
      <c r="F47" s="321"/>
      <c r="G47" s="147" t="str">
        <f t="shared" si="12"/>
        <v/>
      </c>
      <c r="H47" s="3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342"/>
      <c r="AG47" s="343"/>
      <c r="AH47" s="343"/>
      <c r="AI47" s="343"/>
      <c r="AJ47" s="343"/>
      <c r="AK47" s="343"/>
      <c r="AL47" s="136" t="str">
        <f>IF($B47="","",IF(ISERROR(MATCH($B47,リレー女子申込!$V$14:$V$205,0)),"","○"))</f>
        <v/>
      </c>
      <c r="AM47" s="136" t="str">
        <f>IF(ISERROR(MATCH($B47,リレー女子申込!$V$14:$V$205,0)),"",VLOOKUP(MATCH($B47,リレー女子申込!$V$14:$V$205,0),リレー女子申込!$S$14:$AA$205,9))</f>
        <v/>
      </c>
      <c r="AN47" s="136" t="str">
        <f>IF($B47="","",IF(ISERROR(MATCH($B47,リレー女子申込!$AG$14:$AG$205,0)),"","○"))</f>
        <v/>
      </c>
      <c r="AO47" s="136" t="str">
        <f>IF(ISERROR(MATCH($B47,リレー女子申込!$AG$14:$AG$205,0)),"",VLOOKUP(MATCH($B47,リレー女子申込!$AG$14:$AG$205,0),リレー女子申込!$AD$14:$AM$205,9))</f>
        <v/>
      </c>
      <c r="AP47" s="136" t="str">
        <f>IF($B47="","",IF(ISERROR(MATCH($B47,リレー女子申込!$AR$14:$AR$205,0)),"","○"))</f>
        <v/>
      </c>
      <c r="AQ47" s="136" t="str">
        <f>IF(ISERROR(MATCH($B47,リレー女子申込!$AR$14:$AR$205,0)),"",VLOOKUP(MATCH($B47,リレー女子申込!$AR$14:$AR$205,0),リレー女子申込!$AO$14:$AW$205,9))</f>
        <v/>
      </c>
      <c r="AS47" s="122" t="str">
        <f t="shared" si="1"/>
        <v/>
      </c>
      <c r="AU47" s="2"/>
      <c r="AV47" t="str">
        <f t="shared" si="13"/>
        <v/>
      </c>
      <c r="AW47" t="str">
        <f t="shared" si="14"/>
        <v/>
      </c>
      <c r="AX47" t="str">
        <f t="shared" si="2"/>
        <v/>
      </c>
      <c r="AY47" t="str">
        <f t="shared" si="3"/>
        <v/>
      </c>
      <c r="AZ47" t="str">
        <f t="shared" si="4"/>
        <v/>
      </c>
      <c r="BA47" t="str">
        <f t="shared" si="5"/>
        <v/>
      </c>
      <c r="BB47" t="str">
        <f t="shared" si="6"/>
        <v/>
      </c>
      <c r="BC47" t="str">
        <f t="shared" si="15"/>
        <v/>
      </c>
      <c r="BD47" t="str">
        <f t="shared" si="7"/>
        <v/>
      </c>
      <c r="BE47" t="str">
        <f t="shared" si="8"/>
        <v/>
      </c>
      <c r="BF47" t="str">
        <f t="shared" si="9"/>
        <v/>
      </c>
      <c r="BG47" t="str">
        <f t="shared" si="10"/>
        <v/>
      </c>
    </row>
    <row r="48" spans="1:59">
      <c r="A48" s="19">
        <f t="shared" si="16"/>
        <v>40</v>
      </c>
      <c r="B48" s="49"/>
      <c r="C48" s="57"/>
      <c r="D48" s="47"/>
      <c r="E48" s="195"/>
      <c r="F48" s="324"/>
      <c r="G48" s="150" t="str">
        <f t="shared" si="12"/>
        <v/>
      </c>
      <c r="H48" s="84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345"/>
      <c r="AG48" s="346"/>
      <c r="AH48" s="346"/>
      <c r="AI48" s="346"/>
      <c r="AJ48" s="346"/>
      <c r="AK48" s="346"/>
      <c r="AL48" s="137" t="str">
        <f>IF($B48="","",IF(ISERROR(MATCH($B48,リレー女子申込!$V$14:$V$205,0)),"","○"))</f>
        <v/>
      </c>
      <c r="AM48" s="137" t="str">
        <f>IF(ISERROR(MATCH($B48,リレー女子申込!$V$14:$V$205,0)),"",VLOOKUP(MATCH($B48,リレー女子申込!$V$14:$V$205,0),リレー女子申込!$S$14:$AA$205,9))</f>
        <v/>
      </c>
      <c r="AN48" s="137" t="str">
        <f>IF($B48="","",IF(ISERROR(MATCH($B48,リレー女子申込!$AG$14:$AG$205,0)),"","○"))</f>
        <v/>
      </c>
      <c r="AO48" s="137" t="str">
        <f>IF(ISERROR(MATCH($B48,リレー女子申込!$AG$14:$AG$205,0)),"",VLOOKUP(MATCH($B48,リレー女子申込!$AG$14:$AG$205,0),リレー女子申込!$AD$14:$AM$205,9))</f>
        <v/>
      </c>
      <c r="AP48" s="137" t="str">
        <f>IF($B48="","",IF(ISERROR(MATCH($B48,リレー女子申込!$AR$14:$AR$205,0)),"","○"))</f>
        <v/>
      </c>
      <c r="AQ48" s="137" t="str">
        <f>IF(ISERROR(MATCH($B48,リレー女子申込!$AR$14:$AR$205,0)),"",VLOOKUP(MATCH($B48,リレー女子申込!$AR$14:$AR$205,0),リレー女子申込!$AO$14:$AW$205,9))</f>
        <v/>
      </c>
      <c r="AS48" s="122" t="str">
        <f t="shared" si="1"/>
        <v/>
      </c>
      <c r="AU48" s="2"/>
      <c r="AV48" t="str">
        <f t="shared" si="13"/>
        <v/>
      </c>
      <c r="AW48" t="str">
        <f t="shared" si="14"/>
        <v/>
      </c>
      <c r="AX48" t="str">
        <f t="shared" si="2"/>
        <v/>
      </c>
      <c r="AY48" t="str">
        <f t="shared" si="3"/>
        <v/>
      </c>
      <c r="AZ48" t="str">
        <f t="shared" si="4"/>
        <v/>
      </c>
      <c r="BA48" t="str">
        <f t="shared" si="5"/>
        <v/>
      </c>
      <c r="BB48" t="str">
        <f t="shared" si="6"/>
        <v/>
      </c>
      <c r="BC48" t="str">
        <f t="shared" si="15"/>
        <v/>
      </c>
      <c r="BD48" t="str">
        <f t="shared" si="7"/>
        <v/>
      </c>
      <c r="BE48" t="str">
        <f t="shared" si="8"/>
        <v/>
      </c>
      <c r="BF48" t="str">
        <f t="shared" si="9"/>
        <v/>
      </c>
      <c r="BG48" t="str">
        <f t="shared" si="10"/>
        <v/>
      </c>
    </row>
    <row r="49" spans="1:59">
      <c r="A49" s="19">
        <f t="shared" si="16"/>
        <v>41</v>
      </c>
      <c r="B49" s="53"/>
      <c r="C49" s="56"/>
      <c r="D49" s="46"/>
      <c r="E49" s="189"/>
      <c r="F49" s="320"/>
      <c r="G49" s="146" t="str">
        <f t="shared" si="12"/>
        <v/>
      </c>
      <c r="H49" s="3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40"/>
      <c r="AG49" s="341"/>
      <c r="AH49" s="341"/>
      <c r="AI49" s="341"/>
      <c r="AJ49" s="341"/>
      <c r="AK49" s="341"/>
      <c r="AL49" s="113" t="str">
        <f>IF($B49="","",IF(ISERROR(MATCH($B49,リレー女子申込!$V$14:$V$205,0)),"","○"))</f>
        <v/>
      </c>
      <c r="AM49" s="113" t="str">
        <f>IF(ISERROR(MATCH($B49,リレー女子申込!$V$14:$V$205,0)),"",VLOOKUP(MATCH($B49,リレー女子申込!$V$14:$V$205,0),リレー女子申込!$S$14:$AA$205,9))</f>
        <v/>
      </c>
      <c r="AN49" s="113" t="str">
        <f>IF($B49="","",IF(ISERROR(MATCH($B49,リレー女子申込!$AG$14:$AG$205,0)),"","○"))</f>
        <v/>
      </c>
      <c r="AO49" s="113" t="str">
        <f>IF(ISERROR(MATCH($B49,リレー女子申込!$AG$14:$AG$205,0)),"",VLOOKUP(MATCH($B49,リレー女子申込!$AG$14:$AG$205,0),リレー女子申込!$AD$14:$AM$205,9))</f>
        <v/>
      </c>
      <c r="AP49" s="113" t="str">
        <f>IF($B49="","",IF(ISERROR(MATCH($B49,リレー女子申込!$AR$14:$AR$205,0)),"","○"))</f>
        <v/>
      </c>
      <c r="AQ49" s="113" t="str">
        <f>IF(ISERROR(MATCH($B49,リレー女子申込!$AR$14:$AR$205,0)),"",VLOOKUP(MATCH($B49,リレー女子申込!$AR$14:$AR$205,0),リレー女子申込!$AO$14:$AW$205,9))</f>
        <v/>
      </c>
      <c r="AS49" s="122" t="str">
        <f t="shared" si="1"/>
        <v/>
      </c>
      <c r="AU49" s="2"/>
      <c r="AV49" t="str">
        <f t="shared" si="13"/>
        <v/>
      </c>
      <c r="AW49" t="str">
        <f t="shared" si="14"/>
        <v/>
      </c>
      <c r="AX49" t="str">
        <f t="shared" si="2"/>
        <v/>
      </c>
      <c r="AY49" t="str">
        <f t="shared" si="3"/>
        <v/>
      </c>
      <c r="AZ49" t="str">
        <f t="shared" si="4"/>
        <v/>
      </c>
      <c r="BA49" t="str">
        <f t="shared" si="5"/>
        <v/>
      </c>
      <c r="BB49" t="str">
        <f t="shared" si="6"/>
        <v/>
      </c>
      <c r="BC49" t="str">
        <f t="shared" si="15"/>
        <v/>
      </c>
      <c r="BD49" t="str">
        <f t="shared" si="7"/>
        <v/>
      </c>
      <c r="BE49" t="str">
        <f t="shared" si="8"/>
        <v/>
      </c>
      <c r="BF49" t="str">
        <f t="shared" si="9"/>
        <v/>
      </c>
      <c r="BG49" t="str">
        <f t="shared" si="10"/>
        <v/>
      </c>
    </row>
    <row r="50" spans="1:59">
      <c r="A50" s="19">
        <f t="shared" si="16"/>
        <v>42</v>
      </c>
      <c r="B50" s="49"/>
      <c r="C50" s="57"/>
      <c r="D50" s="47"/>
      <c r="E50" s="190"/>
      <c r="F50" s="321"/>
      <c r="G50" s="147" t="str">
        <f t="shared" si="12"/>
        <v/>
      </c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342"/>
      <c r="AG50" s="343"/>
      <c r="AH50" s="343"/>
      <c r="AI50" s="343"/>
      <c r="AJ50" s="343"/>
      <c r="AK50" s="343"/>
      <c r="AL50" s="136" t="str">
        <f>IF($B50="","",IF(ISERROR(MATCH($B50,リレー女子申込!$V$14:$V$205,0)),"","○"))</f>
        <v/>
      </c>
      <c r="AM50" s="136" t="str">
        <f>IF(ISERROR(MATCH($B50,リレー女子申込!$V$14:$V$205,0)),"",VLOOKUP(MATCH($B50,リレー女子申込!$V$14:$V$205,0),リレー女子申込!$S$14:$AA$205,9))</f>
        <v/>
      </c>
      <c r="AN50" s="136" t="str">
        <f>IF($B50="","",IF(ISERROR(MATCH($B50,リレー女子申込!$AG$14:$AG$205,0)),"","○"))</f>
        <v/>
      </c>
      <c r="AO50" s="136" t="str">
        <f>IF(ISERROR(MATCH($B50,リレー女子申込!$AG$14:$AG$205,0)),"",VLOOKUP(MATCH($B50,リレー女子申込!$AG$14:$AG$205,0),リレー女子申込!$AD$14:$AM$205,9))</f>
        <v/>
      </c>
      <c r="AP50" s="136" t="str">
        <f>IF($B50="","",IF(ISERROR(MATCH($B50,リレー女子申込!$AR$14:$AR$205,0)),"","○"))</f>
        <v/>
      </c>
      <c r="AQ50" s="136" t="str">
        <f>IF(ISERROR(MATCH($B50,リレー女子申込!$AR$14:$AR$205,0)),"",VLOOKUP(MATCH($B50,リレー女子申込!$AR$14:$AR$205,0),リレー女子申込!$AO$14:$AW$205,9))</f>
        <v/>
      </c>
      <c r="AS50" s="122" t="str">
        <f t="shared" si="1"/>
        <v/>
      </c>
      <c r="AU50" s="2"/>
      <c r="AV50" t="str">
        <f t="shared" si="13"/>
        <v/>
      </c>
      <c r="AW50" t="str">
        <f t="shared" si="14"/>
        <v/>
      </c>
      <c r="AX50" t="str">
        <f t="shared" si="2"/>
        <v/>
      </c>
      <c r="AY50" t="str">
        <f t="shared" si="3"/>
        <v/>
      </c>
      <c r="AZ50" t="str">
        <f t="shared" si="4"/>
        <v/>
      </c>
      <c r="BA50" t="str">
        <f t="shared" si="5"/>
        <v/>
      </c>
      <c r="BB50" t="str">
        <f t="shared" si="6"/>
        <v/>
      </c>
      <c r="BC50" t="str">
        <f t="shared" si="15"/>
        <v/>
      </c>
      <c r="BD50" t="str">
        <f t="shared" si="7"/>
        <v/>
      </c>
      <c r="BE50" t="str">
        <f t="shared" si="8"/>
        <v/>
      </c>
      <c r="BF50" t="str">
        <f t="shared" si="9"/>
        <v/>
      </c>
      <c r="BG50" t="str">
        <f t="shared" si="10"/>
        <v/>
      </c>
    </row>
    <row r="51" spans="1:59">
      <c r="A51" s="19">
        <f t="shared" si="16"/>
        <v>43</v>
      </c>
      <c r="B51" s="50"/>
      <c r="C51" s="59"/>
      <c r="D51" s="51"/>
      <c r="E51" s="190"/>
      <c r="F51" s="321"/>
      <c r="G51" s="147" t="str">
        <f t="shared" si="12"/>
        <v/>
      </c>
      <c r="H51" s="39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342"/>
      <c r="AG51" s="343"/>
      <c r="AH51" s="343"/>
      <c r="AI51" s="343"/>
      <c r="AJ51" s="343"/>
      <c r="AK51" s="343"/>
      <c r="AL51" s="136" t="str">
        <f>IF($B51="","",IF(ISERROR(MATCH($B51,リレー女子申込!$V$14:$V$205,0)),"","○"))</f>
        <v/>
      </c>
      <c r="AM51" s="136" t="str">
        <f>IF(ISERROR(MATCH($B51,リレー女子申込!$V$14:$V$205,0)),"",VLOOKUP(MATCH($B51,リレー女子申込!$V$14:$V$205,0),リレー女子申込!$S$14:$AA$205,9))</f>
        <v/>
      </c>
      <c r="AN51" s="136" t="str">
        <f>IF($B51="","",IF(ISERROR(MATCH($B51,リレー女子申込!$AG$14:$AG$205,0)),"","○"))</f>
        <v/>
      </c>
      <c r="AO51" s="136" t="str">
        <f>IF(ISERROR(MATCH($B51,リレー女子申込!$AG$14:$AG$205,0)),"",VLOOKUP(MATCH($B51,リレー女子申込!$AG$14:$AG$205,0),リレー女子申込!$AD$14:$AM$205,9))</f>
        <v/>
      </c>
      <c r="AP51" s="136" t="str">
        <f>IF($B51="","",IF(ISERROR(MATCH($B51,リレー女子申込!$AR$14:$AR$205,0)),"","○"))</f>
        <v/>
      </c>
      <c r="AQ51" s="136" t="str">
        <f>IF(ISERROR(MATCH($B51,リレー女子申込!$AR$14:$AR$205,0)),"",VLOOKUP(MATCH($B51,リレー女子申込!$AR$14:$AR$205,0),リレー女子申込!$AO$14:$AW$205,9))</f>
        <v/>
      </c>
      <c r="AS51" s="122" t="str">
        <f t="shared" si="1"/>
        <v/>
      </c>
      <c r="AU51" s="2"/>
      <c r="AV51" t="str">
        <f t="shared" si="13"/>
        <v/>
      </c>
      <c r="AW51" t="str">
        <f t="shared" si="14"/>
        <v/>
      </c>
      <c r="AX51" t="str">
        <f t="shared" si="2"/>
        <v/>
      </c>
      <c r="AY51" t="str">
        <f t="shared" si="3"/>
        <v/>
      </c>
      <c r="AZ51" t="str">
        <f t="shared" si="4"/>
        <v/>
      </c>
      <c r="BA51" t="str">
        <f t="shared" si="5"/>
        <v/>
      </c>
      <c r="BB51" t="str">
        <f t="shared" si="6"/>
        <v/>
      </c>
      <c r="BC51" t="str">
        <f t="shared" si="15"/>
        <v/>
      </c>
      <c r="BD51" t="str">
        <f t="shared" si="7"/>
        <v/>
      </c>
      <c r="BE51" t="str">
        <f t="shared" si="8"/>
        <v/>
      </c>
      <c r="BF51" t="str">
        <f t="shared" si="9"/>
        <v/>
      </c>
      <c r="BG51" t="str">
        <f t="shared" si="10"/>
        <v/>
      </c>
    </row>
    <row r="52" spans="1:59">
      <c r="A52" s="19">
        <f t="shared" si="16"/>
        <v>44</v>
      </c>
      <c r="B52" s="49"/>
      <c r="C52" s="57"/>
      <c r="D52" s="47"/>
      <c r="E52" s="190"/>
      <c r="F52" s="321"/>
      <c r="G52" s="147" t="str">
        <f t="shared" si="12"/>
        <v/>
      </c>
      <c r="H52" s="39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342"/>
      <c r="AG52" s="343"/>
      <c r="AH52" s="343"/>
      <c r="AI52" s="343"/>
      <c r="AJ52" s="343"/>
      <c r="AK52" s="343"/>
      <c r="AL52" s="136" t="str">
        <f>IF($B52="","",IF(ISERROR(MATCH($B52,リレー女子申込!$V$14:$V$205,0)),"","○"))</f>
        <v/>
      </c>
      <c r="AM52" s="136" t="str">
        <f>IF(ISERROR(MATCH($B52,リレー女子申込!$V$14:$V$205,0)),"",VLOOKUP(MATCH($B52,リレー女子申込!$V$14:$V$205,0),リレー女子申込!$S$14:$AA$205,9))</f>
        <v/>
      </c>
      <c r="AN52" s="136" t="str">
        <f>IF($B52="","",IF(ISERROR(MATCH($B52,リレー女子申込!$AG$14:$AG$205,0)),"","○"))</f>
        <v/>
      </c>
      <c r="AO52" s="136" t="str">
        <f>IF(ISERROR(MATCH($B52,リレー女子申込!$AG$14:$AG$205,0)),"",VLOOKUP(MATCH($B52,リレー女子申込!$AG$14:$AG$205,0),リレー女子申込!$AD$14:$AM$205,9))</f>
        <v/>
      </c>
      <c r="AP52" s="136" t="str">
        <f>IF($B52="","",IF(ISERROR(MATCH($B52,リレー女子申込!$AR$14:$AR$205,0)),"","○"))</f>
        <v/>
      </c>
      <c r="AQ52" s="136" t="str">
        <f>IF(ISERROR(MATCH($B52,リレー女子申込!$AR$14:$AR$205,0)),"",VLOOKUP(MATCH($B52,リレー女子申込!$AR$14:$AR$205,0),リレー女子申込!$AO$14:$AW$205,9))</f>
        <v/>
      </c>
      <c r="AS52" s="122" t="str">
        <f t="shared" si="1"/>
        <v/>
      </c>
      <c r="AU52" s="2"/>
      <c r="AV52" t="str">
        <f t="shared" si="13"/>
        <v/>
      </c>
      <c r="AW52" t="str">
        <f t="shared" si="14"/>
        <v/>
      </c>
      <c r="AX52" t="str">
        <f t="shared" si="2"/>
        <v/>
      </c>
      <c r="AY52" t="str">
        <f t="shared" si="3"/>
        <v/>
      </c>
      <c r="AZ52" t="str">
        <f t="shared" si="4"/>
        <v/>
      </c>
      <c r="BA52" t="str">
        <f t="shared" si="5"/>
        <v/>
      </c>
      <c r="BB52" t="str">
        <f t="shared" si="6"/>
        <v/>
      </c>
      <c r="BC52" t="str">
        <f t="shared" si="15"/>
        <v/>
      </c>
      <c r="BD52" t="str">
        <f t="shared" si="7"/>
        <v/>
      </c>
      <c r="BE52" t="str">
        <f t="shared" si="8"/>
        <v/>
      </c>
      <c r="BF52" t="str">
        <f t="shared" si="9"/>
        <v/>
      </c>
      <c r="BG52" t="str">
        <f t="shared" si="10"/>
        <v/>
      </c>
    </row>
    <row r="53" spans="1:59">
      <c r="A53" s="19">
        <f t="shared" si="16"/>
        <v>45</v>
      </c>
      <c r="B53" s="49"/>
      <c r="C53" s="57"/>
      <c r="D53" s="47"/>
      <c r="E53" s="190"/>
      <c r="F53" s="321"/>
      <c r="G53" s="147" t="str">
        <f t="shared" si="12"/>
        <v/>
      </c>
      <c r="H53" s="39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342"/>
      <c r="AG53" s="343"/>
      <c r="AH53" s="343"/>
      <c r="AI53" s="343"/>
      <c r="AJ53" s="343"/>
      <c r="AK53" s="343"/>
      <c r="AL53" s="136" t="str">
        <f>IF($B53="","",IF(ISERROR(MATCH($B53,リレー女子申込!$V$14:$V$205,0)),"","○"))</f>
        <v/>
      </c>
      <c r="AM53" s="136" t="str">
        <f>IF(ISERROR(MATCH($B53,リレー女子申込!$V$14:$V$205,0)),"",VLOOKUP(MATCH($B53,リレー女子申込!$V$14:$V$205,0),リレー女子申込!$S$14:$AA$205,9))</f>
        <v/>
      </c>
      <c r="AN53" s="136" t="str">
        <f>IF($B53="","",IF(ISERROR(MATCH($B53,リレー女子申込!$AG$14:$AG$205,0)),"","○"))</f>
        <v/>
      </c>
      <c r="AO53" s="136" t="str">
        <f>IF(ISERROR(MATCH($B53,リレー女子申込!$AG$14:$AG$205,0)),"",VLOOKUP(MATCH($B53,リレー女子申込!$AG$14:$AG$205,0),リレー女子申込!$AD$14:$AM$205,9))</f>
        <v/>
      </c>
      <c r="AP53" s="136" t="str">
        <f>IF($B53="","",IF(ISERROR(MATCH($B53,リレー女子申込!$AR$14:$AR$205,0)),"","○"))</f>
        <v/>
      </c>
      <c r="AQ53" s="136" t="str">
        <f>IF(ISERROR(MATCH($B53,リレー女子申込!$AR$14:$AR$205,0)),"",VLOOKUP(MATCH($B53,リレー女子申込!$AR$14:$AR$205,0),リレー女子申込!$AO$14:$AW$205,9))</f>
        <v/>
      </c>
      <c r="AS53" s="122" t="str">
        <f t="shared" si="1"/>
        <v/>
      </c>
      <c r="AU53" s="2"/>
      <c r="AV53" t="str">
        <f t="shared" si="13"/>
        <v/>
      </c>
      <c r="AW53" t="str">
        <f t="shared" si="14"/>
        <v/>
      </c>
      <c r="AX53" t="str">
        <f t="shared" si="2"/>
        <v/>
      </c>
      <c r="AY53" t="str">
        <f t="shared" si="3"/>
        <v/>
      </c>
      <c r="AZ53" t="str">
        <f t="shared" si="4"/>
        <v/>
      </c>
      <c r="BA53" t="str">
        <f t="shared" si="5"/>
        <v/>
      </c>
      <c r="BB53" t="str">
        <f t="shared" si="6"/>
        <v/>
      </c>
      <c r="BC53" t="str">
        <f t="shared" si="15"/>
        <v/>
      </c>
      <c r="BD53" t="str">
        <f t="shared" si="7"/>
        <v/>
      </c>
      <c r="BE53" t="str">
        <f t="shared" si="8"/>
        <v/>
      </c>
      <c r="BF53" t="str">
        <f t="shared" si="9"/>
        <v/>
      </c>
      <c r="BG53" t="str">
        <f t="shared" si="10"/>
        <v/>
      </c>
    </row>
    <row r="54" spans="1:59">
      <c r="A54" s="19">
        <f t="shared" si="16"/>
        <v>46</v>
      </c>
      <c r="B54" s="49"/>
      <c r="C54" s="57"/>
      <c r="D54" s="47"/>
      <c r="E54" s="191"/>
      <c r="F54" s="321"/>
      <c r="G54" s="147" t="str">
        <f t="shared" si="12"/>
        <v/>
      </c>
      <c r="H54" s="39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342"/>
      <c r="AG54" s="343"/>
      <c r="AH54" s="343"/>
      <c r="AI54" s="343"/>
      <c r="AJ54" s="343"/>
      <c r="AK54" s="343"/>
      <c r="AL54" s="136" t="str">
        <f>IF($B54="","",IF(ISERROR(MATCH($B54,リレー女子申込!$V$14:$V$205,0)),"","○"))</f>
        <v/>
      </c>
      <c r="AM54" s="136" t="str">
        <f>IF(ISERROR(MATCH($B54,リレー女子申込!$V$14:$V$205,0)),"",VLOOKUP(MATCH($B54,リレー女子申込!$V$14:$V$205,0),リレー女子申込!$S$14:$AA$205,9))</f>
        <v/>
      </c>
      <c r="AN54" s="136" t="str">
        <f>IF($B54="","",IF(ISERROR(MATCH($B54,リレー女子申込!$AG$14:$AG$205,0)),"","○"))</f>
        <v/>
      </c>
      <c r="AO54" s="136" t="str">
        <f>IF(ISERROR(MATCH($B54,リレー女子申込!$AG$14:$AG$205,0)),"",VLOOKUP(MATCH($B54,リレー女子申込!$AG$14:$AG$205,0),リレー女子申込!$AD$14:$AM$205,9))</f>
        <v/>
      </c>
      <c r="AP54" s="136" t="str">
        <f>IF($B54="","",IF(ISERROR(MATCH($B54,リレー女子申込!$AR$14:$AR$205,0)),"","○"))</f>
        <v/>
      </c>
      <c r="AQ54" s="136" t="str">
        <f>IF(ISERROR(MATCH($B54,リレー女子申込!$AR$14:$AR$205,0)),"",VLOOKUP(MATCH($B54,リレー女子申込!$AR$14:$AR$205,0),リレー女子申込!$AO$14:$AW$205,9))</f>
        <v/>
      </c>
      <c r="AS54" s="122" t="str">
        <f t="shared" si="1"/>
        <v/>
      </c>
      <c r="AU54" s="2"/>
      <c r="AV54" t="str">
        <f t="shared" si="13"/>
        <v/>
      </c>
      <c r="AW54" t="str">
        <f t="shared" si="14"/>
        <v/>
      </c>
      <c r="AX54" t="str">
        <f t="shared" si="2"/>
        <v/>
      </c>
      <c r="AY54" t="str">
        <f t="shared" si="3"/>
        <v/>
      </c>
      <c r="AZ54" t="str">
        <f t="shared" si="4"/>
        <v/>
      </c>
      <c r="BA54" t="str">
        <f t="shared" si="5"/>
        <v/>
      </c>
      <c r="BB54" t="str">
        <f t="shared" si="6"/>
        <v/>
      </c>
      <c r="BC54" t="str">
        <f t="shared" si="15"/>
        <v/>
      </c>
      <c r="BD54" t="str">
        <f t="shared" si="7"/>
        <v/>
      </c>
      <c r="BE54" t="str">
        <f t="shared" si="8"/>
        <v/>
      </c>
      <c r="BF54" t="str">
        <f t="shared" si="9"/>
        <v/>
      </c>
      <c r="BG54" t="str">
        <f t="shared" si="10"/>
        <v/>
      </c>
    </row>
    <row r="55" spans="1:59">
      <c r="A55" s="19">
        <f t="shared" si="16"/>
        <v>47</v>
      </c>
      <c r="B55" s="49"/>
      <c r="C55" s="57"/>
      <c r="D55" s="47"/>
      <c r="E55" s="191"/>
      <c r="F55" s="321"/>
      <c r="G55" s="147" t="str">
        <f t="shared" si="12"/>
        <v/>
      </c>
      <c r="H55" s="39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342"/>
      <c r="AG55" s="349"/>
      <c r="AH55" s="349"/>
      <c r="AI55" s="349"/>
      <c r="AJ55" s="349"/>
      <c r="AK55" s="349"/>
      <c r="AL55" s="136" t="str">
        <f>IF($B55="","",IF(ISERROR(MATCH($B55,リレー女子申込!$V$14:$V$205,0)),"","○"))</f>
        <v/>
      </c>
      <c r="AM55" s="136" t="str">
        <f>IF(ISERROR(MATCH($B55,リレー女子申込!$V$14:$V$205,0)),"",VLOOKUP(MATCH($B55,リレー女子申込!$V$14:$V$205,0),リレー女子申込!$S$14:$AA$205,9))</f>
        <v/>
      </c>
      <c r="AN55" s="136" t="str">
        <f>IF($B55="","",IF(ISERROR(MATCH($B55,リレー女子申込!$AG$14:$AG$205,0)),"","○"))</f>
        <v/>
      </c>
      <c r="AO55" s="136" t="str">
        <f>IF(ISERROR(MATCH($B55,リレー女子申込!$AG$14:$AG$205,0)),"",VLOOKUP(MATCH($B55,リレー女子申込!$AG$14:$AG$205,0),リレー女子申込!$AD$14:$AM$205,9))</f>
        <v/>
      </c>
      <c r="AP55" s="136" t="str">
        <f>IF($B55="","",IF(ISERROR(MATCH($B55,リレー女子申込!$AR$14:$AR$205,0)),"","○"))</f>
        <v/>
      </c>
      <c r="AQ55" s="136" t="str">
        <f>IF(ISERROR(MATCH($B55,リレー女子申込!$AR$14:$AR$205,0)),"",VLOOKUP(MATCH($B55,リレー女子申込!$AR$14:$AR$205,0),リレー女子申込!$AO$14:$AW$205,9))</f>
        <v/>
      </c>
      <c r="AS55" s="122" t="str">
        <f t="shared" si="1"/>
        <v/>
      </c>
      <c r="AU55" s="2"/>
      <c r="AV55" t="str">
        <f t="shared" si="13"/>
        <v/>
      </c>
      <c r="AW55" t="str">
        <f t="shared" si="14"/>
        <v/>
      </c>
      <c r="AX55" t="str">
        <f t="shared" si="2"/>
        <v/>
      </c>
      <c r="AY55" t="str">
        <f t="shared" si="3"/>
        <v/>
      </c>
      <c r="AZ55" t="str">
        <f t="shared" si="4"/>
        <v/>
      </c>
      <c r="BA55" t="str">
        <f t="shared" si="5"/>
        <v/>
      </c>
      <c r="BB55" t="str">
        <f t="shared" si="6"/>
        <v/>
      </c>
      <c r="BC55" t="str">
        <f t="shared" si="15"/>
        <v/>
      </c>
      <c r="BD55" t="str">
        <f t="shared" si="7"/>
        <v/>
      </c>
      <c r="BE55" t="str">
        <f t="shared" si="8"/>
        <v/>
      </c>
      <c r="BF55" t="str">
        <f t="shared" si="9"/>
        <v/>
      </c>
      <c r="BG55" t="str">
        <f t="shared" si="10"/>
        <v/>
      </c>
    </row>
    <row r="56" spans="1:59">
      <c r="A56" s="19">
        <f t="shared" si="16"/>
        <v>48</v>
      </c>
      <c r="B56" s="49"/>
      <c r="C56" s="59"/>
      <c r="D56" s="51"/>
      <c r="E56" s="190"/>
      <c r="F56" s="321"/>
      <c r="G56" s="147" t="str">
        <f t="shared" si="12"/>
        <v/>
      </c>
      <c r="H56" s="39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342"/>
      <c r="AG56" s="343"/>
      <c r="AH56" s="343"/>
      <c r="AI56" s="343"/>
      <c r="AJ56" s="343"/>
      <c r="AK56" s="343"/>
      <c r="AL56" s="136" t="str">
        <f>IF($B56="","",IF(ISERROR(MATCH($B56,リレー女子申込!$V$14:$V$205,0)),"","○"))</f>
        <v/>
      </c>
      <c r="AM56" s="136" t="str">
        <f>IF(ISERROR(MATCH($B56,リレー女子申込!$V$14:$V$205,0)),"",VLOOKUP(MATCH($B56,リレー女子申込!$V$14:$V$205,0),リレー女子申込!$S$14:$AA$205,9))</f>
        <v/>
      </c>
      <c r="AN56" s="136" t="str">
        <f>IF($B56="","",IF(ISERROR(MATCH($B56,リレー女子申込!$AG$14:$AG$205,0)),"","○"))</f>
        <v/>
      </c>
      <c r="AO56" s="136" t="str">
        <f>IF(ISERROR(MATCH($B56,リレー女子申込!$AG$14:$AG$205,0)),"",VLOOKUP(MATCH($B56,リレー女子申込!$AG$14:$AG$205,0),リレー女子申込!$AD$14:$AM$205,9))</f>
        <v/>
      </c>
      <c r="AP56" s="136" t="str">
        <f>IF($B56="","",IF(ISERROR(MATCH($B56,リレー女子申込!$AR$14:$AR$205,0)),"","○"))</f>
        <v/>
      </c>
      <c r="AQ56" s="136" t="str">
        <f>IF(ISERROR(MATCH($B56,リレー女子申込!$AR$14:$AR$205,0)),"",VLOOKUP(MATCH($B56,リレー女子申込!$AR$14:$AR$205,0),リレー女子申込!$AO$14:$AW$205,9))</f>
        <v/>
      </c>
      <c r="AS56" s="122" t="str">
        <f t="shared" si="1"/>
        <v/>
      </c>
      <c r="AU56" s="2"/>
      <c r="AV56" t="str">
        <f t="shared" si="13"/>
        <v/>
      </c>
      <c r="AW56" t="str">
        <f t="shared" si="14"/>
        <v/>
      </c>
      <c r="AX56" t="str">
        <f t="shared" si="2"/>
        <v/>
      </c>
      <c r="AY56" t="str">
        <f t="shared" si="3"/>
        <v/>
      </c>
      <c r="AZ56" t="str">
        <f t="shared" si="4"/>
        <v/>
      </c>
      <c r="BA56" t="str">
        <f t="shared" si="5"/>
        <v/>
      </c>
      <c r="BB56" t="str">
        <f t="shared" si="6"/>
        <v/>
      </c>
      <c r="BC56" t="str">
        <f t="shared" si="15"/>
        <v/>
      </c>
      <c r="BD56" t="str">
        <f t="shared" si="7"/>
        <v/>
      </c>
      <c r="BE56" t="str">
        <f t="shared" si="8"/>
        <v/>
      </c>
      <c r="BF56" t="str">
        <f t="shared" si="9"/>
        <v/>
      </c>
      <c r="BG56" t="str">
        <f t="shared" si="10"/>
        <v/>
      </c>
    </row>
    <row r="57" spans="1:59">
      <c r="A57" s="19">
        <f t="shared" si="16"/>
        <v>49</v>
      </c>
      <c r="B57" s="49"/>
      <c r="C57" s="57"/>
      <c r="D57" s="47"/>
      <c r="E57" s="190"/>
      <c r="F57" s="321"/>
      <c r="G57" s="147" t="str">
        <f t="shared" si="12"/>
        <v/>
      </c>
      <c r="H57" s="39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342"/>
      <c r="AG57" s="343"/>
      <c r="AH57" s="343"/>
      <c r="AI57" s="343"/>
      <c r="AJ57" s="343"/>
      <c r="AK57" s="343"/>
      <c r="AL57" s="136" t="str">
        <f>IF($B57="","",IF(ISERROR(MATCH($B57,リレー女子申込!$V$14:$V$205,0)),"","○"))</f>
        <v/>
      </c>
      <c r="AM57" s="136" t="str">
        <f>IF(ISERROR(MATCH($B57,リレー女子申込!$V$14:$V$205,0)),"",VLOOKUP(MATCH($B57,リレー女子申込!$V$14:$V$205,0),リレー女子申込!$S$14:$AA$205,9))</f>
        <v/>
      </c>
      <c r="AN57" s="136" t="str">
        <f>IF($B57="","",IF(ISERROR(MATCH($B57,リレー女子申込!$AG$14:$AG$205,0)),"","○"))</f>
        <v/>
      </c>
      <c r="AO57" s="136" t="str">
        <f>IF(ISERROR(MATCH($B57,リレー女子申込!$AG$14:$AG$205,0)),"",VLOOKUP(MATCH($B57,リレー女子申込!$AG$14:$AG$205,0),リレー女子申込!$AD$14:$AM$205,9))</f>
        <v/>
      </c>
      <c r="AP57" s="136" t="str">
        <f>IF($B57="","",IF(ISERROR(MATCH($B57,リレー女子申込!$AR$14:$AR$205,0)),"","○"))</f>
        <v/>
      </c>
      <c r="AQ57" s="136" t="str">
        <f>IF(ISERROR(MATCH($B57,リレー女子申込!$AR$14:$AR$205,0)),"",VLOOKUP(MATCH($B57,リレー女子申込!$AR$14:$AR$205,0),リレー女子申込!$AO$14:$AW$205,9))</f>
        <v/>
      </c>
      <c r="AS57" s="122" t="str">
        <f t="shared" si="1"/>
        <v/>
      </c>
      <c r="AU57" s="2"/>
      <c r="AV57" t="str">
        <f t="shared" si="13"/>
        <v/>
      </c>
      <c r="AW57" t="str">
        <f t="shared" si="14"/>
        <v/>
      </c>
      <c r="AX57" t="str">
        <f t="shared" si="2"/>
        <v/>
      </c>
      <c r="AY57" t="str">
        <f t="shared" si="3"/>
        <v/>
      </c>
      <c r="AZ57" t="str">
        <f t="shared" si="4"/>
        <v/>
      </c>
      <c r="BA57" t="str">
        <f t="shared" si="5"/>
        <v/>
      </c>
      <c r="BB57" t="str">
        <f t="shared" si="6"/>
        <v/>
      </c>
      <c r="BC57" t="str">
        <f t="shared" si="15"/>
        <v/>
      </c>
      <c r="BD57" t="str">
        <f t="shared" si="7"/>
        <v/>
      </c>
      <c r="BE57" t="str">
        <f t="shared" si="8"/>
        <v/>
      </c>
      <c r="BF57" t="str">
        <f t="shared" si="9"/>
        <v/>
      </c>
      <c r="BG57" t="str">
        <f t="shared" si="10"/>
        <v/>
      </c>
    </row>
    <row r="58" spans="1:59">
      <c r="A58" s="19">
        <f t="shared" si="16"/>
        <v>50</v>
      </c>
      <c r="B58" s="55"/>
      <c r="C58" s="60"/>
      <c r="D58" s="52"/>
      <c r="E58" s="192"/>
      <c r="F58" s="322"/>
      <c r="G58" s="150" t="str">
        <f t="shared" si="12"/>
        <v/>
      </c>
      <c r="H58" s="84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345"/>
      <c r="AG58" s="346"/>
      <c r="AH58" s="346"/>
      <c r="AI58" s="346"/>
      <c r="AJ58" s="346"/>
      <c r="AK58" s="346"/>
      <c r="AL58" s="137" t="str">
        <f>IF($B58="","",IF(ISERROR(MATCH($B58,リレー女子申込!$V$14:$V$205,0)),"","○"))</f>
        <v/>
      </c>
      <c r="AM58" s="137" t="str">
        <f>IF(ISERROR(MATCH($B58,リレー女子申込!$V$14:$V$205,0)),"",VLOOKUP(MATCH($B58,リレー女子申込!$V$14:$V$205,0),リレー女子申込!$S$14:$AA$205,9))</f>
        <v/>
      </c>
      <c r="AN58" s="137" t="str">
        <f>IF($B58="","",IF(ISERROR(MATCH($B58,リレー女子申込!$AG$14:$AG$205,0)),"","○"))</f>
        <v/>
      </c>
      <c r="AO58" s="137" t="str">
        <f>IF(ISERROR(MATCH($B58,リレー女子申込!$AG$14:$AG$205,0)),"",VLOOKUP(MATCH($B58,リレー女子申込!$AG$14:$AG$205,0),リレー女子申込!$AD$14:$AM$205,9))</f>
        <v/>
      </c>
      <c r="AP58" s="137" t="str">
        <f>IF($B58="","",IF(ISERROR(MATCH($B58,リレー女子申込!$AR$14:$AR$205,0)),"","○"))</f>
        <v/>
      </c>
      <c r="AQ58" s="137" t="str">
        <f>IF(ISERROR(MATCH($B58,リレー女子申込!$AR$14:$AR$205,0)),"",VLOOKUP(MATCH($B58,リレー女子申込!$AR$14:$AR$205,0),リレー女子申込!$AO$14:$AW$205,9))</f>
        <v/>
      </c>
      <c r="AS58" s="122" t="str">
        <f t="shared" si="1"/>
        <v/>
      </c>
      <c r="AU58" s="2"/>
      <c r="AV58" t="str">
        <f t="shared" si="13"/>
        <v/>
      </c>
      <c r="AW58" t="str">
        <f t="shared" si="14"/>
        <v/>
      </c>
      <c r="AX58" t="str">
        <f t="shared" si="2"/>
        <v/>
      </c>
      <c r="AY58" t="str">
        <f t="shared" si="3"/>
        <v/>
      </c>
      <c r="AZ58" t="str">
        <f t="shared" si="4"/>
        <v/>
      </c>
      <c r="BA58" t="str">
        <f t="shared" si="5"/>
        <v/>
      </c>
      <c r="BB58" t="str">
        <f t="shared" si="6"/>
        <v/>
      </c>
      <c r="BC58" t="str">
        <f t="shared" si="15"/>
        <v/>
      </c>
      <c r="BD58" t="str">
        <f t="shared" si="7"/>
        <v/>
      </c>
      <c r="BE58" t="str">
        <f t="shared" si="8"/>
        <v/>
      </c>
      <c r="BF58" t="str">
        <f t="shared" si="9"/>
        <v/>
      </c>
      <c r="BG58" t="str">
        <f t="shared" si="10"/>
        <v/>
      </c>
    </row>
    <row r="59" spans="1:59">
      <c r="A59" s="19">
        <f t="shared" si="16"/>
        <v>51</v>
      </c>
      <c r="B59" s="53"/>
      <c r="C59" s="56"/>
      <c r="D59" s="46"/>
      <c r="E59" s="193"/>
      <c r="F59" s="323"/>
      <c r="G59" s="149" t="str">
        <f t="shared" si="12"/>
        <v/>
      </c>
      <c r="H59" s="81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347"/>
      <c r="AG59" s="348"/>
      <c r="AH59" s="348"/>
      <c r="AI59" s="348"/>
      <c r="AJ59" s="348"/>
      <c r="AK59" s="348"/>
      <c r="AL59" s="113" t="str">
        <f>IF($B59="","",IF(ISERROR(MATCH($B59,リレー女子申込!$V$14:$V$205,0)),"","○"))</f>
        <v/>
      </c>
      <c r="AM59" s="113" t="str">
        <f>IF(ISERROR(MATCH($B59,リレー女子申込!$V$14:$V$205,0)),"",VLOOKUP(MATCH($B59,リレー女子申込!$V$14:$V$205,0),リレー女子申込!$S$14:$AA$205,9))</f>
        <v/>
      </c>
      <c r="AN59" s="113" t="str">
        <f>IF($B59="","",IF(ISERROR(MATCH($B59,リレー女子申込!$AG$14:$AG$205,0)),"","○"))</f>
        <v/>
      </c>
      <c r="AO59" s="113" t="str">
        <f>IF(ISERROR(MATCH($B59,リレー女子申込!$AG$14:$AG$205,0)),"",VLOOKUP(MATCH($B59,リレー女子申込!$AG$14:$AG$205,0),リレー女子申込!$AD$14:$AM$205,9))</f>
        <v/>
      </c>
      <c r="AP59" s="113" t="str">
        <f>IF($B59="","",IF(ISERROR(MATCH($B59,リレー女子申込!$AR$14:$AR$205,0)),"","○"))</f>
        <v/>
      </c>
      <c r="AQ59" s="113" t="str">
        <f>IF(ISERROR(MATCH($B59,リレー女子申込!$AR$14:$AR$205,0)),"",VLOOKUP(MATCH($B59,リレー女子申込!$AR$14:$AR$205,0),リレー女子申込!$AO$14:$AW$205,9))</f>
        <v/>
      </c>
      <c r="AS59" s="122" t="str">
        <f t="shared" si="1"/>
        <v/>
      </c>
      <c r="AU59" s="2"/>
      <c r="AV59" t="str">
        <f t="shared" si="13"/>
        <v/>
      </c>
      <c r="AW59" t="str">
        <f t="shared" si="14"/>
        <v/>
      </c>
      <c r="AX59" t="str">
        <f t="shared" si="2"/>
        <v/>
      </c>
      <c r="AY59" t="str">
        <f t="shared" si="3"/>
        <v/>
      </c>
      <c r="AZ59" t="str">
        <f t="shared" si="4"/>
        <v/>
      </c>
      <c r="BA59" t="str">
        <f t="shared" si="5"/>
        <v/>
      </c>
      <c r="BB59" t="str">
        <f t="shared" si="6"/>
        <v/>
      </c>
      <c r="BC59" t="str">
        <f t="shared" si="15"/>
        <v/>
      </c>
      <c r="BD59" t="str">
        <f t="shared" si="7"/>
        <v/>
      </c>
      <c r="BE59" t="str">
        <f t="shared" si="8"/>
        <v/>
      </c>
      <c r="BF59" t="str">
        <f t="shared" si="9"/>
        <v/>
      </c>
      <c r="BG59" t="str">
        <f t="shared" si="10"/>
        <v/>
      </c>
    </row>
    <row r="60" spans="1:59">
      <c r="A60" s="19">
        <f t="shared" si="16"/>
        <v>52</v>
      </c>
      <c r="B60" s="49"/>
      <c r="C60" s="57"/>
      <c r="D60" s="47"/>
      <c r="E60" s="191"/>
      <c r="F60" s="321"/>
      <c r="G60" s="147" t="str">
        <f t="shared" si="12"/>
        <v/>
      </c>
      <c r="H60" s="39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342"/>
      <c r="AG60" s="343"/>
      <c r="AH60" s="343"/>
      <c r="AI60" s="343"/>
      <c r="AJ60" s="343"/>
      <c r="AK60" s="343"/>
      <c r="AL60" s="136" t="str">
        <f>IF($B60="","",IF(ISERROR(MATCH($B60,リレー女子申込!$V$14:$V$205,0)),"","○"))</f>
        <v/>
      </c>
      <c r="AM60" s="136" t="str">
        <f>IF(ISERROR(MATCH($B60,リレー女子申込!$V$14:$V$205,0)),"",VLOOKUP(MATCH($B60,リレー女子申込!$V$14:$V$205,0),リレー女子申込!$S$14:$AA$205,9))</f>
        <v/>
      </c>
      <c r="AN60" s="136" t="str">
        <f>IF($B60="","",IF(ISERROR(MATCH($B60,リレー女子申込!$AG$14:$AG$205,0)),"","○"))</f>
        <v/>
      </c>
      <c r="AO60" s="136" t="str">
        <f>IF(ISERROR(MATCH($B60,リレー女子申込!$AG$14:$AG$205,0)),"",VLOOKUP(MATCH($B60,リレー女子申込!$AG$14:$AG$205,0),リレー女子申込!$AD$14:$AM$205,9))</f>
        <v/>
      </c>
      <c r="AP60" s="136" t="str">
        <f>IF($B60="","",IF(ISERROR(MATCH($B60,リレー女子申込!$AR$14:$AR$205,0)),"","○"))</f>
        <v/>
      </c>
      <c r="AQ60" s="136" t="str">
        <f>IF(ISERROR(MATCH($B60,リレー女子申込!$AR$14:$AR$205,0)),"",VLOOKUP(MATCH($B60,リレー女子申込!$AR$14:$AR$205,0),リレー女子申込!$AO$14:$AW$205,9))</f>
        <v/>
      </c>
      <c r="AS60" s="122" t="str">
        <f t="shared" si="1"/>
        <v/>
      </c>
      <c r="AU60" s="2"/>
      <c r="AV60" t="str">
        <f t="shared" si="13"/>
        <v/>
      </c>
      <c r="AW60" t="str">
        <f t="shared" si="14"/>
        <v/>
      </c>
      <c r="AX60" t="str">
        <f t="shared" si="2"/>
        <v/>
      </c>
      <c r="AY60" t="str">
        <f t="shared" si="3"/>
        <v/>
      </c>
      <c r="AZ60" t="str">
        <f t="shared" si="4"/>
        <v/>
      </c>
      <c r="BA60" t="str">
        <f t="shared" si="5"/>
        <v/>
      </c>
      <c r="BB60" t="str">
        <f t="shared" si="6"/>
        <v/>
      </c>
      <c r="BC60" t="str">
        <f t="shared" si="15"/>
        <v/>
      </c>
      <c r="BD60" t="str">
        <f t="shared" si="7"/>
        <v/>
      </c>
      <c r="BE60" t="str">
        <f t="shared" si="8"/>
        <v/>
      </c>
      <c r="BF60" t="str">
        <f t="shared" si="9"/>
        <v/>
      </c>
      <c r="BG60" t="str">
        <f t="shared" si="10"/>
        <v/>
      </c>
    </row>
    <row r="61" spans="1:59">
      <c r="A61" s="19">
        <f t="shared" si="16"/>
        <v>53</v>
      </c>
      <c r="B61" s="50"/>
      <c r="C61" s="59"/>
      <c r="D61" s="51"/>
      <c r="E61" s="191"/>
      <c r="F61" s="321"/>
      <c r="G61" s="147" t="str">
        <f t="shared" si="12"/>
        <v/>
      </c>
      <c r="H61" s="39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342"/>
      <c r="AG61" s="343"/>
      <c r="AH61" s="343"/>
      <c r="AI61" s="343"/>
      <c r="AJ61" s="343"/>
      <c r="AK61" s="343"/>
      <c r="AL61" s="136" t="str">
        <f>IF($B61="","",IF(ISERROR(MATCH($B61,リレー女子申込!$V$14:$V$205,0)),"","○"))</f>
        <v/>
      </c>
      <c r="AM61" s="136" t="str">
        <f>IF(ISERROR(MATCH($B61,リレー女子申込!$V$14:$V$205,0)),"",VLOOKUP(MATCH($B61,リレー女子申込!$V$14:$V$205,0),リレー女子申込!$S$14:$AA$205,9))</f>
        <v/>
      </c>
      <c r="AN61" s="136" t="str">
        <f>IF($B61="","",IF(ISERROR(MATCH($B61,リレー女子申込!$AG$14:$AG$205,0)),"","○"))</f>
        <v/>
      </c>
      <c r="AO61" s="136" t="str">
        <f>IF(ISERROR(MATCH($B61,リレー女子申込!$AG$14:$AG$205,0)),"",VLOOKUP(MATCH($B61,リレー女子申込!$AG$14:$AG$205,0),リレー女子申込!$AD$14:$AM$205,9))</f>
        <v/>
      </c>
      <c r="AP61" s="136" t="str">
        <f>IF($B61="","",IF(ISERROR(MATCH($B61,リレー女子申込!$AR$14:$AR$205,0)),"","○"))</f>
        <v/>
      </c>
      <c r="AQ61" s="136" t="str">
        <f>IF(ISERROR(MATCH($B61,リレー女子申込!$AR$14:$AR$205,0)),"",VLOOKUP(MATCH($B61,リレー女子申込!$AR$14:$AR$205,0),リレー女子申込!$AO$14:$AW$205,9))</f>
        <v/>
      </c>
      <c r="AS61" s="122" t="str">
        <f t="shared" si="1"/>
        <v/>
      </c>
      <c r="AU61" s="2"/>
      <c r="AV61" t="str">
        <f t="shared" si="13"/>
        <v/>
      </c>
      <c r="AW61" t="str">
        <f t="shared" si="14"/>
        <v/>
      </c>
      <c r="AX61" t="str">
        <f t="shared" si="2"/>
        <v/>
      </c>
      <c r="AY61" t="str">
        <f t="shared" si="3"/>
        <v/>
      </c>
      <c r="AZ61" t="str">
        <f t="shared" si="4"/>
        <v/>
      </c>
      <c r="BA61" t="str">
        <f t="shared" si="5"/>
        <v/>
      </c>
      <c r="BB61" t="str">
        <f t="shared" si="6"/>
        <v/>
      </c>
      <c r="BC61" t="str">
        <f t="shared" si="15"/>
        <v/>
      </c>
      <c r="BD61" t="str">
        <f t="shared" si="7"/>
        <v/>
      </c>
      <c r="BE61" t="str">
        <f t="shared" si="8"/>
        <v/>
      </c>
      <c r="BF61" t="str">
        <f t="shared" si="9"/>
        <v/>
      </c>
      <c r="BG61" t="str">
        <f t="shared" si="10"/>
        <v/>
      </c>
    </row>
    <row r="62" spans="1:59">
      <c r="A62" s="19">
        <f t="shared" si="16"/>
        <v>54</v>
      </c>
      <c r="B62" s="49"/>
      <c r="C62" s="57"/>
      <c r="D62" s="47"/>
      <c r="E62" s="191"/>
      <c r="F62" s="321"/>
      <c r="G62" s="149" t="str">
        <f t="shared" si="12"/>
        <v/>
      </c>
      <c r="H62" s="39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347"/>
      <c r="AG62" s="348"/>
      <c r="AH62" s="348"/>
      <c r="AI62" s="348"/>
      <c r="AJ62" s="348"/>
      <c r="AK62" s="348"/>
      <c r="AL62" s="136" t="str">
        <f>IF($B62="","",IF(ISERROR(MATCH($B62,リレー女子申込!$V$14:$V$205,0)),"","○"))</f>
        <v/>
      </c>
      <c r="AM62" s="136" t="str">
        <f>IF(ISERROR(MATCH($B62,リレー女子申込!$V$14:$V$205,0)),"",VLOOKUP(MATCH($B62,リレー女子申込!$V$14:$V$205,0),リレー女子申込!$S$14:$AA$205,9))</f>
        <v/>
      </c>
      <c r="AN62" s="136" t="str">
        <f>IF($B62="","",IF(ISERROR(MATCH($B62,リレー女子申込!$AG$14:$AG$205,0)),"","○"))</f>
        <v/>
      </c>
      <c r="AO62" s="136" t="str">
        <f>IF(ISERROR(MATCH($B62,リレー女子申込!$AG$14:$AG$205,0)),"",VLOOKUP(MATCH($B62,リレー女子申込!$AG$14:$AG$205,0),リレー女子申込!$AD$14:$AM$205,9))</f>
        <v/>
      </c>
      <c r="AP62" s="136" t="str">
        <f>IF($B62="","",IF(ISERROR(MATCH($B62,リレー女子申込!$AR$14:$AR$205,0)),"","○"))</f>
        <v/>
      </c>
      <c r="AQ62" s="136" t="str">
        <f>IF(ISERROR(MATCH($B62,リレー女子申込!$AR$14:$AR$205,0)),"",VLOOKUP(MATCH($B62,リレー女子申込!$AR$14:$AR$205,0),リレー女子申込!$AO$14:$AW$205,9))</f>
        <v/>
      </c>
      <c r="AS62" s="122" t="str">
        <f t="shared" si="1"/>
        <v/>
      </c>
      <c r="AU62" s="2"/>
      <c r="AV62" t="str">
        <f t="shared" si="13"/>
        <v/>
      </c>
      <c r="AW62" t="str">
        <f t="shared" si="14"/>
        <v/>
      </c>
      <c r="AX62" t="str">
        <f t="shared" si="2"/>
        <v/>
      </c>
      <c r="AY62" t="str">
        <f t="shared" si="3"/>
        <v/>
      </c>
      <c r="AZ62" t="str">
        <f t="shared" si="4"/>
        <v/>
      </c>
      <c r="BA62" t="str">
        <f t="shared" si="5"/>
        <v/>
      </c>
      <c r="BB62" t="str">
        <f t="shared" si="6"/>
        <v/>
      </c>
      <c r="BC62" t="str">
        <f t="shared" si="15"/>
        <v/>
      </c>
      <c r="BD62" t="str">
        <f t="shared" si="7"/>
        <v/>
      </c>
      <c r="BE62" t="str">
        <f t="shared" si="8"/>
        <v/>
      </c>
      <c r="BF62" t="str">
        <f t="shared" si="9"/>
        <v/>
      </c>
      <c r="BG62" t="str">
        <f t="shared" si="10"/>
        <v/>
      </c>
    </row>
    <row r="63" spans="1:59">
      <c r="A63" s="19">
        <f t="shared" si="16"/>
        <v>55</v>
      </c>
      <c r="B63" s="49"/>
      <c r="C63" s="57"/>
      <c r="D63" s="47"/>
      <c r="E63" s="191"/>
      <c r="F63" s="321"/>
      <c r="G63" s="147" t="str">
        <f t="shared" si="12"/>
        <v/>
      </c>
      <c r="H63" s="39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342"/>
      <c r="AG63" s="343"/>
      <c r="AH63" s="343"/>
      <c r="AI63" s="343"/>
      <c r="AJ63" s="343"/>
      <c r="AK63" s="343"/>
      <c r="AL63" s="136" t="str">
        <f>IF($B63="","",IF(ISERROR(MATCH($B63,リレー女子申込!$V$14:$V$205,0)),"","○"))</f>
        <v/>
      </c>
      <c r="AM63" s="136" t="str">
        <f>IF(ISERROR(MATCH($B63,リレー女子申込!$V$14:$V$205,0)),"",VLOOKUP(MATCH($B63,リレー女子申込!$V$14:$V$205,0),リレー女子申込!$S$14:$AA$205,9))</f>
        <v/>
      </c>
      <c r="AN63" s="136" t="str">
        <f>IF($B63="","",IF(ISERROR(MATCH($B63,リレー女子申込!$AG$14:$AG$205,0)),"","○"))</f>
        <v/>
      </c>
      <c r="AO63" s="136" t="str">
        <f>IF(ISERROR(MATCH($B63,リレー女子申込!$AG$14:$AG$205,0)),"",VLOOKUP(MATCH($B63,リレー女子申込!$AG$14:$AG$205,0),リレー女子申込!$AD$14:$AM$205,9))</f>
        <v/>
      </c>
      <c r="AP63" s="136" t="str">
        <f>IF($B63="","",IF(ISERROR(MATCH($B63,リレー女子申込!$AR$14:$AR$205,0)),"","○"))</f>
        <v/>
      </c>
      <c r="AQ63" s="136" t="str">
        <f>IF(ISERROR(MATCH($B63,リレー女子申込!$AR$14:$AR$205,0)),"",VLOOKUP(MATCH($B63,リレー女子申込!$AR$14:$AR$205,0),リレー女子申込!$AO$14:$AW$205,9))</f>
        <v/>
      </c>
      <c r="AS63" s="122" t="str">
        <f t="shared" si="1"/>
        <v/>
      </c>
      <c r="AU63" s="2"/>
      <c r="AV63" t="str">
        <f t="shared" si="13"/>
        <v/>
      </c>
      <c r="AW63" t="str">
        <f t="shared" si="14"/>
        <v/>
      </c>
      <c r="AX63" t="str">
        <f t="shared" si="2"/>
        <v/>
      </c>
      <c r="AY63" t="str">
        <f t="shared" si="3"/>
        <v/>
      </c>
      <c r="AZ63" t="str">
        <f t="shared" si="4"/>
        <v/>
      </c>
      <c r="BA63" t="str">
        <f t="shared" si="5"/>
        <v/>
      </c>
      <c r="BB63" t="str">
        <f t="shared" si="6"/>
        <v/>
      </c>
      <c r="BC63" t="str">
        <f t="shared" si="15"/>
        <v/>
      </c>
      <c r="BD63" t="str">
        <f t="shared" si="7"/>
        <v/>
      </c>
      <c r="BE63" t="str">
        <f t="shared" si="8"/>
        <v/>
      </c>
      <c r="BF63" t="str">
        <f t="shared" si="9"/>
        <v/>
      </c>
      <c r="BG63" t="str">
        <f t="shared" si="10"/>
        <v/>
      </c>
    </row>
    <row r="64" spans="1:59">
      <c r="A64" s="19">
        <f t="shared" si="16"/>
        <v>56</v>
      </c>
      <c r="B64" s="49"/>
      <c r="C64" s="57"/>
      <c r="D64" s="47"/>
      <c r="E64" s="191"/>
      <c r="F64" s="321"/>
      <c r="G64" s="147" t="str">
        <f t="shared" si="12"/>
        <v/>
      </c>
      <c r="H64" s="39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342"/>
      <c r="AG64" s="343"/>
      <c r="AH64" s="343"/>
      <c r="AI64" s="343"/>
      <c r="AJ64" s="343"/>
      <c r="AK64" s="343"/>
      <c r="AL64" s="136" t="str">
        <f>IF($B64="","",IF(ISERROR(MATCH($B64,リレー女子申込!$V$14:$V$205,0)),"","○"))</f>
        <v/>
      </c>
      <c r="AM64" s="136" t="str">
        <f>IF(ISERROR(MATCH($B64,リレー女子申込!$V$14:$V$205,0)),"",VLOOKUP(MATCH($B64,リレー女子申込!$V$14:$V$205,0),リレー女子申込!$S$14:$AA$205,9))</f>
        <v/>
      </c>
      <c r="AN64" s="136" t="str">
        <f>IF($B64="","",IF(ISERROR(MATCH($B64,リレー女子申込!$AG$14:$AG$205,0)),"","○"))</f>
        <v/>
      </c>
      <c r="AO64" s="136" t="str">
        <f>IF(ISERROR(MATCH($B64,リレー女子申込!$AG$14:$AG$205,0)),"",VLOOKUP(MATCH($B64,リレー女子申込!$AG$14:$AG$205,0),リレー女子申込!$AD$14:$AM$205,9))</f>
        <v/>
      </c>
      <c r="AP64" s="136" t="str">
        <f>IF($B64="","",IF(ISERROR(MATCH($B64,リレー女子申込!$AR$14:$AR$205,0)),"","○"))</f>
        <v/>
      </c>
      <c r="AQ64" s="136" t="str">
        <f>IF(ISERROR(MATCH($B64,リレー女子申込!$AR$14:$AR$205,0)),"",VLOOKUP(MATCH($B64,リレー女子申込!$AR$14:$AR$205,0),リレー女子申込!$AO$14:$AW$205,9))</f>
        <v/>
      </c>
      <c r="AS64" s="122" t="str">
        <f t="shared" si="1"/>
        <v/>
      </c>
      <c r="AU64" s="2"/>
      <c r="AV64" t="str">
        <f t="shared" si="13"/>
        <v/>
      </c>
      <c r="AW64" t="str">
        <f t="shared" si="14"/>
        <v/>
      </c>
      <c r="AX64" t="str">
        <f t="shared" si="2"/>
        <v/>
      </c>
      <c r="AY64" t="str">
        <f t="shared" si="3"/>
        <v/>
      </c>
      <c r="AZ64" t="str">
        <f t="shared" si="4"/>
        <v/>
      </c>
      <c r="BA64" t="str">
        <f t="shared" si="5"/>
        <v/>
      </c>
      <c r="BB64" t="str">
        <f t="shared" si="6"/>
        <v/>
      </c>
      <c r="BC64" t="str">
        <f t="shared" si="15"/>
        <v/>
      </c>
      <c r="BD64" t="str">
        <f t="shared" si="7"/>
        <v/>
      </c>
      <c r="BE64" t="str">
        <f t="shared" si="8"/>
        <v/>
      </c>
      <c r="BF64" t="str">
        <f t="shared" si="9"/>
        <v/>
      </c>
      <c r="BG64" t="str">
        <f t="shared" si="10"/>
        <v/>
      </c>
    </row>
    <row r="65" spans="1:59">
      <c r="A65" s="19">
        <f t="shared" si="16"/>
        <v>57</v>
      </c>
      <c r="B65" s="49"/>
      <c r="C65" s="57"/>
      <c r="D65" s="47"/>
      <c r="E65" s="191"/>
      <c r="F65" s="321"/>
      <c r="G65" s="147" t="str">
        <f t="shared" si="12"/>
        <v/>
      </c>
      <c r="H65" s="39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342"/>
      <c r="AG65" s="343"/>
      <c r="AH65" s="343"/>
      <c r="AI65" s="343"/>
      <c r="AJ65" s="343"/>
      <c r="AK65" s="343"/>
      <c r="AL65" s="136" t="str">
        <f>IF($B65="","",IF(ISERROR(MATCH($B65,リレー女子申込!$V$14:$V$205,0)),"","○"))</f>
        <v/>
      </c>
      <c r="AM65" s="136" t="str">
        <f>IF(ISERROR(MATCH($B65,リレー女子申込!$V$14:$V$205,0)),"",VLOOKUP(MATCH($B65,リレー女子申込!$V$14:$V$205,0),リレー女子申込!$S$14:$AA$205,9))</f>
        <v/>
      </c>
      <c r="AN65" s="136" t="str">
        <f>IF($B65="","",IF(ISERROR(MATCH($B65,リレー女子申込!$AG$14:$AG$205,0)),"","○"))</f>
        <v/>
      </c>
      <c r="AO65" s="136" t="str">
        <f>IF(ISERROR(MATCH($B65,リレー女子申込!$AG$14:$AG$205,0)),"",VLOOKUP(MATCH($B65,リレー女子申込!$AG$14:$AG$205,0),リレー女子申込!$AD$14:$AM$205,9))</f>
        <v/>
      </c>
      <c r="AP65" s="136" t="str">
        <f>IF($B65="","",IF(ISERROR(MATCH($B65,リレー女子申込!$AR$14:$AR$205,0)),"","○"))</f>
        <v/>
      </c>
      <c r="AQ65" s="136" t="str">
        <f>IF(ISERROR(MATCH($B65,リレー女子申込!$AR$14:$AR$205,0)),"",VLOOKUP(MATCH($B65,リレー女子申込!$AR$14:$AR$205,0),リレー女子申込!$AO$14:$AW$205,9))</f>
        <v/>
      </c>
      <c r="AS65" s="122" t="str">
        <f t="shared" si="1"/>
        <v/>
      </c>
      <c r="AU65" s="2"/>
      <c r="AV65" t="str">
        <f t="shared" si="13"/>
        <v/>
      </c>
      <c r="AW65" t="str">
        <f t="shared" si="14"/>
        <v/>
      </c>
      <c r="AX65" t="str">
        <f t="shared" si="2"/>
        <v/>
      </c>
      <c r="AY65" t="str">
        <f t="shared" si="3"/>
        <v/>
      </c>
      <c r="AZ65" t="str">
        <f t="shared" si="4"/>
        <v/>
      </c>
      <c r="BA65" t="str">
        <f t="shared" si="5"/>
        <v/>
      </c>
      <c r="BB65" t="str">
        <f t="shared" si="6"/>
        <v/>
      </c>
      <c r="BC65" t="str">
        <f t="shared" si="15"/>
        <v/>
      </c>
      <c r="BD65" t="str">
        <f t="shared" si="7"/>
        <v/>
      </c>
      <c r="BE65" t="str">
        <f t="shared" si="8"/>
        <v/>
      </c>
      <c r="BF65" t="str">
        <f t="shared" si="9"/>
        <v/>
      </c>
      <c r="BG65" t="str">
        <f t="shared" si="10"/>
        <v/>
      </c>
    </row>
    <row r="66" spans="1:59">
      <c r="A66" s="19">
        <f t="shared" si="16"/>
        <v>58</v>
      </c>
      <c r="B66" s="49"/>
      <c r="C66" s="59"/>
      <c r="D66" s="51"/>
      <c r="E66" s="190"/>
      <c r="F66" s="321"/>
      <c r="G66" s="147" t="str">
        <f t="shared" si="12"/>
        <v/>
      </c>
      <c r="H66" s="39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342"/>
      <c r="AG66" s="343"/>
      <c r="AH66" s="343"/>
      <c r="AI66" s="343"/>
      <c r="AJ66" s="343"/>
      <c r="AK66" s="343"/>
      <c r="AL66" s="136" t="str">
        <f>IF($B66="","",IF(ISERROR(MATCH($B66,リレー女子申込!$V$14:$V$205,0)),"","○"))</f>
        <v/>
      </c>
      <c r="AM66" s="136" t="str">
        <f>IF(ISERROR(MATCH($B66,リレー女子申込!$V$14:$V$205,0)),"",VLOOKUP(MATCH($B66,リレー女子申込!$V$14:$V$205,0),リレー女子申込!$S$14:$AA$205,9))</f>
        <v/>
      </c>
      <c r="AN66" s="136" t="str">
        <f>IF($B66="","",IF(ISERROR(MATCH($B66,リレー女子申込!$AG$14:$AG$205,0)),"","○"))</f>
        <v/>
      </c>
      <c r="AO66" s="136" t="str">
        <f>IF(ISERROR(MATCH($B66,リレー女子申込!$AG$14:$AG$205,0)),"",VLOOKUP(MATCH($B66,リレー女子申込!$AG$14:$AG$205,0),リレー女子申込!$AD$14:$AM$205,9))</f>
        <v/>
      </c>
      <c r="AP66" s="136" t="str">
        <f>IF($B66="","",IF(ISERROR(MATCH($B66,リレー女子申込!$AR$14:$AR$205,0)),"","○"))</f>
        <v/>
      </c>
      <c r="AQ66" s="136" t="str">
        <f>IF(ISERROR(MATCH($B66,リレー女子申込!$AR$14:$AR$205,0)),"",VLOOKUP(MATCH($B66,リレー女子申込!$AR$14:$AR$205,0),リレー女子申込!$AO$14:$AW$205,9))</f>
        <v/>
      </c>
      <c r="AS66" s="122" t="str">
        <f t="shared" si="1"/>
        <v/>
      </c>
      <c r="AU66" s="2"/>
      <c r="AV66" t="str">
        <f t="shared" si="13"/>
        <v/>
      </c>
      <c r="AW66" t="str">
        <f t="shared" si="14"/>
        <v/>
      </c>
      <c r="AX66" t="str">
        <f t="shared" si="2"/>
        <v/>
      </c>
      <c r="AY66" t="str">
        <f t="shared" si="3"/>
        <v/>
      </c>
      <c r="AZ66" t="str">
        <f t="shared" si="4"/>
        <v/>
      </c>
      <c r="BA66" t="str">
        <f t="shared" si="5"/>
        <v/>
      </c>
      <c r="BB66" t="str">
        <f t="shared" si="6"/>
        <v/>
      </c>
      <c r="BC66" t="str">
        <f t="shared" si="15"/>
        <v/>
      </c>
      <c r="BD66" t="str">
        <f t="shared" si="7"/>
        <v/>
      </c>
      <c r="BE66" t="str">
        <f t="shared" si="8"/>
        <v/>
      </c>
      <c r="BF66" t="str">
        <f t="shared" si="9"/>
        <v/>
      </c>
      <c r="BG66" t="str">
        <f t="shared" si="10"/>
        <v/>
      </c>
    </row>
    <row r="67" spans="1:59">
      <c r="A67" s="19">
        <f t="shared" si="16"/>
        <v>59</v>
      </c>
      <c r="B67" s="49"/>
      <c r="C67" s="57"/>
      <c r="D67" s="47"/>
      <c r="E67" s="191"/>
      <c r="F67" s="321"/>
      <c r="G67" s="147" t="str">
        <f t="shared" si="12"/>
        <v/>
      </c>
      <c r="H67" s="39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342"/>
      <c r="AG67" s="343"/>
      <c r="AH67" s="343"/>
      <c r="AI67" s="343"/>
      <c r="AJ67" s="343"/>
      <c r="AK67" s="343"/>
      <c r="AL67" s="136" t="str">
        <f>IF($B67="","",IF(ISERROR(MATCH($B67,リレー女子申込!$V$14:$V$205,0)),"","○"))</f>
        <v/>
      </c>
      <c r="AM67" s="136" t="str">
        <f>IF(ISERROR(MATCH($B67,リレー女子申込!$V$14:$V$205,0)),"",VLOOKUP(MATCH($B67,リレー女子申込!$V$14:$V$205,0),リレー女子申込!$S$14:$AA$205,9))</f>
        <v/>
      </c>
      <c r="AN67" s="136" t="str">
        <f>IF($B67="","",IF(ISERROR(MATCH($B67,リレー女子申込!$AG$14:$AG$205,0)),"","○"))</f>
        <v/>
      </c>
      <c r="AO67" s="136" t="str">
        <f>IF(ISERROR(MATCH($B67,リレー女子申込!$AG$14:$AG$205,0)),"",VLOOKUP(MATCH($B67,リレー女子申込!$AG$14:$AG$205,0),リレー女子申込!$AD$14:$AM$205,9))</f>
        <v/>
      </c>
      <c r="AP67" s="136" t="str">
        <f>IF($B67="","",IF(ISERROR(MATCH($B67,リレー女子申込!$AR$14:$AR$205,0)),"","○"))</f>
        <v/>
      </c>
      <c r="AQ67" s="136" t="str">
        <f>IF(ISERROR(MATCH($B67,リレー女子申込!$AR$14:$AR$205,0)),"",VLOOKUP(MATCH($B67,リレー女子申込!$AR$14:$AR$205,0),リレー女子申込!$AO$14:$AW$205,9))</f>
        <v/>
      </c>
      <c r="AS67" s="122" t="str">
        <f t="shared" si="1"/>
        <v/>
      </c>
      <c r="AU67" s="2"/>
      <c r="AV67" t="str">
        <f t="shared" si="13"/>
        <v/>
      </c>
      <c r="AW67" t="str">
        <f t="shared" si="14"/>
        <v/>
      </c>
      <c r="AX67" t="str">
        <f t="shared" si="2"/>
        <v/>
      </c>
      <c r="AY67" t="str">
        <f t="shared" si="3"/>
        <v/>
      </c>
      <c r="AZ67" t="str">
        <f t="shared" si="4"/>
        <v/>
      </c>
      <c r="BA67" t="str">
        <f t="shared" si="5"/>
        <v/>
      </c>
      <c r="BB67" t="str">
        <f t="shared" si="6"/>
        <v/>
      </c>
      <c r="BC67" t="str">
        <f t="shared" si="15"/>
        <v/>
      </c>
      <c r="BD67" t="str">
        <f t="shared" si="7"/>
        <v/>
      </c>
      <c r="BE67" t="str">
        <f t="shared" si="8"/>
        <v/>
      </c>
      <c r="BF67" t="str">
        <f t="shared" si="9"/>
        <v/>
      </c>
      <c r="BG67" t="str">
        <f t="shared" si="10"/>
        <v/>
      </c>
    </row>
    <row r="68" spans="1:59">
      <c r="A68" s="19">
        <f t="shared" si="16"/>
        <v>60</v>
      </c>
      <c r="B68" s="55"/>
      <c r="C68" s="60"/>
      <c r="D68" s="52"/>
      <c r="E68" s="194"/>
      <c r="F68" s="324"/>
      <c r="G68" s="148" t="str">
        <f t="shared" si="12"/>
        <v/>
      </c>
      <c r="H68" s="78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350"/>
      <c r="AG68" s="344"/>
      <c r="AH68" s="344"/>
      <c r="AI68" s="344"/>
      <c r="AJ68" s="344"/>
      <c r="AK68" s="344"/>
      <c r="AL68" s="137" t="str">
        <f>IF($B68="","",IF(ISERROR(MATCH($B68,リレー女子申込!$V$14:$V$205,0)),"","○"))</f>
        <v/>
      </c>
      <c r="AM68" s="137" t="str">
        <f>IF(ISERROR(MATCH($B68,リレー女子申込!$V$14:$V$205,0)),"",VLOOKUP(MATCH($B68,リレー女子申込!$V$14:$V$205,0),リレー女子申込!$S$14:$AA$205,9))</f>
        <v/>
      </c>
      <c r="AN68" s="137" t="str">
        <f>IF($B68="","",IF(ISERROR(MATCH($B68,リレー女子申込!$AG$14:$AG$205,0)),"","○"))</f>
        <v/>
      </c>
      <c r="AO68" s="137" t="str">
        <f>IF(ISERROR(MATCH($B68,リレー女子申込!$AG$14:$AG$205,0)),"",VLOOKUP(MATCH($B68,リレー女子申込!$AG$14:$AG$205,0),リレー女子申込!$AD$14:$AM$205,9))</f>
        <v/>
      </c>
      <c r="AP68" s="137" t="str">
        <f>IF($B68="","",IF(ISERROR(MATCH($B68,リレー女子申込!$AR$14:$AR$205,0)),"","○"))</f>
        <v/>
      </c>
      <c r="AQ68" s="137" t="str">
        <f>IF(ISERROR(MATCH($B68,リレー女子申込!$AR$14:$AR$205,0)),"",VLOOKUP(MATCH($B68,リレー女子申込!$AR$14:$AR$205,0),リレー女子申込!$AO$14:$AW$205,9))</f>
        <v/>
      </c>
      <c r="AS68" s="122" t="str">
        <f t="shared" si="1"/>
        <v/>
      </c>
      <c r="AU68" s="2"/>
      <c r="AV68" t="str">
        <f t="shared" si="13"/>
        <v/>
      </c>
      <c r="AW68" t="str">
        <f t="shared" si="14"/>
        <v/>
      </c>
      <c r="AX68" t="str">
        <f t="shared" si="2"/>
        <v/>
      </c>
      <c r="AY68" t="str">
        <f t="shared" si="3"/>
        <v/>
      </c>
      <c r="AZ68" t="str">
        <f t="shared" si="4"/>
        <v/>
      </c>
      <c r="BA68" t="str">
        <f t="shared" si="5"/>
        <v/>
      </c>
      <c r="BB68" t="str">
        <f t="shared" si="6"/>
        <v/>
      </c>
      <c r="BC68" t="str">
        <f t="shared" si="15"/>
        <v/>
      </c>
      <c r="BD68" t="str">
        <f t="shared" si="7"/>
        <v/>
      </c>
      <c r="BE68" t="str">
        <f t="shared" si="8"/>
        <v/>
      </c>
      <c r="BF68" t="str">
        <f t="shared" si="9"/>
        <v/>
      </c>
      <c r="BG68" t="str">
        <f t="shared" si="10"/>
        <v/>
      </c>
    </row>
    <row r="69" spans="1:59">
      <c r="A69" s="19">
        <f t="shared" si="16"/>
        <v>61</v>
      </c>
      <c r="B69" s="53"/>
      <c r="C69" s="56"/>
      <c r="D69" s="46"/>
      <c r="E69" s="189"/>
      <c r="F69" s="320"/>
      <c r="G69" s="146" t="str">
        <f t="shared" si="12"/>
        <v/>
      </c>
      <c r="H69" s="3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40"/>
      <c r="AG69" s="341"/>
      <c r="AH69" s="341"/>
      <c r="AI69" s="341"/>
      <c r="AJ69" s="341"/>
      <c r="AK69" s="341"/>
      <c r="AL69" s="113" t="str">
        <f>IF($B69="","",IF(ISERROR(MATCH($B69,リレー女子申込!$V$14:$V$205,0)),"","○"))</f>
        <v/>
      </c>
      <c r="AM69" s="113" t="str">
        <f>IF(ISERROR(MATCH($B69,リレー女子申込!$V$14:$V$205,0)),"",VLOOKUP(MATCH($B69,リレー女子申込!$V$14:$V$205,0),リレー女子申込!$S$14:$AA$205,9))</f>
        <v/>
      </c>
      <c r="AN69" s="113" t="str">
        <f>IF($B69="","",IF(ISERROR(MATCH($B69,リレー女子申込!$AG$14:$AG$205,0)),"","○"))</f>
        <v/>
      </c>
      <c r="AO69" s="113" t="str">
        <f>IF(ISERROR(MATCH($B69,リレー女子申込!$AG$14:$AG$205,0)),"",VLOOKUP(MATCH($B69,リレー女子申込!$AG$14:$AG$205,0),リレー女子申込!$AD$14:$AM$205,9))</f>
        <v/>
      </c>
      <c r="AP69" s="113" t="str">
        <f>IF($B69="","",IF(ISERROR(MATCH($B69,リレー女子申込!$AR$14:$AR$205,0)),"","○"))</f>
        <v/>
      </c>
      <c r="AQ69" s="113" t="str">
        <f>IF(ISERROR(MATCH($B69,リレー女子申込!$AR$14:$AR$205,0)),"",VLOOKUP(MATCH($B69,リレー女子申込!$AR$14:$AR$205,0),リレー女子申込!$AO$14:$AW$205,9))</f>
        <v/>
      </c>
      <c r="AS69" s="122" t="str">
        <f t="shared" si="1"/>
        <v/>
      </c>
      <c r="AU69" s="2"/>
      <c r="AV69" t="str">
        <f t="shared" si="13"/>
        <v/>
      </c>
      <c r="AW69" t="str">
        <f t="shared" si="14"/>
        <v/>
      </c>
      <c r="AX69" t="str">
        <f t="shared" si="2"/>
        <v/>
      </c>
      <c r="AY69" t="str">
        <f t="shared" si="3"/>
        <v/>
      </c>
      <c r="AZ69" t="str">
        <f t="shared" si="4"/>
        <v/>
      </c>
      <c r="BA69" t="str">
        <f t="shared" si="5"/>
        <v/>
      </c>
      <c r="BB69" t="str">
        <f t="shared" si="6"/>
        <v/>
      </c>
      <c r="BC69" t="str">
        <f t="shared" si="15"/>
        <v/>
      </c>
      <c r="BD69" t="str">
        <f t="shared" si="7"/>
        <v/>
      </c>
      <c r="BE69" t="str">
        <f t="shared" si="8"/>
        <v/>
      </c>
      <c r="BF69" t="str">
        <f t="shared" si="9"/>
        <v/>
      </c>
      <c r="BG69" t="str">
        <f t="shared" si="10"/>
        <v/>
      </c>
    </row>
    <row r="70" spans="1:59">
      <c r="A70" s="19">
        <f t="shared" si="16"/>
        <v>62</v>
      </c>
      <c r="B70" s="49"/>
      <c r="C70" s="57"/>
      <c r="D70" s="47"/>
      <c r="E70" s="190"/>
      <c r="F70" s="321"/>
      <c r="G70" s="147" t="str">
        <f t="shared" si="12"/>
        <v/>
      </c>
      <c r="H70" s="39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342"/>
      <c r="AG70" s="343"/>
      <c r="AH70" s="343"/>
      <c r="AI70" s="343"/>
      <c r="AJ70" s="343"/>
      <c r="AK70" s="343"/>
      <c r="AL70" s="136" t="str">
        <f>IF($B70="","",IF(ISERROR(MATCH($B70,リレー女子申込!$V$14:$V$205,0)),"","○"))</f>
        <v/>
      </c>
      <c r="AM70" s="136" t="str">
        <f>IF(ISERROR(MATCH($B70,リレー女子申込!$V$14:$V$205,0)),"",VLOOKUP(MATCH($B70,リレー女子申込!$V$14:$V$205,0),リレー女子申込!$S$14:$AA$205,9))</f>
        <v/>
      </c>
      <c r="AN70" s="136" t="str">
        <f>IF($B70="","",IF(ISERROR(MATCH($B70,リレー女子申込!$AG$14:$AG$205,0)),"","○"))</f>
        <v/>
      </c>
      <c r="AO70" s="136" t="str">
        <f>IF(ISERROR(MATCH($B70,リレー女子申込!$AG$14:$AG$205,0)),"",VLOOKUP(MATCH($B70,リレー女子申込!$AG$14:$AG$205,0),リレー女子申込!$AD$14:$AM$205,9))</f>
        <v/>
      </c>
      <c r="AP70" s="136" t="str">
        <f>IF($B70="","",IF(ISERROR(MATCH($B70,リレー女子申込!$AR$14:$AR$205,0)),"","○"))</f>
        <v/>
      </c>
      <c r="AQ70" s="136" t="str">
        <f>IF(ISERROR(MATCH($B70,リレー女子申込!$AR$14:$AR$205,0)),"",VLOOKUP(MATCH($B70,リレー女子申込!$AR$14:$AR$205,0),リレー女子申込!$AO$14:$AW$205,9))</f>
        <v/>
      </c>
      <c r="AS70" s="122" t="str">
        <f t="shared" si="1"/>
        <v/>
      </c>
      <c r="AU70" s="2"/>
      <c r="AV70" t="str">
        <f t="shared" si="13"/>
        <v/>
      </c>
      <c r="AW70" t="str">
        <f t="shared" si="14"/>
        <v/>
      </c>
      <c r="AX70" t="str">
        <f t="shared" si="2"/>
        <v/>
      </c>
      <c r="AY70" t="str">
        <f t="shared" si="3"/>
        <v/>
      </c>
      <c r="AZ70" t="str">
        <f t="shared" si="4"/>
        <v/>
      </c>
      <c r="BA70" t="str">
        <f t="shared" si="5"/>
        <v/>
      </c>
      <c r="BB70" t="str">
        <f t="shared" si="6"/>
        <v/>
      </c>
      <c r="BC70" t="str">
        <f t="shared" si="15"/>
        <v/>
      </c>
      <c r="BD70" t="str">
        <f t="shared" si="7"/>
        <v/>
      </c>
      <c r="BE70" t="str">
        <f t="shared" si="8"/>
        <v/>
      </c>
      <c r="BF70" t="str">
        <f t="shared" si="9"/>
        <v/>
      </c>
      <c r="BG70" t="str">
        <f t="shared" si="10"/>
        <v/>
      </c>
    </row>
    <row r="71" spans="1:59">
      <c r="A71" s="19">
        <f t="shared" si="16"/>
        <v>63</v>
      </c>
      <c r="B71" s="50"/>
      <c r="C71" s="59"/>
      <c r="D71" s="51"/>
      <c r="E71" s="191"/>
      <c r="F71" s="321"/>
      <c r="G71" s="147" t="str">
        <f t="shared" si="12"/>
        <v/>
      </c>
      <c r="H71" s="39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342"/>
      <c r="AG71" s="343"/>
      <c r="AH71" s="343"/>
      <c r="AI71" s="343"/>
      <c r="AJ71" s="343"/>
      <c r="AK71" s="343"/>
      <c r="AL71" s="136" t="str">
        <f>IF($B71="","",IF(ISERROR(MATCH($B71,リレー女子申込!$V$14:$V$205,0)),"","○"))</f>
        <v/>
      </c>
      <c r="AM71" s="136" t="str">
        <f>IF(ISERROR(MATCH($B71,リレー女子申込!$V$14:$V$205,0)),"",VLOOKUP(MATCH($B71,リレー女子申込!$V$14:$V$205,0),リレー女子申込!$S$14:$AA$205,9))</f>
        <v/>
      </c>
      <c r="AN71" s="136" t="str">
        <f>IF($B71="","",IF(ISERROR(MATCH($B71,リレー女子申込!$AG$14:$AG$205,0)),"","○"))</f>
        <v/>
      </c>
      <c r="AO71" s="136" t="str">
        <f>IF(ISERROR(MATCH($B71,リレー女子申込!$AG$14:$AG$205,0)),"",VLOOKUP(MATCH($B71,リレー女子申込!$AG$14:$AG$205,0),リレー女子申込!$AD$14:$AM$205,9))</f>
        <v/>
      </c>
      <c r="AP71" s="136" t="str">
        <f>IF($B71="","",IF(ISERROR(MATCH($B71,リレー女子申込!$AR$14:$AR$205,0)),"","○"))</f>
        <v/>
      </c>
      <c r="AQ71" s="136" t="str">
        <f>IF(ISERROR(MATCH($B71,リレー女子申込!$AR$14:$AR$205,0)),"",VLOOKUP(MATCH($B71,リレー女子申込!$AR$14:$AR$205,0),リレー女子申込!$AO$14:$AW$205,9))</f>
        <v/>
      </c>
      <c r="AS71" s="122" t="str">
        <f t="shared" si="1"/>
        <v/>
      </c>
      <c r="AU71" s="2"/>
      <c r="AV71" t="str">
        <f t="shared" si="13"/>
        <v/>
      </c>
      <c r="AW71" t="str">
        <f t="shared" si="14"/>
        <v/>
      </c>
      <c r="AX71" t="str">
        <f t="shared" si="2"/>
        <v/>
      </c>
      <c r="AY71" t="str">
        <f t="shared" si="3"/>
        <v/>
      </c>
      <c r="AZ71" t="str">
        <f t="shared" si="4"/>
        <v/>
      </c>
      <c r="BA71" t="str">
        <f t="shared" si="5"/>
        <v/>
      </c>
      <c r="BB71" t="str">
        <f t="shared" si="6"/>
        <v/>
      </c>
      <c r="BC71" t="str">
        <f t="shared" si="15"/>
        <v/>
      </c>
      <c r="BD71" t="str">
        <f t="shared" si="7"/>
        <v/>
      </c>
      <c r="BE71" t="str">
        <f t="shared" si="8"/>
        <v/>
      </c>
      <c r="BF71" t="str">
        <f t="shared" si="9"/>
        <v/>
      </c>
      <c r="BG71" t="str">
        <f t="shared" si="10"/>
        <v/>
      </c>
    </row>
    <row r="72" spans="1:59">
      <c r="A72" s="19">
        <f t="shared" si="16"/>
        <v>64</v>
      </c>
      <c r="B72" s="49"/>
      <c r="C72" s="57"/>
      <c r="D72" s="47"/>
      <c r="E72" s="190"/>
      <c r="F72" s="321"/>
      <c r="G72" s="147" t="str">
        <f t="shared" si="12"/>
        <v/>
      </c>
      <c r="H72" s="39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342"/>
      <c r="AG72" s="343"/>
      <c r="AH72" s="343"/>
      <c r="AI72" s="343"/>
      <c r="AJ72" s="343"/>
      <c r="AK72" s="343"/>
      <c r="AL72" s="136" t="str">
        <f>IF($B72="","",IF(ISERROR(MATCH($B72,リレー女子申込!$V$14:$V$205,0)),"","○"))</f>
        <v/>
      </c>
      <c r="AM72" s="136" t="str">
        <f>IF(ISERROR(MATCH($B72,リレー女子申込!$V$14:$V$205,0)),"",VLOOKUP(MATCH($B72,リレー女子申込!$V$14:$V$205,0),リレー女子申込!$S$14:$AA$205,9))</f>
        <v/>
      </c>
      <c r="AN72" s="136" t="str">
        <f>IF($B72="","",IF(ISERROR(MATCH($B72,リレー女子申込!$AG$14:$AG$205,0)),"","○"))</f>
        <v/>
      </c>
      <c r="AO72" s="136" t="str">
        <f>IF(ISERROR(MATCH($B72,リレー女子申込!$AG$14:$AG$205,0)),"",VLOOKUP(MATCH($B72,リレー女子申込!$AG$14:$AG$205,0),リレー女子申込!$AD$14:$AM$205,9))</f>
        <v/>
      </c>
      <c r="AP72" s="136" t="str">
        <f>IF($B72="","",IF(ISERROR(MATCH($B72,リレー女子申込!$AR$14:$AR$205,0)),"","○"))</f>
        <v/>
      </c>
      <c r="AQ72" s="136" t="str">
        <f>IF(ISERROR(MATCH($B72,リレー女子申込!$AR$14:$AR$205,0)),"",VLOOKUP(MATCH($B72,リレー女子申込!$AR$14:$AR$205,0),リレー女子申込!$AO$14:$AW$205,9))</f>
        <v/>
      </c>
      <c r="AS72" s="122" t="str">
        <f t="shared" si="1"/>
        <v/>
      </c>
      <c r="AU72" s="2"/>
      <c r="AV72" t="str">
        <f t="shared" si="13"/>
        <v/>
      </c>
      <c r="AW72" t="str">
        <f t="shared" si="14"/>
        <v/>
      </c>
      <c r="AX72" t="str">
        <f t="shared" si="2"/>
        <v/>
      </c>
      <c r="AY72" t="str">
        <f t="shared" si="3"/>
        <v/>
      </c>
      <c r="AZ72" t="str">
        <f t="shared" si="4"/>
        <v/>
      </c>
      <c r="BA72" t="str">
        <f t="shared" si="5"/>
        <v/>
      </c>
      <c r="BB72" t="str">
        <f t="shared" si="6"/>
        <v/>
      </c>
      <c r="BC72" t="str">
        <f t="shared" si="15"/>
        <v/>
      </c>
      <c r="BD72" t="str">
        <f t="shared" si="7"/>
        <v/>
      </c>
      <c r="BE72" t="str">
        <f t="shared" si="8"/>
        <v/>
      </c>
      <c r="BF72" t="str">
        <f t="shared" si="9"/>
        <v/>
      </c>
      <c r="BG72" t="str">
        <f t="shared" si="10"/>
        <v/>
      </c>
    </row>
    <row r="73" spans="1:59">
      <c r="A73" s="19">
        <f t="shared" si="16"/>
        <v>65</v>
      </c>
      <c r="B73" s="49"/>
      <c r="C73" s="57"/>
      <c r="D73" s="47"/>
      <c r="E73" s="190"/>
      <c r="F73" s="321"/>
      <c r="G73" s="147" t="str">
        <f t="shared" si="12"/>
        <v/>
      </c>
      <c r="H73" s="39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342"/>
      <c r="AG73" s="343"/>
      <c r="AH73" s="343"/>
      <c r="AI73" s="343"/>
      <c r="AJ73" s="343"/>
      <c r="AK73" s="343"/>
      <c r="AL73" s="136" t="str">
        <f>IF($B73="","",IF(ISERROR(MATCH($B73,リレー女子申込!$V$14:$V$205,0)),"","○"))</f>
        <v/>
      </c>
      <c r="AM73" s="136" t="str">
        <f>IF(ISERROR(MATCH($B73,リレー女子申込!$V$14:$V$205,0)),"",VLOOKUP(MATCH($B73,リレー女子申込!$V$14:$V$205,0),リレー女子申込!$S$14:$AA$205,9))</f>
        <v/>
      </c>
      <c r="AN73" s="136" t="str">
        <f>IF($B73="","",IF(ISERROR(MATCH($B73,リレー女子申込!$AG$14:$AG$205,0)),"","○"))</f>
        <v/>
      </c>
      <c r="AO73" s="136" t="str">
        <f>IF(ISERROR(MATCH($B73,リレー女子申込!$AG$14:$AG$205,0)),"",VLOOKUP(MATCH($B73,リレー女子申込!$AG$14:$AG$205,0),リレー女子申込!$AD$14:$AM$205,9))</f>
        <v/>
      </c>
      <c r="AP73" s="136" t="str">
        <f>IF($B73="","",IF(ISERROR(MATCH($B73,リレー女子申込!$AR$14:$AR$205,0)),"","○"))</f>
        <v/>
      </c>
      <c r="AQ73" s="136" t="str">
        <f>IF(ISERROR(MATCH($B73,リレー女子申込!$AR$14:$AR$205,0)),"",VLOOKUP(MATCH($B73,リレー女子申込!$AR$14:$AR$205,0),リレー女子申込!$AO$14:$AW$205,9))</f>
        <v/>
      </c>
      <c r="AS73" s="122" t="str">
        <f t="shared" ref="AS73:AS108" si="17">IF(COUNTIF(H73:AE73,"○")=0,"",COUNTIF(H73:AE73,"○"))</f>
        <v/>
      </c>
      <c r="AU73" s="2"/>
      <c r="AV73" t="str">
        <f t="shared" si="13"/>
        <v/>
      </c>
      <c r="AW73" t="str">
        <f t="shared" si="14"/>
        <v/>
      </c>
      <c r="AX73" t="str">
        <f t="shared" ref="AX73:AX108" si="18">IF(L73="○","３女50m．","")</f>
        <v/>
      </c>
      <c r="AY73" t="str">
        <f t="shared" ref="AY73:AY108" si="19">IF(N73="○","４女100m．","")</f>
        <v/>
      </c>
      <c r="AZ73" t="str">
        <f t="shared" ref="AZ73:AZ108" si="20">IF(P73="○","５女100m．","")</f>
        <v/>
      </c>
      <c r="BA73" t="str">
        <f t="shared" ref="BA73:BA108" si="21">IF(R73="○","６女100m．","")</f>
        <v/>
      </c>
      <c r="BB73" t="str">
        <f t="shared" ref="BB73:BB108" si="22">IF(T73="○","全女200m．","")</f>
        <v/>
      </c>
      <c r="BC73" t="str">
        <f t="shared" si="15"/>
        <v/>
      </c>
      <c r="BD73" t="str">
        <f t="shared" ref="BD73:BD108" si="23">IF(X73="○","全女80mH．","")</f>
        <v/>
      </c>
      <c r="BE73" t="str">
        <f t="shared" ref="BE73:BE108" si="24">IF(Z73="○","全女走高跳．","")</f>
        <v/>
      </c>
      <c r="BF73" t="str">
        <f t="shared" ref="BF73:BF108" si="25">IF(AB73="○","全女走幅跳．","")</f>
        <v/>
      </c>
      <c r="BG73" t="str">
        <f t="shared" ref="BG73:BG108" si="26">IF(AD73="○","全女ｼﾞｬﾍﾞﾘｯｸﾎﾞｰﾙ投．","")</f>
        <v/>
      </c>
    </row>
    <row r="74" spans="1:59">
      <c r="A74" s="19">
        <f t="shared" ref="A74:A108" si="27">IF(COUNTIF($C$9:$C$108,C74)&gt;=2,$A$111,A73+1)</f>
        <v>66</v>
      </c>
      <c r="B74" s="49"/>
      <c r="C74" s="57"/>
      <c r="D74" s="47"/>
      <c r="E74" s="190"/>
      <c r="F74" s="321"/>
      <c r="G74" s="147" t="str">
        <f t="shared" ref="G74:G108" si="28">T(AV74)&amp;T(AW74)&amp;T(AX74)&amp;T(AY74)&amp;T(AZ74)&amp;T(BA74)&amp;T(BB74)&amp;T(BC74)&amp;T(BD74)&amp;T(BE74)&amp;T(BF74)&amp;T(BG74)&amp;T(BH74)&amp;T(BI74)&amp;T(BJ74)&amp;(BK74)</f>
        <v/>
      </c>
      <c r="H74" s="39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342"/>
      <c r="AG74" s="343"/>
      <c r="AH74" s="343"/>
      <c r="AI74" s="343"/>
      <c r="AJ74" s="343"/>
      <c r="AK74" s="343"/>
      <c r="AL74" s="136" t="str">
        <f>IF($B74="","",IF(ISERROR(MATCH($B74,リレー女子申込!$V$14:$V$205,0)),"","○"))</f>
        <v/>
      </c>
      <c r="AM74" s="136" t="str">
        <f>IF(ISERROR(MATCH($B74,リレー女子申込!$V$14:$V$205,0)),"",VLOOKUP(MATCH($B74,リレー女子申込!$V$14:$V$205,0),リレー女子申込!$S$14:$AA$205,9))</f>
        <v/>
      </c>
      <c r="AN74" s="136" t="str">
        <f>IF($B74="","",IF(ISERROR(MATCH($B74,リレー女子申込!$AG$14:$AG$205,0)),"","○"))</f>
        <v/>
      </c>
      <c r="AO74" s="136" t="str">
        <f>IF(ISERROR(MATCH($B74,リレー女子申込!$AG$14:$AG$205,0)),"",VLOOKUP(MATCH($B74,リレー女子申込!$AG$14:$AG$205,0),リレー女子申込!$AD$14:$AM$205,9))</f>
        <v/>
      </c>
      <c r="AP74" s="136" t="str">
        <f>IF($B74="","",IF(ISERROR(MATCH($B74,リレー女子申込!$AR$14:$AR$205,0)),"","○"))</f>
        <v/>
      </c>
      <c r="AQ74" s="136" t="str">
        <f>IF(ISERROR(MATCH($B74,リレー女子申込!$AR$14:$AR$205,0)),"",VLOOKUP(MATCH($B74,リレー女子申込!$AR$14:$AR$205,0),リレー女子申込!$AO$14:$AW$205,9))</f>
        <v/>
      </c>
      <c r="AS74" s="122" t="str">
        <f t="shared" si="17"/>
        <v/>
      </c>
      <c r="AU74" s="2"/>
      <c r="AV74" t="str">
        <f t="shared" ref="AV74:AV108" si="29">IF(H74="○","１女50m．","")</f>
        <v/>
      </c>
      <c r="AW74" t="str">
        <f t="shared" ref="AW74:AW108" si="30">IF(J74="○","２女50m．","")</f>
        <v/>
      </c>
      <c r="AX74" t="str">
        <f t="shared" si="18"/>
        <v/>
      </c>
      <c r="AY74" t="str">
        <f t="shared" si="19"/>
        <v/>
      </c>
      <c r="AZ74" t="str">
        <f t="shared" si="20"/>
        <v/>
      </c>
      <c r="BA74" t="str">
        <f t="shared" si="21"/>
        <v/>
      </c>
      <c r="BB74" t="str">
        <f t="shared" si="22"/>
        <v/>
      </c>
      <c r="BC74" t="str">
        <f t="shared" ref="BC74:BC108" si="31">IF(V74="○","全女800m．","")</f>
        <v/>
      </c>
      <c r="BD74" t="str">
        <f t="shared" si="23"/>
        <v/>
      </c>
      <c r="BE74" t="str">
        <f t="shared" si="24"/>
        <v/>
      </c>
      <c r="BF74" t="str">
        <f t="shared" si="25"/>
        <v/>
      </c>
      <c r="BG74" t="str">
        <f t="shared" si="26"/>
        <v/>
      </c>
    </row>
    <row r="75" spans="1:59">
      <c r="A75" s="19">
        <f t="shared" si="27"/>
        <v>67</v>
      </c>
      <c r="B75" s="49"/>
      <c r="C75" s="57"/>
      <c r="D75" s="47"/>
      <c r="E75" s="190"/>
      <c r="F75" s="321"/>
      <c r="G75" s="147" t="str">
        <f t="shared" si="28"/>
        <v/>
      </c>
      <c r="H75" s="39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342"/>
      <c r="AG75" s="343"/>
      <c r="AH75" s="343"/>
      <c r="AI75" s="343"/>
      <c r="AJ75" s="343"/>
      <c r="AK75" s="343"/>
      <c r="AL75" s="136" t="str">
        <f>IF($B75="","",IF(ISERROR(MATCH($B75,リレー女子申込!$V$14:$V$205,0)),"","○"))</f>
        <v/>
      </c>
      <c r="AM75" s="136" t="str">
        <f>IF(ISERROR(MATCH($B75,リレー女子申込!$V$14:$V$205,0)),"",VLOOKUP(MATCH($B75,リレー女子申込!$V$14:$V$205,0),リレー女子申込!$S$14:$AA$205,9))</f>
        <v/>
      </c>
      <c r="AN75" s="136" t="str">
        <f>IF($B75="","",IF(ISERROR(MATCH($B75,リレー女子申込!$AG$14:$AG$205,0)),"","○"))</f>
        <v/>
      </c>
      <c r="AO75" s="136" t="str">
        <f>IF(ISERROR(MATCH($B75,リレー女子申込!$AG$14:$AG$205,0)),"",VLOOKUP(MATCH($B75,リレー女子申込!$AG$14:$AG$205,0),リレー女子申込!$AD$14:$AM$205,9))</f>
        <v/>
      </c>
      <c r="AP75" s="136" t="str">
        <f>IF($B75="","",IF(ISERROR(MATCH($B75,リレー女子申込!$AR$14:$AR$205,0)),"","○"))</f>
        <v/>
      </c>
      <c r="AQ75" s="136" t="str">
        <f>IF(ISERROR(MATCH($B75,リレー女子申込!$AR$14:$AR$205,0)),"",VLOOKUP(MATCH($B75,リレー女子申込!$AR$14:$AR$205,0),リレー女子申込!$AO$14:$AW$205,9))</f>
        <v/>
      </c>
      <c r="AS75" s="122" t="str">
        <f t="shared" si="17"/>
        <v/>
      </c>
      <c r="AU75" s="2"/>
      <c r="AV75" t="str">
        <f t="shared" si="29"/>
        <v/>
      </c>
      <c r="AW75" t="str">
        <f t="shared" si="30"/>
        <v/>
      </c>
      <c r="AX75" t="str">
        <f t="shared" si="18"/>
        <v/>
      </c>
      <c r="AY75" t="str">
        <f t="shared" si="19"/>
        <v/>
      </c>
      <c r="AZ75" t="str">
        <f t="shared" si="20"/>
        <v/>
      </c>
      <c r="BA75" t="str">
        <f t="shared" si="21"/>
        <v/>
      </c>
      <c r="BB75" t="str">
        <f t="shared" si="22"/>
        <v/>
      </c>
      <c r="BC75" t="str">
        <f t="shared" si="31"/>
        <v/>
      </c>
      <c r="BD75" t="str">
        <f t="shared" si="23"/>
        <v/>
      </c>
      <c r="BE75" t="str">
        <f t="shared" si="24"/>
        <v/>
      </c>
      <c r="BF75" t="str">
        <f t="shared" si="25"/>
        <v/>
      </c>
      <c r="BG75" t="str">
        <f t="shared" si="26"/>
        <v/>
      </c>
    </row>
    <row r="76" spans="1:59">
      <c r="A76" s="19">
        <f t="shared" si="27"/>
        <v>68</v>
      </c>
      <c r="B76" s="49"/>
      <c r="C76" s="59"/>
      <c r="D76" s="51"/>
      <c r="E76" s="190"/>
      <c r="F76" s="321"/>
      <c r="G76" s="147" t="str">
        <f t="shared" si="28"/>
        <v/>
      </c>
      <c r="H76" s="39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342"/>
      <c r="AG76" s="343"/>
      <c r="AH76" s="343"/>
      <c r="AI76" s="343"/>
      <c r="AJ76" s="343"/>
      <c r="AK76" s="343"/>
      <c r="AL76" s="136" t="str">
        <f>IF($B76="","",IF(ISERROR(MATCH($B76,リレー女子申込!$V$14:$V$205,0)),"","○"))</f>
        <v/>
      </c>
      <c r="AM76" s="136" t="str">
        <f>IF(ISERROR(MATCH($B76,リレー女子申込!$V$14:$V$205,0)),"",VLOOKUP(MATCH($B76,リレー女子申込!$V$14:$V$205,0),リレー女子申込!$S$14:$AA$205,9))</f>
        <v/>
      </c>
      <c r="AN76" s="136" t="str">
        <f>IF($B76="","",IF(ISERROR(MATCH($B76,リレー女子申込!$AG$14:$AG$205,0)),"","○"))</f>
        <v/>
      </c>
      <c r="AO76" s="136" t="str">
        <f>IF(ISERROR(MATCH($B76,リレー女子申込!$AG$14:$AG$205,0)),"",VLOOKUP(MATCH($B76,リレー女子申込!$AG$14:$AG$205,0),リレー女子申込!$AD$14:$AM$205,9))</f>
        <v/>
      </c>
      <c r="AP76" s="136" t="str">
        <f>IF($B76="","",IF(ISERROR(MATCH($B76,リレー女子申込!$AR$14:$AR$205,0)),"","○"))</f>
        <v/>
      </c>
      <c r="AQ76" s="136" t="str">
        <f>IF(ISERROR(MATCH($B76,リレー女子申込!$AR$14:$AR$205,0)),"",VLOOKUP(MATCH($B76,リレー女子申込!$AR$14:$AR$205,0),リレー女子申込!$AO$14:$AW$205,9))</f>
        <v/>
      </c>
      <c r="AS76" s="122" t="str">
        <f t="shared" si="17"/>
        <v/>
      </c>
      <c r="AU76" s="2"/>
      <c r="AV76" t="str">
        <f t="shared" si="29"/>
        <v/>
      </c>
      <c r="AW76" t="str">
        <f t="shared" si="30"/>
        <v/>
      </c>
      <c r="AX76" t="str">
        <f t="shared" si="18"/>
        <v/>
      </c>
      <c r="AY76" t="str">
        <f t="shared" si="19"/>
        <v/>
      </c>
      <c r="AZ76" t="str">
        <f t="shared" si="20"/>
        <v/>
      </c>
      <c r="BA76" t="str">
        <f t="shared" si="21"/>
        <v/>
      </c>
      <c r="BB76" t="str">
        <f t="shared" si="22"/>
        <v/>
      </c>
      <c r="BC76" t="str">
        <f t="shared" si="31"/>
        <v/>
      </c>
      <c r="BD76" t="str">
        <f t="shared" si="23"/>
        <v/>
      </c>
      <c r="BE76" t="str">
        <f t="shared" si="24"/>
        <v/>
      </c>
      <c r="BF76" t="str">
        <f t="shared" si="25"/>
        <v/>
      </c>
      <c r="BG76" t="str">
        <f t="shared" si="26"/>
        <v/>
      </c>
    </row>
    <row r="77" spans="1:59">
      <c r="A77" s="19">
        <f t="shared" si="27"/>
        <v>69</v>
      </c>
      <c r="B77" s="49"/>
      <c r="C77" s="57"/>
      <c r="D77" s="47"/>
      <c r="E77" s="190"/>
      <c r="F77" s="321"/>
      <c r="G77" s="147" t="str">
        <f t="shared" si="28"/>
        <v/>
      </c>
      <c r="H77" s="39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342"/>
      <c r="AG77" s="343"/>
      <c r="AH77" s="343"/>
      <c r="AI77" s="343"/>
      <c r="AJ77" s="343"/>
      <c r="AK77" s="343"/>
      <c r="AL77" s="136" t="str">
        <f>IF($B77="","",IF(ISERROR(MATCH($B77,リレー女子申込!$V$14:$V$205,0)),"","○"))</f>
        <v/>
      </c>
      <c r="AM77" s="136" t="str">
        <f>IF(ISERROR(MATCH($B77,リレー女子申込!$V$14:$V$205,0)),"",VLOOKUP(MATCH($B77,リレー女子申込!$V$14:$V$205,0),リレー女子申込!$S$14:$AA$205,9))</f>
        <v/>
      </c>
      <c r="AN77" s="136" t="str">
        <f>IF($B77="","",IF(ISERROR(MATCH($B77,リレー女子申込!$AG$14:$AG$205,0)),"","○"))</f>
        <v/>
      </c>
      <c r="AO77" s="136" t="str">
        <f>IF(ISERROR(MATCH($B77,リレー女子申込!$AG$14:$AG$205,0)),"",VLOOKUP(MATCH($B77,リレー女子申込!$AG$14:$AG$205,0),リレー女子申込!$AD$14:$AM$205,9))</f>
        <v/>
      </c>
      <c r="AP77" s="136" t="str">
        <f>IF($B77="","",IF(ISERROR(MATCH($B77,リレー女子申込!$AR$14:$AR$205,0)),"","○"))</f>
        <v/>
      </c>
      <c r="AQ77" s="136" t="str">
        <f>IF(ISERROR(MATCH($B77,リレー女子申込!$AR$14:$AR$205,0)),"",VLOOKUP(MATCH($B77,リレー女子申込!$AR$14:$AR$205,0),リレー女子申込!$AO$14:$AW$205,9))</f>
        <v/>
      </c>
      <c r="AS77" s="122" t="str">
        <f t="shared" si="17"/>
        <v/>
      </c>
      <c r="AU77" s="2"/>
      <c r="AV77" t="str">
        <f t="shared" si="29"/>
        <v/>
      </c>
      <c r="AW77" t="str">
        <f t="shared" si="30"/>
        <v/>
      </c>
      <c r="AX77" t="str">
        <f t="shared" si="18"/>
        <v/>
      </c>
      <c r="AY77" t="str">
        <f t="shared" si="19"/>
        <v/>
      </c>
      <c r="AZ77" t="str">
        <f t="shared" si="20"/>
        <v/>
      </c>
      <c r="BA77" t="str">
        <f t="shared" si="21"/>
        <v/>
      </c>
      <c r="BB77" t="str">
        <f t="shared" si="22"/>
        <v/>
      </c>
      <c r="BC77" t="str">
        <f t="shared" si="31"/>
        <v/>
      </c>
      <c r="BD77" t="str">
        <f t="shared" si="23"/>
        <v/>
      </c>
      <c r="BE77" t="str">
        <f t="shared" si="24"/>
        <v/>
      </c>
      <c r="BF77" t="str">
        <f t="shared" si="25"/>
        <v/>
      </c>
      <c r="BG77" t="str">
        <f t="shared" si="26"/>
        <v/>
      </c>
    </row>
    <row r="78" spans="1:59">
      <c r="A78" s="19">
        <f t="shared" si="27"/>
        <v>70</v>
      </c>
      <c r="B78" s="55"/>
      <c r="C78" s="60"/>
      <c r="D78" s="52"/>
      <c r="E78" s="192"/>
      <c r="F78" s="322"/>
      <c r="G78" s="150" t="str">
        <f t="shared" si="28"/>
        <v/>
      </c>
      <c r="H78" s="84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345"/>
      <c r="AG78" s="346"/>
      <c r="AH78" s="346"/>
      <c r="AI78" s="346"/>
      <c r="AJ78" s="346"/>
      <c r="AK78" s="346"/>
      <c r="AL78" s="137" t="str">
        <f>IF($B78="","",IF(ISERROR(MATCH($B78,リレー女子申込!$V$14:$V$205,0)),"","○"))</f>
        <v/>
      </c>
      <c r="AM78" s="137" t="str">
        <f>IF(ISERROR(MATCH($B78,リレー女子申込!$V$14:$V$205,0)),"",VLOOKUP(MATCH($B78,リレー女子申込!$V$14:$V$205,0),リレー女子申込!$S$14:$AA$205,9))</f>
        <v/>
      </c>
      <c r="AN78" s="137" t="str">
        <f>IF($B78="","",IF(ISERROR(MATCH($B78,リレー女子申込!$AG$14:$AG$205,0)),"","○"))</f>
        <v/>
      </c>
      <c r="AO78" s="137" t="str">
        <f>IF(ISERROR(MATCH($B78,リレー女子申込!$AG$14:$AG$205,0)),"",VLOOKUP(MATCH($B78,リレー女子申込!$AG$14:$AG$205,0),リレー女子申込!$AD$14:$AM$205,9))</f>
        <v/>
      </c>
      <c r="AP78" s="137" t="str">
        <f>IF($B78="","",IF(ISERROR(MATCH($B78,リレー女子申込!$AR$14:$AR$205,0)),"","○"))</f>
        <v/>
      </c>
      <c r="AQ78" s="137" t="str">
        <f>IF(ISERROR(MATCH($B78,リレー女子申込!$AR$14:$AR$205,0)),"",VLOOKUP(MATCH($B78,リレー女子申込!$AR$14:$AR$205,0),リレー女子申込!$AO$14:$AW$205,9))</f>
        <v/>
      </c>
      <c r="AS78" s="122" t="str">
        <f t="shared" si="17"/>
        <v/>
      </c>
      <c r="AU78" s="2"/>
      <c r="AV78" t="str">
        <f t="shared" si="29"/>
        <v/>
      </c>
      <c r="AW78" t="str">
        <f t="shared" si="30"/>
        <v/>
      </c>
      <c r="AX78" t="str">
        <f t="shared" si="18"/>
        <v/>
      </c>
      <c r="AY78" t="str">
        <f t="shared" si="19"/>
        <v/>
      </c>
      <c r="AZ78" t="str">
        <f t="shared" si="20"/>
        <v/>
      </c>
      <c r="BA78" t="str">
        <f t="shared" si="21"/>
        <v/>
      </c>
      <c r="BB78" t="str">
        <f t="shared" si="22"/>
        <v/>
      </c>
      <c r="BC78" t="str">
        <f t="shared" si="31"/>
        <v/>
      </c>
      <c r="BD78" t="str">
        <f t="shared" si="23"/>
        <v/>
      </c>
      <c r="BE78" t="str">
        <f t="shared" si="24"/>
        <v/>
      </c>
      <c r="BF78" t="str">
        <f t="shared" si="25"/>
        <v/>
      </c>
      <c r="BG78" t="str">
        <f t="shared" si="26"/>
        <v/>
      </c>
    </row>
    <row r="79" spans="1:59">
      <c r="A79" s="19">
        <f t="shared" si="27"/>
        <v>71</v>
      </c>
      <c r="B79" s="64"/>
      <c r="C79" s="65"/>
      <c r="D79" s="66"/>
      <c r="E79" s="193"/>
      <c r="F79" s="323"/>
      <c r="G79" s="149" t="str">
        <f t="shared" si="28"/>
        <v/>
      </c>
      <c r="H79" s="81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347"/>
      <c r="AG79" s="348"/>
      <c r="AH79" s="348"/>
      <c r="AI79" s="348"/>
      <c r="AJ79" s="348"/>
      <c r="AK79" s="348"/>
      <c r="AL79" s="113" t="str">
        <f>IF($B79="","",IF(ISERROR(MATCH($B79,リレー女子申込!$V$14:$V$205,0)),"","○"))</f>
        <v/>
      </c>
      <c r="AM79" s="113" t="str">
        <f>IF(ISERROR(MATCH($B79,リレー女子申込!$V$14:$V$205,0)),"",VLOOKUP(MATCH($B79,リレー女子申込!$V$14:$V$205,0),リレー女子申込!$S$14:$AA$205,9))</f>
        <v/>
      </c>
      <c r="AN79" s="113" t="str">
        <f>IF($B79="","",IF(ISERROR(MATCH($B79,リレー女子申込!$AG$14:$AG$205,0)),"","○"))</f>
        <v/>
      </c>
      <c r="AO79" s="113" t="str">
        <f>IF(ISERROR(MATCH($B79,リレー女子申込!$AG$14:$AG$205,0)),"",VLOOKUP(MATCH($B79,リレー女子申込!$AG$14:$AG$205,0),リレー女子申込!$AD$14:$AM$205,9))</f>
        <v/>
      </c>
      <c r="AP79" s="113" t="str">
        <f>IF($B79="","",IF(ISERROR(MATCH($B79,リレー女子申込!$AR$14:$AR$205,0)),"","○"))</f>
        <v/>
      </c>
      <c r="AQ79" s="113" t="str">
        <f>IF(ISERROR(MATCH($B79,リレー女子申込!$AR$14:$AR$205,0)),"",VLOOKUP(MATCH($B79,リレー女子申込!$AR$14:$AR$205,0),リレー女子申込!$AO$14:$AW$205,9))</f>
        <v/>
      </c>
      <c r="AS79" s="122" t="str">
        <f t="shared" si="17"/>
        <v/>
      </c>
      <c r="AU79" s="2"/>
      <c r="AV79" t="str">
        <f t="shared" si="29"/>
        <v/>
      </c>
      <c r="AW79" t="str">
        <f t="shared" si="30"/>
        <v/>
      </c>
      <c r="AX79" t="str">
        <f t="shared" si="18"/>
        <v/>
      </c>
      <c r="AY79" t="str">
        <f t="shared" si="19"/>
        <v/>
      </c>
      <c r="AZ79" t="str">
        <f t="shared" si="20"/>
        <v/>
      </c>
      <c r="BA79" t="str">
        <f t="shared" si="21"/>
        <v/>
      </c>
      <c r="BB79" t="str">
        <f t="shared" si="22"/>
        <v/>
      </c>
      <c r="BC79" t="str">
        <f t="shared" si="31"/>
        <v/>
      </c>
      <c r="BD79" t="str">
        <f t="shared" si="23"/>
        <v/>
      </c>
      <c r="BE79" t="str">
        <f t="shared" si="24"/>
        <v/>
      </c>
      <c r="BF79" t="str">
        <f t="shared" si="25"/>
        <v/>
      </c>
      <c r="BG79" t="str">
        <f t="shared" si="26"/>
        <v/>
      </c>
    </row>
    <row r="80" spans="1:59">
      <c r="A80" s="19">
        <f t="shared" si="27"/>
        <v>72</v>
      </c>
      <c r="B80" s="50"/>
      <c r="C80" s="59"/>
      <c r="D80" s="51"/>
      <c r="E80" s="191"/>
      <c r="F80" s="321"/>
      <c r="G80" s="147" t="str">
        <f t="shared" si="28"/>
        <v/>
      </c>
      <c r="H80" s="93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342"/>
      <c r="AG80" s="343"/>
      <c r="AH80" s="343"/>
      <c r="AI80" s="343"/>
      <c r="AJ80" s="343"/>
      <c r="AK80" s="343"/>
      <c r="AL80" s="136" t="str">
        <f>IF($B80="","",IF(ISERROR(MATCH($B80,リレー女子申込!$V$14:$V$205,0)),"","○"))</f>
        <v/>
      </c>
      <c r="AM80" s="136" t="str">
        <f>IF(ISERROR(MATCH($B80,リレー女子申込!$V$14:$V$205,0)),"",VLOOKUP(MATCH($B80,リレー女子申込!$V$14:$V$205,0),リレー女子申込!$S$14:$AA$205,9))</f>
        <v/>
      </c>
      <c r="AN80" s="136" t="str">
        <f>IF($B80="","",IF(ISERROR(MATCH($B80,リレー女子申込!$AG$14:$AG$205,0)),"","○"))</f>
        <v/>
      </c>
      <c r="AO80" s="136" t="str">
        <f>IF(ISERROR(MATCH($B80,リレー女子申込!$AG$14:$AG$205,0)),"",VLOOKUP(MATCH($B80,リレー女子申込!$AG$14:$AG$205,0),リレー女子申込!$AD$14:$AM$205,9))</f>
        <v/>
      </c>
      <c r="AP80" s="136" t="str">
        <f>IF($B80="","",IF(ISERROR(MATCH($B80,リレー女子申込!$AR$14:$AR$205,0)),"","○"))</f>
        <v/>
      </c>
      <c r="AQ80" s="136" t="str">
        <f>IF(ISERROR(MATCH($B80,リレー女子申込!$AR$14:$AR$205,0)),"",VLOOKUP(MATCH($B80,リレー女子申込!$AR$14:$AR$205,0),リレー女子申込!$AO$14:$AW$205,9))</f>
        <v/>
      </c>
      <c r="AS80" s="122" t="str">
        <f t="shared" si="17"/>
        <v/>
      </c>
      <c r="AU80" s="2"/>
      <c r="AV80" t="str">
        <f t="shared" si="29"/>
        <v/>
      </c>
      <c r="AW80" t="str">
        <f t="shared" si="30"/>
        <v/>
      </c>
      <c r="AX80" t="str">
        <f t="shared" si="18"/>
        <v/>
      </c>
      <c r="AY80" t="str">
        <f t="shared" si="19"/>
        <v/>
      </c>
      <c r="AZ80" t="str">
        <f t="shared" si="20"/>
        <v/>
      </c>
      <c r="BA80" t="str">
        <f t="shared" si="21"/>
        <v/>
      </c>
      <c r="BB80" t="str">
        <f t="shared" si="22"/>
        <v/>
      </c>
      <c r="BC80" t="str">
        <f t="shared" si="31"/>
        <v/>
      </c>
      <c r="BD80" t="str">
        <f t="shared" si="23"/>
        <v/>
      </c>
      <c r="BE80" t="str">
        <f t="shared" si="24"/>
        <v/>
      </c>
      <c r="BF80" t="str">
        <f t="shared" si="25"/>
        <v/>
      </c>
      <c r="BG80" t="str">
        <f t="shared" si="26"/>
        <v/>
      </c>
    </row>
    <row r="81" spans="1:59">
      <c r="A81" s="19">
        <f t="shared" si="27"/>
        <v>73</v>
      </c>
      <c r="B81" s="50"/>
      <c r="C81" s="59"/>
      <c r="D81" s="51"/>
      <c r="E81" s="191"/>
      <c r="F81" s="321"/>
      <c r="G81" s="147" t="str">
        <f t="shared" si="28"/>
        <v/>
      </c>
      <c r="H81" s="39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342"/>
      <c r="AG81" s="343"/>
      <c r="AH81" s="343"/>
      <c r="AI81" s="343"/>
      <c r="AJ81" s="343"/>
      <c r="AK81" s="343"/>
      <c r="AL81" s="136" t="str">
        <f>IF($B81="","",IF(ISERROR(MATCH($B81,リレー女子申込!$V$14:$V$205,0)),"","○"))</f>
        <v/>
      </c>
      <c r="AM81" s="136" t="str">
        <f>IF(ISERROR(MATCH($B81,リレー女子申込!$V$14:$V$205,0)),"",VLOOKUP(MATCH($B81,リレー女子申込!$V$14:$V$205,0),リレー女子申込!$S$14:$AA$205,9))</f>
        <v/>
      </c>
      <c r="AN81" s="136" t="str">
        <f>IF($B81="","",IF(ISERROR(MATCH($B81,リレー女子申込!$AG$14:$AG$205,0)),"","○"))</f>
        <v/>
      </c>
      <c r="AO81" s="136" t="str">
        <f>IF(ISERROR(MATCH($B81,リレー女子申込!$AG$14:$AG$205,0)),"",VLOOKUP(MATCH($B81,リレー女子申込!$AG$14:$AG$205,0),リレー女子申込!$AD$14:$AM$205,9))</f>
        <v/>
      </c>
      <c r="AP81" s="136" t="str">
        <f>IF($B81="","",IF(ISERROR(MATCH($B81,リレー女子申込!$AR$14:$AR$205,0)),"","○"))</f>
        <v/>
      </c>
      <c r="AQ81" s="136" t="str">
        <f>IF(ISERROR(MATCH($B81,リレー女子申込!$AR$14:$AR$205,0)),"",VLOOKUP(MATCH($B81,リレー女子申込!$AR$14:$AR$205,0),リレー女子申込!$AO$14:$AW$205,9))</f>
        <v/>
      </c>
      <c r="AS81" s="122" t="str">
        <f t="shared" si="17"/>
        <v/>
      </c>
      <c r="AU81" s="2"/>
      <c r="AV81" t="str">
        <f t="shared" si="29"/>
        <v/>
      </c>
      <c r="AW81" t="str">
        <f t="shared" si="30"/>
        <v/>
      </c>
      <c r="AX81" t="str">
        <f t="shared" si="18"/>
        <v/>
      </c>
      <c r="AY81" t="str">
        <f t="shared" si="19"/>
        <v/>
      </c>
      <c r="AZ81" t="str">
        <f t="shared" si="20"/>
        <v/>
      </c>
      <c r="BA81" t="str">
        <f t="shared" si="21"/>
        <v/>
      </c>
      <c r="BB81" t="str">
        <f t="shared" si="22"/>
        <v/>
      </c>
      <c r="BC81" t="str">
        <f t="shared" si="31"/>
        <v/>
      </c>
      <c r="BD81" t="str">
        <f t="shared" si="23"/>
        <v/>
      </c>
      <c r="BE81" t="str">
        <f t="shared" si="24"/>
        <v/>
      </c>
      <c r="BF81" t="str">
        <f t="shared" si="25"/>
        <v/>
      </c>
      <c r="BG81" t="str">
        <f t="shared" si="26"/>
        <v/>
      </c>
    </row>
    <row r="82" spans="1:59">
      <c r="A82" s="19">
        <f t="shared" si="27"/>
        <v>74</v>
      </c>
      <c r="B82" s="50"/>
      <c r="C82" s="59"/>
      <c r="D82" s="51"/>
      <c r="E82" s="191"/>
      <c r="F82" s="321"/>
      <c r="G82" s="147" t="str">
        <f t="shared" si="28"/>
        <v/>
      </c>
      <c r="H82" s="39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342"/>
      <c r="AG82" s="343"/>
      <c r="AH82" s="343"/>
      <c r="AI82" s="343"/>
      <c r="AJ82" s="343"/>
      <c r="AK82" s="343"/>
      <c r="AL82" s="136" t="str">
        <f>IF($B82="","",IF(ISERROR(MATCH($B82,リレー女子申込!$V$14:$V$205,0)),"","○"))</f>
        <v/>
      </c>
      <c r="AM82" s="136" t="str">
        <f>IF(ISERROR(MATCH($B82,リレー女子申込!$V$14:$V$205,0)),"",VLOOKUP(MATCH($B82,リレー女子申込!$V$14:$V$205,0),リレー女子申込!$S$14:$AA$205,9))</f>
        <v/>
      </c>
      <c r="AN82" s="136" t="str">
        <f>IF($B82="","",IF(ISERROR(MATCH($B82,リレー女子申込!$AG$14:$AG$205,0)),"","○"))</f>
        <v/>
      </c>
      <c r="AO82" s="136" t="str">
        <f>IF(ISERROR(MATCH($B82,リレー女子申込!$AG$14:$AG$205,0)),"",VLOOKUP(MATCH($B82,リレー女子申込!$AG$14:$AG$205,0),リレー女子申込!$AD$14:$AM$205,9))</f>
        <v/>
      </c>
      <c r="AP82" s="136" t="str">
        <f>IF($B82="","",IF(ISERROR(MATCH($B82,リレー女子申込!$AR$14:$AR$205,0)),"","○"))</f>
        <v/>
      </c>
      <c r="AQ82" s="136" t="str">
        <f>IF(ISERROR(MATCH($B82,リレー女子申込!$AR$14:$AR$205,0)),"",VLOOKUP(MATCH($B82,リレー女子申込!$AR$14:$AR$205,0),リレー女子申込!$AO$14:$AW$205,9))</f>
        <v/>
      </c>
      <c r="AS82" s="122" t="str">
        <f t="shared" si="17"/>
        <v/>
      </c>
      <c r="AU82" s="2"/>
      <c r="AV82" t="str">
        <f t="shared" si="29"/>
        <v/>
      </c>
      <c r="AW82" t="str">
        <f t="shared" si="30"/>
        <v/>
      </c>
      <c r="AX82" t="str">
        <f t="shared" si="18"/>
        <v/>
      </c>
      <c r="AY82" t="str">
        <f t="shared" si="19"/>
        <v/>
      </c>
      <c r="AZ82" t="str">
        <f t="shared" si="20"/>
        <v/>
      </c>
      <c r="BA82" t="str">
        <f t="shared" si="21"/>
        <v/>
      </c>
      <c r="BB82" t="str">
        <f t="shared" si="22"/>
        <v/>
      </c>
      <c r="BC82" t="str">
        <f t="shared" si="31"/>
        <v/>
      </c>
      <c r="BD82" t="str">
        <f t="shared" si="23"/>
        <v/>
      </c>
      <c r="BE82" t="str">
        <f t="shared" si="24"/>
        <v/>
      </c>
      <c r="BF82" t="str">
        <f t="shared" si="25"/>
        <v/>
      </c>
      <c r="BG82" t="str">
        <f t="shared" si="26"/>
        <v/>
      </c>
    </row>
    <row r="83" spans="1:59">
      <c r="A83" s="19">
        <f t="shared" si="27"/>
        <v>75</v>
      </c>
      <c r="B83" s="49"/>
      <c r="C83" s="57"/>
      <c r="D83" s="47"/>
      <c r="E83" s="190"/>
      <c r="F83" s="321"/>
      <c r="G83" s="147" t="str">
        <f t="shared" si="28"/>
        <v/>
      </c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342"/>
      <c r="AG83" s="343"/>
      <c r="AH83" s="343"/>
      <c r="AI83" s="343"/>
      <c r="AJ83" s="343"/>
      <c r="AK83" s="343"/>
      <c r="AL83" s="136" t="str">
        <f>IF($B83="","",IF(ISERROR(MATCH($B83,リレー女子申込!$V$14:$V$205,0)),"","○"))</f>
        <v/>
      </c>
      <c r="AM83" s="136" t="str">
        <f>IF(ISERROR(MATCH($B83,リレー女子申込!$V$14:$V$205,0)),"",VLOOKUP(MATCH($B83,リレー女子申込!$V$14:$V$205,0),リレー女子申込!$S$14:$AA$205,9))</f>
        <v/>
      </c>
      <c r="AN83" s="136" t="str">
        <f>IF($B83="","",IF(ISERROR(MATCH($B83,リレー女子申込!$AG$14:$AG$205,0)),"","○"))</f>
        <v/>
      </c>
      <c r="AO83" s="136" t="str">
        <f>IF(ISERROR(MATCH($B83,リレー女子申込!$AG$14:$AG$205,0)),"",VLOOKUP(MATCH($B83,リレー女子申込!$AG$14:$AG$205,0),リレー女子申込!$AD$14:$AM$205,9))</f>
        <v/>
      </c>
      <c r="AP83" s="136" t="str">
        <f>IF($B83="","",IF(ISERROR(MATCH($B83,リレー女子申込!$AR$14:$AR$205,0)),"","○"))</f>
        <v/>
      </c>
      <c r="AQ83" s="136" t="str">
        <f>IF(ISERROR(MATCH($B83,リレー女子申込!$AR$14:$AR$205,0)),"",VLOOKUP(MATCH($B83,リレー女子申込!$AR$14:$AR$205,0),リレー女子申込!$AO$14:$AW$205,9))</f>
        <v/>
      </c>
      <c r="AS83" s="122" t="str">
        <f t="shared" si="17"/>
        <v/>
      </c>
      <c r="AU83" s="2"/>
      <c r="AV83" t="str">
        <f t="shared" si="29"/>
        <v/>
      </c>
      <c r="AW83" t="str">
        <f t="shared" si="30"/>
        <v/>
      </c>
      <c r="AX83" t="str">
        <f t="shared" si="18"/>
        <v/>
      </c>
      <c r="AY83" t="str">
        <f t="shared" si="19"/>
        <v/>
      </c>
      <c r="AZ83" t="str">
        <f t="shared" si="20"/>
        <v/>
      </c>
      <c r="BA83" t="str">
        <f t="shared" si="21"/>
        <v/>
      </c>
      <c r="BB83" t="str">
        <f t="shared" si="22"/>
        <v/>
      </c>
      <c r="BC83" t="str">
        <f t="shared" si="31"/>
        <v/>
      </c>
      <c r="BD83" t="str">
        <f t="shared" si="23"/>
        <v/>
      </c>
      <c r="BE83" t="str">
        <f t="shared" si="24"/>
        <v/>
      </c>
      <c r="BF83" t="str">
        <f t="shared" si="25"/>
        <v/>
      </c>
      <c r="BG83" t="str">
        <f t="shared" si="26"/>
        <v/>
      </c>
    </row>
    <row r="84" spans="1:59">
      <c r="A84" s="19">
        <f t="shared" si="27"/>
        <v>76</v>
      </c>
      <c r="B84" s="49"/>
      <c r="C84" s="57"/>
      <c r="D84" s="47"/>
      <c r="E84" s="190"/>
      <c r="F84" s="321"/>
      <c r="G84" s="147" t="str">
        <f t="shared" si="28"/>
        <v/>
      </c>
      <c r="H84" s="39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342"/>
      <c r="AG84" s="343"/>
      <c r="AH84" s="343"/>
      <c r="AI84" s="343"/>
      <c r="AJ84" s="343"/>
      <c r="AK84" s="343"/>
      <c r="AL84" s="136" t="str">
        <f>IF($B84="","",IF(ISERROR(MATCH($B84,リレー女子申込!$V$14:$V$205,0)),"","○"))</f>
        <v/>
      </c>
      <c r="AM84" s="136" t="str">
        <f>IF(ISERROR(MATCH($B84,リレー女子申込!$V$14:$V$205,0)),"",VLOOKUP(MATCH($B84,リレー女子申込!$V$14:$V$205,0),リレー女子申込!$S$14:$AA$205,9))</f>
        <v/>
      </c>
      <c r="AN84" s="136" t="str">
        <f>IF($B84="","",IF(ISERROR(MATCH($B84,リレー女子申込!$AG$14:$AG$205,0)),"","○"))</f>
        <v/>
      </c>
      <c r="AO84" s="136" t="str">
        <f>IF(ISERROR(MATCH($B84,リレー女子申込!$AG$14:$AG$205,0)),"",VLOOKUP(MATCH($B84,リレー女子申込!$AG$14:$AG$205,0),リレー女子申込!$AD$14:$AM$205,9))</f>
        <v/>
      </c>
      <c r="AP84" s="136" t="str">
        <f>IF($B84="","",IF(ISERROR(MATCH($B84,リレー女子申込!$AR$14:$AR$205,0)),"","○"))</f>
        <v/>
      </c>
      <c r="AQ84" s="136" t="str">
        <f>IF(ISERROR(MATCH($B84,リレー女子申込!$AR$14:$AR$205,0)),"",VLOOKUP(MATCH($B84,リレー女子申込!$AR$14:$AR$205,0),リレー女子申込!$AO$14:$AW$205,9))</f>
        <v/>
      </c>
      <c r="AS84" s="122" t="str">
        <f t="shared" si="17"/>
        <v/>
      </c>
      <c r="AU84" s="2"/>
      <c r="AV84" t="str">
        <f t="shared" si="29"/>
        <v/>
      </c>
      <c r="AW84" t="str">
        <f t="shared" si="30"/>
        <v/>
      </c>
      <c r="AX84" t="str">
        <f t="shared" si="18"/>
        <v/>
      </c>
      <c r="AY84" t="str">
        <f t="shared" si="19"/>
        <v/>
      </c>
      <c r="AZ84" t="str">
        <f t="shared" si="20"/>
        <v/>
      </c>
      <c r="BA84" t="str">
        <f t="shared" si="21"/>
        <v/>
      </c>
      <c r="BB84" t="str">
        <f t="shared" si="22"/>
        <v/>
      </c>
      <c r="BC84" t="str">
        <f t="shared" si="31"/>
        <v/>
      </c>
      <c r="BD84" t="str">
        <f t="shared" si="23"/>
        <v/>
      </c>
      <c r="BE84" t="str">
        <f t="shared" si="24"/>
        <v/>
      </c>
      <c r="BF84" t="str">
        <f t="shared" si="25"/>
        <v/>
      </c>
      <c r="BG84" t="str">
        <f t="shared" si="26"/>
        <v/>
      </c>
    </row>
    <row r="85" spans="1:59">
      <c r="A85" s="19">
        <f t="shared" si="27"/>
        <v>77</v>
      </c>
      <c r="B85" s="49"/>
      <c r="C85" s="57"/>
      <c r="D85" s="47"/>
      <c r="E85" s="190"/>
      <c r="F85" s="321"/>
      <c r="G85" s="147" t="str">
        <f t="shared" si="28"/>
        <v/>
      </c>
      <c r="H85" s="39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342"/>
      <c r="AG85" s="343"/>
      <c r="AH85" s="343"/>
      <c r="AI85" s="343"/>
      <c r="AJ85" s="343"/>
      <c r="AK85" s="343"/>
      <c r="AL85" s="136" t="str">
        <f>IF($B85="","",IF(ISERROR(MATCH($B85,リレー女子申込!$V$14:$V$205,0)),"","○"))</f>
        <v/>
      </c>
      <c r="AM85" s="136" t="str">
        <f>IF(ISERROR(MATCH($B85,リレー女子申込!$V$14:$V$205,0)),"",VLOOKUP(MATCH($B85,リレー女子申込!$V$14:$V$205,0),リレー女子申込!$S$14:$AA$205,9))</f>
        <v/>
      </c>
      <c r="AN85" s="136" t="str">
        <f>IF($B85="","",IF(ISERROR(MATCH($B85,リレー女子申込!$AG$14:$AG$205,0)),"","○"))</f>
        <v/>
      </c>
      <c r="AO85" s="136" t="str">
        <f>IF(ISERROR(MATCH($B85,リレー女子申込!$AG$14:$AG$205,0)),"",VLOOKUP(MATCH($B85,リレー女子申込!$AG$14:$AG$205,0),リレー女子申込!$AD$14:$AM$205,9))</f>
        <v/>
      </c>
      <c r="AP85" s="136" t="str">
        <f>IF($B85="","",IF(ISERROR(MATCH($B85,リレー女子申込!$AR$14:$AR$205,0)),"","○"))</f>
        <v/>
      </c>
      <c r="AQ85" s="136" t="str">
        <f>IF(ISERROR(MATCH($B85,リレー女子申込!$AR$14:$AR$205,0)),"",VLOOKUP(MATCH($B85,リレー女子申込!$AR$14:$AR$205,0),リレー女子申込!$AO$14:$AW$205,9))</f>
        <v/>
      </c>
      <c r="AS85" s="122" t="str">
        <f t="shared" si="17"/>
        <v/>
      </c>
      <c r="AU85" s="2"/>
      <c r="AV85" t="str">
        <f t="shared" si="29"/>
        <v/>
      </c>
      <c r="AW85" t="str">
        <f t="shared" si="30"/>
        <v/>
      </c>
      <c r="AX85" t="str">
        <f t="shared" si="18"/>
        <v/>
      </c>
      <c r="AY85" t="str">
        <f t="shared" si="19"/>
        <v/>
      </c>
      <c r="AZ85" t="str">
        <f t="shared" si="20"/>
        <v/>
      </c>
      <c r="BA85" t="str">
        <f t="shared" si="21"/>
        <v/>
      </c>
      <c r="BB85" t="str">
        <f t="shared" si="22"/>
        <v/>
      </c>
      <c r="BC85" t="str">
        <f t="shared" si="31"/>
        <v/>
      </c>
      <c r="BD85" t="str">
        <f t="shared" si="23"/>
        <v/>
      </c>
      <c r="BE85" t="str">
        <f t="shared" si="24"/>
        <v/>
      </c>
      <c r="BF85" t="str">
        <f t="shared" si="25"/>
        <v/>
      </c>
      <c r="BG85" t="str">
        <f t="shared" si="26"/>
        <v/>
      </c>
    </row>
    <row r="86" spans="1:59">
      <c r="A86" s="19">
        <f t="shared" si="27"/>
        <v>78</v>
      </c>
      <c r="B86" s="49"/>
      <c r="C86" s="57"/>
      <c r="D86" s="47"/>
      <c r="E86" s="190"/>
      <c r="F86" s="321"/>
      <c r="G86" s="147" t="str">
        <f t="shared" si="28"/>
        <v/>
      </c>
      <c r="H86" s="39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342"/>
      <c r="AG86" s="343"/>
      <c r="AH86" s="343"/>
      <c r="AI86" s="343"/>
      <c r="AJ86" s="343"/>
      <c r="AK86" s="343"/>
      <c r="AL86" s="136" t="str">
        <f>IF($B86="","",IF(ISERROR(MATCH($B86,リレー女子申込!$V$14:$V$205,0)),"","○"))</f>
        <v/>
      </c>
      <c r="AM86" s="136" t="str">
        <f>IF(ISERROR(MATCH($B86,リレー女子申込!$V$14:$V$205,0)),"",VLOOKUP(MATCH($B86,リレー女子申込!$V$14:$V$205,0),リレー女子申込!$S$14:$AA$205,9))</f>
        <v/>
      </c>
      <c r="AN86" s="136" t="str">
        <f>IF($B86="","",IF(ISERROR(MATCH($B86,リレー女子申込!$AG$14:$AG$205,0)),"","○"))</f>
        <v/>
      </c>
      <c r="AO86" s="136" t="str">
        <f>IF(ISERROR(MATCH($B86,リレー女子申込!$AG$14:$AG$205,0)),"",VLOOKUP(MATCH($B86,リレー女子申込!$AG$14:$AG$205,0),リレー女子申込!$AD$14:$AM$205,9))</f>
        <v/>
      </c>
      <c r="AP86" s="136" t="str">
        <f>IF($B86="","",IF(ISERROR(MATCH($B86,リレー女子申込!$AR$14:$AR$205,0)),"","○"))</f>
        <v/>
      </c>
      <c r="AQ86" s="136" t="str">
        <f>IF(ISERROR(MATCH($B86,リレー女子申込!$AR$14:$AR$205,0)),"",VLOOKUP(MATCH($B86,リレー女子申込!$AR$14:$AR$205,0),リレー女子申込!$AO$14:$AW$205,9))</f>
        <v/>
      </c>
      <c r="AS86" s="122" t="str">
        <f t="shared" si="17"/>
        <v/>
      </c>
      <c r="AU86" s="2"/>
      <c r="AV86" t="str">
        <f t="shared" si="29"/>
        <v/>
      </c>
      <c r="AW86" t="str">
        <f t="shared" si="30"/>
        <v/>
      </c>
      <c r="AX86" t="str">
        <f t="shared" si="18"/>
        <v/>
      </c>
      <c r="AY86" t="str">
        <f t="shared" si="19"/>
        <v/>
      </c>
      <c r="AZ86" t="str">
        <f t="shared" si="20"/>
        <v/>
      </c>
      <c r="BA86" t="str">
        <f t="shared" si="21"/>
        <v/>
      </c>
      <c r="BB86" t="str">
        <f t="shared" si="22"/>
        <v/>
      </c>
      <c r="BC86" t="str">
        <f t="shared" si="31"/>
        <v/>
      </c>
      <c r="BD86" t="str">
        <f t="shared" si="23"/>
        <v/>
      </c>
      <c r="BE86" t="str">
        <f t="shared" si="24"/>
        <v/>
      </c>
      <c r="BF86" t="str">
        <f t="shared" si="25"/>
        <v/>
      </c>
      <c r="BG86" t="str">
        <f t="shared" si="26"/>
        <v/>
      </c>
    </row>
    <row r="87" spans="1:59">
      <c r="A87" s="19">
        <f t="shared" si="27"/>
        <v>79</v>
      </c>
      <c r="B87" s="49"/>
      <c r="C87" s="57"/>
      <c r="D87" s="47"/>
      <c r="E87" s="190"/>
      <c r="F87" s="321"/>
      <c r="G87" s="147" t="str">
        <f t="shared" si="28"/>
        <v/>
      </c>
      <c r="H87" s="39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342"/>
      <c r="AG87" s="343"/>
      <c r="AH87" s="343"/>
      <c r="AI87" s="343"/>
      <c r="AJ87" s="343"/>
      <c r="AK87" s="343"/>
      <c r="AL87" s="136" t="str">
        <f>IF($B87="","",IF(ISERROR(MATCH($B87,リレー女子申込!$V$14:$V$205,0)),"","○"))</f>
        <v/>
      </c>
      <c r="AM87" s="136" t="str">
        <f>IF(ISERROR(MATCH($B87,リレー女子申込!$V$14:$V$205,0)),"",VLOOKUP(MATCH($B87,リレー女子申込!$V$14:$V$205,0),リレー女子申込!$S$14:$AA$205,9))</f>
        <v/>
      </c>
      <c r="AN87" s="136" t="str">
        <f>IF($B87="","",IF(ISERROR(MATCH($B87,リレー女子申込!$AG$14:$AG$205,0)),"","○"))</f>
        <v/>
      </c>
      <c r="AO87" s="136" t="str">
        <f>IF(ISERROR(MATCH($B87,リレー女子申込!$AG$14:$AG$205,0)),"",VLOOKUP(MATCH($B87,リレー女子申込!$AG$14:$AG$205,0),リレー女子申込!$AD$14:$AM$205,9))</f>
        <v/>
      </c>
      <c r="AP87" s="136" t="str">
        <f>IF($B87="","",IF(ISERROR(MATCH($B87,リレー女子申込!$AR$14:$AR$205,0)),"","○"))</f>
        <v/>
      </c>
      <c r="AQ87" s="136" t="str">
        <f>IF(ISERROR(MATCH($B87,リレー女子申込!$AR$14:$AR$205,0)),"",VLOOKUP(MATCH($B87,リレー女子申込!$AR$14:$AR$205,0),リレー女子申込!$AO$14:$AW$205,9))</f>
        <v/>
      </c>
      <c r="AS87" s="122" t="str">
        <f t="shared" si="17"/>
        <v/>
      </c>
      <c r="AU87" s="2"/>
      <c r="AV87" t="str">
        <f t="shared" si="29"/>
        <v/>
      </c>
      <c r="AW87" t="str">
        <f t="shared" si="30"/>
        <v/>
      </c>
      <c r="AX87" t="str">
        <f t="shared" si="18"/>
        <v/>
      </c>
      <c r="AY87" t="str">
        <f t="shared" si="19"/>
        <v/>
      </c>
      <c r="AZ87" t="str">
        <f t="shared" si="20"/>
        <v/>
      </c>
      <c r="BA87" t="str">
        <f t="shared" si="21"/>
        <v/>
      </c>
      <c r="BB87" t="str">
        <f t="shared" si="22"/>
        <v/>
      </c>
      <c r="BC87" t="str">
        <f t="shared" si="31"/>
        <v/>
      </c>
      <c r="BD87" t="str">
        <f t="shared" si="23"/>
        <v/>
      </c>
      <c r="BE87" t="str">
        <f t="shared" si="24"/>
        <v/>
      </c>
      <c r="BF87" t="str">
        <f t="shared" si="25"/>
        <v/>
      </c>
      <c r="BG87" t="str">
        <f t="shared" si="26"/>
        <v/>
      </c>
    </row>
    <row r="88" spans="1:59">
      <c r="A88" s="19">
        <f t="shared" si="27"/>
        <v>80</v>
      </c>
      <c r="B88" s="61"/>
      <c r="C88" s="62"/>
      <c r="D88" s="63"/>
      <c r="E88" s="195"/>
      <c r="F88" s="324"/>
      <c r="G88" s="148" t="str">
        <f t="shared" si="28"/>
        <v/>
      </c>
      <c r="H88" s="78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350"/>
      <c r="AG88" s="344"/>
      <c r="AH88" s="344"/>
      <c r="AI88" s="344"/>
      <c r="AJ88" s="344"/>
      <c r="AK88" s="344"/>
      <c r="AL88" s="137" t="str">
        <f>IF($B88="","",IF(ISERROR(MATCH($B88,リレー女子申込!$V$14:$V$205,0)),"","○"))</f>
        <v/>
      </c>
      <c r="AM88" s="137" t="str">
        <f>IF(ISERROR(MATCH($B88,リレー女子申込!$V$14:$V$205,0)),"",VLOOKUP(MATCH($B88,リレー女子申込!$V$14:$V$205,0),リレー女子申込!$S$14:$AA$205,9))</f>
        <v/>
      </c>
      <c r="AN88" s="137" t="str">
        <f>IF($B88="","",IF(ISERROR(MATCH($B88,リレー女子申込!$AG$14:$AG$205,0)),"","○"))</f>
        <v/>
      </c>
      <c r="AO88" s="137" t="str">
        <f>IF(ISERROR(MATCH($B88,リレー女子申込!$AG$14:$AG$205,0)),"",VLOOKUP(MATCH($B88,リレー女子申込!$AG$14:$AG$205,0),リレー女子申込!$AD$14:$AM$205,9))</f>
        <v/>
      </c>
      <c r="AP88" s="137" t="str">
        <f>IF($B88="","",IF(ISERROR(MATCH($B88,リレー女子申込!$AR$14:$AR$205,0)),"","○"))</f>
        <v/>
      </c>
      <c r="AQ88" s="137" t="str">
        <f>IF(ISERROR(MATCH($B88,リレー女子申込!$AR$14:$AR$205,0)),"",VLOOKUP(MATCH($B88,リレー女子申込!$AR$14:$AR$205,0),リレー女子申込!$AO$14:$AW$205,9))</f>
        <v/>
      </c>
      <c r="AS88" s="122" t="str">
        <f t="shared" si="17"/>
        <v/>
      </c>
      <c r="AU88" s="2"/>
      <c r="AV88" t="str">
        <f t="shared" si="29"/>
        <v/>
      </c>
      <c r="AW88" t="str">
        <f t="shared" si="30"/>
        <v/>
      </c>
      <c r="AX88" t="str">
        <f t="shared" si="18"/>
        <v/>
      </c>
      <c r="AY88" t="str">
        <f t="shared" si="19"/>
        <v/>
      </c>
      <c r="AZ88" t="str">
        <f t="shared" si="20"/>
        <v/>
      </c>
      <c r="BA88" t="str">
        <f t="shared" si="21"/>
        <v/>
      </c>
      <c r="BB88" t="str">
        <f t="shared" si="22"/>
        <v/>
      </c>
      <c r="BC88" t="str">
        <f t="shared" si="31"/>
        <v/>
      </c>
      <c r="BD88" t="str">
        <f t="shared" si="23"/>
        <v/>
      </c>
      <c r="BE88" t="str">
        <f t="shared" si="24"/>
        <v/>
      </c>
      <c r="BF88" t="str">
        <f t="shared" si="25"/>
        <v/>
      </c>
      <c r="BG88" t="str">
        <f t="shared" si="26"/>
        <v/>
      </c>
    </row>
    <row r="89" spans="1:59">
      <c r="A89" s="19">
        <f t="shared" si="27"/>
        <v>81</v>
      </c>
      <c r="B89" s="95"/>
      <c r="C89" s="96"/>
      <c r="D89" s="97"/>
      <c r="E89" s="196"/>
      <c r="F89" s="320"/>
      <c r="G89" s="146" t="str">
        <f t="shared" si="28"/>
        <v/>
      </c>
      <c r="H89" s="37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40"/>
      <c r="AG89" s="341"/>
      <c r="AH89" s="341"/>
      <c r="AI89" s="341"/>
      <c r="AJ89" s="341"/>
      <c r="AK89" s="341"/>
      <c r="AL89" s="113" t="str">
        <f>IF($B89="","",IF(ISERROR(MATCH($B89,リレー女子申込!$V$14:$V$205,0)),"","○"))</f>
        <v/>
      </c>
      <c r="AM89" s="113" t="str">
        <f>IF(ISERROR(MATCH($B89,リレー女子申込!$V$14:$V$205,0)),"",VLOOKUP(MATCH($B89,リレー女子申込!$V$14:$V$205,0),リレー女子申込!$S$14:$AA$205,9))</f>
        <v/>
      </c>
      <c r="AN89" s="113" t="str">
        <f>IF($B89="","",IF(ISERROR(MATCH($B89,リレー女子申込!$AG$14:$AG$205,0)),"","○"))</f>
        <v/>
      </c>
      <c r="AO89" s="113" t="str">
        <f>IF(ISERROR(MATCH($B89,リレー女子申込!$AG$14:$AG$205,0)),"",VLOOKUP(MATCH($B89,リレー女子申込!$AG$14:$AG$205,0),リレー女子申込!$AD$14:$AM$205,9))</f>
        <v/>
      </c>
      <c r="AP89" s="113" t="str">
        <f>IF($B89="","",IF(ISERROR(MATCH($B89,リレー女子申込!$AR$14:$AR$205,0)),"","○"))</f>
        <v/>
      </c>
      <c r="AQ89" s="113" t="str">
        <f>IF(ISERROR(MATCH($B89,リレー女子申込!$AR$14:$AR$205,0)),"",VLOOKUP(MATCH($B89,リレー女子申込!$AR$14:$AR$205,0),リレー女子申込!$AO$14:$AW$205,9))</f>
        <v/>
      </c>
      <c r="AS89" s="122" t="str">
        <f t="shared" si="17"/>
        <v/>
      </c>
      <c r="AU89" s="2"/>
      <c r="AV89" t="str">
        <f t="shared" si="29"/>
        <v/>
      </c>
      <c r="AW89" t="str">
        <f t="shared" si="30"/>
        <v/>
      </c>
      <c r="AX89" t="str">
        <f t="shared" si="18"/>
        <v/>
      </c>
      <c r="AY89" t="str">
        <f t="shared" si="19"/>
        <v/>
      </c>
      <c r="AZ89" t="str">
        <f t="shared" si="20"/>
        <v/>
      </c>
      <c r="BA89" t="str">
        <f t="shared" si="21"/>
        <v/>
      </c>
      <c r="BB89" t="str">
        <f t="shared" si="22"/>
        <v/>
      </c>
      <c r="BC89" t="str">
        <f t="shared" si="31"/>
        <v/>
      </c>
      <c r="BD89" t="str">
        <f t="shared" si="23"/>
        <v/>
      </c>
      <c r="BE89" t="str">
        <f t="shared" si="24"/>
        <v/>
      </c>
      <c r="BF89" t="str">
        <f t="shared" si="25"/>
        <v/>
      </c>
      <c r="BG89" t="str">
        <f t="shared" si="26"/>
        <v/>
      </c>
    </row>
    <row r="90" spans="1:59">
      <c r="A90" s="19">
        <f t="shared" si="27"/>
        <v>82</v>
      </c>
      <c r="B90" s="49"/>
      <c r="C90" s="57"/>
      <c r="D90" s="47"/>
      <c r="E90" s="190"/>
      <c r="F90" s="321"/>
      <c r="G90" s="147" t="str">
        <f t="shared" si="28"/>
        <v/>
      </c>
      <c r="H90" s="39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342"/>
      <c r="AG90" s="343"/>
      <c r="AH90" s="343"/>
      <c r="AI90" s="343"/>
      <c r="AJ90" s="343"/>
      <c r="AK90" s="343"/>
      <c r="AL90" s="136" t="str">
        <f>IF($B90="","",IF(ISERROR(MATCH($B90,リレー女子申込!$V$14:$V$205,0)),"","○"))</f>
        <v/>
      </c>
      <c r="AM90" s="136" t="str">
        <f>IF(ISERROR(MATCH($B90,リレー女子申込!$V$14:$V$205,0)),"",VLOOKUP(MATCH($B90,リレー女子申込!$V$14:$V$205,0),リレー女子申込!$S$14:$AA$205,9))</f>
        <v/>
      </c>
      <c r="AN90" s="136" t="str">
        <f>IF($B90="","",IF(ISERROR(MATCH($B90,リレー女子申込!$AG$14:$AG$205,0)),"","○"))</f>
        <v/>
      </c>
      <c r="AO90" s="136" t="str">
        <f>IF(ISERROR(MATCH($B90,リレー女子申込!$AG$14:$AG$205,0)),"",VLOOKUP(MATCH($B90,リレー女子申込!$AG$14:$AG$205,0),リレー女子申込!$AD$14:$AM$205,9))</f>
        <v/>
      </c>
      <c r="AP90" s="136" t="str">
        <f>IF($B90="","",IF(ISERROR(MATCH($B90,リレー女子申込!$AR$14:$AR$205,0)),"","○"))</f>
        <v/>
      </c>
      <c r="AQ90" s="136" t="str">
        <f>IF(ISERROR(MATCH($B90,リレー女子申込!$AR$14:$AR$205,0)),"",VLOOKUP(MATCH($B90,リレー女子申込!$AR$14:$AR$205,0),リレー女子申込!$AO$14:$AW$205,9))</f>
        <v/>
      </c>
      <c r="AS90" s="122" t="str">
        <f t="shared" si="17"/>
        <v/>
      </c>
      <c r="AU90" s="2"/>
      <c r="AV90" t="str">
        <f t="shared" si="29"/>
        <v/>
      </c>
      <c r="AW90" t="str">
        <f t="shared" si="30"/>
        <v/>
      </c>
      <c r="AX90" t="str">
        <f t="shared" si="18"/>
        <v/>
      </c>
      <c r="AY90" t="str">
        <f t="shared" si="19"/>
        <v/>
      </c>
      <c r="AZ90" t="str">
        <f t="shared" si="20"/>
        <v/>
      </c>
      <c r="BA90" t="str">
        <f t="shared" si="21"/>
        <v/>
      </c>
      <c r="BB90" t="str">
        <f t="shared" si="22"/>
        <v/>
      </c>
      <c r="BC90" t="str">
        <f t="shared" si="31"/>
        <v/>
      </c>
      <c r="BD90" t="str">
        <f t="shared" si="23"/>
        <v/>
      </c>
      <c r="BE90" t="str">
        <f t="shared" si="24"/>
        <v/>
      </c>
      <c r="BF90" t="str">
        <f t="shared" si="25"/>
        <v/>
      </c>
      <c r="BG90" t="str">
        <f t="shared" si="26"/>
        <v/>
      </c>
    </row>
    <row r="91" spans="1:59">
      <c r="A91" s="19">
        <f t="shared" si="27"/>
        <v>83</v>
      </c>
      <c r="B91" s="50"/>
      <c r="C91" s="59"/>
      <c r="D91" s="51"/>
      <c r="E91" s="191"/>
      <c r="F91" s="321"/>
      <c r="G91" s="147" t="str">
        <f t="shared" si="28"/>
        <v/>
      </c>
      <c r="H91" s="39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342"/>
      <c r="AG91" s="343"/>
      <c r="AH91" s="343"/>
      <c r="AI91" s="343"/>
      <c r="AJ91" s="343"/>
      <c r="AK91" s="343"/>
      <c r="AL91" s="136" t="str">
        <f>IF($B91="","",IF(ISERROR(MATCH($B91,リレー女子申込!$V$14:$V$205,0)),"","○"))</f>
        <v/>
      </c>
      <c r="AM91" s="136" t="str">
        <f>IF(ISERROR(MATCH($B91,リレー女子申込!$V$14:$V$205,0)),"",VLOOKUP(MATCH($B91,リレー女子申込!$V$14:$V$205,0),リレー女子申込!$S$14:$AA$205,9))</f>
        <v/>
      </c>
      <c r="AN91" s="136" t="str">
        <f>IF($B91="","",IF(ISERROR(MATCH($B91,リレー女子申込!$AG$14:$AG$205,0)),"","○"))</f>
        <v/>
      </c>
      <c r="AO91" s="136" t="str">
        <f>IF(ISERROR(MATCH($B91,リレー女子申込!$AG$14:$AG$205,0)),"",VLOOKUP(MATCH($B91,リレー女子申込!$AG$14:$AG$205,0),リレー女子申込!$AD$14:$AM$205,9))</f>
        <v/>
      </c>
      <c r="AP91" s="136" t="str">
        <f>IF($B91="","",IF(ISERROR(MATCH($B91,リレー女子申込!$AR$14:$AR$205,0)),"","○"))</f>
        <v/>
      </c>
      <c r="AQ91" s="136" t="str">
        <f>IF(ISERROR(MATCH($B91,リレー女子申込!$AR$14:$AR$205,0)),"",VLOOKUP(MATCH($B91,リレー女子申込!$AR$14:$AR$205,0),リレー女子申込!$AO$14:$AW$205,9))</f>
        <v/>
      </c>
      <c r="AS91" s="122" t="str">
        <f t="shared" si="17"/>
        <v/>
      </c>
      <c r="AU91" s="2"/>
      <c r="AV91" t="str">
        <f t="shared" si="29"/>
        <v/>
      </c>
      <c r="AW91" t="str">
        <f t="shared" si="30"/>
        <v/>
      </c>
      <c r="AX91" t="str">
        <f t="shared" si="18"/>
        <v/>
      </c>
      <c r="AY91" t="str">
        <f t="shared" si="19"/>
        <v/>
      </c>
      <c r="AZ91" t="str">
        <f t="shared" si="20"/>
        <v/>
      </c>
      <c r="BA91" t="str">
        <f t="shared" si="21"/>
        <v/>
      </c>
      <c r="BB91" t="str">
        <f t="shared" si="22"/>
        <v/>
      </c>
      <c r="BC91" t="str">
        <f t="shared" si="31"/>
        <v/>
      </c>
      <c r="BD91" t="str">
        <f t="shared" si="23"/>
        <v/>
      </c>
      <c r="BE91" t="str">
        <f t="shared" si="24"/>
        <v/>
      </c>
      <c r="BF91" t="str">
        <f t="shared" si="25"/>
        <v/>
      </c>
      <c r="BG91" t="str">
        <f t="shared" si="26"/>
        <v/>
      </c>
    </row>
    <row r="92" spans="1:59">
      <c r="A92" s="19">
        <f t="shared" si="27"/>
        <v>84</v>
      </c>
      <c r="B92" s="49"/>
      <c r="C92" s="57"/>
      <c r="D92" s="47"/>
      <c r="E92" s="190"/>
      <c r="F92" s="321"/>
      <c r="G92" s="147" t="str">
        <f t="shared" si="28"/>
        <v/>
      </c>
      <c r="H92" s="39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342"/>
      <c r="AG92" s="343"/>
      <c r="AH92" s="343"/>
      <c r="AI92" s="343"/>
      <c r="AJ92" s="343"/>
      <c r="AK92" s="343"/>
      <c r="AL92" s="136" t="str">
        <f>IF($B92="","",IF(ISERROR(MATCH($B92,リレー女子申込!$V$14:$V$205,0)),"","○"))</f>
        <v/>
      </c>
      <c r="AM92" s="136" t="str">
        <f>IF(ISERROR(MATCH($B92,リレー女子申込!$V$14:$V$205,0)),"",VLOOKUP(MATCH($B92,リレー女子申込!$V$14:$V$205,0),リレー女子申込!$S$14:$AA$205,9))</f>
        <v/>
      </c>
      <c r="AN92" s="136" t="str">
        <f>IF($B92="","",IF(ISERROR(MATCH($B92,リレー女子申込!$AG$14:$AG$205,0)),"","○"))</f>
        <v/>
      </c>
      <c r="AO92" s="136" t="str">
        <f>IF(ISERROR(MATCH($B92,リレー女子申込!$AG$14:$AG$205,0)),"",VLOOKUP(MATCH($B92,リレー女子申込!$AG$14:$AG$205,0),リレー女子申込!$AD$14:$AM$205,9))</f>
        <v/>
      </c>
      <c r="AP92" s="136" t="str">
        <f>IF($B92="","",IF(ISERROR(MATCH($B92,リレー女子申込!$AR$14:$AR$205,0)),"","○"))</f>
        <v/>
      </c>
      <c r="AQ92" s="136" t="str">
        <f>IF(ISERROR(MATCH($B92,リレー女子申込!$AR$14:$AR$205,0)),"",VLOOKUP(MATCH($B92,リレー女子申込!$AR$14:$AR$205,0),リレー女子申込!$AO$14:$AW$205,9))</f>
        <v/>
      </c>
      <c r="AS92" s="122" t="str">
        <f t="shared" si="17"/>
        <v/>
      </c>
      <c r="AU92" s="2"/>
      <c r="AV92" t="str">
        <f t="shared" si="29"/>
        <v/>
      </c>
      <c r="AW92" t="str">
        <f t="shared" si="30"/>
        <v/>
      </c>
      <c r="AX92" t="str">
        <f t="shared" si="18"/>
        <v/>
      </c>
      <c r="AY92" t="str">
        <f t="shared" si="19"/>
        <v/>
      </c>
      <c r="AZ92" t="str">
        <f t="shared" si="20"/>
        <v/>
      </c>
      <c r="BA92" t="str">
        <f t="shared" si="21"/>
        <v/>
      </c>
      <c r="BB92" t="str">
        <f t="shared" si="22"/>
        <v/>
      </c>
      <c r="BC92" t="str">
        <f t="shared" si="31"/>
        <v/>
      </c>
      <c r="BD92" t="str">
        <f t="shared" si="23"/>
        <v/>
      </c>
      <c r="BE92" t="str">
        <f t="shared" si="24"/>
        <v/>
      </c>
      <c r="BF92" t="str">
        <f t="shared" si="25"/>
        <v/>
      </c>
      <c r="BG92" t="str">
        <f t="shared" si="26"/>
        <v/>
      </c>
    </row>
    <row r="93" spans="1:59">
      <c r="A93" s="19">
        <f t="shared" si="27"/>
        <v>85</v>
      </c>
      <c r="B93" s="49"/>
      <c r="C93" s="57"/>
      <c r="D93" s="47"/>
      <c r="E93" s="190"/>
      <c r="F93" s="321"/>
      <c r="G93" s="147" t="str">
        <f t="shared" si="28"/>
        <v/>
      </c>
      <c r="H93" s="39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342"/>
      <c r="AG93" s="343"/>
      <c r="AH93" s="343"/>
      <c r="AI93" s="343"/>
      <c r="AJ93" s="343"/>
      <c r="AK93" s="343"/>
      <c r="AL93" s="136" t="str">
        <f>IF($B93="","",IF(ISERROR(MATCH($B93,リレー女子申込!$V$14:$V$205,0)),"","○"))</f>
        <v/>
      </c>
      <c r="AM93" s="136" t="str">
        <f>IF(ISERROR(MATCH($B93,リレー女子申込!$V$14:$V$205,0)),"",VLOOKUP(MATCH($B93,リレー女子申込!$V$14:$V$205,0),リレー女子申込!$S$14:$AA$205,9))</f>
        <v/>
      </c>
      <c r="AN93" s="136" t="str">
        <f>IF($B93="","",IF(ISERROR(MATCH($B93,リレー女子申込!$AG$14:$AG$205,0)),"","○"))</f>
        <v/>
      </c>
      <c r="AO93" s="136" t="str">
        <f>IF(ISERROR(MATCH($B93,リレー女子申込!$AG$14:$AG$205,0)),"",VLOOKUP(MATCH($B93,リレー女子申込!$AG$14:$AG$205,0),リレー女子申込!$AD$14:$AM$205,9))</f>
        <v/>
      </c>
      <c r="AP93" s="136" t="str">
        <f>IF($B93="","",IF(ISERROR(MATCH($B93,リレー女子申込!$AR$14:$AR$205,0)),"","○"))</f>
        <v/>
      </c>
      <c r="AQ93" s="136" t="str">
        <f>IF(ISERROR(MATCH($B93,リレー女子申込!$AR$14:$AR$205,0)),"",VLOOKUP(MATCH($B93,リレー女子申込!$AR$14:$AR$205,0),リレー女子申込!$AO$14:$AW$205,9))</f>
        <v/>
      </c>
      <c r="AS93" s="122" t="str">
        <f t="shared" si="17"/>
        <v/>
      </c>
      <c r="AU93" s="2"/>
      <c r="AV93" t="str">
        <f t="shared" si="29"/>
        <v/>
      </c>
      <c r="AW93" t="str">
        <f t="shared" si="30"/>
        <v/>
      </c>
      <c r="AX93" t="str">
        <f t="shared" si="18"/>
        <v/>
      </c>
      <c r="AY93" t="str">
        <f t="shared" si="19"/>
        <v/>
      </c>
      <c r="AZ93" t="str">
        <f t="shared" si="20"/>
        <v/>
      </c>
      <c r="BA93" t="str">
        <f t="shared" si="21"/>
        <v/>
      </c>
      <c r="BB93" t="str">
        <f t="shared" si="22"/>
        <v/>
      </c>
      <c r="BC93" t="str">
        <f t="shared" si="31"/>
        <v/>
      </c>
      <c r="BD93" t="str">
        <f t="shared" si="23"/>
        <v/>
      </c>
      <c r="BE93" t="str">
        <f t="shared" si="24"/>
        <v/>
      </c>
      <c r="BF93" t="str">
        <f t="shared" si="25"/>
        <v/>
      </c>
      <c r="BG93" t="str">
        <f t="shared" si="26"/>
        <v/>
      </c>
    </row>
    <row r="94" spans="1:59">
      <c r="A94" s="19">
        <f t="shared" si="27"/>
        <v>86</v>
      </c>
      <c r="B94" s="50"/>
      <c r="C94" s="59"/>
      <c r="D94" s="51"/>
      <c r="E94" s="191"/>
      <c r="F94" s="321"/>
      <c r="G94" s="147" t="str">
        <f t="shared" si="28"/>
        <v/>
      </c>
      <c r="H94" s="39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342"/>
      <c r="AG94" s="343"/>
      <c r="AH94" s="343"/>
      <c r="AI94" s="343"/>
      <c r="AJ94" s="343"/>
      <c r="AK94" s="343"/>
      <c r="AL94" s="136" t="str">
        <f>IF($B94="","",IF(ISERROR(MATCH($B94,リレー女子申込!$V$14:$V$205,0)),"","○"))</f>
        <v/>
      </c>
      <c r="AM94" s="136" t="str">
        <f>IF(ISERROR(MATCH($B94,リレー女子申込!$V$14:$V$205,0)),"",VLOOKUP(MATCH($B94,リレー女子申込!$V$14:$V$205,0),リレー女子申込!$S$14:$AA$205,9))</f>
        <v/>
      </c>
      <c r="AN94" s="136" t="str">
        <f>IF($B94="","",IF(ISERROR(MATCH($B94,リレー女子申込!$AG$14:$AG$205,0)),"","○"))</f>
        <v/>
      </c>
      <c r="AO94" s="136" t="str">
        <f>IF(ISERROR(MATCH($B94,リレー女子申込!$AG$14:$AG$205,0)),"",VLOOKUP(MATCH($B94,リレー女子申込!$AG$14:$AG$205,0),リレー女子申込!$AD$14:$AM$205,9))</f>
        <v/>
      </c>
      <c r="AP94" s="136" t="str">
        <f>IF($B94="","",IF(ISERROR(MATCH($B94,リレー女子申込!$AR$14:$AR$205,0)),"","○"))</f>
        <v/>
      </c>
      <c r="AQ94" s="136" t="str">
        <f>IF(ISERROR(MATCH($B94,リレー女子申込!$AR$14:$AR$205,0)),"",VLOOKUP(MATCH($B94,リレー女子申込!$AR$14:$AR$205,0),リレー女子申込!$AO$14:$AW$205,9))</f>
        <v/>
      </c>
      <c r="AS94" s="122" t="str">
        <f t="shared" si="17"/>
        <v/>
      </c>
      <c r="AU94" s="2"/>
      <c r="AV94" t="str">
        <f t="shared" si="29"/>
        <v/>
      </c>
      <c r="AW94" t="str">
        <f t="shared" si="30"/>
        <v/>
      </c>
      <c r="AX94" t="str">
        <f t="shared" si="18"/>
        <v/>
      </c>
      <c r="AY94" t="str">
        <f t="shared" si="19"/>
        <v/>
      </c>
      <c r="AZ94" t="str">
        <f t="shared" si="20"/>
        <v/>
      </c>
      <c r="BA94" t="str">
        <f t="shared" si="21"/>
        <v/>
      </c>
      <c r="BB94" t="str">
        <f t="shared" si="22"/>
        <v/>
      </c>
      <c r="BC94" t="str">
        <f t="shared" si="31"/>
        <v/>
      </c>
      <c r="BD94" t="str">
        <f t="shared" si="23"/>
        <v/>
      </c>
      <c r="BE94" t="str">
        <f t="shared" si="24"/>
        <v/>
      </c>
      <c r="BF94" t="str">
        <f t="shared" si="25"/>
        <v/>
      </c>
      <c r="BG94" t="str">
        <f t="shared" si="26"/>
        <v/>
      </c>
    </row>
    <row r="95" spans="1:59">
      <c r="A95" s="19">
        <f t="shared" si="27"/>
        <v>87</v>
      </c>
      <c r="B95" s="49"/>
      <c r="C95" s="57"/>
      <c r="D95" s="47"/>
      <c r="E95" s="190"/>
      <c r="F95" s="321"/>
      <c r="G95" s="147" t="str">
        <f t="shared" si="28"/>
        <v/>
      </c>
      <c r="H95" s="39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342"/>
      <c r="AG95" s="343"/>
      <c r="AH95" s="343"/>
      <c r="AI95" s="343"/>
      <c r="AJ95" s="343"/>
      <c r="AK95" s="343"/>
      <c r="AL95" s="136" t="str">
        <f>IF($B95="","",IF(ISERROR(MATCH($B95,リレー女子申込!$V$14:$V$205,0)),"","○"))</f>
        <v/>
      </c>
      <c r="AM95" s="136" t="str">
        <f>IF(ISERROR(MATCH($B95,リレー女子申込!$V$14:$V$205,0)),"",VLOOKUP(MATCH($B95,リレー女子申込!$V$14:$V$205,0),リレー女子申込!$S$14:$AA$205,9))</f>
        <v/>
      </c>
      <c r="AN95" s="136" t="str">
        <f>IF($B95="","",IF(ISERROR(MATCH($B95,リレー女子申込!$AG$14:$AG$205,0)),"","○"))</f>
        <v/>
      </c>
      <c r="AO95" s="136" t="str">
        <f>IF(ISERROR(MATCH($B95,リレー女子申込!$AG$14:$AG$205,0)),"",VLOOKUP(MATCH($B95,リレー女子申込!$AG$14:$AG$205,0),リレー女子申込!$AD$14:$AM$205,9))</f>
        <v/>
      </c>
      <c r="AP95" s="136" t="str">
        <f>IF($B95="","",IF(ISERROR(MATCH($B95,リレー女子申込!$AR$14:$AR$205,0)),"","○"))</f>
        <v/>
      </c>
      <c r="AQ95" s="136" t="str">
        <f>IF(ISERROR(MATCH($B95,リレー女子申込!$AR$14:$AR$205,0)),"",VLOOKUP(MATCH($B95,リレー女子申込!$AR$14:$AR$205,0),リレー女子申込!$AO$14:$AW$205,9))</f>
        <v/>
      </c>
      <c r="AS95" s="122" t="str">
        <f t="shared" si="17"/>
        <v/>
      </c>
      <c r="AU95" s="2"/>
      <c r="AV95" t="str">
        <f t="shared" si="29"/>
        <v/>
      </c>
      <c r="AW95" t="str">
        <f t="shared" si="30"/>
        <v/>
      </c>
      <c r="AX95" t="str">
        <f t="shared" si="18"/>
        <v/>
      </c>
      <c r="AY95" t="str">
        <f t="shared" si="19"/>
        <v/>
      </c>
      <c r="AZ95" t="str">
        <f t="shared" si="20"/>
        <v/>
      </c>
      <c r="BA95" t="str">
        <f t="shared" si="21"/>
        <v/>
      </c>
      <c r="BB95" t="str">
        <f t="shared" si="22"/>
        <v/>
      </c>
      <c r="BC95" t="str">
        <f t="shared" si="31"/>
        <v/>
      </c>
      <c r="BD95" t="str">
        <f t="shared" si="23"/>
        <v/>
      </c>
      <c r="BE95" t="str">
        <f t="shared" si="24"/>
        <v/>
      </c>
      <c r="BF95" t="str">
        <f t="shared" si="25"/>
        <v/>
      </c>
      <c r="BG95" t="str">
        <f t="shared" si="26"/>
        <v/>
      </c>
    </row>
    <row r="96" spans="1:59">
      <c r="A96" s="19">
        <f t="shared" si="27"/>
        <v>88</v>
      </c>
      <c r="B96" s="49"/>
      <c r="C96" s="57"/>
      <c r="D96" s="47"/>
      <c r="E96" s="190"/>
      <c r="F96" s="321"/>
      <c r="G96" s="147" t="str">
        <f t="shared" si="28"/>
        <v/>
      </c>
      <c r="H96" s="39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342"/>
      <c r="AG96" s="343"/>
      <c r="AH96" s="343"/>
      <c r="AI96" s="343"/>
      <c r="AJ96" s="343"/>
      <c r="AK96" s="343"/>
      <c r="AL96" s="136" t="str">
        <f>IF($B96="","",IF(ISERROR(MATCH($B96,リレー女子申込!$V$14:$V$205,0)),"","○"))</f>
        <v/>
      </c>
      <c r="AM96" s="136" t="str">
        <f>IF(ISERROR(MATCH($B96,リレー女子申込!$V$14:$V$205,0)),"",VLOOKUP(MATCH($B96,リレー女子申込!$V$14:$V$205,0),リレー女子申込!$S$14:$AA$205,9))</f>
        <v/>
      </c>
      <c r="AN96" s="136" t="str">
        <f>IF($B96="","",IF(ISERROR(MATCH($B96,リレー女子申込!$AG$14:$AG$205,0)),"","○"))</f>
        <v/>
      </c>
      <c r="AO96" s="136" t="str">
        <f>IF(ISERROR(MATCH($B96,リレー女子申込!$AG$14:$AG$205,0)),"",VLOOKUP(MATCH($B96,リレー女子申込!$AG$14:$AG$205,0),リレー女子申込!$AD$14:$AM$205,9))</f>
        <v/>
      </c>
      <c r="AP96" s="136" t="str">
        <f>IF($B96="","",IF(ISERROR(MATCH($B96,リレー女子申込!$AR$14:$AR$205,0)),"","○"))</f>
        <v/>
      </c>
      <c r="AQ96" s="136" t="str">
        <f>IF(ISERROR(MATCH($B96,リレー女子申込!$AR$14:$AR$205,0)),"",VLOOKUP(MATCH($B96,リレー女子申込!$AR$14:$AR$205,0),リレー女子申込!$AO$14:$AW$205,9))</f>
        <v/>
      </c>
      <c r="AS96" s="122" t="str">
        <f t="shared" si="17"/>
        <v/>
      </c>
      <c r="AU96" s="2"/>
      <c r="AV96" t="str">
        <f t="shared" si="29"/>
        <v/>
      </c>
      <c r="AW96" t="str">
        <f t="shared" si="30"/>
        <v/>
      </c>
      <c r="AX96" t="str">
        <f t="shared" si="18"/>
        <v/>
      </c>
      <c r="AY96" t="str">
        <f t="shared" si="19"/>
        <v/>
      </c>
      <c r="AZ96" t="str">
        <f t="shared" si="20"/>
        <v/>
      </c>
      <c r="BA96" t="str">
        <f t="shared" si="21"/>
        <v/>
      </c>
      <c r="BB96" t="str">
        <f t="shared" si="22"/>
        <v/>
      </c>
      <c r="BC96" t="str">
        <f t="shared" si="31"/>
        <v/>
      </c>
      <c r="BD96" t="str">
        <f t="shared" si="23"/>
        <v/>
      </c>
      <c r="BE96" t="str">
        <f t="shared" si="24"/>
        <v/>
      </c>
      <c r="BF96" t="str">
        <f t="shared" si="25"/>
        <v/>
      </c>
      <c r="BG96" t="str">
        <f t="shared" si="26"/>
        <v/>
      </c>
    </row>
    <row r="97" spans="1:59">
      <c r="A97" s="19">
        <f t="shared" si="27"/>
        <v>89</v>
      </c>
      <c r="B97" s="49"/>
      <c r="C97" s="57"/>
      <c r="D97" s="47"/>
      <c r="E97" s="190"/>
      <c r="F97" s="321"/>
      <c r="G97" s="147" t="str">
        <f t="shared" si="28"/>
        <v/>
      </c>
      <c r="H97" s="39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342"/>
      <c r="AG97" s="343"/>
      <c r="AH97" s="343"/>
      <c r="AI97" s="343"/>
      <c r="AJ97" s="343"/>
      <c r="AK97" s="343"/>
      <c r="AL97" s="136" t="str">
        <f>IF($B97="","",IF(ISERROR(MATCH($B97,リレー女子申込!$V$14:$V$205,0)),"","○"))</f>
        <v/>
      </c>
      <c r="AM97" s="136" t="str">
        <f>IF(ISERROR(MATCH($B97,リレー女子申込!$V$14:$V$205,0)),"",VLOOKUP(MATCH($B97,リレー女子申込!$V$14:$V$205,0),リレー女子申込!$S$14:$AA$205,9))</f>
        <v/>
      </c>
      <c r="AN97" s="136" t="str">
        <f>IF($B97="","",IF(ISERROR(MATCH($B97,リレー女子申込!$AG$14:$AG$205,0)),"","○"))</f>
        <v/>
      </c>
      <c r="AO97" s="136" t="str">
        <f>IF(ISERROR(MATCH($B97,リレー女子申込!$AG$14:$AG$205,0)),"",VLOOKUP(MATCH($B97,リレー女子申込!$AG$14:$AG$205,0),リレー女子申込!$AD$14:$AM$205,9))</f>
        <v/>
      </c>
      <c r="AP97" s="136" t="str">
        <f>IF($B97="","",IF(ISERROR(MATCH($B97,リレー女子申込!$AR$14:$AR$205,0)),"","○"))</f>
        <v/>
      </c>
      <c r="AQ97" s="136" t="str">
        <f>IF(ISERROR(MATCH($B97,リレー女子申込!$AR$14:$AR$205,0)),"",VLOOKUP(MATCH($B97,リレー女子申込!$AR$14:$AR$205,0),リレー女子申込!$AO$14:$AW$205,9))</f>
        <v/>
      </c>
      <c r="AS97" s="122" t="str">
        <f t="shared" si="17"/>
        <v/>
      </c>
      <c r="AU97" s="2"/>
      <c r="AV97" t="str">
        <f t="shared" si="29"/>
        <v/>
      </c>
      <c r="AW97" t="str">
        <f t="shared" si="30"/>
        <v/>
      </c>
      <c r="AX97" t="str">
        <f t="shared" si="18"/>
        <v/>
      </c>
      <c r="AY97" t="str">
        <f t="shared" si="19"/>
        <v/>
      </c>
      <c r="AZ97" t="str">
        <f t="shared" si="20"/>
        <v/>
      </c>
      <c r="BA97" t="str">
        <f t="shared" si="21"/>
        <v/>
      </c>
      <c r="BB97" t="str">
        <f t="shared" si="22"/>
        <v/>
      </c>
      <c r="BC97" t="str">
        <f t="shared" si="31"/>
        <v/>
      </c>
      <c r="BD97" t="str">
        <f t="shared" si="23"/>
        <v/>
      </c>
      <c r="BE97" t="str">
        <f t="shared" si="24"/>
        <v/>
      </c>
      <c r="BF97" t="str">
        <f t="shared" si="25"/>
        <v/>
      </c>
      <c r="BG97" t="str">
        <f t="shared" si="26"/>
        <v/>
      </c>
    </row>
    <row r="98" spans="1:59">
      <c r="A98" s="19">
        <f t="shared" si="27"/>
        <v>90</v>
      </c>
      <c r="B98" s="55"/>
      <c r="C98" s="60"/>
      <c r="D98" s="52"/>
      <c r="E98" s="192"/>
      <c r="F98" s="322"/>
      <c r="G98" s="150" t="str">
        <f t="shared" si="28"/>
        <v/>
      </c>
      <c r="H98" s="84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345"/>
      <c r="AG98" s="346"/>
      <c r="AH98" s="346"/>
      <c r="AI98" s="346"/>
      <c r="AJ98" s="346"/>
      <c r="AK98" s="346"/>
      <c r="AL98" s="137" t="str">
        <f>IF($B98="","",IF(ISERROR(MATCH($B98,リレー女子申込!$V$14:$V$205,0)),"","○"))</f>
        <v/>
      </c>
      <c r="AM98" s="137" t="str">
        <f>IF(ISERROR(MATCH($B98,リレー女子申込!$V$14:$V$205,0)),"",VLOOKUP(MATCH($B98,リレー女子申込!$V$14:$V$205,0),リレー女子申込!$S$14:$AA$205,9))</f>
        <v/>
      </c>
      <c r="AN98" s="137" t="str">
        <f>IF($B98="","",IF(ISERROR(MATCH($B98,リレー女子申込!$AG$14:$AG$205,0)),"","○"))</f>
        <v/>
      </c>
      <c r="AO98" s="137" t="str">
        <f>IF(ISERROR(MATCH($B98,リレー女子申込!$AG$14:$AG$205,0)),"",VLOOKUP(MATCH($B98,リレー女子申込!$AG$14:$AG$205,0),リレー女子申込!$AD$14:$AM$205,9))</f>
        <v/>
      </c>
      <c r="AP98" s="137" t="str">
        <f>IF($B98="","",IF(ISERROR(MATCH($B98,リレー女子申込!$AR$14:$AR$205,0)),"","○"))</f>
        <v/>
      </c>
      <c r="AQ98" s="137" t="str">
        <f>IF(ISERROR(MATCH($B98,リレー女子申込!$AR$14:$AR$205,0)),"",VLOOKUP(MATCH($B98,リレー女子申込!$AR$14:$AR$205,0),リレー女子申込!$AO$14:$AW$205,9))</f>
        <v/>
      </c>
      <c r="AS98" s="122" t="str">
        <f t="shared" si="17"/>
        <v/>
      </c>
      <c r="AU98" s="2"/>
      <c r="AV98" t="str">
        <f t="shared" si="29"/>
        <v/>
      </c>
      <c r="AW98" t="str">
        <f t="shared" si="30"/>
        <v/>
      </c>
      <c r="AX98" t="str">
        <f t="shared" si="18"/>
        <v/>
      </c>
      <c r="AY98" t="str">
        <f t="shared" si="19"/>
        <v/>
      </c>
      <c r="AZ98" t="str">
        <f t="shared" si="20"/>
        <v/>
      </c>
      <c r="BA98" t="str">
        <f t="shared" si="21"/>
        <v/>
      </c>
      <c r="BB98" t="str">
        <f t="shared" si="22"/>
        <v/>
      </c>
      <c r="BC98" t="str">
        <f t="shared" si="31"/>
        <v/>
      </c>
      <c r="BD98" t="str">
        <f t="shared" si="23"/>
        <v/>
      </c>
      <c r="BE98" t="str">
        <f t="shared" si="24"/>
        <v/>
      </c>
      <c r="BF98" t="str">
        <f t="shared" si="25"/>
        <v/>
      </c>
      <c r="BG98" t="str">
        <f t="shared" si="26"/>
        <v/>
      </c>
    </row>
    <row r="99" spans="1:59">
      <c r="A99" s="19">
        <f t="shared" si="27"/>
        <v>91</v>
      </c>
      <c r="B99" s="64"/>
      <c r="C99" s="65"/>
      <c r="D99" s="66"/>
      <c r="E99" s="193"/>
      <c r="F99" s="323"/>
      <c r="G99" s="149" t="str">
        <f t="shared" si="28"/>
        <v/>
      </c>
      <c r="H99" s="81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347"/>
      <c r="AG99" s="348"/>
      <c r="AH99" s="348"/>
      <c r="AI99" s="348"/>
      <c r="AJ99" s="348"/>
      <c r="AK99" s="348"/>
      <c r="AL99" s="113" t="str">
        <f>IF($B99="","",IF(ISERROR(MATCH($B99,リレー女子申込!$V$14:$V$205,0)),"","○"))</f>
        <v/>
      </c>
      <c r="AM99" s="113" t="str">
        <f>IF(ISERROR(MATCH($B99,リレー女子申込!$V$14:$V$205,0)),"",VLOOKUP(MATCH($B99,リレー女子申込!$V$14:$V$205,0),リレー女子申込!$S$14:$AA$205,9))</f>
        <v/>
      </c>
      <c r="AN99" s="113" t="str">
        <f>IF($B99="","",IF(ISERROR(MATCH($B99,リレー女子申込!$AG$14:$AG$205,0)),"","○"))</f>
        <v/>
      </c>
      <c r="AO99" s="113" t="str">
        <f>IF(ISERROR(MATCH($B99,リレー女子申込!$AG$14:$AG$205,0)),"",VLOOKUP(MATCH($B99,リレー女子申込!$AG$14:$AG$205,0),リレー女子申込!$AD$14:$AM$205,9))</f>
        <v/>
      </c>
      <c r="AP99" s="113" t="str">
        <f>IF($B99="","",IF(ISERROR(MATCH($B99,リレー女子申込!$AR$14:$AR$205,0)),"","○"))</f>
        <v/>
      </c>
      <c r="AQ99" s="113" t="str">
        <f>IF(ISERROR(MATCH($B99,リレー女子申込!$AR$14:$AR$205,0)),"",VLOOKUP(MATCH($B99,リレー女子申込!$AR$14:$AR$205,0),リレー女子申込!$AO$14:$AW$205,9))</f>
        <v/>
      </c>
      <c r="AS99" s="122" t="str">
        <f t="shared" si="17"/>
        <v/>
      </c>
      <c r="AU99" s="2"/>
      <c r="AV99" t="str">
        <f t="shared" si="29"/>
        <v/>
      </c>
      <c r="AW99" t="str">
        <f t="shared" si="30"/>
        <v/>
      </c>
      <c r="AX99" t="str">
        <f t="shared" si="18"/>
        <v/>
      </c>
      <c r="AY99" t="str">
        <f t="shared" si="19"/>
        <v/>
      </c>
      <c r="AZ99" t="str">
        <f t="shared" si="20"/>
        <v/>
      </c>
      <c r="BA99" t="str">
        <f t="shared" si="21"/>
        <v/>
      </c>
      <c r="BB99" t="str">
        <f t="shared" si="22"/>
        <v/>
      </c>
      <c r="BC99" t="str">
        <f t="shared" si="31"/>
        <v/>
      </c>
      <c r="BD99" t="str">
        <f t="shared" si="23"/>
        <v/>
      </c>
      <c r="BE99" t="str">
        <f t="shared" si="24"/>
        <v/>
      </c>
      <c r="BF99" t="str">
        <f t="shared" si="25"/>
        <v/>
      </c>
      <c r="BG99" t="str">
        <f t="shared" si="26"/>
        <v/>
      </c>
    </row>
    <row r="100" spans="1:59">
      <c r="A100" s="19">
        <f t="shared" si="27"/>
        <v>92</v>
      </c>
      <c r="B100" s="49"/>
      <c r="C100" s="57"/>
      <c r="D100" s="47"/>
      <c r="E100" s="190"/>
      <c r="F100" s="321"/>
      <c r="G100" s="147" t="str">
        <f t="shared" si="28"/>
        <v/>
      </c>
      <c r="H100" s="39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342"/>
      <c r="AG100" s="343"/>
      <c r="AH100" s="343"/>
      <c r="AI100" s="343"/>
      <c r="AJ100" s="343"/>
      <c r="AK100" s="343"/>
      <c r="AL100" s="136" t="str">
        <f>IF($B100="","",IF(ISERROR(MATCH($B100,リレー女子申込!$V$14:$V$205,0)),"","○"))</f>
        <v/>
      </c>
      <c r="AM100" s="136" t="str">
        <f>IF(ISERROR(MATCH($B100,リレー女子申込!$V$14:$V$205,0)),"",VLOOKUP(MATCH($B100,リレー女子申込!$V$14:$V$205,0),リレー女子申込!$S$14:$AA$205,9))</f>
        <v/>
      </c>
      <c r="AN100" s="136" t="str">
        <f>IF($B100="","",IF(ISERROR(MATCH($B100,リレー女子申込!$AG$14:$AG$205,0)),"","○"))</f>
        <v/>
      </c>
      <c r="AO100" s="136" t="str">
        <f>IF(ISERROR(MATCH($B100,リレー女子申込!$AG$14:$AG$205,0)),"",VLOOKUP(MATCH($B100,リレー女子申込!$AG$14:$AG$205,0),リレー女子申込!$AD$14:$AM$205,9))</f>
        <v/>
      </c>
      <c r="AP100" s="136" t="str">
        <f>IF($B100="","",IF(ISERROR(MATCH($B100,リレー女子申込!$AR$14:$AR$205,0)),"","○"))</f>
        <v/>
      </c>
      <c r="AQ100" s="136" t="str">
        <f>IF(ISERROR(MATCH($B100,リレー女子申込!$AR$14:$AR$205,0)),"",VLOOKUP(MATCH($B100,リレー女子申込!$AR$14:$AR$205,0),リレー女子申込!$AO$14:$AW$205,9))</f>
        <v/>
      </c>
      <c r="AS100" s="122" t="str">
        <f t="shared" si="17"/>
        <v/>
      </c>
      <c r="AU100" s="2"/>
      <c r="AV100" t="str">
        <f t="shared" si="29"/>
        <v/>
      </c>
      <c r="AW100" t="str">
        <f t="shared" si="30"/>
        <v/>
      </c>
      <c r="AX100" t="str">
        <f t="shared" si="18"/>
        <v/>
      </c>
      <c r="AY100" t="str">
        <f t="shared" si="19"/>
        <v/>
      </c>
      <c r="AZ100" t="str">
        <f t="shared" si="20"/>
        <v/>
      </c>
      <c r="BA100" t="str">
        <f t="shared" si="21"/>
        <v/>
      </c>
      <c r="BB100" t="str">
        <f t="shared" si="22"/>
        <v/>
      </c>
      <c r="BC100" t="str">
        <f t="shared" si="31"/>
        <v/>
      </c>
      <c r="BD100" t="str">
        <f t="shared" si="23"/>
        <v/>
      </c>
      <c r="BE100" t="str">
        <f t="shared" si="24"/>
        <v/>
      </c>
      <c r="BF100" t="str">
        <f t="shared" si="25"/>
        <v/>
      </c>
      <c r="BG100" t="str">
        <f t="shared" si="26"/>
        <v/>
      </c>
    </row>
    <row r="101" spans="1:59">
      <c r="A101" s="19">
        <f t="shared" si="27"/>
        <v>93</v>
      </c>
      <c r="B101" s="49"/>
      <c r="C101" s="57"/>
      <c r="D101" s="47"/>
      <c r="E101" s="190"/>
      <c r="F101" s="321"/>
      <c r="G101" s="147" t="str">
        <f t="shared" si="28"/>
        <v/>
      </c>
      <c r="H101" s="39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342"/>
      <c r="AG101" s="343"/>
      <c r="AH101" s="343"/>
      <c r="AI101" s="343"/>
      <c r="AJ101" s="343"/>
      <c r="AK101" s="343"/>
      <c r="AL101" s="136" t="str">
        <f>IF($B101="","",IF(ISERROR(MATCH($B101,リレー女子申込!$V$14:$V$205,0)),"","○"))</f>
        <v/>
      </c>
      <c r="AM101" s="136" t="str">
        <f>IF(ISERROR(MATCH($B101,リレー女子申込!$V$14:$V$205,0)),"",VLOOKUP(MATCH($B101,リレー女子申込!$V$14:$V$205,0),リレー女子申込!$S$14:$AA$205,9))</f>
        <v/>
      </c>
      <c r="AN101" s="136" t="str">
        <f>IF($B101="","",IF(ISERROR(MATCH($B101,リレー女子申込!$AG$14:$AG$205,0)),"","○"))</f>
        <v/>
      </c>
      <c r="AO101" s="136" t="str">
        <f>IF(ISERROR(MATCH($B101,リレー女子申込!$AG$14:$AG$205,0)),"",VLOOKUP(MATCH($B101,リレー女子申込!$AG$14:$AG$205,0),リレー女子申込!$AD$14:$AM$205,9))</f>
        <v/>
      </c>
      <c r="AP101" s="136" t="str">
        <f>IF($B101="","",IF(ISERROR(MATCH($B101,リレー女子申込!$AR$14:$AR$205,0)),"","○"))</f>
        <v/>
      </c>
      <c r="AQ101" s="136" t="str">
        <f>IF(ISERROR(MATCH($B101,リレー女子申込!$AR$14:$AR$205,0)),"",VLOOKUP(MATCH($B101,リレー女子申込!$AR$14:$AR$205,0),リレー女子申込!$AO$14:$AW$205,9))</f>
        <v/>
      </c>
      <c r="AS101" s="122" t="str">
        <f t="shared" si="17"/>
        <v/>
      </c>
      <c r="AU101" s="2"/>
      <c r="AV101" t="str">
        <f t="shared" si="29"/>
        <v/>
      </c>
      <c r="AW101" t="str">
        <f t="shared" si="30"/>
        <v/>
      </c>
      <c r="AX101" t="str">
        <f t="shared" si="18"/>
        <v/>
      </c>
      <c r="AY101" t="str">
        <f t="shared" si="19"/>
        <v/>
      </c>
      <c r="AZ101" t="str">
        <f t="shared" si="20"/>
        <v/>
      </c>
      <c r="BA101" t="str">
        <f t="shared" si="21"/>
        <v/>
      </c>
      <c r="BB101" t="str">
        <f t="shared" si="22"/>
        <v/>
      </c>
      <c r="BC101" t="str">
        <f t="shared" si="31"/>
        <v/>
      </c>
      <c r="BD101" t="str">
        <f t="shared" si="23"/>
        <v/>
      </c>
      <c r="BE101" t="str">
        <f t="shared" si="24"/>
        <v/>
      </c>
      <c r="BF101" t="str">
        <f t="shared" si="25"/>
        <v/>
      </c>
      <c r="BG101" t="str">
        <f t="shared" si="26"/>
        <v/>
      </c>
    </row>
    <row r="102" spans="1:59">
      <c r="A102" s="19">
        <f t="shared" si="27"/>
        <v>94</v>
      </c>
      <c r="B102" s="49"/>
      <c r="C102" s="57"/>
      <c r="D102" s="47"/>
      <c r="E102" s="190"/>
      <c r="F102" s="321"/>
      <c r="G102" s="147" t="str">
        <f t="shared" si="28"/>
        <v/>
      </c>
      <c r="H102" s="39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342"/>
      <c r="AG102" s="343"/>
      <c r="AH102" s="343"/>
      <c r="AI102" s="343"/>
      <c r="AJ102" s="343"/>
      <c r="AK102" s="343"/>
      <c r="AL102" s="136" t="str">
        <f>IF($B102="","",IF(ISERROR(MATCH($B102,リレー女子申込!$V$14:$V$205,0)),"","○"))</f>
        <v/>
      </c>
      <c r="AM102" s="136" t="str">
        <f>IF(ISERROR(MATCH($B102,リレー女子申込!$V$14:$V$205,0)),"",VLOOKUP(MATCH($B102,リレー女子申込!$V$14:$V$205,0),リレー女子申込!$S$14:$AA$205,9))</f>
        <v/>
      </c>
      <c r="AN102" s="136" t="str">
        <f>IF($B102="","",IF(ISERROR(MATCH($B102,リレー女子申込!$AG$14:$AG$205,0)),"","○"))</f>
        <v/>
      </c>
      <c r="AO102" s="136" t="str">
        <f>IF(ISERROR(MATCH($B102,リレー女子申込!$AG$14:$AG$205,0)),"",VLOOKUP(MATCH($B102,リレー女子申込!$AG$14:$AG$205,0),リレー女子申込!$AD$14:$AM$205,9))</f>
        <v/>
      </c>
      <c r="AP102" s="136" t="str">
        <f>IF($B102="","",IF(ISERROR(MATCH($B102,リレー女子申込!$AR$14:$AR$205,0)),"","○"))</f>
        <v/>
      </c>
      <c r="AQ102" s="136" t="str">
        <f>IF(ISERROR(MATCH($B102,リレー女子申込!$AR$14:$AR$205,0)),"",VLOOKUP(MATCH($B102,リレー女子申込!$AR$14:$AR$205,0),リレー女子申込!$AO$14:$AW$205,9))</f>
        <v/>
      </c>
      <c r="AS102" s="122" t="str">
        <f t="shared" si="17"/>
        <v/>
      </c>
      <c r="AU102" s="2"/>
      <c r="AV102" t="str">
        <f t="shared" si="29"/>
        <v/>
      </c>
      <c r="AW102" t="str">
        <f t="shared" si="30"/>
        <v/>
      </c>
      <c r="AX102" t="str">
        <f t="shared" si="18"/>
        <v/>
      </c>
      <c r="AY102" t="str">
        <f t="shared" si="19"/>
        <v/>
      </c>
      <c r="AZ102" t="str">
        <f t="shared" si="20"/>
        <v/>
      </c>
      <c r="BA102" t="str">
        <f t="shared" si="21"/>
        <v/>
      </c>
      <c r="BB102" t="str">
        <f t="shared" si="22"/>
        <v/>
      </c>
      <c r="BC102" t="str">
        <f t="shared" si="31"/>
        <v/>
      </c>
      <c r="BD102" t="str">
        <f t="shared" si="23"/>
        <v/>
      </c>
      <c r="BE102" t="str">
        <f t="shared" si="24"/>
        <v/>
      </c>
      <c r="BF102" t="str">
        <f t="shared" si="25"/>
        <v/>
      </c>
      <c r="BG102" t="str">
        <f t="shared" si="26"/>
        <v/>
      </c>
    </row>
    <row r="103" spans="1:59">
      <c r="A103" s="19">
        <f t="shared" si="27"/>
        <v>95</v>
      </c>
      <c r="B103" s="49"/>
      <c r="C103" s="57"/>
      <c r="D103" s="47"/>
      <c r="E103" s="190"/>
      <c r="F103" s="321"/>
      <c r="G103" s="147" t="str">
        <f t="shared" si="28"/>
        <v/>
      </c>
      <c r="H103" s="39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342"/>
      <c r="AG103" s="343"/>
      <c r="AH103" s="343"/>
      <c r="AI103" s="343"/>
      <c r="AJ103" s="343"/>
      <c r="AK103" s="343"/>
      <c r="AL103" s="136" t="str">
        <f>IF($B103="","",IF(ISERROR(MATCH($B103,リレー女子申込!$V$14:$V$205,0)),"","○"))</f>
        <v/>
      </c>
      <c r="AM103" s="136" t="str">
        <f>IF(ISERROR(MATCH($B103,リレー女子申込!$V$14:$V$205,0)),"",VLOOKUP(MATCH($B103,リレー女子申込!$V$14:$V$205,0),リレー女子申込!$S$14:$AA$205,9))</f>
        <v/>
      </c>
      <c r="AN103" s="136" t="str">
        <f>IF($B103="","",IF(ISERROR(MATCH($B103,リレー女子申込!$AG$14:$AG$205,0)),"","○"))</f>
        <v/>
      </c>
      <c r="AO103" s="136" t="str">
        <f>IF(ISERROR(MATCH($B103,リレー女子申込!$AG$14:$AG$205,0)),"",VLOOKUP(MATCH($B103,リレー女子申込!$AG$14:$AG$205,0),リレー女子申込!$AD$14:$AM$205,9))</f>
        <v/>
      </c>
      <c r="AP103" s="136" t="str">
        <f>IF($B103="","",IF(ISERROR(MATCH($B103,リレー女子申込!$AR$14:$AR$205,0)),"","○"))</f>
        <v/>
      </c>
      <c r="AQ103" s="136" t="str">
        <f>IF(ISERROR(MATCH($B103,リレー女子申込!$AR$14:$AR$205,0)),"",VLOOKUP(MATCH($B103,リレー女子申込!$AR$14:$AR$205,0),リレー女子申込!$AO$14:$AW$205,9))</f>
        <v/>
      </c>
      <c r="AS103" s="122" t="str">
        <f t="shared" si="17"/>
        <v/>
      </c>
      <c r="AU103" s="2"/>
      <c r="AV103" t="str">
        <f t="shared" si="29"/>
        <v/>
      </c>
      <c r="AW103" t="str">
        <f t="shared" si="30"/>
        <v/>
      </c>
      <c r="AX103" t="str">
        <f t="shared" si="18"/>
        <v/>
      </c>
      <c r="AY103" t="str">
        <f t="shared" si="19"/>
        <v/>
      </c>
      <c r="AZ103" t="str">
        <f t="shared" si="20"/>
        <v/>
      </c>
      <c r="BA103" t="str">
        <f t="shared" si="21"/>
        <v/>
      </c>
      <c r="BB103" t="str">
        <f t="shared" si="22"/>
        <v/>
      </c>
      <c r="BC103" t="str">
        <f t="shared" si="31"/>
        <v/>
      </c>
      <c r="BD103" t="str">
        <f t="shared" si="23"/>
        <v/>
      </c>
      <c r="BE103" t="str">
        <f t="shared" si="24"/>
        <v/>
      </c>
      <c r="BF103" t="str">
        <f t="shared" si="25"/>
        <v/>
      </c>
      <c r="BG103" t="str">
        <f t="shared" si="26"/>
        <v/>
      </c>
    </row>
    <row r="104" spans="1:59">
      <c r="A104" s="19">
        <f t="shared" si="27"/>
        <v>96</v>
      </c>
      <c r="B104" s="50"/>
      <c r="C104" s="59"/>
      <c r="D104" s="51"/>
      <c r="E104" s="191"/>
      <c r="F104" s="321"/>
      <c r="G104" s="147" t="str">
        <f t="shared" si="28"/>
        <v/>
      </c>
      <c r="H104" s="39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342"/>
      <c r="AG104" s="343"/>
      <c r="AH104" s="343"/>
      <c r="AI104" s="343"/>
      <c r="AJ104" s="343"/>
      <c r="AK104" s="343"/>
      <c r="AL104" s="136" t="str">
        <f>IF($B104="","",IF(ISERROR(MATCH($B104,リレー女子申込!$V$14:$V$205,0)),"","○"))</f>
        <v/>
      </c>
      <c r="AM104" s="136" t="str">
        <f>IF(ISERROR(MATCH($B104,リレー女子申込!$V$14:$V$205,0)),"",VLOOKUP(MATCH($B104,リレー女子申込!$V$14:$V$205,0),リレー女子申込!$S$14:$AA$205,9))</f>
        <v/>
      </c>
      <c r="AN104" s="136" t="str">
        <f>IF($B104="","",IF(ISERROR(MATCH($B104,リレー女子申込!$AG$14:$AG$205,0)),"","○"))</f>
        <v/>
      </c>
      <c r="AO104" s="136" t="str">
        <f>IF(ISERROR(MATCH($B104,リレー女子申込!$AG$14:$AG$205,0)),"",VLOOKUP(MATCH($B104,リレー女子申込!$AG$14:$AG$205,0),リレー女子申込!$AD$14:$AM$205,9))</f>
        <v/>
      </c>
      <c r="AP104" s="136" t="str">
        <f>IF($B104="","",IF(ISERROR(MATCH($B104,リレー女子申込!$AR$14:$AR$205,0)),"","○"))</f>
        <v/>
      </c>
      <c r="AQ104" s="136" t="str">
        <f>IF(ISERROR(MATCH($B104,リレー女子申込!$AR$14:$AR$205,0)),"",VLOOKUP(MATCH($B104,リレー女子申込!$AR$14:$AR$205,0),リレー女子申込!$AO$14:$AW$205,9))</f>
        <v/>
      </c>
      <c r="AS104" s="122" t="str">
        <f t="shared" si="17"/>
        <v/>
      </c>
      <c r="AU104" s="2"/>
      <c r="AV104" t="str">
        <f t="shared" si="29"/>
        <v/>
      </c>
      <c r="AW104" t="str">
        <f t="shared" si="30"/>
        <v/>
      </c>
      <c r="AX104" t="str">
        <f t="shared" si="18"/>
        <v/>
      </c>
      <c r="AY104" t="str">
        <f t="shared" si="19"/>
        <v/>
      </c>
      <c r="AZ104" t="str">
        <f t="shared" si="20"/>
        <v/>
      </c>
      <c r="BA104" t="str">
        <f t="shared" si="21"/>
        <v/>
      </c>
      <c r="BB104" t="str">
        <f t="shared" si="22"/>
        <v/>
      </c>
      <c r="BC104" t="str">
        <f t="shared" si="31"/>
        <v/>
      </c>
      <c r="BD104" t="str">
        <f t="shared" si="23"/>
        <v/>
      </c>
      <c r="BE104" t="str">
        <f t="shared" si="24"/>
        <v/>
      </c>
      <c r="BF104" t="str">
        <f t="shared" si="25"/>
        <v/>
      </c>
      <c r="BG104" t="str">
        <f t="shared" si="26"/>
        <v/>
      </c>
    </row>
    <row r="105" spans="1:59">
      <c r="A105" s="19">
        <f t="shared" si="27"/>
        <v>97</v>
      </c>
      <c r="B105" s="50"/>
      <c r="C105" s="59"/>
      <c r="D105" s="51"/>
      <c r="E105" s="191"/>
      <c r="F105" s="321"/>
      <c r="G105" s="147" t="str">
        <f t="shared" si="28"/>
        <v/>
      </c>
      <c r="H105" s="39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342"/>
      <c r="AG105" s="343"/>
      <c r="AH105" s="343"/>
      <c r="AI105" s="343"/>
      <c r="AJ105" s="343"/>
      <c r="AK105" s="343"/>
      <c r="AL105" s="136" t="str">
        <f>IF($B105="","",IF(ISERROR(MATCH($B105,リレー女子申込!$V$14:$V$205,0)),"","○"))</f>
        <v/>
      </c>
      <c r="AM105" s="136" t="str">
        <f>IF(ISERROR(MATCH($B105,リレー女子申込!$V$14:$V$205,0)),"",VLOOKUP(MATCH($B105,リレー女子申込!$V$14:$V$205,0),リレー女子申込!$S$14:$AA$205,9))</f>
        <v/>
      </c>
      <c r="AN105" s="136" t="str">
        <f>IF($B105="","",IF(ISERROR(MATCH($B105,リレー女子申込!$AG$14:$AG$205,0)),"","○"))</f>
        <v/>
      </c>
      <c r="AO105" s="136" t="str">
        <f>IF(ISERROR(MATCH($B105,リレー女子申込!$AG$14:$AG$205,0)),"",VLOOKUP(MATCH($B105,リレー女子申込!$AG$14:$AG$205,0),リレー女子申込!$AD$14:$AM$205,9))</f>
        <v/>
      </c>
      <c r="AP105" s="136" t="str">
        <f>IF($B105="","",IF(ISERROR(MATCH($B105,リレー女子申込!$AR$14:$AR$205,0)),"","○"))</f>
        <v/>
      </c>
      <c r="AQ105" s="136" t="str">
        <f>IF(ISERROR(MATCH($B105,リレー女子申込!$AR$14:$AR$205,0)),"",VLOOKUP(MATCH($B105,リレー女子申込!$AR$14:$AR$205,0),リレー女子申込!$AO$14:$AW$205,9))</f>
        <v/>
      </c>
      <c r="AS105" s="122" t="str">
        <f t="shared" si="17"/>
        <v/>
      </c>
      <c r="AU105" s="2"/>
      <c r="AV105" t="str">
        <f t="shared" si="29"/>
        <v/>
      </c>
      <c r="AW105" t="str">
        <f t="shared" si="30"/>
        <v/>
      </c>
      <c r="AX105" t="str">
        <f t="shared" si="18"/>
        <v/>
      </c>
      <c r="AY105" t="str">
        <f t="shared" si="19"/>
        <v/>
      </c>
      <c r="AZ105" t="str">
        <f t="shared" si="20"/>
        <v/>
      </c>
      <c r="BA105" t="str">
        <f t="shared" si="21"/>
        <v/>
      </c>
      <c r="BB105" t="str">
        <f t="shared" si="22"/>
        <v/>
      </c>
      <c r="BC105" t="str">
        <f t="shared" si="31"/>
        <v/>
      </c>
      <c r="BD105" t="str">
        <f t="shared" si="23"/>
        <v/>
      </c>
      <c r="BE105" t="str">
        <f t="shared" si="24"/>
        <v/>
      </c>
      <c r="BF105" t="str">
        <f t="shared" si="25"/>
        <v/>
      </c>
      <c r="BG105" t="str">
        <f t="shared" si="26"/>
        <v/>
      </c>
    </row>
    <row r="106" spans="1:59">
      <c r="A106" s="19">
        <f t="shared" si="27"/>
        <v>98</v>
      </c>
      <c r="B106" s="50"/>
      <c r="C106" s="59"/>
      <c r="D106" s="51"/>
      <c r="E106" s="191"/>
      <c r="F106" s="321"/>
      <c r="G106" s="147" t="str">
        <f t="shared" si="28"/>
        <v/>
      </c>
      <c r="H106" s="39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1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342"/>
      <c r="AG106" s="343"/>
      <c r="AH106" s="343"/>
      <c r="AI106" s="343"/>
      <c r="AJ106" s="343"/>
      <c r="AK106" s="343"/>
      <c r="AL106" s="136" t="str">
        <f>IF($B106="","",IF(ISERROR(MATCH($B106,リレー女子申込!$V$14:$V$205,0)),"","○"))</f>
        <v/>
      </c>
      <c r="AM106" s="136" t="str">
        <f>IF(ISERROR(MATCH($B106,リレー女子申込!$V$14:$V$205,0)),"",VLOOKUP(MATCH($B106,リレー女子申込!$V$14:$V$205,0),リレー女子申込!$S$14:$AA$205,9))</f>
        <v/>
      </c>
      <c r="AN106" s="136" t="str">
        <f>IF($B106="","",IF(ISERROR(MATCH($B106,リレー女子申込!$AG$14:$AG$205,0)),"","○"))</f>
        <v/>
      </c>
      <c r="AO106" s="136" t="str">
        <f>IF(ISERROR(MATCH($B106,リレー女子申込!$AG$14:$AG$205,0)),"",VLOOKUP(MATCH($B106,リレー女子申込!$AG$14:$AG$205,0),リレー女子申込!$AD$14:$AM$205,9))</f>
        <v/>
      </c>
      <c r="AP106" s="136" t="str">
        <f>IF($B106="","",IF(ISERROR(MATCH($B106,リレー女子申込!$AR$14:$AR$205,0)),"","○"))</f>
        <v/>
      </c>
      <c r="AQ106" s="136" t="str">
        <f>IF(ISERROR(MATCH($B106,リレー女子申込!$AR$14:$AR$205,0)),"",VLOOKUP(MATCH($B106,リレー女子申込!$AR$14:$AR$205,0),リレー女子申込!$AO$14:$AW$205,9))</f>
        <v/>
      </c>
      <c r="AS106" s="122" t="str">
        <f t="shared" si="17"/>
        <v/>
      </c>
      <c r="AU106" s="2"/>
      <c r="AV106" t="str">
        <f t="shared" si="29"/>
        <v/>
      </c>
      <c r="AW106" t="str">
        <f t="shared" si="30"/>
        <v/>
      </c>
      <c r="AX106" t="str">
        <f t="shared" si="18"/>
        <v/>
      </c>
      <c r="AY106" t="str">
        <f t="shared" si="19"/>
        <v/>
      </c>
      <c r="AZ106" t="str">
        <f t="shared" si="20"/>
        <v/>
      </c>
      <c r="BA106" t="str">
        <f t="shared" si="21"/>
        <v/>
      </c>
      <c r="BB106" t="str">
        <f t="shared" si="22"/>
        <v/>
      </c>
      <c r="BC106" t="str">
        <f t="shared" si="31"/>
        <v/>
      </c>
      <c r="BD106" t="str">
        <f t="shared" si="23"/>
        <v/>
      </c>
      <c r="BE106" t="str">
        <f t="shared" si="24"/>
        <v/>
      </c>
      <c r="BF106" t="str">
        <f t="shared" si="25"/>
        <v/>
      </c>
      <c r="BG106" t="str">
        <f t="shared" si="26"/>
        <v/>
      </c>
    </row>
    <row r="107" spans="1:59">
      <c r="A107" s="19">
        <f t="shared" si="27"/>
        <v>99</v>
      </c>
      <c r="B107" s="50"/>
      <c r="C107" s="59"/>
      <c r="D107" s="51"/>
      <c r="E107" s="191"/>
      <c r="F107" s="321"/>
      <c r="G107" s="147" t="str">
        <f t="shared" si="28"/>
        <v/>
      </c>
      <c r="H107" s="39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1"/>
      <c r="AD107" s="41"/>
      <c r="AE107" s="41"/>
      <c r="AF107" s="342"/>
      <c r="AG107" s="343"/>
      <c r="AH107" s="343"/>
      <c r="AI107" s="343"/>
      <c r="AJ107" s="343"/>
      <c r="AK107" s="343"/>
      <c r="AL107" s="136" t="str">
        <f>IF($B107="","",IF(ISERROR(MATCH($B107,リレー女子申込!$V$14:$V$205,0)),"","○"))</f>
        <v/>
      </c>
      <c r="AM107" s="136" t="str">
        <f>IF(ISERROR(MATCH($B107,リレー女子申込!$V$14:$V$205,0)),"",VLOOKUP(MATCH($B107,リレー女子申込!$V$14:$V$205,0),リレー女子申込!$S$14:$AA$205,9))</f>
        <v/>
      </c>
      <c r="AN107" s="136" t="str">
        <f>IF($B107="","",IF(ISERROR(MATCH($B107,リレー女子申込!$AG$14:$AG$205,0)),"","○"))</f>
        <v/>
      </c>
      <c r="AO107" s="136" t="str">
        <f>IF(ISERROR(MATCH($B107,リレー女子申込!$AG$14:$AG$205,0)),"",VLOOKUP(MATCH($B107,リレー女子申込!$AG$14:$AG$205,0),リレー女子申込!$AD$14:$AM$205,9))</f>
        <v/>
      </c>
      <c r="AP107" s="136" t="str">
        <f>IF($B107="","",IF(ISERROR(MATCH($B107,リレー女子申込!$AR$14:$AR$205,0)),"","○"))</f>
        <v/>
      </c>
      <c r="AQ107" s="136" t="str">
        <f>IF(ISERROR(MATCH($B107,リレー女子申込!$AR$14:$AR$205,0)),"",VLOOKUP(MATCH($B107,リレー女子申込!$AR$14:$AR$205,0),リレー女子申込!$AO$14:$AW$205,9))</f>
        <v/>
      </c>
      <c r="AS107" s="122" t="str">
        <f t="shared" si="17"/>
        <v/>
      </c>
      <c r="AU107" s="2"/>
      <c r="AV107" t="str">
        <f t="shared" si="29"/>
        <v/>
      </c>
      <c r="AW107" t="str">
        <f t="shared" si="30"/>
        <v/>
      </c>
      <c r="AX107" t="str">
        <f t="shared" si="18"/>
        <v/>
      </c>
      <c r="AY107" t="str">
        <f t="shared" si="19"/>
        <v/>
      </c>
      <c r="AZ107" t="str">
        <f t="shared" si="20"/>
        <v/>
      </c>
      <c r="BA107" t="str">
        <f t="shared" si="21"/>
        <v/>
      </c>
      <c r="BB107" t="str">
        <f t="shared" si="22"/>
        <v/>
      </c>
      <c r="BC107" t="str">
        <f t="shared" si="31"/>
        <v/>
      </c>
      <c r="BD107" t="str">
        <f t="shared" si="23"/>
        <v/>
      </c>
      <c r="BE107" t="str">
        <f t="shared" si="24"/>
        <v/>
      </c>
      <c r="BF107" t="str">
        <f t="shared" si="25"/>
        <v/>
      </c>
      <c r="BG107" t="str">
        <f t="shared" si="26"/>
        <v/>
      </c>
    </row>
    <row r="108" spans="1:59">
      <c r="A108" s="19">
        <f t="shared" si="27"/>
        <v>100</v>
      </c>
      <c r="B108" s="371"/>
      <c r="C108" s="372"/>
      <c r="D108" s="373"/>
      <c r="E108" s="374"/>
      <c r="F108" s="322"/>
      <c r="G108" s="150" t="str">
        <f t="shared" si="28"/>
        <v/>
      </c>
      <c r="H108" s="84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375"/>
      <c r="X108" s="85"/>
      <c r="Y108" s="85"/>
      <c r="Z108" s="85"/>
      <c r="AA108" s="85"/>
      <c r="AB108" s="85"/>
      <c r="AC108" s="85"/>
      <c r="AD108" s="85"/>
      <c r="AE108" s="85"/>
      <c r="AF108" s="350"/>
      <c r="AG108" s="344"/>
      <c r="AH108" s="344"/>
      <c r="AI108" s="344"/>
      <c r="AJ108" s="344"/>
      <c r="AK108" s="344"/>
      <c r="AL108" s="137" t="str">
        <f>IF($B108="","",IF(ISERROR(MATCH($B108,リレー女子申込!$V$14:$V$205,0)),"","○"))</f>
        <v/>
      </c>
      <c r="AM108" s="137" t="str">
        <f>IF(ISERROR(MATCH($B108,リレー女子申込!$V$14:$V$205,0)),"",VLOOKUP(MATCH($B108,リレー女子申込!$V$14:$V$205,0),リレー女子申込!$S$14:$AA$205,9))</f>
        <v/>
      </c>
      <c r="AN108" s="137" t="str">
        <f>IF($B108="","",IF(ISERROR(MATCH($B108,リレー女子申込!$AG$14:$AG$205,0)),"","○"))</f>
        <v/>
      </c>
      <c r="AO108" s="137" t="str">
        <f>IF(ISERROR(MATCH($B108,リレー女子申込!$AG$14:$AG$205,0)),"",VLOOKUP(MATCH($B108,リレー女子申込!$AG$14:$AG$205,0),リレー女子申込!$AD$14:$AM$205,9))</f>
        <v/>
      </c>
      <c r="AP108" s="137" t="str">
        <f>IF($B108="","",IF(ISERROR(MATCH($B108,リレー女子申込!$AR$14:$AR$205,0)),"","○"))</f>
        <v/>
      </c>
      <c r="AQ108" s="137" t="str">
        <f>IF(ISERROR(MATCH($B108,リレー女子申込!$AR$14:$AR$205,0)),"",VLOOKUP(MATCH($B108,リレー女子申込!$AR$14:$AR$205,0),リレー女子申込!$AO$14:$AW$205,9))</f>
        <v/>
      </c>
      <c r="AS108" s="122" t="str">
        <f t="shared" si="17"/>
        <v/>
      </c>
      <c r="AU108" s="2"/>
      <c r="AV108" t="str">
        <f t="shared" si="29"/>
        <v/>
      </c>
      <c r="AW108" t="str">
        <f t="shared" si="30"/>
        <v/>
      </c>
      <c r="AX108" t="str">
        <f t="shared" si="18"/>
        <v/>
      </c>
      <c r="AY108" t="str">
        <f t="shared" si="19"/>
        <v/>
      </c>
      <c r="AZ108" t="str">
        <f t="shared" si="20"/>
        <v/>
      </c>
      <c r="BA108" t="str">
        <f t="shared" si="21"/>
        <v/>
      </c>
      <c r="BB108" t="str">
        <f t="shared" si="22"/>
        <v/>
      </c>
      <c r="BC108" t="str">
        <f t="shared" si="31"/>
        <v/>
      </c>
      <c r="BD108" t="str">
        <f t="shared" si="23"/>
        <v/>
      </c>
      <c r="BE108" t="str">
        <f t="shared" si="24"/>
        <v/>
      </c>
      <c r="BF108" t="str">
        <f t="shared" si="25"/>
        <v/>
      </c>
      <c r="BG108" t="str">
        <f t="shared" si="26"/>
        <v/>
      </c>
    </row>
    <row r="109" spans="1:59">
      <c r="AV109" t="str">
        <f t="shared" ref="AV109:AV153" si="32">IF(H109="○","１男１００ｍ．","")</f>
        <v/>
      </c>
      <c r="BB109" t="str">
        <f t="shared" ref="BB109:BB153" si="33">IF(T109="○","２男１００ｍ．","")</f>
        <v/>
      </c>
      <c r="BC109" t="str">
        <f t="shared" ref="BC109:BC153" si="34">IF(V109="○","３男１００ｍ．","")</f>
        <v/>
      </c>
      <c r="BE109" t="str">
        <f t="shared" ref="BE109:BE153" si="35">IF(X109="○","全男２００ｍ．","")</f>
        <v/>
      </c>
      <c r="BF109" t="str">
        <f t="shared" ref="BF109:BF153" si="36">IF(AB109="○","全男４００ｍ．","")</f>
        <v/>
      </c>
      <c r="BG109" t="str">
        <f>IF(AD109="○","全女ｼﾞｬﾍﾞﾘｯｸﾎﾞｰﾙ投．","")</f>
        <v/>
      </c>
    </row>
    <row r="110" spans="1:59">
      <c r="H110">
        <f>COUNTIF(H9:H108,"○")</f>
        <v>0</v>
      </c>
      <c r="J110">
        <f>COUNTIF(J9:J108,"○")</f>
        <v>0</v>
      </c>
      <c r="L110">
        <f>COUNTIF(L9:L108,"○")</f>
        <v>0</v>
      </c>
      <c r="N110">
        <f>COUNTIF(N9:N108,"○")</f>
        <v>0</v>
      </c>
      <c r="P110">
        <f>COUNTIF(P9:P108,"○")</f>
        <v>0</v>
      </c>
      <c r="R110">
        <f>COUNTIF(R9:R108,"○")</f>
        <v>0</v>
      </c>
      <c r="T110">
        <f>COUNTIF(T9:T108,"○")</f>
        <v>0</v>
      </c>
      <c r="V110">
        <f>COUNTIF(V9:V108,"○")</f>
        <v>0</v>
      </c>
      <c r="X110">
        <f>COUNTIF(X9:X108,"○")</f>
        <v>0</v>
      </c>
      <c r="Z110">
        <f>COUNTIF(Z9:Z108,"○")</f>
        <v>0</v>
      </c>
      <c r="AB110">
        <f>COUNTIF(AB9:AB108,"○")</f>
        <v>0</v>
      </c>
      <c r="AD110">
        <f>COUNTIF(AD9:AD108,"○")</f>
        <v>0</v>
      </c>
      <c r="AS110" s="122">
        <f>SUM(AS9:AS109)</f>
        <v>0</v>
      </c>
      <c r="AV110" t="str">
        <f t="shared" si="32"/>
        <v/>
      </c>
      <c r="BB110" t="str">
        <f t="shared" si="33"/>
        <v/>
      </c>
      <c r="BC110" t="str">
        <f t="shared" si="34"/>
        <v/>
      </c>
      <c r="BE110" t="str">
        <f t="shared" si="35"/>
        <v/>
      </c>
      <c r="BF110" t="str">
        <f t="shared" si="36"/>
        <v/>
      </c>
      <c r="BG110" t="str">
        <f t="shared" ref="BG110:BG153" si="37">IF(AD110="○","全８００ｍ．","")</f>
        <v/>
      </c>
    </row>
    <row r="111" spans="1:59">
      <c r="A111" s="24" t="s">
        <v>17</v>
      </c>
      <c r="AV111" t="str">
        <f t="shared" si="32"/>
        <v/>
      </c>
      <c r="BB111" t="str">
        <f t="shared" si="33"/>
        <v/>
      </c>
      <c r="BC111" t="str">
        <f t="shared" si="34"/>
        <v/>
      </c>
      <c r="BE111" t="str">
        <f t="shared" si="35"/>
        <v/>
      </c>
      <c r="BF111" t="str">
        <f t="shared" si="36"/>
        <v/>
      </c>
      <c r="BG111" t="str">
        <f t="shared" si="37"/>
        <v/>
      </c>
    </row>
    <row r="112" spans="1:59">
      <c r="AV112" t="str">
        <f t="shared" si="32"/>
        <v/>
      </c>
      <c r="BB112" t="str">
        <f t="shared" si="33"/>
        <v/>
      </c>
      <c r="BC112" t="str">
        <f t="shared" si="34"/>
        <v/>
      </c>
      <c r="BE112" t="str">
        <f t="shared" si="35"/>
        <v/>
      </c>
      <c r="BF112" t="str">
        <f t="shared" si="36"/>
        <v/>
      </c>
      <c r="BG112" t="str">
        <f t="shared" si="37"/>
        <v/>
      </c>
    </row>
    <row r="113" spans="48:59">
      <c r="AV113" t="str">
        <f t="shared" si="32"/>
        <v/>
      </c>
      <c r="BB113" t="str">
        <f t="shared" si="33"/>
        <v/>
      </c>
      <c r="BC113" t="str">
        <f t="shared" si="34"/>
        <v/>
      </c>
      <c r="BE113" t="str">
        <f t="shared" si="35"/>
        <v/>
      </c>
      <c r="BF113" t="str">
        <f t="shared" si="36"/>
        <v/>
      </c>
      <c r="BG113" t="str">
        <f t="shared" si="37"/>
        <v/>
      </c>
    </row>
    <row r="114" spans="48:59">
      <c r="AV114" t="str">
        <f t="shared" si="32"/>
        <v/>
      </c>
      <c r="BB114" t="str">
        <f t="shared" si="33"/>
        <v/>
      </c>
      <c r="BC114" t="str">
        <f t="shared" si="34"/>
        <v/>
      </c>
      <c r="BE114" t="str">
        <f t="shared" si="35"/>
        <v/>
      </c>
      <c r="BF114" t="str">
        <f t="shared" si="36"/>
        <v/>
      </c>
      <c r="BG114" t="str">
        <f t="shared" si="37"/>
        <v/>
      </c>
    </row>
    <row r="115" spans="48:59">
      <c r="AV115" t="str">
        <f t="shared" si="32"/>
        <v/>
      </c>
      <c r="BB115" t="str">
        <f t="shared" si="33"/>
        <v/>
      </c>
      <c r="BC115" t="str">
        <f t="shared" si="34"/>
        <v/>
      </c>
      <c r="BE115" t="str">
        <f t="shared" si="35"/>
        <v/>
      </c>
      <c r="BF115" t="str">
        <f t="shared" si="36"/>
        <v/>
      </c>
      <c r="BG115" t="str">
        <f t="shared" si="37"/>
        <v/>
      </c>
    </row>
    <row r="116" spans="48:59">
      <c r="AV116" t="str">
        <f t="shared" si="32"/>
        <v/>
      </c>
      <c r="BB116" t="str">
        <f t="shared" si="33"/>
        <v/>
      </c>
      <c r="BC116" t="str">
        <f t="shared" si="34"/>
        <v/>
      </c>
      <c r="BE116" t="str">
        <f t="shared" si="35"/>
        <v/>
      </c>
      <c r="BF116" t="str">
        <f t="shared" si="36"/>
        <v/>
      </c>
      <c r="BG116" t="str">
        <f t="shared" si="37"/>
        <v/>
      </c>
    </row>
    <row r="117" spans="48:59">
      <c r="AV117" t="str">
        <f t="shared" si="32"/>
        <v/>
      </c>
      <c r="BB117" t="str">
        <f t="shared" si="33"/>
        <v/>
      </c>
      <c r="BC117" t="str">
        <f t="shared" si="34"/>
        <v/>
      </c>
      <c r="BE117" t="str">
        <f t="shared" si="35"/>
        <v/>
      </c>
      <c r="BF117" t="str">
        <f t="shared" si="36"/>
        <v/>
      </c>
      <c r="BG117" t="str">
        <f t="shared" si="37"/>
        <v/>
      </c>
    </row>
    <row r="118" spans="48:59">
      <c r="AV118" t="str">
        <f t="shared" si="32"/>
        <v/>
      </c>
      <c r="BB118" t="str">
        <f t="shared" si="33"/>
        <v/>
      </c>
      <c r="BC118" t="str">
        <f t="shared" si="34"/>
        <v/>
      </c>
      <c r="BE118" t="str">
        <f t="shared" si="35"/>
        <v/>
      </c>
      <c r="BF118" t="str">
        <f t="shared" si="36"/>
        <v/>
      </c>
      <c r="BG118" t="str">
        <f t="shared" si="37"/>
        <v/>
      </c>
    </row>
    <row r="119" spans="48:59">
      <c r="AV119" t="str">
        <f t="shared" si="32"/>
        <v/>
      </c>
      <c r="BB119" t="str">
        <f t="shared" si="33"/>
        <v/>
      </c>
      <c r="BC119" t="str">
        <f t="shared" si="34"/>
        <v/>
      </c>
      <c r="BE119" t="str">
        <f t="shared" si="35"/>
        <v/>
      </c>
      <c r="BF119" t="str">
        <f t="shared" si="36"/>
        <v/>
      </c>
      <c r="BG119" t="str">
        <f t="shared" si="37"/>
        <v/>
      </c>
    </row>
    <row r="120" spans="48:59">
      <c r="AV120" t="str">
        <f t="shared" si="32"/>
        <v/>
      </c>
      <c r="BB120" t="str">
        <f t="shared" si="33"/>
        <v/>
      </c>
      <c r="BC120" t="str">
        <f t="shared" si="34"/>
        <v/>
      </c>
      <c r="BE120" t="str">
        <f t="shared" si="35"/>
        <v/>
      </c>
      <c r="BF120" t="str">
        <f t="shared" si="36"/>
        <v/>
      </c>
      <c r="BG120" t="str">
        <f t="shared" si="37"/>
        <v/>
      </c>
    </row>
    <row r="121" spans="48:59">
      <c r="AV121" t="str">
        <f t="shared" si="32"/>
        <v/>
      </c>
      <c r="BB121" t="str">
        <f t="shared" si="33"/>
        <v/>
      </c>
      <c r="BC121" t="str">
        <f t="shared" si="34"/>
        <v/>
      </c>
      <c r="BE121" t="str">
        <f t="shared" si="35"/>
        <v/>
      </c>
      <c r="BF121" t="str">
        <f t="shared" si="36"/>
        <v/>
      </c>
      <c r="BG121" t="str">
        <f t="shared" si="37"/>
        <v/>
      </c>
    </row>
    <row r="122" spans="48:59">
      <c r="AV122" t="str">
        <f t="shared" si="32"/>
        <v/>
      </c>
      <c r="BB122" t="str">
        <f t="shared" si="33"/>
        <v/>
      </c>
      <c r="BC122" t="str">
        <f t="shared" si="34"/>
        <v/>
      </c>
      <c r="BE122" t="str">
        <f t="shared" si="35"/>
        <v/>
      </c>
      <c r="BF122" t="str">
        <f t="shared" si="36"/>
        <v/>
      </c>
      <c r="BG122" t="str">
        <f t="shared" si="37"/>
        <v/>
      </c>
    </row>
    <row r="123" spans="48:59">
      <c r="AV123" t="str">
        <f t="shared" si="32"/>
        <v/>
      </c>
      <c r="BB123" t="str">
        <f t="shared" si="33"/>
        <v/>
      </c>
      <c r="BC123" t="str">
        <f t="shared" si="34"/>
        <v/>
      </c>
      <c r="BE123" t="str">
        <f t="shared" si="35"/>
        <v/>
      </c>
      <c r="BF123" t="str">
        <f t="shared" si="36"/>
        <v/>
      </c>
      <c r="BG123" t="str">
        <f t="shared" si="37"/>
        <v/>
      </c>
    </row>
    <row r="124" spans="48:59">
      <c r="AV124" t="str">
        <f t="shared" si="32"/>
        <v/>
      </c>
      <c r="BB124" t="str">
        <f t="shared" si="33"/>
        <v/>
      </c>
      <c r="BC124" t="str">
        <f t="shared" si="34"/>
        <v/>
      </c>
      <c r="BE124" t="str">
        <f t="shared" si="35"/>
        <v/>
      </c>
      <c r="BF124" t="str">
        <f t="shared" si="36"/>
        <v/>
      </c>
      <c r="BG124" t="str">
        <f t="shared" si="37"/>
        <v/>
      </c>
    </row>
    <row r="125" spans="48:59">
      <c r="AV125" t="str">
        <f t="shared" si="32"/>
        <v/>
      </c>
      <c r="BB125" t="str">
        <f t="shared" si="33"/>
        <v/>
      </c>
      <c r="BC125" t="str">
        <f t="shared" si="34"/>
        <v/>
      </c>
      <c r="BE125" t="str">
        <f t="shared" si="35"/>
        <v/>
      </c>
      <c r="BF125" t="str">
        <f t="shared" si="36"/>
        <v/>
      </c>
      <c r="BG125" t="str">
        <f t="shared" si="37"/>
        <v/>
      </c>
    </row>
    <row r="126" spans="48:59">
      <c r="AV126" t="str">
        <f t="shared" si="32"/>
        <v/>
      </c>
      <c r="BB126" t="str">
        <f t="shared" si="33"/>
        <v/>
      </c>
      <c r="BC126" t="str">
        <f t="shared" si="34"/>
        <v/>
      </c>
      <c r="BE126" t="str">
        <f t="shared" si="35"/>
        <v/>
      </c>
      <c r="BF126" t="str">
        <f t="shared" si="36"/>
        <v/>
      </c>
      <c r="BG126" t="str">
        <f t="shared" si="37"/>
        <v/>
      </c>
    </row>
    <row r="127" spans="48:59">
      <c r="AV127" t="str">
        <f t="shared" si="32"/>
        <v/>
      </c>
      <c r="BB127" t="str">
        <f t="shared" si="33"/>
        <v/>
      </c>
      <c r="BC127" t="str">
        <f t="shared" si="34"/>
        <v/>
      </c>
      <c r="BE127" t="str">
        <f t="shared" si="35"/>
        <v/>
      </c>
      <c r="BF127" t="str">
        <f t="shared" si="36"/>
        <v/>
      </c>
      <c r="BG127" t="str">
        <f t="shared" si="37"/>
        <v/>
      </c>
    </row>
    <row r="128" spans="48:59">
      <c r="AV128" t="str">
        <f t="shared" si="32"/>
        <v/>
      </c>
      <c r="BB128" t="str">
        <f t="shared" si="33"/>
        <v/>
      </c>
      <c r="BC128" t="str">
        <f t="shared" si="34"/>
        <v/>
      </c>
      <c r="BE128" t="str">
        <f t="shared" si="35"/>
        <v/>
      </c>
      <c r="BF128" t="str">
        <f t="shared" si="36"/>
        <v/>
      </c>
      <c r="BG128" t="str">
        <f t="shared" si="37"/>
        <v/>
      </c>
    </row>
    <row r="129" spans="48:59">
      <c r="AV129" t="str">
        <f t="shared" si="32"/>
        <v/>
      </c>
      <c r="BB129" t="str">
        <f t="shared" si="33"/>
        <v/>
      </c>
      <c r="BC129" t="str">
        <f t="shared" si="34"/>
        <v/>
      </c>
      <c r="BE129" t="str">
        <f t="shared" si="35"/>
        <v/>
      </c>
      <c r="BF129" t="str">
        <f t="shared" si="36"/>
        <v/>
      </c>
      <c r="BG129" t="str">
        <f t="shared" si="37"/>
        <v/>
      </c>
    </row>
    <row r="130" spans="48:59">
      <c r="AV130" t="str">
        <f t="shared" si="32"/>
        <v/>
      </c>
      <c r="BB130" t="str">
        <f t="shared" si="33"/>
        <v/>
      </c>
      <c r="BC130" t="str">
        <f t="shared" si="34"/>
        <v/>
      </c>
      <c r="BE130" t="str">
        <f t="shared" si="35"/>
        <v/>
      </c>
      <c r="BF130" t="str">
        <f t="shared" si="36"/>
        <v/>
      </c>
      <c r="BG130" t="str">
        <f t="shared" si="37"/>
        <v/>
      </c>
    </row>
    <row r="131" spans="48:59">
      <c r="AV131" t="str">
        <f t="shared" si="32"/>
        <v/>
      </c>
      <c r="BB131" t="str">
        <f t="shared" si="33"/>
        <v/>
      </c>
      <c r="BC131" t="str">
        <f t="shared" si="34"/>
        <v/>
      </c>
      <c r="BE131" t="str">
        <f t="shared" si="35"/>
        <v/>
      </c>
      <c r="BF131" t="str">
        <f t="shared" si="36"/>
        <v/>
      </c>
      <c r="BG131" t="str">
        <f t="shared" si="37"/>
        <v/>
      </c>
    </row>
    <row r="132" spans="48:59">
      <c r="AV132" t="str">
        <f t="shared" si="32"/>
        <v/>
      </c>
      <c r="BB132" t="str">
        <f t="shared" si="33"/>
        <v/>
      </c>
      <c r="BC132" t="str">
        <f t="shared" si="34"/>
        <v/>
      </c>
      <c r="BE132" t="str">
        <f t="shared" si="35"/>
        <v/>
      </c>
      <c r="BF132" t="str">
        <f t="shared" si="36"/>
        <v/>
      </c>
      <c r="BG132" t="str">
        <f t="shared" si="37"/>
        <v/>
      </c>
    </row>
    <row r="133" spans="48:59">
      <c r="AV133" t="str">
        <f t="shared" si="32"/>
        <v/>
      </c>
      <c r="BB133" t="str">
        <f t="shared" si="33"/>
        <v/>
      </c>
      <c r="BC133" t="str">
        <f t="shared" si="34"/>
        <v/>
      </c>
      <c r="BE133" t="str">
        <f t="shared" si="35"/>
        <v/>
      </c>
      <c r="BF133" t="str">
        <f t="shared" si="36"/>
        <v/>
      </c>
      <c r="BG133" t="str">
        <f t="shared" si="37"/>
        <v/>
      </c>
    </row>
    <row r="134" spans="48:59">
      <c r="AV134" t="str">
        <f t="shared" si="32"/>
        <v/>
      </c>
      <c r="BB134" t="str">
        <f t="shared" si="33"/>
        <v/>
      </c>
      <c r="BC134" t="str">
        <f t="shared" si="34"/>
        <v/>
      </c>
      <c r="BE134" t="str">
        <f t="shared" si="35"/>
        <v/>
      </c>
      <c r="BF134" t="str">
        <f t="shared" si="36"/>
        <v/>
      </c>
      <c r="BG134" t="str">
        <f t="shared" si="37"/>
        <v/>
      </c>
    </row>
    <row r="135" spans="48:59">
      <c r="AV135" t="str">
        <f t="shared" si="32"/>
        <v/>
      </c>
      <c r="BB135" t="str">
        <f t="shared" si="33"/>
        <v/>
      </c>
      <c r="BC135" t="str">
        <f t="shared" si="34"/>
        <v/>
      </c>
      <c r="BE135" t="str">
        <f t="shared" si="35"/>
        <v/>
      </c>
      <c r="BF135" t="str">
        <f t="shared" si="36"/>
        <v/>
      </c>
      <c r="BG135" t="str">
        <f t="shared" si="37"/>
        <v/>
      </c>
    </row>
    <row r="136" spans="48:59">
      <c r="AV136" t="str">
        <f t="shared" si="32"/>
        <v/>
      </c>
      <c r="BB136" t="str">
        <f t="shared" si="33"/>
        <v/>
      </c>
      <c r="BC136" t="str">
        <f t="shared" si="34"/>
        <v/>
      </c>
      <c r="BE136" t="str">
        <f t="shared" si="35"/>
        <v/>
      </c>
      <c r="BF136" t="str">
        <f t="shared" si="36"/>
        <v/>
      </c>
      <c r="BG136" t="str">
        <f t="shared" si="37"/>
        <v/>
      </c>
    </row>
    <row r="137" spans="48:59">
      <c r="AV137" t="str">
        <f t="shared" si="32"/>
        <v/>
      </c>
      <c r="BB137" t="str">
        <f t="shared" si="33"/>
        <v/>
      </c>
      <c r="BC137" t="str">
        <f t="shared" si="34"/>
        <v/>
      </c>
      <c r="BE137" t="str">
        <f t="shared" si="35"/>
        <v/>
      </c>
      <c r="BF137" t="str">
        <f t="shared" si="36"/>
        <v/>
      </c>
      <c r="BG137" t="str">
        <f t="shared" si="37"/>
        <v/>
      </c>
    </row>
    <row r="138" spans="48:59">
      <c r="AV138" t="str">
        <f t="shared" si="32"/>
        <v/>
      </c>
      <c r="BB138" t="str">
        <f t="shared" si="33"/>
        <v/>
      </c>
      <c r="BC138" t="str">
        <f t="shared" si="34"/>
        <v/>
      </c>
      <c r="BE138" t="str">
        <f t="shared" si="35"/>
        <v/>
      </c>
      <c r="BF138" t="str">
        <f t="shared" si="36"/>
        <v/>
      </c>
      <c r="BG138" t="str">
        <f t="shared" si="37"/>
        <v/>
      </c>
    </row>
    <row r="139" spans="48:59">
      <c r="AV139" t="str">
        <f t="shared" si="32"/>
        <v/>
      </c>
      <c r="BB139" t="str">
        <f t="shared" si="33"/>
        <v/>
      </c>
      <c r="BC139" t="str">
        <f t="shared" si="34"/>
        <v/>
      </c>
      <c r="BE139" t="str">
        <f t="shared" si="35"/>
        <v/>
      </c>
      <c r="BF139" t="str">
        <f t="shared" si="36"/>
        <v/>
      </c>
      <c r="BG139" t="str">
        <f t="shared" si="37"/>
        <v/>
      </c>
    </row>
    <row r="140" spans="48:59">
      <c r="AV140" t="str">
        <f t="shared" si="32"/>
        <v/>
      </c>
      <c r="BB140" t="str">
        <f t="shared" si="33"/>
        <v/>
      </c>
      <c r="BC140" t="str">
        <f t="shared" si="34"/>
        <v/>
      </c>
      <c r="BE140" t="str">
        <f t="shared" si="35"/>
        <v/>
      </c>
      <c r="BF140" t="str">
        <f t="shared" si="36"/>
        <v/>
      </c>
      <c r="BG140" t="str">
        <f t="shared" si="37"/>
        <v/>
      </c>
    </row>
    <row r="141" spans="48:59">
      <c r="AV141" t="str">
        <f t="shared" si="32"/>
        <v/>
      </c>
      <c r="BB141" t="str">
        <f t="shared" si="33"/>
        <v/>
      </c>
      <c r="BC141" t="str">
        <f t="shared" si="34"/>
        <v/>
      </c>
      <c r="BE141" t="str">
        <f t="shared" si="35"/>
        <v/>
      </c>
      <c r="BF141" t="str">
        <f t="shared" si="36"/>
        <v/>
      </c>
      <c r="BG141" t="str">
        <f t="shared" si="37"/>
        <v/>
      </c>
    </row>
    <row r="142" spans="48:59">
      <c r="AV142" t="str">
        <f t="shared" si="32"/>
        <v/>
      </c>
      <c r="BB142" t="str">
        <f t="shared" si="33"/>
        <v/>
      </c>
      <c r="BC142" t="str">
        <f t="shared" si="34"/>
        <v/>
      </c>
      <c r="BE142" t="str">
        <f t="shared" si="35"/>
        <v/>
      </c>
      <c r="BF142" t="str">
        <f t="shared" si="36"/>
        <v/>
      </c>
      <c r="BG142" t="str">
        <f t="shared" si="37"/>
        <v/>
      </c>
    </row>
    <row r="143" spans="48:59">
      <c r="AV143" t="str">
        <f t="shared" si="32"/>
        <v/>
      </c>
      <c r="BB143" t="str">
        <f t="shared" si="33"/>
        <v/>
      </c>
      <c r="BC143" t="str">
        <f t="shared" si="34"/>
        <v/>
      </c>
      <c r="BE143" t="str">
        <f t="shared" si="35"/>
        <v/>
      </c>
      <c r="BF143" t="str">
        <f t="shared" si="36"/>
        <v/>
      </c>
      <c r="BG143" t="str">
        <f t="shared" si="37"/>
        <v/>
      </c>
    </row>
    <row r="144" spans="48:59">
      <c r="AV144" t="str">
        <f t="shared" si="32"/>
        <v/>
      </c>
      <c r="BB144" t="str">
        <f t="shared" si="33"/>
        <v/>
      </c>
      <c r="BC144" t="str">
        <f t="shared" si="34"/>
        <v/>
      </c>
      <c r="BE144" t="str">
        <f t="shared" si="35"/>
        <v/>
      </c>
      <c r="BF144" t="str">
        <f t="shared" si="36"/>
        <v/>
      </c>
      <c r="BG144" t="str">
        <f t="shared" si="37"/>
        <v/>
      </c>
    </row>
    <row r="145" spans="48:59">
      <c r="AV145" t="str">
        <f t="shared" si="32"/>
        <v/>
      </c>
      <c r="BB145" t="str">
        <f t="shared" si="33"/>
        <v/>
      </c>
      <c r="BC145" t="str">
        <f t="shared" si="34"/>
        <v/>
      </c>
      <c r="BE145" t="str">
        <f t="shared" si="35"/>
        <v/>
      </c>
      <c r="BF145" t="str">
        <f t="shared" si="36"/>
        <v/>
      </c>
      <c r="BG145" t="str">
        <f t="shared" si="37"/>
        <v/>
      </c>
    </row>
    <row r="146" spans="48:59">
      <c r="AV146" t="str">
        <f t="shared" si="32"/>
        <v/>
      </c>
      <c r="BB146" t="str">
        <f t="shared" si="33"/>
        <v/>
      </c>
      <c r="BC146" t="str">
        <f t="shared" si="34"/>
        <v/>
      </c>
      <c r="BE146" t="str">
        <f t="shared" si="35"/>
        <v/>
      </c>
      <c r="BF146" t="str">
        <f t="shared" si="36"/>
        <v/>
      </c>
      <c r="BG146" t="str">
        <f t="shared" si="37"/>
        <v/>
      </c>
    </row>
    <row r="147" spans="48:59">
      <c r="AV147" t="str">
        <f t="shared" si="32"/>
        <v/>
      </c>
      <c r="BB147" t="str">
        <f t="shared" si="33"/>
        <v/>
      </c>
      <c r="BC147" t="str">
        <f t="shared" si="34"/>
        <v/>
      </c>
      <c r="BE147" t="str">
        <f t="shared" si="35"/>
        <v/>
      </c>
      <c r="BF147" t="str">
        <f t="shared" si="36"/>
        <v/>
      </c>
      <c r="BG147" t="str">
        <f t="shared" si="37"/>
        <v/>
      </c>
    </row>
    <row r="148" spans="48:59">
      <c r="AV148" t="str">
        <f t="shared" si="32"/>
        <v/>
      </c>
      <c r="BB148" t="str">
        <f t="shared" si="33"/>
        <v/>
      </c>
      <c r="BC148" t="str">
        <f t="shared" si="34"/>
        <v/>
      </c>
      <c r="BE148" t="str">
        <f t="shared" si="35"/>
        <v/>
      </c>
      <c r="BF148" t="str">
        <f t="shared" si="36"/>
        <v/>
      </c>
      <c r="BG148" t="str">
        <f t="shared" si="37"/>
        <v/>
      </c>
    </row>
    <row r="149" spans="48:59">
      <c r="AV149" t="str">
        <f t="shared" si="32"/>
        <v/>
      </c>
      <c r="BB149" t="str">
        <f t="shared" si="33"/>
        <v/>
      </c>
      <c r="BC149" t="str">
        <f t="shared" si="34"/>
        <v/>
      </c>
      <c r="BE149" t="str">
        <f t="shared" si="35"/>
        <v/>
      </c>
      <c r="BF149" t="str">
        <f t="shared" si="36"/>
        <v/>
      </c>
      <c r="BG149" t="str">
        <f t="shared" si="37"/>
        <v/>
      </c>
    </row>
    <row r="150" spans="48:59">
      <c r="AV150" t="str">
        <f t="shared" si="32"/>
        <v/>
      </c>
      <c r="BB150" t="str">
        <f t="shared" si="33"/>
        <v/>
      </c>
      <c r="BC150" t="str">
        <f t="shared" si="34"/>
        <v/>
      </c>
      <c r="BE150" t="str">
        <f t="shared" si="35"/>
        <v/>
      </c>
      <c r="BF150" t="str">
        <f t="shared" si="36"/>
        <v/>
      </c>
      <c r="BG150" t="str">
        <f t="shared" si="37"/>
        <v/>
      </c>
    </row>
    <row r="151" spans="48:59">
      <c r="AV151" t="str">
        <f t="shared" si="32"/>
        <v/>
      </c>
      <c r="BB151" t="str">
        <f t="shared" si="33"/>
        <v/>
      </c>
      <c r="BC151" t="str">
        <f t="shared" si="34"/>
        <v/>
      </c>
      <c r="BE151" t="str">
        <f t="shared" si="35"/>
        <v/>
      </c>
      <c r="BF151" t="str">
        <f t="shared" si="36"/>
        <v/>
      </c>
      <c r="BG151" t="str">
        <f t="shared" si="37"/>
        <v/>
      </c>
    </row>
    <row r="152" spans="48:59">
      <c r="AV152" t="str">
        <f t="shared" si="32"/>
        <v/>
      </c>
      <c r="BB152" t="str">
        <f t="shared" si="33"/>
        <v/>
      </c>
      <c r="BC152" t="str">
        <f t="shared" si="34"/>
        <v/>
      </c>
      <c r="BE152" t="str">
        <f t="shared" si="35"/>
        <v/>
      </c>
      <c r="BF152" t="str">
        <f t="shared" si="36"/>
        <v/>
      </c>
      <c r="BG152" t="str">
        <f t="shared" si="37"/>
        <v/>
      </c>
    </row>
    <row r="153" spans="48:59">
      <c r="AV153" t="str">
        <f t="shared" si="32"/>
        <v/>
      </c>
      <c r="BB153" t="str">
        <f t="shared" si="33"/>
        <v/>
      </c>
      <c r="BC153" t="str">
        <f t="shared" si="34"/>
        <v/>
      </c>
      <c r="BE153" t="str">
        <f t="shared" si="35"/>
        <v/>
      </c>
      <c r="BF153" t="str">
        <f t="shared" si="36"/>
        <v/>
      </c>
      <c r="BG153" t="str">
        <f t="shared" si="37"/>
        <v/>
      </c>
    </row>
    <row r="154" spans="48:59">
      <c r="AV154" t="str">
        <f t="shared" ref="AV154:AV198" si="38">IF(H154="○","１男１００ｍ．","")</f>
        <v/>
      </c>
      <c r="BB154" t="str">
        <f t="shared" ref="BB154:BB198" si="39">IF(T154="○","２男１００ｍ．","")</f>
        <v/>
      </c>
      <c r="BC154" t="str">
        <f t="shared" ref="BC154:BC198" si="40">IF(V154="○","３男１００ｍ．","")</f>
        <v/>
      </c>
      <c r="BE154" t="str">
        <f t="shared" ref="BE154:BE198" si="41">IF(X154="○","全男２００ｍ．","")</f>
        <v/>
      </c>
      <c r="BF154" t="str">
        <f t="shared" ref="BF154:BF198" si="42">IF(AB154="○","全男４００ｍ．","")</f>
        <v/>
      </c>
      <c r="BG154" t="str">
        <f t="shared" ref="BG154:BG198" si="43">IF(AD154="○","全８００ｍ．","")</f>
        <v/>
      </c>
    </row>
    <row r="155" spans="48:59">
      <c r="AV155" t="str">
        <f t="shared" si="38"/>
        <v/>
      </c>
      <c r="BB155" t="str">
        <f t="shared" si="39"/>
        <v/>
      </c>
      <c r="BC155" t="str">
        <f t="shared" si="40"/>
        <v/>
      </c>
      <c r="BE155" t="str">
        <f t="shared" si="41"/>
        <v/>
      </c>
      <c r="BF155" t="str">
        <f t="shared" si="42"/>
        <v/>
      </c>
      <c r="BG155" t="str">
        <f t="shared" si="43"/>
        <v/>
      </c>
    </row>
    <row r="156" spans="48:59">
      <c r="AV156" t="str">
        <f t="shared" si="38"/>
        <v/>
      </c>
      <c r="BB156" t="str">
        <f t="shared" si="39"/>
        <v/>
      </c>
      <c r="BC156" t="str">
        <f t="shared" si="40"/>
        <v/>
      </c>
      <c r="BE156" t="str">
        <f t="shared" si="41"/>
        <v/>
      </c>
      <c r="BF156" t="str">
        <f t="shared" si="42"/>
        <v/>
      </c>
      <c r="BG156" t="str">
        <f t="shared" si="43"/>
        <v/>
      </c>
    </row>
    <row r="157" spans="48:59">
      <c r="AV157" t="str">
        <f t="shared" si="38"/>
        <v/>
      </c>
      <c r="BB157" t="str">
        <f t="shared" si="39"/>
        <v/>
      </c>
      <c r="BC157" t="str">
        <f t="shared" si="40"/>
        <v/>
      </c>
      <c r="BE157" t="str">
        <f t="shared" si="41"/>
        <v/>
      </c>
      <c r="BF157" t="str">
        <f t="shared" si="42"/>
        <v/>
      </c>
      <c r="BG157" t="str">
        <f t="shared" si="43"/>
        <v/>
      </c>
    </row>
    <row r="158" spans="48:59">
      <c r="AV158" t="str">
        <f t="shared" si="38"/>
        <v/>
      </c>
      <c r="BB158" t="str">
        <f t="shared" si="39"/>
        <v/>
      </c>
      <c r="BC158" t="str">
        <f t="shared" si="40"/>
        <v/>
      </c>
      <c r="BE158" t="str">
        <f t="shared" si="41"/>
        <v/>
      </c>
      <c r="BF158" t="str">
        <f t="shared" si="42"/>
        <v/>
      </c>
      <c r="BG158" t="str">
        <f t="shared" si="43"/>
        <v/>
      </c>
    </row>
    <row r="159" spans="48:59">
      <c r="AV159" t="str">
        <f t="shared" si="38"/>
        <v/>
      </c>
      <c r="BB159" t="str">
        <f t="shared" si="39"/>
        <v/>
      </c>
      <c r="BC159" t="str">
        <f t="shared" si="40"/>
        <v/>
      </c>
      <c r="BE159" t="str">
        <f t="shared" si="41"/>
        <v/>
      </c>
      <c r="BF159" t="str">
        <f t="shared" si="42"/>
        <v/>
      </c>
      <c r="BG159" t="str">
        <f t="shared" si="43"/>
        <v/>
      </c>
    </row>
    <row r="160" spans="48:59">
      <c r="AV160" t="str">
        <f t="shared" si="38"/>
        <v/>
      </c>
      <c r="BB160" t="str">
        <f t="shared" si="39"/>
        <v/>
      </c>
      <c r="BC160" t="str">
        <f t="shared" si="40"/>
        <v/>
      </c>
      <c r="BE160" t="str">
        <f t="shared" si="41"/>
        <v/>
      </c>
      <c r="BF160" t="str">
        <f t="shared" si="42"/>
        <v/>
      </c>
      <c r="BG160" t="str">
        <f t="shared" si="43"/>
        <v/>
      </c>
    </row>
    <row r="161" spans="48:59">
      <c r="AV161" t="str">
        <f t="shared" si="38"/>
        <v/>
      </c>
      <c r="BB161" t="str">
        <f t="shared" si="39"/>
        <v/>
      </c>
      <c r="BC161" t="str">
        <f t="shared" si="40"/>
        <v/>
      </c>
      <c r="BE161" t="str">
        <f t="shared" si="41"/>
        <v/>
      </c>
      <c r="BF161" t="str">
        <f t="shared" si="42"/>
        <v/>
      </c>
      <c r="BG161" t="str">
        <f t="shared" si="43"/>
        <v/>
      </c>
    </row>
    <row r="162" spans="48:59">
      <c r="AV162" t="str">
        <f t="shared" si="38"/>
        <v/>
      </c>
      <c r="BB162" t="str">
        <f t="shared" si="39"/>
        <v/>
      </c>
      <c r="BC162" t="str">
        <f t="shared" si="40"/>
        <v/>
      </c>
      <c r="BE162" t="str">
        <f t="shared" si="41"/>
        <v/>
      </c>
      <c r="BF162" t="str">
        <f t="shared" si="42"/>
        <v/>
      </c>
      <c r="BG162" t="str">
        <f t="shared" si="43"/>
        <v/>
      </c>
    </row>
    <row r="163" spans="48:59">
      <c r="AV163" t="str">
        <f t="shared" si="38"/>
        <v/>
      </c>
      <c r="BB163" t="str">
        <f t="shared" si="39"/>
        <v/>
      </c>
      <c r="BC163" t="str">
        <f t="shared" si="40"/>
        <v/>
      </c>
      <c r="BE163" t="str">
        <f t="shared" si="41"/>
        <v/>
      </c>
      <c r="BF163" t="str">
        <f t="shared" si="42"/>
        <v/>
      </c>
      <c r="BG163" t="str">
        <f t="shared" si="43"/>
        <v/>
      </c>
    </row>
    <row r="164" spans="48:59">
      <c r="AV164" t="str">
        <f t="shared" si="38"/>
        <v/>
      </c>
      <c r="BB164" t="str">
        <f t="shared" si="39"/>
        <v/>
      </c>
      <c r="BC164" t="str">
        <f t="shared" si="40"/>
        <v/>
      </c>
      <c r="BE164" t="str">
        <f t="shared" si="41"/>
        <v/>
      </c>
      <c r="BF164" t="str">
        <f t="shared" si="42"/>
        <v/>
      </c>
      <c r="BG164" t="str">
        <f t="shared" si="43"/>
        <v/>
      </c>
    </row>
    <row r="165" spans="48:59">
      <c r="AV165" t="str">
        <f t="shared" si="38"/>
        <v/>
      </c>
      <c r="BB165" t="str">
        <f t="shared" si="39"/>
        <v/>
      </c>
      <c r="BC165" t="str">
        <f t="shared" si="40"/>
        <v/>
      </c>
      <c r="BE165" t="str">
        <f t="shared" si="41"/>
        <v/>
      </c>
      <c r="BF165" t="str">
        <f t="shared" si="42"/>
        <v/>
      </c>
      <c r="BG165" t="str">
        <f t="shared" si="43"/>
        <v/>
      </c>
    </row>
    <row r="166" spans="48:59">
      <c r="AV166" t="str">
        <f t="shared" si="38"/>
        <v/>
      </c>
      <c r="BB166" t="str">
        <f t="shared" si="39"/>
        <v/>
      </c>
      <c r="BC166" t="str">
        <f t="shared" si="40"/>
        <v/>
      </c>
      <c r="BE166" t="str">
        <f t="shared" si="41"/>
        <v/>
      </c>
      <c r="BF166" t="str">
        <f t="shared" si="42"/>
        <v/>
      </c>
      <c r="BG166" t="str">
        <f t="shared" si="43"/>
        <v/>
      </c>
    </row>
    <row r="167" spans="48:59">
      <c r="AV167" t="str">
        <f t="shared" si="38"/>
        <v/>
      </c>
      <c r="BB167" t="str">
        <f t="shared" si="39"/>
        <v/>
      </c>
      <c r="BC167" t="str">
        <f t="shared" si="40"/>
        <v/>
      </c>
      <c r="BE167" t="str">
        <f t="shared" si="41"/>
        <v/>
      </c>
      <c r="BF167" t="str">
        <f t="shared" si="42"/>
        <v/>
      </c>
      <c r="BG167" t="str">
        <f t="shared" si="43"/>
        <v/>
      </c>
    </row>
    <row r="168" spans="48:59">
      <c r="AV168" t="str">
        <f t="shared" si="38"/>
        <v/>
      </c>
      <c r="BB168" t="str">
        <f t="shared" si="39"/>
        <v/>
      </c>
      <c r="BC168" t="str">
        <f t="shared" si="40"/>
        <v/>
      </c>
      <c r="BE168" t="str">
        <f t="shared" si="41"/>
        <v/>
      </c>
      <c r="BF168" t="str">
        <f t="shared" si="42"/>
        <v/>
      </c>
      <c r="BG168" t="str">
        <f t="shared" si="43"/>
        <v/>
      </c>
    </row>
    <row r="169" spans="48:59">
      <c r="AV169" t="str">
        <f t="shared" si="38"/>
        <v/>
      </c>
      <c r="BB169" t="str">
        <f t="shared" si="39"/>
        <v/>
      </c>
      <c r="BC169" t="str">
        <f t="shared" si="40"/>
        <v/>
      </c>
      <c r="BE169" t="str">
        <f t="shared" si="41"/>
        <v/>
      </c>
      <c r="BF169" t="str">
        <f t="shared" si="42"/>
        <v/>
      </c>
      <c r="BG169" t="str">
        <f t="shared" si="43"/>
        <v/>
      </c>
    </row>
    <row r="170" spans="48:59">
      <c r="AV170" t="str">
        <f t="shared" si="38"/>
        <v/>
      </c>
      <c r="BB170" t="str">
        <f t="shared" si="39"/>
        <v/>
      </c>
      <c r="BC170" t="str">
        <f t="shared" si="40"/>
        <v/>
      </c>
      <c r="BE170" t="str">
        <f t="shared" si="41"/>
        <v/>
      </c>
      <c r="BF170" t="str">
        <f t="shared" si="42"/>
        <v/>
      </c>
      <c r="BG170" t="str">
        <f t="shared" si="43"/>
        <v/>
      </c>
    </row>
    <row r="171" spans="48:59">
      <c r="AV171" t="str">
        <f t="shared" si="38"/>
        <v/>
      </c>
      <c r="BB171" t="str">
        <f t="shared" si="39"/>
        <v/>
      </c>
      <c r="BC171" t="str">
        <f t="shared" si="40"/>
        <v/>
      </c>
      <c r="BE171" t="str">
        <f t="shared" si="41"/>
        <v/>
      </c>
      <c r="BF171" t="str">
        <f t="shared" si="42"/>
        <v/>
      </c>
      <c r="BG171" t="str">
        <f t="shared" si="43"/>
        <v/>
      </c>
    </row>
    <row r="172" spans="48:59">
      <c r="AV172" t="str">
        <f t="shared" si="38"/>
        <v/>
      </c>
      <c r="BB172" t="str">
        <f t="shared" si="39"/>
        <v/>
      </c>
      <c r="BC172" t="str">
        <f t="shared" si="40"/>
        <v/>
      </c>
      <c r="BE172" t="str">
        <f t="shared" si="41"/>
        <v/>
      </c>
      <c r="BF172" t="str">
        <f t="shared" si="42"/>
        <v/>
      </c>
      <c r="BG172" t="str">
        <f t="shared" si="43"/>
        <v/>
      </c>
    </row>
    <row r="173" spans="48:59">
      <c r="AV173" t="str">
        <f t="shared" si="38"/>
        <v/>
      </c>
      <c r="BB173" t="str">
        <f t="shared" si="39"/>
        <v/>
      </c>
      <c r="BC173" t="str">
        <f t="shared" si="40"/>
        <v/>
      </c>
      <c r="BE173" t="str">
        <f t="shared" si="41"/>
        <v/>
      </c>
      <c r="BF173" t="str">
        <f t="shared" si="42"/>
        <v/>
      </c>
      <c r="BG173" t="str">
        <f t="shared" si="43"/>
        <v/>
      </c>
    </row>
    <row r="174" spans="48:59">
      <c r="AV174" t="str">
        <f t="shared" si="38"/>
        <v/>
      </c>
      <c r="BB174" t="str">
        <f t="shared" si="39"/>
        <v/>
      </c>
      <c r="BC174" t="str">
        <f t="shared" si="40"/>
        <v/>
      </c>
      <c r="BE174" t="str">
        <f t="shared" si="41"/>
        <v/>
      </c>
      <c r="BF174" t="str">
        <f t="shared" si="42"/>
        <v/>
      </c>
      <c r="BG174" t="str">
        <f t="shared" si="43"/>
        <v/>
      </c>
    </row>
    <row r="175" spans="48:59">
      <c r="AV175" t="str">
        <f t="shared" si="38"/>
        <v/>
      </c>
      <c r="BB175" t="str">
        <f t="shared" si="39"/>
        <v/>
      </c>
      <c r="BC175" t="str">
        <f t="shared" si="40"/>
        <v/>
      </c>
      <c r="BE175" t="str">
        <f t="shared" si="41"/>
        <v/>
      </c>
      <c r="BF175" t="str">
        <f t="shared" si="42"/>
        <v/>
      </c>
      <c r="BG175" t="str">
        <f t="shared" si="43"/>
        <v/>
      </c>
    </row>
    <row r="176" spans="48:59">
      <c r="AV176" t="str">
        <f t="shared" si="38"/>
        <v/>
      </c>
      <c r="BB176" t="str">
        <f t="shared" si="39"/>
        <v/>
      </c>
      <c r="BC176" t="str">
        <f t="shared" si="40"/>
        <v/>
      </c>
      <c r="BE176" t="str">
        <f t="shared" si="41"/>
        <v/>
      </c>
      <c r="BF176" t="str">
        <f t="shared" si="42"/>
        <v/>
      </c>
      <c r="BG176" t="str">
        <f t="shared" si="43"/>
        <v/>
      </c>
    </row>
    <row r="177" spans="48:60">
      <c r="AV177" t="str">
        <f t="shared" si="38"/>
        <v/>
      </c>
      <c r="BB177" t="str">
        <f t="shared" si="39"/>
        <v/>
      </c>
      <c r="BC177" t="str">
        <f t="shared" si="40"/>
        <v/>
      </c>
      <c r="BE177" t="str">
        <f t="shared" si="41"/>
        <v/>
      </c>
      <c r="BF177" t="str">
        <f t="shared" si="42"/>
        <v/>
      </c>
      <c r="BG177" t="str">
        <f t="shared" si="43"/>
        <v/>
      </c>
    </row>
    <row r="178" spans="48:60">
      <c r="AV178" t="str">
        <f t="shared" si="38"/>
        <v/>
      </c>
      <c r="BB178" t="str">
        <f t="shared" si="39"/>
        <v/>
      </c>
      <c r="BC178" t="str">
        <f t="shared" si="40"/>
        <v/>
      </c>
      <c r="BE178" t="str">
        <f t="shared" si="41"/>
        <v/>
      </c>
      <c r="BF178" t="str">
        <f t="shared" si="42"/>
        <v/>
      </c>
      <c r="BG178" t="str">
        <f t="shared" si="43"/>
        <v/>
      </c>
    </row>
    <row r="179" spans="48:60">
      <c r="AV179" t="str">
        <f t="shared" si="38"/>
        <v/>
      </c>
      <c r="BB179" t="str">
        <f t="shared" si="39"/>
        <v/>
      </c>
      <c r="BC179" t="str">
        <f t="shared" si="40"/>
        <v/>
      </c>
      <c r="BE179" t="str">
        <f t="shared" si="41"/>
        <v/>
      </c>
      <c r="BF179" t="str">
        <f t="shared" si="42"/>
        <v/>
      </c>
      <c r="BG179" t="str">
        <f t="shared" si="43"/>
        <v/>
      </c>
    </row>
    <row r="180" spans="48:60">
      <c r="AV180" t="str">
        <f t="shared" si="38"/>
        <v/>
      </c>
      <c r="BB180" t="str">
        <f t="shared" si="39"/>
        <v/>
      </c>
      <c r="BC180" t="str">
        <f t="shared" si="40"/>
        <v/>
      </c>
      <c r="BE180" t="str">
        <f t="shared" si="41"/>
        <v/>
      </c>
      <c r="BF180" t="str">
        <f t="shared" si="42"/>
        <v/>
      </c>
      <c r="BG180" t="str">
        <f t="shared" si="43"/>
        <v/>
      </c>
    </row>
    <row r="181" spans="48:60">
      <c r="AV181" t="str">
        <f t="shared" si="38"/>
        <v/>
      </c>
      <c r="BB181" t="str">
        <f t="shared" si="39"/>
        <v/>
      </c>
      <c r="BC181" t="str">
        <f t="shared" si="40"/>
        <v/>
      </c>
      <c r="BE181" t="str">
        <f t="shared" si="41"/>
        <v/>
      </c>
      <c r="BF181" t="str">
        <f t="shared" si="42"/>
        <v/>
      </c>
      <c r="BG181" t="str">
        <f t="shared" si="43"/>
        <v/>
      </c>
    </row>
    <row r="182" spans="48:60">
      <c r="AV182" t="str">
        <f t="shared" si="38"/>
        <v/>
      </c>
      <c r="BB182" t="str">
        <f t="shared" si="39"/>
        <v/>
      </c>
      <c r="BC182" t="str">
        <f t="shared" si="40"/>
        <v/>
      </c>
      <c r="BE182" t="str">
        <f t="shared" si="41"/>
        <v/>
      </c>
      <c r="BF182" t="str">
        <f t="shared" si="42"/>
        <v/>
      </c>
      <c r="BG182" t="str">
        <f t="shared" si="43"/>
        <v/>
      </c>
    </row>
    <row r="183" spans="48:60">
      <c r="AV183" t="str">
        <f t="shared" si="38"/>
        <v/>
      </c>
      <c r="BB183" t="str">
        <f t="shared" si="39"/>
        <v/>
      </c>
      <c r="BC183" t="str">
        <f t="shared" si="40"/>
        <v/>
      </c>
      <c r="BE183" t="str">
        <f t="shared" si="41"/>
        <v/>
      </c>
      <c r="BF183" t="str">
        <f t="shared" si="42"/>
        <v/>
      </c>
      <c r="BG183" t="str">
        <f t="shared" si="43"/>
        <v/>
      </c>
    </row>
    <row r="184" spans="48:60">
      <c r="AV184" t="str">
        <f t="shared" si="38"/>
        <v/>
      </c>
      <c r="BB184" t="str">
        <f t="shared" si="39"/>
        <v/>
      </c>
      <c r="BC184" t="str">
        <f t="shared" si="40"/>
        <v/>
      </c>
      <c r="BE184" t="str">
        <f t="shared" si="41"/>
        <v/>
      </c>
      <c r="BF184" t="str">
        <f t="shared" si="42"/>
        <v/>
      </c>
      <c r="BG184" t="str">
        <f t="shared" si="43"/>
        <v/>
      </c>
    </row>
    <row r="185" spans="48:60">
      <c r="AV185" t="str">
        <f t="shared" si="38"/>
        <v/>
      </c>
      <c r="BB185" t="str">
        <f t="shared" si="39"/>
        <v/>
      </c>
      <c r="BC185" t="str">
        <f t="shared" si="40"/>
        <v/>
      </c>
      <c r="BE185" t="str">
        <f t="shared" si="41"/>
        <v/>
      </c>
      <c r="BF185" t="str">
        <f t="shared" si="42"/>
        <v/>
      </c>
      <c r="BG185" t="str">
        <f t="shared" si="43"/>
        <v/>
      </c>
    </row>
    <row r="186" spans="48:60">
      <c r="AV186" t="str">
        <f t="shared" si="38"/>
        <v/>
      </c>
      <c r="BB186" t="str">
        <f t="shared" si="39"/>
        <v/>
      </c>
      <c r="BC186" t="str">
        <f t="shared" si="40"/>
        <v/>
      </c>
      <c r="BE186" t="str">
        <f t="shared" si="41"/>
        <v/>
      </c>
      <c r="BF186" t="str">
        <f t="shared" si="42"/>
        <v/>
      </c>
      <c r="BG186" t="str">
        <f t="shared" si="43"/>
        <v/>
      </c>
    </row>
    <row r="187" spans="48:60">
      <c r="AV187" t="str">
        <f t="shared" si="38"/>
        <v/>
      </c>
      <c r="BB187" t="str">
        <f t="shared" si="39"/>
        <v/>
      </c>
      <c r="BC187" t="str">
        <f t="shared" si="40"/>
        <v/>
      </c>
      <c r="BE187" t="str">
        <f t="shared" si="41"/>
        <v/>
      </c>
      <c r="BF187" t="str">
        <f t="shared" si="42"/>
        <v/>
      </c>
      <c r="BG187" t="str">
        <f t="shared" si="43"/>
        <v/>
      </c>
    </row>
    <row r="188" spans="48:60">
      <c r="AV188" t="str">
        <f t="shared" si="38"/>
        <v/>
      </c>
      <c r="BB188" t="str">
        <f t="shared" si="39"/>
        <v/>
      </c>
      <c r="BC188" t="str">
        <f t="shared" si="40"/>
        <v/>
      </c>
      <c r="BE188" t="str">
        <f t="shared" si="41"/>
        <v/>
      </c>
      <c r="BF188" t="str">
        <f t="shared" si="42"/>
        <v/>
      </c>
      <c r="BG188" t="str">
        <f t="shared" si="43"/>
        <v/>
      </c>
    </row>
    <row r="189" spans="48:60">
      <c r="AV189" t="str">
        <f t="shared" si="38"/>
        <v/>
      </c>
      <c r="BB189" t="str">
        <f t="shared" si="39"/>
        <v/>
      </c>
      <c r="BC189" t="str">
        <f t="shared" si="40"/>
        <v/>
      </c>
      <c r="BE189" t="str">
        <f t="shared" si="41"/>
        <v/>
      </c>
      <c r="BF189" t="str">
        <f t="shared" si="42"/>
        <v/>
      </c>
      <c r="BG189" t="str">
        <f t="shared" si="43"/>
        <v/>
      </c>
    </row>
    <row r="190" spans="48:60">
      <c r="AV190" t="str">
        <f t="shared" si="38"/>
        <v/>
      </c>
      <c r="BB190" t="str">
        <f t="shared" si="39"/>
        <v/>
      </c>
      <c r="BC190" t="str">
        <f t="shared" si="40"/>
        <v/>
      </c>
      <c r="BE190" t="str">
        <f t="shared" si="41"/>
        <v/>
      </c>
      <c r="BF190" t="str">
        <f t="shared" si="42"/>
        <v/>
      </c>
      <c r="BG190" t="str">
        <f t="shared" si="43"/>
        <v/>
      </c>
    </row>
    <row r="191" spans="48:60">
      <c r="AV191" t="str">
        <f t="shared" si="38"/>
        <v/>
      </c>
      <c r="BB191" t="str">
        <f t="shared" si="39"/>
        <v/>
      </c>
      <c r="BC191" t="str">
        <f t="shared" si="40"/>
        <v/>
      </c>
      <c r="BE191" t="str">
        <f t="shared" si="41"/>
        <v/>
      </c>
      <c r="BF191" t="str">
        <f t="shared" si="42"/>
        <v/>
      </c>
      <c r="BG191" t="str">
        <f t="shared" si="43"/>
        <v/>
      </c>
    </row>
    <row r="192" spans="48:60">
      <c r="AV192" t="str">
        <f t="shared" si="38"/>
        <v/>
      </c>
      <c r="BB192" t="str">
        <f t="shared" si="39"/>
        <v/>
      </c>
      <c r="BC192" t="str">
        <f t="shared" si="40"/>
        <v/>
      </c>
      <c r="BE192" t="str">
        <f t="shared" si="41"/>
        <v/>
      </c>
      <c r="BF192" t="str">
        <f t="shared" si="42"/>
        <v/>
      </c>
      <c r="BG192" t="str">
        <f t="shared" si="43"/>
        <v/>
      </c>
      <c r="BH192" t="str">
        <f t="shared" ref="BH192:BH198" si="44">IF(AF192="○","全男１５００ｍ．","")</f>
        <v/>
      </c>
    </row>
    <row r="193" spans="48:60">
      <c r="AV193" t="str">
        <f t="shared" si="38"/>
        <v/>
      </c>
      <c r="BB193" t="str">
        <f t="shared" si="39"/>
        <v/>
      </c>
      <c r="BC193" t="str">
        <f t="shared" si="40"/>
        <v/>
      </c>
      <c r="BE193" t="str">
        <f t="shared" si="41"/>
        <v/>
      </c>
      <c r="BF193" t="str">
        <f t="shared" si="42"/>
        <v/>
      </c>
      <c r="BG193" t="str">
        <f t="shared" si="43"/>
        <v/>
      </c>
      <c r="BH193" t="str">
        <f t="shared" si="44"/>
        <v/>
      </c>
    </row>
    <row r="194" spans="48:60">
      <c r="AV194" t="str">
        <f t="shared" si="38"/>
        <v/>
      </c>
      <c r="BB194" t="str">
        <f t="shared" si="39"/>
        <v/>
      </c>
      <c r="BC194" t="str">
        <f t="shared" si="40"/>
        <v/>
      </c>
      <c r="BE194" t="str">
        <f t="shared" si="41"/>
        <v/>
      </c>
      <c r="BF194" t="str">
        <f t="shared" si="42"/>
        <v/>
      </c>
      <c r="BG194" t="str">
        <f t="shared" si="43"/>
        <v/>
      </c>
      <c r="BH194" t="str">
        <f t="shared" si="44"/>
        <v/>
      </c>
    </row>
    <row r="195" spans="48:60">
      <c r="AV195" t="str">
        <f t="shared" si="38"/>
        <v/>
      </c>
      <c r="BB195" t="str">
        <f t="shared" si="39"/>
        <v/>
      </c>
      <c r="BC195" t="str">
        <f t="shared" si="40"/>
        <v/>
      </c>
      <c r="BE195" t="str">
        <f t="shared" si="41"/>
        <v/>
      </c>
      <c r="BF195" t="str">
        <f t="shared" si="42"/>
        <v/>
      </c>
      <c r="BG195" t="str">
        <f t="shared" si="43"/>
        <v/>
      </c>
      <c r="BH195" t="str">
        <f t="shared" si="44"/>
        <v/>
      </c>
    </row>
    <row r="196" spans="48:60">
      <c r="AV196" t="str">
        <f t="shared" si="38"/>
        <v/>
      </c>
      <c r="BB196" t="str">
        <f t="shared" si="39"/>
        <v/>
      </c>
      <c r="BC196" t="str">
        <f t="shared" si="40"/>
        <v/>
      </c>
      <c r="BE196" t="str">
        <f t="shared" si="41"/>
        <v/>
      </c>
      <c r="BF196" t="str">
        <f t="shared" si="42"/>
        <v/>
      </c>
      <c r="BG196" t="str">
        <f t="shared" si="43"/>
        <v/>
      </c>
      <c r="BH196" t="str">
        <f t="shared" si="44"/>
        <v/>
      </c>
    </row>
    <row r="197" spans="48:60">
      <c r="AV197" t="str">
        <f t="shared" si="38"/>
        <v/>
      </c>
      <c r="BB197" t="str">
        <f t="shared" si="39"/>
        <v/>
      </c>
      <c r="BC197" t="str">
        <f t="shared" si="40"/>
        <v/>
      </c>
      <c r="BE197" t="str">
        <f t="shared" si="41"/>
        <v/>
      </c>
      <c r="BF197" t="str">
        <f t="shared" si="42"/>
        <v/>
      </c>
      <c r="BG197" t="str">
        <f t="shared" si="43"/>
        <v/>
      </c>
      <c r="BH197" t="str">
        <f t="shared" si="44"/>
        <v/>
      </c>
    </row>
    <row r="198" spans="48:60">
      <c r="AV198" t="str">
        <f t="shared" si="38"/>
        <v/>
      </c>
      <c r="BB198" t="str">
        <f t="shared" si="39"/>
        <v/>
      </c>
      <c r="BC198" t="str">
        <f t="shared" si="40"/>
        <v/>
      </c>
      <c r="BE198" t="str">
        <f t="shared" si="41"/>
        <v/>
      </c>
      <c r="BF198" t="str">
        <f t="shared" si="42"/>
        <v/>
      </c>
      <c r="BG198" t="str">
        <f t="shared" si="43"/>
        <v/>
      </c>
      <c r="BH198" t="str">
        <f t="shared" si="44"/>
        <v/>
      </c>
    </row>
    <row r="219" spans="1:1">
      <c r="A219" s="3"/>
    </row>
  </sheetData>
  <protectedRanges>
    <protectedRange sqref="H9:AK31 H67:AK108" name="範囲2"/>
    <protectedRange sqref="B12:E31 B9:E10 B49:E108" name="範囲1"/>
    <protectedRange sqref="B32:E48" name="範囲1_1"/>
    <protectedRange sqref="H32:AK66" name="範囲2_1"/>
    <protectedRange sqref="B11:E11" name="範囲1_2"/>
  </protectedRanges>
  <mergeCells count="19">
    <mergeCell ref="AP7:AQ7"/>
    <mergeCell ref="X7:Y7"/>
    <mergeCell ref="AB7:AC7"/>
    <mergeCell ref="AF7:AG7"/>
    <mergeCell ref="AL7:AM7"/>
    <mergeCell ref="AD7:AE7"/>
    <mergeCell ref="Z7:AA7"/>
    <mergeCell ref="AH7:AI7"/>
    <mergeCell ref="AJ7:AK7"/>
    <mergeCell ref="AN7:AO7"/>
    <mergeCell ref="B1:G1"/>
    <mergeCell ref="H7:I7"/>
    <mergeCell ref="T7:U7"/>
    <mergeCell ref="V7:W7"/>
    <mergeCell ref="P7:Q7"/>
    <mergeCell ref="R7:S7"/>
    <mergeCell ref="N7:O7"/>
    <mergeCell ref="L7:M7"/>
    <mergeCell ref="J7:K7"/>
  </mergeCells>
  <phoneticPr fontId="3"/>
  <dataValidations count="1">
    <dataValidation type="list" allowBlank="1" showInputMessage="1" showErrorMessage="1" sqref="AD9:AD108 AB9:AB108 Z9:Z108 X9:X108 V9:V108 T9:T108 R9:R108 P9:P108 N9:N108 L9:L108 J9:J108 H9:H108" xr:uid="{00000000-0002-0000-0200-000000000000}">
      <formula1>$AS$6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</sheetPr>
  <dimension ref="A1:AX205"/>
  <sheetViews>
    <sheetView workbookViewId="0">
      <selection activeCell="N14" sqref="N14:N18"/>
    </sheetView>
  </sheetViews>
  <sheetFormatPr defaultRowHeight="13.5"/>
  <cols>
    <col min="1" max="1" width="4.125" customWidth="1"/>
    <col min="2" max="2" width="5.125" customWidth="1"/>
    <col min="3" max="3" width="4.125" customWidth="1"/>
    <col min="4" max="4" width="9.5" customWidth="1"/>
    <col min="5" max="5" width="13.375" customWidth="1"/>
    <col min="6" max="6" width="4.625" customWidth="1"/>
    <col min="7" max="7" width="5.125" customWidth="1"/>
    <col min="8" max="8" width="4.125" customWidth="1"/>
    <col min="9" max="9" width="9.5" customWidth="1"/>
    <col min="10" max="10" width="13.625" customWidth="1"/>
    <col min="11" max="11" width="4.625" customWidth="1"/>
    <col min="12" max="12" width="5.125" customWidth="1"/>
    <col min="13" max="13" width="4.125" customWidth="1"/>
    <col min="14" max="14" width="9.5" customWidth="1"/>
    <col min="15" max="15" width="13.625" customWidth="1"/>
    <col min="16" max="16" width="4.625" customWidth="1"/>
    <col min="17" max="18" width="4.25" customWidth="1"/>
    <col min="19" max="19" width="4.75" customWidth="1"/>
    <col min="20" max="20" width="4.625" customWidth="1"/>
    <col min="21" max="21" width="4.375" customWidth="1"/>
    <col min="22" max="22" width="9.25" customWidth="1"/>
    <col min="23" max="23" width="12.625" customWidth="1"/>
    <col min="24" max="24" width="10.5" customWidth="1"/>
    <col min="25" max="25" width="4" customWidth="1"/>
    <col min="26" max="26" width="12" customWidth="1"/>
    <col min="27" max="27" width="7.75" customWidth="1"/>
    <col min="29" max="29" width="1.75" customWidth="1"/>
    <col min="30" max="30" width="4.125" customWidth="1"/>
    <col min="31" max="32" width="4.625" customWidth="1"/>
    <col min="34" max="34" width="11.75" customWidth="1"/>
    <col min="35" max="35" width="10.5" customWidth="1"/>
    <col min="36" max="36" width="4.375" customWidth="1"/>
    <col min="37" max="37" width="11.375" customWidth="1"/>
    <col min="40" max="40" width="1.625" customWidth="1"/>
    <col min="41" max="41" width="4.125" customWidth="1"/>
    <col min="42" max="42" width="4.625" customWidth="1"/>
    <col min="43" max="43" width="4.25" customWidth="1"/>
    <col min="45" max="45" width="11.375" customWidth="1"/>
    <col min="46" max="46" width="10.25" customWidth="1"/>
    <col min="47" max="47" width="4.25" customWidth="1"/>
    <col min="48" max="48" width="10.75" customWidth="1"/>
    <col min="49" max="49" width="8.375" customWidth="1"/>
  </cols>
  <sheetData>
    <row r="1" spans="1:50">
      <c r="C1" s="423" t="s">
        <v>122</v>
      </c>
      <c r="D1" s="423"/>
      <c r="E1" s="423"/>
      <c r="F1" s="423"/>
      <c r="G1" s="423"/>
      <c r="H1" s="423"/>
      <c r="I1" s="430"/>
    </row>
    <row r="3" spans="1:50" ht="14.25" thickBot="1">
      <c r="C3" t="s">
        <v>18</v>
      </c>
      <c r="D3" s="27" t="s">
        <v>66</v>
      </c>
      <c r="E3" s="110"/>
    </row>
    <row r="4" spans="1:50">
      <c r="B4" s="111"/>
      <c r="C4" s="111" t="s">
        <v>23</v>
      </c>
      <c r="D4" s="328" t="s">
        <v>126</v>
      </c>
      <c r="E4" s="27" t="s">
        <v>24</v>
      </c>
      <c r="U4" s="197"/>
      <c r="V4" s="198" t="s">
        <v>76</v>
      </c>
    </row>
    <row r="5" spans="1:50">
      <c r="B5" s="111"/>
      <c r="C5" s="111" t="s">
        <v>19</v>
      </c>
      <c r="D5" s="328" t="s">
        <v>126</v>
      </c>
      <c r="E5" s="27" t="s">
        <v>25</v>
      </c>
      <c r="H5" s="110"/>
      <c r="I5" s="110"/>
    </row>
    <row r="6" spans="1:50">
      <c r="B6" s="111"/>
      <c r="C6" s="111"/>
      <c r="D6" s="162"/>
      <c r="E6" s="27" t="s">
        <v>62</v>
      </c>
      <c r="H6" s="110"/>
      <c r="I6" s="110"/>
    </row>
    <row r="7" spans="1:50" ht="13.5" customHeight="1">
      <c r="B7" s="111"/>
      <c r="C7" s="111"/>
      <c r="D7" s="163"/>
      <c r="E7" s="27" t="s">
        <v>65</v>
      </c>
      <c r="H7" s="110"/>
      <c r="I7" s="110"/>
      <c r="T7" s="199" t="s">
        <v>123</v>
      </c>
      <c r="AE7" s="199" t="s">
        <v>124</v>
      </c>
      <c r="AP7" s="199" t="s">
        <v>125</v>
      </c>
    </row>
    <row r="8" spans="1:50" ht="13.5" customHeight="1">
      <c r="D8" s="28"/>
      <c r="E8" s="110"/>
      <c r="T8" s="199"/>
      <c r="AE8" s="199"/>
      <c r="AP8" s="199"/>
    </row>
    <row r="9" spans="1:50" ht="13.5" customHeight="1">
      <c r="C9" s="199" t="s">
        <v>119</v>
      </c>
      <c r="D9" s="28"/>
      <c r="E9" s="110"/>
      <c r="H9" s="199" t="s">
        <v>120</v>
      </c>
      <c r="M9" s="199" t="s">
        <v>121</v>
      </c>
      <c r="T9" s="199"/>
      <c r="AE9" s="199"/>
      <c r="AP9" s="199"/>
    </row>
    <row r="10" spans="1:50" ht="14.25">
      <c r="A10">
        <v>1</v>
      </c>
      <c r="B10" s="169">
        <v>1</v>
      </c>
      <c r="C10" s="111"/>
      <c r="D10" s="155"/>
      <c r="E10" s="152" t="s">
        <v>20</v>
      </c>
      <c r="F10" s="114"/>
      <c r="G10" s="169">
        <v>1</v>
      </c>
      <c r="H10" s="111"/>
      <c r="I10" s="155"/>
      <c r="J10" s="152" t="s">
        <v>20</v>
      </c>
      <c r="K10" s="114"/>
      <c r="L10" s="169">
        <v>1</v>
      </c>
      <c r="M10" s="111"/>
      <c r="N10" s="155"/>
      <c r="O10" s="152" t="s">
        <v>20</v>
      </c>
      <c r="P10" s="114"/>
    </row>
    <row r="11" spans="1:50">
      <c r="A11">
        <f>A10+1</f>
        <v>2</v>
      </c>
      <c r="D11" s="159"/>
      <c r="E11" s="153" t="s">
        <v>21</v>
      </c>
      <c r="F11" s="114"/>
      <c r="I11" s="159"/>
      <c r="J11" s="153" t="s">
        <v>21</v>
      </c>
      <c r="K11" s="114"/>
      <c r="N11" s="159"/>
      <c r="O11" s="153" t="s">
        <v>21</v>
      </c>
      <c r="P11" s="114"/>
      <c r="T11" s="200" t="s">
        <v>77</v>
      </c>
      <c r="U11" s="200"/>
      <c r="V11" s="200"/>
      <c r="AE11" s="200" t="s">
        <v>77</v>
      </c>
      <c r="AF11" s="200"/>
      <c r="AG11" s="200"/>
      <c r="AP11" s="200" t="s">
        <v>77</v>
      </c>
      <c r="AQ11" s="200"/>
      <c r="AR11" s="200"/>
    </row>
    <row r="12" spans="1:50">
      <c r="A12">
        <f t="shared" ref="A12:A63" si="0">A11+1</f>
        <v>3</v>
      </c>
      <c r="D12" s="168" t="s">
        <v>64</v>
      </c>
      <c r="E12" s="428" t="str">
        <f>IF(D14="","",VLOOKUP(MATCH(D14,男子申込!$B$9:$B$198,0),男子申込!$A$9:$F$198,6)&amp;D10)</f>
        <v/>
      </c>
      <c r="F12" s="429"/>
      <c r="I12" s="168" t="s">
        <v>64</v>
      </c>
      <c r="J12" s="428" t="str">
        <f>IF(I14="","",VLOOKUP(MATCH(I14,男子申込!$B$9:$B$198,0),男子申込!$A$9:$F$198,6)&amp;I10)</f>
        <v/>
      </c>
      <c r="K12" s="429"/>
      <c r="N12" s="168" t="s">
        <v>64</v>
      </c>
      <c r="O12" s="428" t="str">
        <f>IF(N14="","",VLOOKUP(MATCH(N14,男子申込!$B$9:$B$198,0),男子申込!$A$9:$F$198,6)&amp;N10)</f>
        <v/>
      </c>
      <c r="P12" s="429"/>
    </row>
    <row r="13" spans="1:50" ht="14.25" thickBot="1">
      <c r="A13">
        <f t="shared" si="0"/>
        <v>4</v>
      </c>
      <c r="D13" s="165" t="s">
        <v>63</v>
      </c>
      <c r="E13" s="166" t="s">
        <v>22</v>
      </c>
      <c r="F13" s="167" t="s">
        <v>0</v>
      </c>
      <c r="I13" s="165" t="s">
        <v>63</v>
      </c>
      <c r="J13" s="166" t="s">
        <v>22</v>
      </c>
      <c r="K13" s="167" t="s">
        <v>0</v>
      </c>
      <c r="N13" s="165" t="s">
        <v>11</v>
      </c>
      <c r="O13" s="166" t="s">
        <v>22</v>
      </c>
      <c r="P13" s="167" t="s">
        <v>0</v>
      </c>
      <c r="U13" s="201" t="s">
        <v>78</v>
      </c>
      <c r="V13" s="202" t="s">
        <v>85</v>
      </c>
      <c r="W13" s="203" t="s">
        <v>1</v>
      </c>
      <c r="X13" s="203" t="s">
        <v>72</v>
      </c>
      <c r="Y13" s="203" t="s">
        <v>0</v>
      </c>
      <c r="Z13" s="204" t="s">
        <v>79</v>
      </c>
      <c r="AA13" s="202" t="s">
        <v>80</v>
      </c>
      <c r="AB13" s="202" t="s">
        <v>2</v>
      </c>
      <c r="AF13" s="201" t="s">
        <v>78</v>
      </c>
      <c r="AG13" s="202" t="s">
        <v>85</v>
      </c>
      <c r="AH13" s="203" t="s">
        <v>1</v>
      </c>
      <c r="AI13" s="203" t="s">
        <v>72</v>
      </c>
      <c r="AJ13" s="203" t="s">
        <v>0</v>
      </c>
      <c r="AK13" s="204" t="s">
        <v>79</v>
      </c>
      <c r="AL13" s="202" t="s">
        <v>80</v>
      </c>
      <c r="AM13" s="202" t="s">
        <v>2</v>
      </c>
      <c r="AQ13" s="201" t="s">
        <v>78</v>
      </c>
      <c r="AR13" s="202" t="s">
        <v>85</v>
      </c>
      <c r="AS13" s="203" t="s">
        <v>1</v>
      </c>
      <c r="AT13" s="203" t="s">
        <v>72</v>
      </c>
      <c r="AU13" s="203" t="s">
        <v>0</v>
      </c>
      <c r="AV13" s="204" t="s">
        <v>79</v>
      </c>
      <c r="AW13" s="202" t="s">
        <v>80</v>
      </c>
      <c r="AX13" s="202" t="s">
        <v>2</v>
      </c>
    </row>
    <row r="14" spans="1:50" ht="14.25">
      <c r="A14">
        <f t="shared" si="0"/>
        <v>5</v>
      </c>
      <c r="C14">
        <v>1</v>
      </c>
      <c r="D14" s="157"/>
      <c r="E14" s="154" t="str">
        <f>IF(ISERROR(MATCH(D14,男子申込!$B$9:$B$198,0)),"",VLOOKUP(MATCH(D14,男子申込!$B$9:$B$198,0),男子申込!$A$9:$F$198,3))</f>
        <v/>
      </c>
      <c r="F14" s="112" t="str">
        <f>IF(ISERROR(MATCH(D14,男子申込!$B$9:$B$198,0)),"",VLOOKUP(MATCH(D14,男子申込!$B$9:$B$198,0),男子申込!$A$9:$F$198,5))</f>
        <v/>
      </c>
      <c r="H14">
        <v>1</v>
      </c>
      <c r="I14" s="157"/>
      <c r="J14" s="154" t="str">
        <f>IF(ISERROR(MATCH(I14,男子申込!$B$9:$B$198,0)),"",VLOOKUP(MATCH(I14,男子申込!$B$9:$B$198,0),男子申込!$A$9:$F$198,3))</f>
        <v/>
      </c>
      <c r="K14" s="112" t="str">
        <f>IF(ISERROR(MATCH(I14,男子申込!$B$9:$B$198,0)),"",VLOOKUP(MATCH(I14,男子申込!$B$9:$B$198,0),男子申込!$A$9:$F$198,5))</f>
        <v/>
      </c>
      <c r="M14">
        <v>1</v>
      </c>
      <c r="N14" s="157"/>
      <c r="O14" s="154" t="str">
        <f>IF(ISERROR(MATCH(N14,男子申込!$B$9:$B$198,0)),"",VLOOKUP(MATCH(N14,男子申込!$B$9:$B$198,0),男子申込!$A$9:$F$198,3))</f>
        <v/>
      </c>
      <c r="P14" s="112" t="str">
        <f>IF(ISERROR(MATCH(N14,男子申込!$B$9:$B$198,0)),"",VLOOKUP(MATCH(N14,男子申込!$B$9:$B$198,0),男子申込!$A$9:$F$198,5))</f>
        <v/>
      </c>
      <c r="S14">
        <v>1</v>
      </c>
      <c r="T14" s="205">
        <f>1</f>
        <v>1</v>
      </c>
      <c r="U14" s="207">
        <v>1</v>
      </c>
      <c r="V14" s="208" t="str">
        <f>IF(VLOOKUP(MATCH($T14,$B$10:$B$184,0)+4,$A$10:$F$184,4)="","",VLOOKUP(MATCH($T14,$B$10:$B$184,0)+4,$A$10:$F$184,4))</f>
        <v/>
      </c>
      <c r="W14" s="209" t="str">
        <f>IF($V14="","",VLOOKUP(MATCH($V14,男子申込!$B$9:$B$108,0),男子申込!$A$9:$F$108,3))</f>
        <v/>
      </c>
      <c r="X14" s="209" t="str">
        <f>IF($V14="","",VLOOKUP(MATCH($V14,男子申込!$B$9:$B$108,0),男子申込!$A$9:$F$108,4))</f>
        <v/>
      </c>
      <c r="Y14" s="210" t="str">
        <f>IF($V14="","",VLOOKUP(MATCH($V14,男子申込!$B$9:$B$108,0),男子申込!$A$9:$F$108,5))</f>
        <v/>
      </c>
      <c r="Z14" s="209" t="str">
        <f>IF($V14="","",VLOOKUP(MATCH($V14,男子申込!$B$9:$B$108,0),男子申込!$A$9:$F$108,6))</f>
        <v/>
      </c>
      <c r="AA14" s="208" t="str">
        <f>IF(VLOOKUP(MATCH($T14,$B$10:$B$184,0)+0,$A$10:$F$184,4)="","",VLOOKUP(MATCH($T14,$B$10:$B$184,0)+0,$A$10:$F$184,4))</f>
        <v/>
      </c>
      <c r="AB14" s="211" t="str">
        <f>IF(VLOOKUP(MATCH($T14,$B$10:$B$184,0)+1,$A$10:$F$184,4)="","",VLOOKUP(MATCH($T14,$B$10:$B$184,0)+1,$A$10:$F$184,4))</f>
        <v/>
      </c>
      <c r="AD14">
        <v>1</v>
      </c>
      <c r="AE14" s="205">
        <f>1</f>
        <v>1</v>
      </c>
      <c r="AF14" s="207">
        <v>1</v>
      </c>
      <c r="AG14" s="209" t="str">
        <f>IF(VLOOKUP(MATCH($AE14,$G$10:$G$184,0)+4,$A$10:$K$184,9)="","",VLOOKUP(MATCH($AE14,$G$10:$G$184,0)+4,$A$10:$K$184,9))</f>
        <v/>
      </c>
      <c r="AH14" s="209" t="str">
        <f>IF($AG14="","",VLOOKUP(MATCH($AG14,男子申込!$B$9:$B$108,0),男子申込!$A$9:$F$108,3))</f>
        <v/>
      </c>
      <c r="AI14" s="209" t="str">
        <f>IF($AG14="","",VLOOKUP(MATCH($AG14,男子申込!$B$9:$B$108,0),男子申込!$A$9:$F$108,4))</f>
        <v/>
      </c>
      <c r="AJ14" s="210" t="str">
        <f>IF($AG14="","",VLOOKUP(MATCH($AG14,男子申込!$B$9:$B$108,0),男子申込!$A$9:$F$108,5))</f>
        <v/>
      </c>
      <c r="AK14" s="209" t="str">
        <f>IF($AG14="","",VLOOKUP(MATCH($AG14,男子申込!$B$9:$B$108,0),男子申込!$A$9:$F$108,6))</f>
        <v/>
      </c>
      <c r="AL14" s="208" t="str">
        <f>IF(VLOOKUP(MATCH($AE14,$G$10:$G$184,0)+0,$A$10:$K$184,9)="","",VLOOKUP(MATCH($AE14,$G$10:$G$184,0)+0,$A$10:$K$184,9))</f>
        <v/>
      </c>
      <c r="AM14" s="211" t="str">
        <f>IF(VLOOKUP(MATCH($AE14,$G$10:$G$184,0)+1,$A$10:$K$184,9)="","",VLOOKUP(MATCH($AE14,$G$10:$G$184,0)+1,$A$10:$K$184,9))</f>
        <v/>
      </c>
      <c r="AO14">
        <v>1</v>
      </c>
      <c r="AP14" s="205">
        <f>1</f>
        <v>1</v>
      </c>
      <c r="AQ14" s="207">
        <v>1</v>
      </c>
      <c r="AR14" s="209" t="str">
        <f>IF(VLOOKUP(MATCH($AP14,$L$10:$L$184,0)+4,$A$10:$P$184,14)="","",VLOOKUP(MATCH($AP14,$L$10:$L$184,0)+4,$A$10:$P$184,14))</f>
        <v/>
      </c>
      <c r="AS14" s="209" t="str">
        <f>IF($AR14="","",VLOOKUP(MATCH($AR14,男子申込!$B$9:$B$108,0),男子申込!$A$9:$F$108,3))</f>
        <v/>
      </c>
      <c r="AT14" s="209" t="str">
        <f>IF($AR14="","",VLOOKUP(MATCH($AR14,男子申込!$B$9:$B$108,0),男子申込!$A$9:$F$108,4))</f>
        <v/>
      </c>
      <c r="AU14" s="210" t="str">
        <f>IF($AR14="","",VLOOKUP(MATCH($AR14,男子申込!$B$9:$B$108,0),男子申込!$A$9:$F$108,5))</f>
        <v/>
      </c>
      <c r="AV14" s="209" t="str">
        <f>IF($AR14="","",VLOOKUP(MATCH($AR14,男子申込!$B$9:$B$108,0),男子申込!$A$9:$F$108,6))</f>
        <v/>
      </c>
      <c r="AW14" s="208" t="str">
        <f>IF(VLOOKUP(MATCH($AP14,$L$10:$L$184,0)+0,$A$10:$P$184,14)="","",VLOOKUP(MATCH($AP14,$L$10:$L$184,0)+0,$A$10:$P$184,14))</f>
        <v/>
      </c>
      <c r="AX14" s="211" t="str">
        <f>IF(VLOOKUP(MATCH($AP14,$L$10:$L$184,0)+1,$A$10:$P$184,14)="","",VLOOKUP(MATCH($AP14,$L$10:$L$184,0)+1,$A$10:$P$184,14))</f>
        <v/>
      </c>
    </row>
    <row r="15" spans="1:50">
      <c r="A15">
        <f t="shared" si="0"/>
        <v>6</v>
      </c>
      <c r="C15">
        <v>2</v>
      </c>
      <c r="D15" s="158"/>
      <c r="E15" s="154" t="str">
        <f>IF(ISERROR(MATCH(D15,男子申込!$B$9:$B$198,0)),"",VLOOKUP(MATCH(D15,男子申込!$B$9:$B$198,0),男子申込!$A$9:$F$198,3))</f>
        <v/>
      </c>
      <c r="F15" s="112" t="str">
        <f>IF(ISERROR(MATCH(D15,男子申込!$B$9:$B$198,0)),"",VLOOKUP(MATCH(D15,男子申込!$B$9:$B$198,0),男子申込!$A$9:$F$198,5))</f>
        <v/>
      </c>
      <c r="H15">
        <v>2</v>
      </c>
      <c r="I15" s="158"/>
      <c r="J15" s="154" t="str">
        <f>IF(ISERROR(MATCH(I15,男子申込!$B$9:$B$198,0)),"",VLOOKUP(MATCH(I15,男子申込!$B$9:$B$198,0),男子申込!$A$9:$F$198,3))</f>
        <v/>
      </c>
      <c r="K15" s="112" t="str">
        <f>IF(ISERROR(MATCH(I15,男子申込!$B$9:$B$198,0)),"",VLOOKUP(MATCH(I15,男子申込!$B$9:$B$198,0),男子申込!$A$9:$F$198,5))</f>
        <v/>
      </c>
      <c r="M15">
        <v>2</v>
      </c>
      <c r="N15" s="158"/>
      <c r="O15" s="154" t="str">
        <f>IF(ISERROR(MATCH(N15,男子申込!$B$9:$B$198,0)),"",VLOOKUP(MATCH(N15,男子申込!$B$9:$B$198,0),男子申込!$A$9:$F$198,3))</f>
        <v/>
      </c>
      <c r="P15" s="112" t="str">
        <f>IF(ISERROR(MATCH(N15,男子申込!$B$9:$B$198,0)),"",VLOOKUP(MATCH(N15,男子申込!$B$9:$B$198,0),男子申込!$A$9:$F$198,5))</f>
        <v/>
      </c>
      <c r="S15">
        <f t="shared" ref="S15:S43" si="1">S14+1</f>
        <v>2</v>
      </c>
      <c r="U15" s="212">
        <v>2</v>
      </c>
      <c r="V15" s="213" t="str">
        <f>IF(VLOOKUP(MATCH($T14,$B$10:$B$184,0)+5,$A$10:$F$184,4)="","",VLOOKUP(MATCH($T14,$B$10:$B$184,0)+5,$A$10:$F$184,4))</f>
        <v/>
      </c>
      <c r="W15" s="213" t="str">
        <f>IF($V15="","",VLOOKUP(MATCH($V15,男子申込!$B$9:$B$108,0),男子申込!$A$9:$F$108,3))</f>
        <v/>
      </c>
      <c r="X15" s="213" t="str">
        <f>IF($V15="","",VLOOKUP(MATCH($V15,男子申込!$B$9:$B$108,0),男子申込!$A$9:$F$108,4))</f>
        <v/>
      </c>
      <c r="Y15" s="214" t="str">
        <f>IF($V15="","",VLOOKUP(MATCH($V15,男子申込!$B$9:$B$108,0),男子申込!$A$9:$F$108,5))</f>
        <v/>
      </c>
      <c r="Z15" s="213" t="str">
        <f>IF($V15="","",VLOOKUP(MATCH($V15,男子申込!$B$9:$B$108,0),男子申込!$A$9:$F$108,6))</f>
        <v/>
      </c>
      <c r="AA15" s="213" t="str">
        <f>IF(V15="","",AA14)</f>
        <v/>
      </c>
      <c r="AB15" s="215"/>
      <c r="AD15">
        <f t="shared" ref="AD15:AD43" si="2">AD14+1</f>
        <v>2</v>
      </c>
      <c r="AF15" s="212">
        <v>2</v>
      </c>
      <c r="AG15" s="213" t="str">
        <f>IF(VLOOKUP(MATCH($AE14,$G$10:$G$184,0)+5,$A$10:$K$184,9)="","",VLOOKUP(MATCH($AE14,$G$10:$G$184,0)+5,$A$10:$K$184,9))</f>
        <v/>
      </c>
      <c r="AH15" s="213" t="str">
        <f>IF($AG15="","",VLOOKUP(MATCH($AG15,男子申込!$B$9:$B$108,0),男子申込!$A$9:$F$108,3))</f>
        <v/>
      </c>
      <c r="AI15" s="213" t="str">
        <f>IF($AG15="","",VLOOKUP(MATCH($AG15,男子申込!$B$9:$B$108,0),男子申込!$A$9:$F$108,4))</f>
        <v/>
      </c>
      <c r="AJ15" s="214" t="str">
        <f>IF($AG15="","",VLOOKUP(MATCH($AG15,男子申込!$B$9:$B$108,0),男子申込!$A$9:$F$108,5))</f>
        <v/>
      </c>
      <c r="AK15" s="213" t="str">
        <f>IF($AG15="","",VLOOKUP(MATCH($AG15,男子申込!$B$9:$B$108,0),男子申込!$A$9:$F$108,6))</f>
        <v/>
      </c>
      <c r="AL15" s="213" t="str">
        <f>IF(AG15="","",AL14)</f>
        <v/>
      </c>
      <c r="AM15" s="215"/>
      <c r="AO15">
        <f t="shared" ref="AO15:AO43" si="3">AO14+1</f>
        <v>2</v>
      </c>
      <c r="AQ15" s="212">
        <v>2</v>
      </c>
      <c r="AR15" s="213" t="str">
        <f>IF(VLOOKUP(MATCH($AP14,$L$10:$L$184,0)+5,$A$10:$P$184,14)="","",VLOOKUP(MATCH($AP14,$L$10:$L$184,0)+5,$A$10:$P$184,14))</f>
        <v/>
      </c>
      <c r="AS15" s="213" t="str">
        <f>IF($AR15="","",VLOOKUP(MATCH($AR15,男子申込!$B$9:$B$108,0),男子申込!$A$9:$F$108,3))</f>
        <v/>
      </c>
      <c r="AT15" s="213" t="str">
        <f>IF($AR15="","",VLOOKUP(MATCH($AR15,男子申込!$B$9:$B$108,0),男子申込!$A$9:$F$108,4))</f>
        <v/>
      </c>
      <c r="AU15" s="214" t="str">
        <f>IF($AR15="","",VLOOKUP(MATCH($AR15,男子申込!$B$9:$B$108,0),男子申込!$A$9:$F$108,5))</f>
        <v/>
      </c>
      <c r="AV15" s="213" t="str">
        <f>IF($AR15="","",VLOOKUP(MATCH($AR15,男子申込!$B$9:$B$108,0),男子申込!$A$9:$F$108,6))</f>
        <v/>
      </c>
      <c r="AW15" s="213" t="str">
        <f>IF(AR15="","",AW14)</f>
        <v/>
      </c>
      <c r="AX15" s="215"/>
    </row>
    <row r="16" spans="1:50">
      <c r="A16">
        <f t="shared" si="0"/>
        <v>7</v>
      </c>
      <c r="C16">
        <v>3</v>
      </c>
      <c r="D16" s="159"/>
      <c r="E16" s="154" t="str">
        <f>IF(ISERROR(MATCH(D16,男子申込!$B$9:$B$198,0)),"",VLOOKUP(MATCH(D16,男子申込!$B$9:$B$198,0),男子申込!$A$9:$F$198,3))</f>
        <v/>
      </c>
      <c r="F16" s="112" t="str">
        <f>IF(ISERROR(MATCH(D16,男子申込!$B$9:$B$198,0)),"",VLOOKUP(MATCH(D16,男子申込!$B$9:$B$198,0),男子申込!$A$9:$F$198,5))</f>
        <v/>
      </c>
      <c r="H16">
        <v>3</v>
      </c>
      <c r="I16" s="159"/>
      <c r="J16" s="154" t="str">
        <f>IF(ISERROR(MATCH(I16,男子申込!$B$9:$B$198,0)),"",VLOOKUP(MATCH(I16,男子申込!$B$9:$B$198,0),男子申込!$A$9:$F$198,3))</f>
        <v/>
      </c>
      <c r="K16" s="112" t="str">
        <f>IF(ISERROR(MATCH(I16,男子申込!$B$9:$B$198,0)),"",VLOOKUP(MATCH(I16,男子申込!$B$9:$B$198,0),男子申込!$A$9:$F$198,5))</f>
        <v/>
      </c>
      <c r="M16">
        <v>3</v>
      </c>
      <c r="N16" s="159"/>
      <c r="O16" s="154" t="str">
        <f>IF(ISERROR(MATCH(N16,男子申込!$B$9:$B$198,0)),"",VLOOKUP(MATCH(N16,男子申込!$B$9:$B$198,0),男子申込!$A$9:$F$198,3))</f>
        <v/>
      </c>
      <c r="P16" s="112" t="str">
        <f>IF(ISERROR(MATCH(N16,男子申込!$B$9:$B$198,0)),"",VLOOKUP(MATCH(N16,男子申込!$B$9:$B$198,0),男子申込!$A$9:$F$198,5))</f>
        <v/>
      </c>
      <c r="S16">
        <f t="shared" si="1"/>
        <v>3</v>
      </c>
      <c r="U16" s="212">
        <v>3</v>
      </c>
      <c r="V16" s="213" t="str">
        <f>IF(VLOOKUP(MATCH($T14,$B$10:$B$184,0)+6,$A$10:$F$184,4)="","",VLOOKUP(MATCH($T14,$B$10:$B$184,0)+6,$A$10:$F$184,4))</f>
        <v/>
      </c>
      <c r="W16" s="213" t="str">
        <f>IF($V16="","",VLOOKUP(MATCH($V16,男子申込!$B$9:$B$108,0),男子申込!$A$9:$F$108,3))</f>
        <v/>
      </c>
      <c r="X16" s="213" t="str">
        <f>IF($V16="","",VLOOKUP(MATCH($V16,男子申込!$B$9:$B$108,0),男子申込!$A$9:$F$108,4))</f>
        <v/>
      </c>
      <c r="Y16" s="214" t="str">
        <f>IF($V16="","",VLOOKUP(MATCH($V16,男子申込!$B$9:$B$108,0),男子申込!$A$9:$F$108,5))</f>
        <v/>
      </c>
      <c r="Z16" s="213" t="str">
        <f>IF($V16="","",VLOOKUP(MATCH($V16,男子申込!$B$9:$B$108,0),男子申込!$A$9:$F$108,6))</f>
        <v/>
      </c>
      <c r="AA16" s="213" t="str">
        <f>IF(V16="","",AA14)</f>
        <v/>
      </c>
      <c r="AB16" s="215"/>
      <c r="AD16">
        <f t="shared" si="2"/>
        <v>3</v>
      </c>
      <c r="AF16" s="212">
        <v>3</v>
      </c>
      <c r="AG16" s="213" t="str">
        <f>IF(VLOOKUP(MATCH($AE14,$G$10:$G$184,0)+6,$A$10:$K$184,9)="","",VLOOKUP(MATCH($AE14,$G$10:$G$184,0)+6,$A$10:$K$184,9))</f>
        <v/>
      </c>
      <c r="AH16" s="213" t="str">
        <f>IF($AG16="","",VLOOKUP(MATCH($AG16,男子申込!$B$9:$B$108,0),男子申込!$A$9:$F$108,3))</f>
        <v/>
      </c>
      <c r="AI16" s="213" t="str">
        <f>IF($AG16="","",VLOOKUP(MATCH($AG16,男子申込!$B$9:$B$108,0),男子申込!$A$9:$F$108,4))</f>
        <v/>
      </c>
      <c r="AJ16" s="214" t="str">
        <f>IF($AG16="","",VLOOKUP(MATCH($AG16,男子申込!$B$9:$B$108,0),男子申込!$A$9:$F$108,5))</f>
        <v/>
      </c>
      <c r="AK16" s="213" t="str">
        <f>IF($AG16="","",VLOOKUP(MATCH($AG16,男子申込!$B$9:$B$108,0),男子申込!$A$9:$F$108,6))</f>
        <v/>
      </c>
      <c r="AL16" s="213" t="str">
        <f>IF(AG16="","",AL14)</f>
        <v/>
      </c>
      <c r="AM16" s="215"/>
      <c r="AO16">
        <f t="shared" si="3"/>
        <v>3</v>
      </c>
      <c r="AQ16" s="212">
        <v>3</v>
      </c>
      <c r="AR16" s="213" t="str">
        <f>IF(VLOOKUP(MATCH($AP14,$L$10:$L$184,0)+6,$A$10:$P$184,14)="","",VLOOKUP(MATCH($AP14,$L$10:$L$184,0)+6,$A$10:$P$184,14))</f>
        <v/>
      </c>
      <c r="AS16" s="213" t="str">
        <f>IF($AR16="","",VLOOKUP(MATCH($AR16,男子申込!$B$9:$B$108,0),男子申込!$A$9:$F$108,3))</f>
        <v/>
      </c>
      <c r="AT16" s="213" t="str">
        <f>IF($AR16="","",VLOOKUP(MATCH($AR16,男子申込!$B$9:$B$108,0),男子申込!$A$9:$F$108,4))</f>
        <v/>
      </c>
      <c r="AU16" s="214" t="str">
        <f>IF($AR16="","",VLOOKUP(MATCH($AR16,男子申込!$B$9:$B$108,0),男子申込!$A$9:$F$108,5))</f>
        <v/>
      </c>
      <c r="AV16" s="213" t="str">
        <f>IF($AR16="","",VLOOKUP(MATCH($AR16,男子申込!$B$9:$B$108,0),男子申込!$A$9:$F$108,6))</f>
        <v/>
      </c>
      <c r="AW16" s="213" t="str">
        <f>IF(AR16="","",AW14)</f>
        <v/>
      </c>
      <c r="AX16" s="215"/>
    </row>
    <row r="17" spans="1:50">
      <c r="A17">
        <f t="shared" si="0"/>
        <v>8</v>
      </c>
      <c r="C17">
        <v>4</v>
      </c>
      <c r="D17" s="160"/>
      <c r="E17" s="154" t="str">
        <f>IF(ISERROR(MATCH(D17,男子申込!$B$9:$B$198,0)),"",VLOOKUP(MATCH(D17,男子申込!$B$9:$B$198,0),男子申込!$A$9:$F$198,3))</f>
        <v/>
      </c>
      <c r="F17" s="112" t="str">
        <f>IF(ISERROR(MATCH(D17,男子申込!$B$9:$B$198,0)),"",VLOOKUP(MATCH(D17,男子申込!$B$9:$B$198,0),男子申込!$A$9:$F$198,5))</f>
        <v/>
      </c>
      <c r="H17">
        <v>4</v>
      </c>
      <c r="I17" s="160"/>
      <c r="J17" s="154" t="str">
        <f>IF(ISERROR(MATCH(I17,男子申込!$B$9:$B$198,0)),"",VLOOKUP(MATCH(I17,男子申込!$B$9:$B$198,0),男子申込!$A$9:$F$198,3))</f>
        <v/>
      </c>
      <c r="K17" s="112" t="str">
        <f>IF(ISERROR(MATCH(I17,男子申込!$B$9:$B$198,0)),"",VLOOKUP(MATCH(I17,男子申込!$B$9:$B$198,0),男子申込!$A$9:$F$198,5))</f>
        <v/>
      </c>
      <c r="M17">
        <v>4</v>
      </c>
      <c r="N17" s="160"/>
      <c r="O17" s="154" t="str">
        <f>IF(ISERROR(MATCH(N17,男子申込!$B$9:$B$198,0)),"",VLOOKUP(MATCH(N17,男子申込!$B$9:$B$198,0),男子申込!$A$9:$F$198,3))</f>
        <v/>
      </c>
      <c r="P17" s="112" t="str">
        <f>IF(ISERROR(MATCH(N17,男子申込!$B$9:$B$198,0)),"",VLOOKUP(MATCH(N17,男子申込!$B$9:$B$198,0),男子申込!$A$9:$F$198,5))</f>
        <v/>
      </c>
      <c r="S17">
        <f t="shared" si="1"/>
        <v>4</v>
      </c>
      <c r="U17" s="212">
        <v>4</v>
      </c>
      <c r="V17" s="213" t="str">
        <f>IF(VLOOKUP(MATCH($T14,$B$10:$B$184,0)+7,$A$10:$F$184,4)="","",VLOOKUP(MATCH($T14,$B$10:$B$184,0)+7,$A$10:$F$184,4))</f>
        <v/>
      </c>
      <c r="W17" s="213" t="str">
        <f>IF($V17="","",VLOOKUP(MATCH($V17,男子申込!$B$9:$B$108,0),男子申込!$A$9:$F$108,3))</f>
        <v/>
      </c>
      <c r="X17" s="213" t="str">
        <f>IF($V17="","",VLOOKUP(MATCH($V17,男子申込!$B$9:$B$108,0),男子申込!$A$9:$F$108,4))</f>
        <v/>
      </c>
      <c r="Y17" s="214" t="str">
        <f>IF($V17="","",VLOOKUP(MATCH($V17,男子申込!$B$9:$B$108,0),男子申込!$A$9:$F$108,5))</f>
        <v/>
      </c>
      <c r="Z17" s="213" t="str">
        <f>IF($V17="","",VLOOKUP(MATCH($V17,男子申込!$B$9:$B$108,0),男子申込!$A$9:$F$108,6))</f>
        <v/>
      </c>
      <c r="AA17" s="213" t="str">
        <f>IF(V17="","",AA14)</f>
        <v/>
      </c>
      <c r="AB17" s="215"/>
      <c r="AD17">
        <f t="shared" si="2"/>
        <v>4</v>
      </c>
      <c r="AF17" s="212">
        <v>4</v>
      </c>
      <c r="AG17" s="213" t="str">
        <f>IF(VLOOKUP(MATCH($AE14,$G$10:$G$184,0)+7,$A$10:$K$184,9)="","",VLOOKUP(MATCH($AE14,$G$10:$G$184,0)+7,$A$10:$K$184,9))</f>
        <v/>
      </c>
      <c r="AH17" s="213" t="str">
        <f>IF($AG17="","",VLOOKUP(MATCH($AG17,男子申込!$B$9:$B$108,0),男子申込!$A$9:$F$108,3))</f>
        <v/>
      </c>
      <c r="AI17" s="213" t="str">
        <f>IF($AG17="","",VLOOKUP(MATCH($AG17,男子申込!$B$9:$B$108,0),男子申込!$A$9:$F$108,4))</f>
        <v/>
      </c>
      <c r="AJ17" s="214" t="str">
        <f>IF($AG17="","",VLOOKUP(MATCH($AG17,男子申込!$B$9:$B$108,0),男子申込!$A$9:$F$108,5))</f>
        <v/>
      </c>
      <c r="AK17" s="213" t="str">
        <f>IF($AG17="","",VLOOKUP(MATCH($AG17,男子申込!$B$9:$B$108,0),男子申込!$A$9:$F$108,6))</f>
        <v/>
      </c>
      <c r="AL17" s="213" t="str">
        <f>IF(AG17="","",AL14)</f>
        <v/>
      </c>
      <c r="AM17" s="215"/>
      <c r="AO17">
        <f t="shared" si="3"/>
        <v>4</v>
      </c>
      <c r="AQ17" s="212">
        <v>4</v>
      </c>
      <c r="AR17" s="213" t="str">
        <f>IF(VLOOKUP(MATCH($AP14,$L$10:$L$184,0)+7,$A$10:$P$184,14)="","",VLOOKUP(MATCH($AP14,$L$10:$L$184,0)+7,$A$10:$P$184,14))</f>
        <v/>
      </c>
      <c r="AS17" s="213" t="str">
        <f>IF($AR17="","",VLOOKUP(MATCH($AR17,男子申込!$B$9:$B$108,0),男子申込!$A$9:$F$108,3))</f>
        <v/>
      </c>
      <c r="AT17" s="213" t="str">
        <f>IF($AR17="","",VLOOKUP(MATCH($AR17,男子申込!$B$9:$B$108,0),男子申込!$A$9:$F$108,4))</f>
        <v/>
      </c>
      <c r="AU17" s="214" t="str">
        <f>IF($AR17="","",VLOOKUP(MATCH($AR17,男子申込!$B$9:$B$108,0),男子申込!$A$9:$F$108,5))</f>
        <v/>
      </c>
      <c r="AV17" s="213" t="str">
        <f>IF($AR17="","",VLOOKUP(MATCH($AR17,男子申込!$B$9:$B$108,0),男子申込!$A$9:$F$108,6))</f>
        <v/>
      </c>
      <c r="AW17" s="213" t="str">
        <f>IF(AR17="","",AW14)</f>
        <v/>
      </c>
      <c r="AX17" s="215"/>
    </row>
    <row r="18" spans="1:50">
      <c r="A18">
        <f t="shared" si="0"/>
        <v>9</v>
      </c>
      <c r="C18">
        <v>5</v>
      </c>
      <c r="D18" s="159"/>
      <c r="E18" s="154" t="str">
        <f>IF(ISERROR(MATCH(D18,男子申込!$B$9:$B$198,0)),"",VLOOKUP(MATCH(D18,男子申込!$B$9:$B$198,0),男子申込!$A$9:$F$198,3))</f>
        <v/>
      </c>
      <c r="F18" s="112" t="str">
        <f>IF(ISERROR(MATCH(D18,男子申込!$B$9:$B$198,0)),"",VLOOKUP(MATCH(D18,男子申込!$B$9:$B$198,0),男子申込!$A$9:$F$198,5))</f>
        <v/>
      </c>
      <c r="H18">
        <v>5</v>
      </c>
      <c r="I18" s="164"/>
      <c r="J18" s="154" t="str">
        <f>IF(ISERROR(MATCH(I18,男子申込!$B$9:$B$198,0)),"",VLOOKUP(MATCH(I18,男子申込!$B$9:$B$198,0),男子申込!$A$9:$F$198,3))</f>
        <v/>
      </c>
      <c r="K18" s="112" t="str">
        <f>IF(ISERROR(MATCH(I18,男子申込!$B$9:$B$198,0)),"",VLOOKUP(MATCH(I18,男子申込!$B$9:$B$198,0),男子申込!$A$9:$F$198,5))</f>
        <v/>
      </c>
      <c r="M18">
        <v>5</v>
      </c>
      <c r="N18" s="164"/>
      <c r="O18" s="154" t="str">
        <f>IF(ISERROR(MATCH(N18,男子申込!$B$9:$B$198,0)),"",VLOOKUP(MATCH(N18,男子申込!$B$9:$B$198,0),男子申込!$A$9:$F$198,3))</f>
        <v/>
      </c>
      <c r="P18" s="112" t="str">
        <f>IF(ISERROR(MATCH(N18,男子申込!$B$9:$B$198,0)),"",VLOOKUP(MATCH(N18,男子申込!$B$9:$B$198,0),男子申込!$A$9:$F$198,5))</f>
        <v/>
      </c>
      <c r="S18">
        <f t="shared" si="1"/>
        <v>5</v>
      </c>
      <c r="U18" s="212">
        <v>5</v>
      </c>
      <c r="V18" s="213" t="str">
        <f>IF(VLOOKUP(MATCH($T14,$B$10:$B$184,0)+8,$A$10:$F$184,4)="","",VLOOKUP(MATCH($T14,$B$10:$B$184,0)+8,$A$10:$F$184,4))</f>
        <v/>
      </c>
      <c r="W18" s="213" t="str">
        <f>IF($V18="","",VLOOKUP(MATCH($V18,男子申込!$B$9:$B$108,0),男子申込!$A$9:$F$108,3))</f>
        <v/>
      </c>
      <c r="X18" s="213" t="str">
        <f>IF($V18="","",VLOOKUP(MATCH($V18,男子申込!$B$9:$B$108,0),男子申込!$A$9:$F$108,4))</f>
        <v/>
      </c>
      <c r="Y18" s="214" t="str">
        <f>IF($V18="","",VLOOKUP(MATCH($V18,男子申込!$B$9:$B$108,0),男子申込!$A$9:$F$108,5))</f>
        <v/>
      </c>
      <c r="Z18" s="213" t="str">
        <f>IF($V18="","",VLOOKUP(MATCH($V18,男子申込!$B$9:$B$108,0),男子申込!$A$9:$F$108,6))</f>
        <v/>
      </c>
      <c r="AA18" s="213" t="str">
        <f>IF(V18="","",IF(Z18="","",AA14))</f>
        <v/>
      </c>
      <c r="AB18" s="215"/>
      <c r="AD18">
        <f t="shared" si="2"/>
        <v>5</v>
      </c>
      <c r="AF18" s="212">
        <v>5</v>
      </c>
      <c r="AG18" s="213" t="str">
        <f>IF(VLOOKUP(MATCH($AE14,$G$10:$G$184,0)+8,$A$10:$K$184,9)="","",VLOOKUP(MATCH($AE14,$G$10:$G$184,0)+8,$A$10:$K$184,9))</f>
        <v/>
      </c>
      <c r="AH18" s="213" t="str">
        <f>IF($AG18="","",VLOOKUP(MATCH($AG18,男子申込!$B$9:$B$108,0),男子申込!$A$9:$F$108,3))</f>
        <v/>
      </c>
      <c r="AI18" s="213" t="str">
        <f>IF($AG18="","",VLOOKUP(MATCH($AG18,男子申込!$B$9:$B$108,0),男子申込!$A$9:$F$108,4))</f>
        <v/>
      </c>
      <c r="AJ18" s="214" t="str">
        <f>IF($AG18="","",VLOOKUP(MATCH($AG18,男子申込!$B$9:$B$108,0),男子申込!$A$9:$F$108,5))</f>
        <v/>
      </c>
      <c r="AK18" s="213" t="str">
        <f>IF($AG18="","",VLOOKUP(MATCH($AG18,男子申込!$B$9:$B$108,0),男子申込!$A$9:$F$108,6))</f>
        <v/>
      </c>
      <c r="AL18" s="213" t="str">
        <f>IF(AG18="","",IF(AK18="","",AL14))</f>
        <v/>
      </c>
      <c r="AM18" s="215"/>
      <c r="AO18">
        <f t="shared" si="3"/>
        <v>5</v>
      </c>
      <c r="AQ18" s="212">
        <v>5</v>
      </c>
      <c r="AR18" s="213" t="str">
        <f>IF(VLOOKUP(MATCH($AP14,$L$10:$L$184,0)+8,$A$10:$P$184,14)="","",VLOOKUP(MATCH($AP14,$L$10:$L$184,0)+8,$A$10:$P$184,14))</f>
        <v/>
      </c>
      <c r="AS18" s="213" t="str">
        <f>IF($AR18="","",VLOOKUP(MATCH($AR18,男子申込!$B$9:$B$108,0),男子申込!$A$9:$F$108,3))</f>
        <v/>
      </c>
      <c r="AT18" s="213" t="str">
        <f>IF($AR18="","",VLOOKUP(MATCH($AR18,男子申込!$B$9:$B$108,0),男子申込!$A$9:$F$108,4))</f>
        <v/>
      </c>
      <c r="AU18" s="214" t="str">
        <f>IF($AR18="","",VLOOKUP(MATCH($AR18,男子申込!$B$9:$B$108,0),男子申込!$A$9:$F$108,5))</f>
        <v/>
      </c>
      <c r="AV18" s="213" t="str">
        <f>IF($AR18="","",VLOOKUP(MATCH($AR18,男子申込!$B$9:$B$108,0),男子申込!$A$9:$F$108,6))</f>
        <v/>
      </c>
      <c r="AW18" s="213" t="str">
        <f>IF(AR18="","",IF(AV18="","",AW14))</f>
        <v/>
      </c>
      <c r="AX18" s="215"/>
    </row>
    <row r="19" spans="1:50">
      <c r="A19">
        <f t="shared" si="0"/>
        <v>10</v>
      </c>
      <c r="C19">
        <v>6</v>
      </c>
      <c r="D19" s="161"/>
      <c r="E19" s="154" t="str">
        <f>IF(ISERROR(MATCH(D19,男子申込!$B$9:$B$198,0)),"",VLOOKUP(MATCH(D19,男子申込!$B$9:$B$198,0),男子申込!$A$9:$F$198,3))</f>
        <v/>
      </c>
      <c r="F19" s="112" t="str">
        <f>IF(ISERROR(MATCH(D19,男子申込!$B$9:$B$198,0)),"",VLOOKUP(MATCH(D19,男子申込!$B$9:$B$198,0),男子申込!$A$9:$F$198,5))</f>
        <v/>
      </c>
      <c r="H19">
        <v>6</v>
      </c>
      <c r="I19" s="161"/>
      <c r="J19" s="154" t="str">
        <f>IF(ISERROR(MATCH(I19,男子申込!$B$9:$B$198,0)),"",VLOOKUP(MATCH(I19,男子申込!$B$9:$B$198,0),男子申込!$A$9:$F$198,3))</f>
        <v/>
      </c>
      <c r="K19" s="112" t="str">
        <f>IF(ISERROR(MATCH(I19,男子申込!$B$9:$B$198,0)),"",VLOOKUP(MATCH(I19,男子申込!$B$9:$B$198,0),男子申込!$A$9:$F$198,5))</f>
        <v/>
      </c>
      <c r="M19">
        <v>6</v>
      </c>
      <c r="N19" s="161"/>
      <c r="O19" s="154" t="str">
        <f>IF(ISERROR(MATCH(N19,男子申込!$B$9:$B$198,0)),"",VLOOKUP(MATCH(N19,男子申込!$B$9:$B$198,0),男子申込!$A$9:$F$198,3))</f>
        <v/>
      </c>
      <c r="P19" s="112" t="str">
        <f>IF(ISERROR(MATCH(N19,男子申込!$B$9:$B$198,0)),"",VLOOKUP(MATCH(N19,男子申込!$B$9:$B$198,0),男子申込!$A$9:$F$198,5))</f>
        <v/>
      </c>
      <c r="S19">
        <f t="shared" si="1"/>
        <v>6</v>
      </c>
      <c r="T19" s="206"/>
      <c r="U19" s="216">
        <v>6</v>
      </c>
      <c r="V19" s="217" t="str">
        <f>IF(VLOOKUP(MATCH($T14,$B$10:$B$184,0)+9,$A$10:$F$184,4)="","",VLOOKUP(MATCH($T14,$B$10:$B$184,0)+9,$A$10:$F$184,4))</f>
        <v/>
      </c>
      <c r="W19" s="217" t="str">
        <f>IF($V19="","",VLOOKUP(MATCH($V19,男子申込!$B$9:$B$108,0),男子申込!$A$9:$F$108,3))</f>
        <v/>
      </c>
      <c r="X19" s="217" t="str">
        <f>IF($V19="","",VLOOKUP(MATCH($V19,男子申込!$B$9:$B$108,0),男子申込!$A$9:$F$108,4))</f>
        <v/>
      </c>
      <c r="Y19" s="218" t="str">
        <f>IF($V19="","",VLOOKUP(MATCH($V19,男子申込!$B$9:$B$108,0),男子申込!$A$9:$F$108,5))</f>
        <v/>
      </c>
      <c r="Z19" s="217" t="str">
        <f>IF($V19="","",VLOOKUP(MATCH($V19,男子申込!$B$9:$B$108,0),男子申込!$A$9:$F$108,6))</f>
        <v/>
      </c>
      <c r="AA19" s="217" t="str">
        <f>IF(V19="","",IF(Z19="","",AA14))</f>
        <v/>
      </c>
      <c r="AB19" s="219"/>
      <c r="AD19">
        <f t="shared" si="2"/>
        <v>6</v>
      </c>
      <c r="AE19" s="206"/>
      <c r="AF19" s="216">
        <v>6</v>
      </c>
      <c r="AG19" s="226" t="str">
        <f>IF(VLOOKUP(MATCH($AE14,$G$10:$G$184,0)+9,$A$10:$K$184,9)="","",VLOOKUP(MATCH($AE14,$G$10:$G$184,0)+9,$A$10:$K$184,9))</f>
        <v/>
      </c>
      <c r="AH19" s="226" t="str">
        <f>IF($AG19="","",VLOOKUP(MATCH($AG19,男子申込!$B$9:$B$108,0),男子申込!$A$9:$F$108,3))</f>
        <v/>
      </c>
      <c r="AI19" s="226" t="str">
        <f>IF($AG19="","",VLOOKUP(MATCH($AG19,男子申込!$B$9:$B$108,0),男子申込!$A$9:$F$108,4))</f>
        <v/>
      </c>
      <c r="AJ19" s="227" t="str">
        <f>IF($AG19="","",VLOOKUP(MATCH($AG19,男子申込!$B$9:$B$108,0),男子申込!$A$9:$F$108,5))</f>
        <v/>
      </c>
      <c r="AK19" s="226" t="str">
        <f>IF($AG19="","",VLOOKUP(MATCH($AG19,男子申込!$B$9:$B$108,0),男子申込!$A$9:$F$108,6))</f>
        <v/>
      </c>
      <c r="AL19" s="226" t="str">
        <f>IF(AG19="","",IF(AK19="","",AL14))</f>
        <v/>
      </c>
      <c r="AM19" s="215"/>
      <c r="AO19">
        <f t="shared" si="3"/>
        <v>6</v>
      </c>
      <c r="AP19" s="206"/>
      <c r="AQ19" s="216">
        <v>6</v>
      </c>
      <c r="AR19" s="226" t="str">
        <f>IF(VLOOKUP(MATCH($AP14,$L$10:$L$184,0)+9,$A$10:$P$184,14)="","",VLOOKUP(MATCH($AP14,$L$10:$L$184,0)+9,$A$10:$P$184,14))</f>
        <v/>
      </c>
      <c r="AS19" s="226" t="str">
        <f>IF($AR19="","",VLOOKUP(MATCH($AR19,男子申込!$B$9:$B$108,0),男子申込!$A$9:$F$108,3))</f>
        <v/>
      </c>
      <c r="AT19" s="226" t="str">
        <f>IF($AR19="","",VLOOKUP(MATCH($AR19,男子申込!$B$9:$B$108,0),男子申込!$A$9:$F$108,4))</f>
        <v/>
      </c>
      <c r="AU19" s="227" t="str">
        <f>IF($AR19="","",VLOOKUP(MATCH($AR19,男子申込!$B$9:$B$108,0),男子申込!$A$9:$F$108,5))</f>
        <v/>
      </c>
      <c r="AV19" s="226" t="str">
        <f>IF($AR19="","",VLOOKUP(MATCH($AR19,男子申込!$B$9:$B$108,0),男子申込!$A$9:$F$108,6))</f>
        <v/>
      </c>
      <c r="AW19" s="226" t="str">
        <f>IF(AR19="","",IF(AV19="","",AW14))</f>
        <v/>
      </c>
      <c r="AX19" s="215"/>
    </row>
    <row r="20" spans="1:50" ht="14.25">
      <c r="A20">
        <f t="shared" si="0"/>
        <v>11</v>
      </c>
      <c r="S20">
        <f t="shared" si="1"/>
        <v>7</v>
      </c>
      <c r="T20" s="169">
        <f>T14+1</f>
        <v>2</v>
      </c>
      <c r="U20" s="220">
        <v>1</v>
      </c>
      <c r="V20" s="221" t="str">
        <f>IF(VLOOKUP(MATCH($T20,$B$10:$B$184,0)+4,$A$10:$F$184,4)="","",VLOOKUP(MATCH($T20,$B$10:$B$184,0)+4,$A$10:$F$184,4))</f>
        <v/>
      </c>
      <c r="W20" s="221" t="str">
        <f>IF($V20="","",VLOOKUP(MATCH($V20,男子申込!$B$9:$B$108,0),男子申込!$A$9:$F$108,3))</f>
        <v/>
      </c>
      <c r="X20" s="221" t="str">
        <f>IF($V20="","",VLOOKUP(MATCH($V20,男子申込!$B$9:$B$108,0),男子申込!$A$9:$F$108,4))</f>
        <v/>
      </c>
      <c r="Y20" s="222" t="str">
        <f>IF($V20="","",VLOOKUP(MATCH($V20,男子申込!$B$9:$B$108,0),男子申込!$A$9:$F$108,5))</f>
        <v/>
      </c>
      <c r="Z20" s="221" t="str">
        <f>IF($V20="","",VLOOKUP(MATCH($V20,男子申込!$B$9:$B$108,0),男子申込!$A$9:$F$108,6))</f>
        <v/>
      </c>
      <c r="AA20" s="223" t="str">
        <f>IF(VLOOKUP(MATCH($T20,$B$10:$B$184,0)+0,$A$10:$F$184,4)="","",VLOOKUP(MATCH($T20,$B$10:$B$184,0)+0,$A$10:$F$184,4))</f>
        <v/>
      </c>
      <c r="AB20" s="224" t="str">
        <f>IF(VLOOKUP(MATCH($T20,$B$10:$B$184,0)+1,$A$10:$F$184,4)="","",VLOOKUP(MATCH($T20,$B$10:$B$184,0)+1,$A$10:$F$184,4))</f>
        <v/>
      </c>
      <c r="AD20">
        <f t="shared" si="2"/>
        <v>7</v>
      </c>
      <c r="AE20" s="169">
        <f>AE14+1</f>
        <v>2</v>
      </c>
      <c r="AF20" s="220">
        <v>1</v>
      </c>
      <c r="AG20" s="221" t="str">
        <f>IF(VLOOKUP(MATCH($AE20,$G$10:$G$184,0)+4,$A$10:$K$184,9)="","",VLOOKUP(MATCH($AE20,$G$10:$G$184,0)+4,$A$10:$K$184,9))</f>
        <v/>
      </c>
      <c r="AH20" s="221" t="str">
        <f>IF($AG20="","",VLOOKUP(MATCH($AG20,男子申込!$B$9:$B$108,0),男子申込!$A$9:$F$108,3))</f>
        <v/>
      </c>
      <c r="AI20" s="221" t="str">
        <f>IF($AG20="","",VLOOKUP(MATCH($AG20,男子申込!$B$9:$B$108,0),男子申込!$A$9:$F$108,4))</f>
        <v/>
      </c>
      <c r="AJ20" s="222" t="str">
        <f>IF($AG20="","",VLOOKUP(MATCH($AG20,男子申込!$B$9:$B$108,0),男子申込!$A$9:$F$108,5))</f>
        <v/>
      </c>
      <c r="AK20" s="221" t="str">
        <f>IF($AG20="","",VLOOKUP(MATCH($AG20,男子申込!$B$9:$B$108,0),男子申込!$A$9:$F$108,6))</f>
        <v/>
      </c>
      <c r="AL20" s="223" t="str">
        <f>IF(VLOOKUP(MATCH($AE20,$G$10:$G$184,0)+0,$A$10:$K$184,9)="","",VLOOKUP(MATCH($AE20,$G$10:$G$184,0)+0,$A$10:$K$184,9))</f>
        <v/>
      </c>
      <c r="AM20" s="224" t="str">
        <f>IF(VLOOKUP(MATCH($AE20,$G$10:$G$184,0)+1,$A$10:$K$184,9)="","",VLOOKUP(MATCH($AE20,$G$10:$G$184,0)+1,$A$10:$K$184,9))</f>
        <v/>
      </c>
      <c r="AO20">
        <f t="shared" si="3"/>
        <v>7</v>
      </c>
      <c r="AP20" s="169">
        <f>AP14+1</f>
        <v>2</v>
      </c>
      <c r="AQ20" s="220">
        <v>1</v>
      </c>
      <c r="AR20" s="221" t="str">
        <f>IF(VLOOKUP(MATCH($AP20,$L$10:$L$184,0)+4,$A$10:$P$184,14)="","",VLOOKUP(MATCH($AP20,$L$10:$L$184,0)+4,$A$10:$P$184,14))</f>
        <v/>
      </c>
      <c r="AS20" s="221" t="str">
        <f>IF($AR20="","",VLOOKUP(MATCH($AR20,男子申込!$B$9:$B$108,0),男子申込!$A$9:$F$108,3))</f>
        <v/>
      </c>
      <c r="AT20" s="221" t="str">
        <f>IF($AR20="","",VLOOKUP(MATCH($AR20,男子申込!$B$9:$B$108,0),男子申込!$A$9:$F$108,4))</f>
        <v/>
      </c>
      <c r="AU20" s="222" t="str">
        <f>IF($AR20="","",VLOOKUP(MATCH($AR20,男子申込!$B$9:$B$108,0),男子申込!$A$9:$F$108,5))</f>
        <v/>
      </c>
      <c r="AV20" s="221" t="str">
        <f>IF($AR20="","",VLOOKUP(MATCH($AR20,男子申込!$B$9:$B$108,0),男子申込!$A$9:$F$108,6))</f>
        <v/>
      </c>
      <c r="AW20" s="223" t="str">
        <f>IF(VLOOKUP(MATCH($AP20,$L$10:$L$184,0)+0,$A$10:$P$184,14)="","",VLOOKUP(MATCH($AP20,$L$10:$L$184,0)+0,$A$10:$P$184,14))</f>
        <v/>
      </c>
      <c r="AX20" s="224" t="str">
        <f>IF(VLOOKUP(MATCH($AP20,$L$10:$L$184,0)+1,$A$10:$P$184,14)="","",VLOOKUP(MATCH($AP20,$L$10:$L$184,0)+1,$A$10:$P$184,14))</f>
        <v/>
      </c>
    </row>
    <row r="21" spans="1:50" ht="14.25">
      <c r="A21">
        <f t="shared" si="0"/>
        <v>12</v>
      </c>
      <c r="B21" s="169">
        <f>B10+1</f>
        <v>2</v>
      </c>
      <c r="C21" s="111"/>
      <c r="D21" s="155"/>
      <c r="E21" s="152" t="s">
        <v>20</v>
      </c>
      <c r="F21" s="114"/>
      <c r="G21" s="169">
        <f>G10+1</f>
        <v>2</v>
      </c>
      <c r="H21" s="111"/>
      <c r="I21" s="155"/>
      <c r="J21" s="152" t="s">
        <v>20</v>
      </c>
      <c r="K21" s="114"/>
      <c r="L21" s="169">
        <f>L10+1</f>
        <v>2</v>
      </c>
      <c r="M21" s="111"/>
      <c r="N21" s="155"/>
      <c r="O21" s="152" t="s">
        <v>20</v>
      </c>
      <c r="P21" s="114"/>
      <c r="S21">
        <f t="shared" si="1"/>
        <v>8</v>
      </c>
      <c r="U21" s="212">
        <v>2</v>
      </c>
      <c r="V21" s="213" t="str">
        <f>IF(VLOOKUP(MATCH($T20,$B$10:$B$184,0)+5,$A$10:$F$184,4)="","",VLOOKUP(MATCH($T20,$B$10:$B$184,0)+5,$A$10:$F$184,4))</f>
        <v/>
      </c>
      <c r="W21" s="213" t="str">
        <f>IF($V21="","",VLOOKUP(MATCH($V21,男子申込!$B$9:$B$108,0),男子申込!$A$9:$F$108,3))</f>
        <v/>
      </c>
      <c r="X21" s="213" t="str">
        <f>IF($V21="","",VLOOKUP(MATCH($V21,男子申込!$B$9:$B$108,0),男子申込!$A$9:$F$108,4))</f>
        <v/>
      </c>
      <c r="Y21" s="214" t="str">
        <f>IF($V21="","",VLOOKUP(MATCH($V21,男子申込!$B$9:$B$108,0),男子申込!$A$9:$F$108,5))</f>
        <v/>
      </c>
      <c r="Z21" s="213" t="str">
        <f>IF($V21="","",VLOOKUP(MATCH($V21,男子申込!$B$9:$B$108,0),男子申込!$A$9:$F$108,6))</f>
        <v/>
      </c>
      <c r="AA21" s="213" t="str">
        <f>IF(V21="","",AA20)</f>
        <v/>
      </c>
      <c r="AB21" s="215"/>
      <c r="AD21">
        <f t="shared" si="2"/>
        <v>8</v>
      </c>
      <c r="AF21" s="212">
        <v>2</v>
      </c>
      <c r="AG21" s="213" t="str">
        <f>IF(VLOOKUP(MATCH($AE20,$G$10:$G$184,0)+5,$A$10:$K$184,9)="","",VLOOKUP(MATCH($AE20,$G$10:$G$184,0)+5,$A$10:$K$184,9))</f>
        <v/>
      </c>
      <c r="AH21" s="213" t="str">
        <f>IF($AG21="","",VLOOKUP(MATCH($AG21,男子申込!$B$9:$B$108,0),男子申込!$A$9:$F$108,3))</f>
        <v/>
      </c>
      <c r="AI21" s="213" t="str">
        <f>IF($AG21="","",VLOOKUP(MATCH($AG21,男子申込!$B$9:$B$108,0),男子申込!$A$9:$F$108,4))</f>
        <v/>
      </c>
      <c r="AJ21" s="214" t="str">
        <f>IF($AG21="","",VLOOKUP(MATCH($AG21,男子申込!$B$9:$B$108,0),男子申込!$A$9:$F$108,5))</f>
        <v/>
      </c>
      <c r="AK21" s="213" t="str">
        <f>IF($AG21="","",VLOOKUP(MATCH($AG21,男子申込!$B$9:$B$108,0),男子申込!$A$9:$F$108,6))</f>
        <v/>
      </c>
      <c r="AL21" s="213" t="str">
        <f>IF(AG21="","",AL20)</f>
        <v/>
      </c>
      <c r="AM21" s="215"/>
      <c r="AO21">
        <f t="shared" si="3"/>
        <v>8</v>
      </c>
      <c r="AQ21" s="212">
        <v>2</v>
      </c>
      <c r="AR21" s="213" t="str">
        <f>IF(VLOOKUP(MATCH($AP20,$L$10:$L$184,0)+5,$A$10:$P$184,14)="","",VLOOKUP(MATCH($AP20,$L$10:$L$184,0)+5,$A$10:$P$184,14))</f>
        <v/>
      </c>
      <c r="AS21" s="213" t="str">
        <f>IF($AR21="","",VLOOKUP(MATCH($AR21,男子申込!$B$9:$B$108,0),男子申込!$A$9:$F$108,3))</f>
        <v/>
      </c>
      <c r="AT21" s="213" t="str">
        <f>IF($AR21="","",VLOOKUP(MATCH($AR21,男子申込!$B$9:$B$108,0),男子申込!$A$9:$F$108,4))</f>
        <v/>
      </c>
      <c r="AU21" s="214" t="str">
        <f>IF($AR21="","",VLOOKUP(MATCH($AR21,男子申込!$B$9:$B$108,0),男子申込!$A$9:$F$108,5))</f>
        <v/>
      </c>
      <c r="AV21" s="213" t="str">
        <f>IF($AR21="","",VLOOKUP(MATCH($AR21,男子申込!$B$9:$B$108,0),男子申込!$A$9:$F$108,6))</f>
        <v/>
      </c>
      <c r="AW21" s="213" t="str">
        <f>IF(AR21="","",AW20)</f>
        <v/>
      </c>
      <c r="AX21" s="215"/>
    </row>
    <row r="22" spans="1:50">
      <c r="A22">
        <f t="shared" si="0"/>
        <v>13</v>
      </c>
      <c r="D22" s="159"/>
      <c r="E22" s="153" t="s">
        <v>21</v>
      </c>
      <c r="F22" s="114"/>
      <c r="I22" s="159"/>
      <c r="J22" s="153" t="s">
        <v>21</v>
      </c>
      <c r="K22" s="114"/>
      <c r="N22" s="159"/>
      <c r="O22" s="153" t="s">
        <v>21</v>
      </c>
      <c r="P22" s="114"/>
      <c r="S22">
        <f t="shared" si="1"/>
        <v>9</v>
      </c>
      <c r="U22" s="212">
        <v>3</v>
      </c>
      <c r="V22" s="213" t="str">
        <f>IF(VLOOKUP(MATCH($T20,$B$10:$B$184,0)+6,$A$10:$F$184,4)="","",VLOOKUP(MATCH($T20,$B$10:$B$184,0)+6,$A$10:$F$184,4))</f>
        <v/>
      </c>
      <c r="W22" s="213" t="str">
        <f>IF($V22="","",VLOOKUP(MATCH($V22,男子申込!$B$9:$B$108,0),男子申込!$A$9:$F$108,3))</f>
        <v/>
      </c>
      <c r="X22" s="213" t="str">
        <f>IF($V22="","",VLOOKUP(MATCH($V22,男子申込!$B$9:$B$108,0),男子申込!$A$9:$F$108,4))</f>
        <v/>
      </c>
      <c r="Y22" s="214" t="str">
        <f>IF($V22="","",VLOOKUP(MATCH($V22,男子申込!$B$9:$B$108,0),男子申込!$A$9:$F$108,5))</f>
        <v/>
      </c>
      <c r="Z22" s="213" t="str">
        <f>IF($V22="","",VLOOKUP(MATCH($V22,男子申込!$B$9:$B$108,0),男子申込!$A$9:$F$108,6))</f>
        <v/>
      </c>
      <c r="AA22" s="213" t="str">
        <f>IF(V22="","",AA20)</f>
        <v/>
      </c>
      <c r="AB22" s="215"/>
      <c r="AD22">
        <f t="shared" si="2"/>
        <v>9</v>
      </c>
      <c r="AF22" s="212">
        <v>3</v>
      </c>
      <c r="AG22" s="213" t="str">
        <f>IF(VLOOKUP(MATCH($AE20,$G$10:$G$184,0)+6,$A$10:$K$184,9)="","",VLOOKUP(MATCH($AE20,$G$10:$G$184,0)+6,$A$10:$K$184,9))</f>
        <v/>
      </c>
      <c r="AH22" s="213" t="str">
        <f>IF($AG22="","",VLOOKUP(MATCH($AG22,男子申込!$B$9:$B$108,0),男子申込!$A$9:$F$108,3))</f>
        <v/>
      </c>
      <c r="AI22" s="213" t="str">
        <f>IF($AG22="","",VLOOKUP(MATCH($AG22,男子申込!$B$9:$B$108,0),男子申込!$A$9:$F$108,4))</f>
        <v/>
      </c>
      <c r="AJ22" s="214" t="str">
        <f>IF($AG22="","",VLOOKUP(MATCH($AG22,男子申込!$B$9:$B$108,0),男子申込!$A$9:$F$108,5))</f>
        <v/>
      </c>
      <c r="AK22" s="213" t="str">
        <f>IF($AG22="","",VLOOKUP(MATCH($AG22,男子申込!$B$9:$B$108,0),男子申込!$A$9:$F$108,6))</f>
        <v/>
      </c>
      <c r="AL22" s="213" t="str">
        <f>IF(AG22="","",AL20)</f>
        <v/>
      </c>
      <c r="AM22" s="215"/>
      <c r="AO22">
        <f t="shared" si="3"/>
        <v>9</v>
      </c>
      <c r="AQ22" s="212">
        <v>3</v>
      </c>
      <c r="AR22" s="213" t="str">
        <f>IF(VLOOKUP(MATCH($AP20,$L$10:$L$184,0)+6,$A$10:$P$184,14)="","",VLOOKUP(MATCH($AP20,$L$10:$L$184,0)+6,$A$10:$P$184,14))</f>
        <v/>
      </c>
      <c r="AS22" s="213" t="str">
        <f>IF($AR22="","",VLOOKUP(MATCH($AR22,男子申込!$B$9:$B$108,0),男子申込!$A$9:$F$108,3))</f>
        <v/>
      </c>
      <c r="AT22" s="213" t="str">
        <f>IF($AR22="","",VLOOKUP(MATCH($AR22,男子申込!$B$9:$B$108,0),男子申込!$A$9:$F$108,4))</f>
        <v/>
      </c>
      <c r="AU22" s="214" t="str">
        <f>IF($AR22="","",VLOOKUP(MATCH($AR22,男子申込!$B$9:$B$108,0),男子申込!$A$9:$F$108,5))</f>
        <v/>
      </c>
      <c r="AV22" s="213" t="str">
        <f>IF($AR22="","",VLOOKUP(MATCH($AR22,男子申込!$B$9:$B$108,0),男子申込!$A$9:$F$108,6))</f>
        <v/>
      </c>
      <c r="AW22" s="213" t="str">
        <f>IF(AR22="","",AW20)</f>
        <v/>
      </c>
      <c r="AX22" s="215"/>
    </row>
    <row r="23" spans="1:50">
      <c r="A23">
        <f t="shared" si="0"/>
        <v>14</v>
      </c>
      <c r="D23" s="168" t="s">
        <v>64</v>
      </c>
      <c r="E23" s="428" t="str">
        <f>IF(D25="","",VLOOKUP(MATCH(D25,男子申込!$B$9:$B$198,0),男子申込!$A$9:$F$198,6)&amp;D21)</f>
        <v/>
      </c>
      <c r="F23" s="429"/>
      <c r="I23" s="168" t="s">
        <v>64</v>
      </c>
      <c r="J23" s="428" t="str">
        <f>IF(I25="","",VLOOKUP(MATCH(I25,男子申込!$B$9:$B$198,0),男子申込!$A$9:$F$198,6)&amp;I21)</f>
        <v/>
      </c>
      <c r="K23" s="429"/>
      <c r="N23" s="168" t="s">
        <v>64</v>
      </c>
      <c r="O23" s="428" t="str">
        <f>IF(N25="","",VLOOKUP(MATCH(N25,男子申込!$B$9:$B$198,0),男子申込!$A$9:$F$198,6)&amp;N21)</f>
        <v/>
      </c>
      <c r="P23" s="429"/>
      <c r="S23">
        <f t="shared" si="1"/>
        <v>10</v>
      </c>
      <c r="U23" s="212">
        <v>4</v>
      </c>
      <c r="V23" s="213" t="str">
        <f>IF(VLOOKUP(MATCH($T20,$B$10:$B$184,0)+7,$A$10:$F$184,4)="","",VLOOKUP(MATCH($T20,$B$10:$B$184,0)+7,$A$10:$F$184,4))</f>
        <v/>
      </c>
      <c r="W23" s="213" t="str">
        <f>IF($V23="","",VLOOKUP(MATCH($V23,男子申込!$B$9:$B$108,0),男子申込!$A$9:$F$108,3))</f>
        <v/>
      </c>
      <c r="X23" s="213" t="str">
        <f>IF($V23="","",VLOOKUP(MATCH($V23,男子申込!$B$9:$B$108,0),男子申込!$A$9:$F$108,4))</f>
        <v/>
      </c>
      <c r="Y23" s="214" t="str">
        <f>IF($V23="","",VLOOKUP(MATCH($V23,男子申込!$B$9:$B$108,0),男子申込!$A$9:$F$108,5))</f>
        <v/>
      </c>
      <c r="Z23" s="213" t="str">
        <f>IF($V23="","",VLOOKUP(MATCH($V23,男子申込!$B$9:$B$108,0),男子申込!$A$9:$F$108,6))</f>
        <v/>
      </c>
      <c r="AA23" s="213" t="str">
        <f>IF(V23="","",AA20)</f>
        <v/>
      </c>
      <c r="AB23" s="215"/>
      <c r="AD23">
        <f t="shared" si="2"/>
        <v>10</v>
      </c>
      <c r="AF23" s="212">
        <v>4</v>
      </c>
      <c r="AG23" s="213" t="str">
        <f>IF(VLOOKUP(MATCH($AE20,$G$10:$G$184,0)+7,$A$10:$K$184,9)="","",VLOOKUP(MATCH($AE20,$G$10:$G$184,0)+7,$A$10:$K$184,9))</f>
        <v/>
      </c>
      <c r="AH23" s="213" t="str">
        <f>IF($AG23="","",VLOOKUP(MATCH($AG23,男子申込!$B$9:$B$108,0),男子申込!$A$9:$F$108,3))</f>
        <v/>
      </c>
      <c r="AI23" s="213" t="str">
        <f>IF($AG23="","",VLOOKUP(MATCH($AG23,男子申込!$B$9:$B$108,0),男子申込!$A$9:$F$108,4))</f>
        <v/>
      </c>
      <c r="AJ23" s="214" t="str">
        <f>IF($AG23="","",VLOOKUP(MATCH($AG23,男子申込!$B$9:$B$108,0),男子申込!$A$9:$F$108,5))</f>
        <v/>
      </c>
      <c r="AK23" s="213" t="str">
        <f>IF($AG23="","",VLOOKUP(MATCH($AG23,男子申込!$B$9:$B$108,0),男子申込!$A$9:$F$108,6))</f>
        <v/>
      </c>
      <c r="AL23" s="213" t="str">
        <f>IF(AG23="","",AL20)</f>
        <v/>
      </c>
      <c r="AM23" s="215"/>
      <c r="AO23">
        <f t="shared" si="3"/>
        <v>10</v>
      </c>
      <c r="AQ23" s="212">
        <v>4</v>
      </c>
      <c r="AR23" s="213" t="str">
        <f>IF(VLOOKUP(MATCH($AP20,$L$10:$L$184,0)+7,$A$10:$P$184,14)="","",VLOOKUP(MATCH($AP20,$L$10:$L$184,0)+7,$A$10:$P$184,14))</f>
        <v/>
      </c>
      <c r="AS23" s="213" t="str">
        <f>IF($AR23="","",VLOOKUP(MATCH($AR23,男子申込!$B$9:$B$108,0),男子申込!$A$9:$F$108,3))</f>
        <v/>
      </c>
      <c r="AT23" s="213" t="str">
        <f>IF($AR23="","",VLOOKUP(MATCH($AR23,男子申込!$B$9:$B$108,0),男子申込!$A$9:$F$108,4))</f>
        <v/>
      </c>
      <c r="AU23" s="214" t="str">
        <f>IF($AR23="","",VLOOKUP(MATCH($AR23,男子申込!$B$9:$B$108,0),男子申込!$A$9:$F$108,5))</f>
        <v/>
      </c>
      <c r="AV23" s="213" t="str">
        <f>IF($AR23="","",VLOOKUP(MATCH($AR23,男子申込!$B$9:$B$108,0),男子申込!$A$9:$F$108,6))</f>
        <v/>
      </c>
      <c r="AW23" s="213" t="str">
        <f>IF(AR23="","",AW20)</f>
        <v/>
      </c>
      <c r="AX23" s="215"/>
    </row>
    <row r="24" spans="1:50">
      <c r="A24">
        <f t="shared" si="0"/>
        <v>15</v>
      </c>
      <c r="D24" s="165" t="s">
        <v>63</v>
      </c>
      <c r="E24" s="166" t="s">
        <v>22</v>
      </c>
      <c r="F24" s="167" t="s">
        <v>0</v>
      </c>
      <c r="I24" s="165" t="s">
        <v>63</v>
      </c>
      <c r="J24" s="166" t="s">
        <v>22</v>
      </c>
      <c r="K24" s="167" t="s">
        <v>0</v>
      </c>
      <c r="N24" s="165" t="s">
        <v>11</v>
      </c>
      <c r="O24" s="166" t="s">
        <v>22</v>
      </c>
      <c r="P24" s="167" t="s">
        <v>0</v>
      </c>
      <c r="S24">
        <f t="shared" si="1"/>
        <v>11</v>
      </c>
      <c r="U24" s="212">
        <v>5</v>
      </c>
      <c r="V24" s="213" t="str">
        <f>IF(VLOOKUP(MATCH($T20,$B$10:$B$184,0)+8,$A$10:$F$184,4)="","",VLOOKUP(MATCH($T20,$B$10:$B$184,0)+8,$A$10:$F$184,4))</f>
        <v/>
      </c>
      <c r="W24" s="213" t="str">
        <f>IF($V24="","",VLOOKUP(MATCH($V24,男子申込!$B$9:$B$108,0),男子申込!$A$9:$F$108,3))</f>
        <v/>
      </c>
      <c r="X24" s="213" t="str">
        <f>IF($V24="","",VLOOKUP(MATCH($V24,男子申込!$B$9:$B$108,0),男子申込!$A$9:$F$108,4))</f>
        <v/>
      </c>
      <c r="Y24" s="214" t="str">
        <f>IF($V24="","",VLOOKUP(MATCH($V24,男子申込!$B$9:$B$108,0),男子申込!$A$9:$F$108,5))</f>
        <v/>
      </c>
      <c r="Z24" s="213" t="str">
        <f>IF($V24="","",VLOOKUP(MATCH($V24,男子申込!$B$9:$B$108,0),男子申込!$A$9:$F$108,6))</f>
        <v/>
      </c>
      <c r="AA24" s="213" t="str">
        <f>IF(V24="","",IF(Z24="","",AA20))</f>
        <v/>
      </c>
      <c r="AB24" s="215"/>
      <c r="AD24">
        <f t="shared" si="2"/>
        <v>11</v>
      </c>
      <c r="AF24" s="212">
        <v>5</v>
      </c>
      <c r="AG24" s="213" t="str">
        <f>IF(VLOOKUP(MATCH($AE20,$G$10:$G$184,0)+8,$A$10:$K$184,9)="","",VLOOKUP(MATCH($AE20,$G$10:$G$184,0)+8,$A$10:$K$184,9))</f>
        <v/>
      </c>
      <c r="AH24" s="213" t="str">
        <f>IF($AG24="","",VLOOKUP(MATCH($AG24,男子申込!$B$9:$B$108,0),男子申込!$A$9:$F$108,3))</f>
        <v/>
      </c>
      <c r="AI24" s="213" t="str">
        <f>IF($AG24="","",VLOOKUP(MATCH($AG24,男子申込!$B$9:$B$108,0),男子申込!$A$9:$F$108,4))</f>
        <v/>
      </c>
      <c r="AJ24" s="214" t="str">
        <f>IF($AG24="","",VLOOKUP(MATCH($AG24,男子申込!$B$9:$B$108,0),男子申込!$A$9:$F$108,5))</f>
        <v/>
      </c>
      <c r="AK24" s="213" t="str">
        <f>IF($AG24="","",VLOOKUP(MATCH($AG24,男子申込!$B$9:$B$108,0),男子申込!$A$9:$F$108,6))</f>
        <v/>
      </c>
      <c r="AL24" s="213" t="str">
        <f>IF(AG24="","",IF(AK24="","",AL20))</f>
        <v/>
      </c>
      <c r="AM24" s="215"/>
      <c r="AO24">
        <f t="shared" si="3"/>
        <v>11</v>
      </c>
      <c r="AQ24" s="212">
        <v>5</v>
      </c>
      <c r="AR24" s="213" t="str">
        <f>IF(VLOOKUP(MATCH($AP20,$L$10:$L$184,0)+8,$A$10:$P$184,14)="","",VLOOKUP(MATCH($AP20,$L$10:$L$184,0)+8,$A$10:$P$184,14))</f>
        <v/>
      </c>
      <c r="AS24" s="213" t="str">
        <f>IF($AR24="","",VLOOKUP(MATCH($AR24,男子申込!$B$9:$B$108,0),男子申込!$A$9:$F$108,3))</f>
        <v/>
      </c>
      <c r="AT24" s="213" t="str">
        <f>IF($AR24="","",VLOOKUP(MATCH($AR24,男子申込!$B$9:$B$108,0),男子申込!$A$9:$F$108,4))</f>
        <v/>
      </c>
      <c r="AU24" s="214" t="str">
        <f>IF($AR24="","",VLOOKUP(MATCH($AR24,男子申込!$B$9:$B$108,0),男子申込!$A$9:$F$108,5))</f>
        <v/>
      </c>
      <c r="AV24" s="213" t="str">
        <f>IF($AR24="","",VLOOKUP(MATCH($AR24,男子申込!$B$9:$B$108,0),男子申込!$A$9:$F$108,6))</f>
        <v/>
      </c>
      <c r="AW24" s="213" t="str">
        <f>IF(AR24="","",IF(AV24="","",AW20))</f>
        <v/>
      </c>
      <c r="AX24" s="215"/>
    </row>
    <row r="25" spans="1:50">
      <c r="A25">
        <f t="shared" si="0"/>
        <v>16</v>
      </c>
      <c r="C25">
        <v>1</v>
      </c>
      <c r="D25" s="157"/>
      <c r="E25" s="154" t="str">
        <f>IF(ISERROR(MATCH(D25,男子申込!$B$9:$B$198,0)),"",VLOOKUP(MATCH(D25,男子申込!$B$9:$B$198,0),男子申込!$A$9:$F$198,3))</f>
        <v/>
      </c>
      <c r="F25" s="112" t="str">
        <f>IF(ISERROR(MATCH(D25,男子申込!$B$9:$B$198,0)),"",VLOOKUP(MATCH(D25,男子申込!$B$9:$B$198,0),男子申込!$A$9:$F$198,5))</f>
        <v/>
      </c>
      <c r="H25">
        <v>1</v>
      </c>
      <c r="I25" s="157"/>
      <c r="J25" s="154" t="str">
        <f>IF(ISERROR(MATCH(I25,男子申込!$B$9:$B$198,0)),"",VLOOKUP(MATCH(I25,男子申込!$B$9:$B$198,0),男子申込!$A$9:$F$198,3))</f>
        <v/>
      </c>
      <c r="K25" s="112" t="str">
        <f>IF(ISERROR(MATCH(I25,男子申込!$B$9:$B$198,0)),"",VLOOKUP(MATCH(I25,男子申込!$B$9:$B$198,0),男子申込!$A$9:$F$198,5))</f>
        <v/>
      </c>
      <c r="M25">
        <v>1</v>
      </c>
      <c r="N25" s="157"/>
      <c r="O25" s="154" t="str">
        <f>IF(ISERROR(MATCH(N25,男子申込!$B$9:$B$198,0)),"",VLOOKUP(MATCH(N25,男子申込!$B$9:$B$198,0),男子申込!$A$9:$F$198,3))</f>
        <v/>
      </c>
      <c r="P25" s="112" t="str">
        <f>IF(ISERROR(MATCH(N25,男子申込!$B$9:$B$198,0)),"",VLOOKUP(MATCH(N25,男子申込!$B$9:$B$198,0),男子申込!$A$9:$F$198,5))</f>
        <v/>
      </c>
      <c r="S25">
        <f t="shared" si="1"/>
        <v>12</v>
      </c>
      <c r="T25" s="206"/>
      <c r="U25" s="225">
        <v>6</v>
      </c>
      <c r="V25" s="226" t="str">
        <f>IF(VLOOKUP(MATCH($T20,$B$10:$B$184,0)+9,$A$10:$F$184,4)="","",VLOOKUP(MATCH($T20,$B$10:$B$184,0)+9,$A$10:$F$184,4))</f>
        <v/>
      </c>
      <c r="W25" s="226" t="str">
        <f>IF($V25="","",VLOOKUP(MATCH($V25,男子申込!$B$9:$B$108,0),男子申込!$A$9:$F$108,3))</f>
        <v/>
      </c>
      <c r="X25" s="226" t="str">
        <f>IF($V25="","",VLOOKUP(MATCH($V25,男子申込!$B$9:$B$108,0),男子申込!$A$9:$F$108,4))</f>
        <v/>
      </c>
      <c r="Y25" s="227" t="str">
        <f>IF($V25="","",VLOOKUP(MATCH($V25,男子申込!$B$9:$B$108,0),男子申込!$A$9:$F$108,5))</f>
        <v/>
      </c>
      <c r="Z25" s="226" t="str">
        <f>IF($V25="","",VLOOKUP(MATCH($V25,男子申込!$B$9:$B$108,0),男子申込!$A$9:$F$108,6))</f>
        <v/>
      </c>
      <c r="AA25" s="226" t="str">
        <f>IF(V25="","",IF(Z25="","",AA20))</f>
        <v/>
      </c>
      <c r="AB25" s="215"/>
      <c r="AD25">
        <f t="shared" si="2"/>
        <v>12</v>
      </c>
      <c r="AE25" s="206"/>
      <c r="AF25" s="225">
        <v>6</v>
      </c>
      <c r="AG25" s="226" t="str">
        <f>IF(VLOOKUP(MATCH($AE20,$G$10:$G$184,0)+9,$A$10:$K$184,9)="","",VLOOKUP(MATCH($AE20,$G$10:$G$184,0)+9,$A$10:$K$184,9))</f>
        <v/>
      </c>
      <c r="AH25" s="226" t="str">
        <f>IF($AG25="","",VLOOKUP(MATCH($AG25,男子申込!$B$9:$B$108,0),男子申込!$A$9:$F$108,3))</f>
        <v/>
      </c>
      <c r="AI25" s="226" t="str">
        <f>IF($AG25="","",VLOOKUP(MATCH($AG25,男子申込!$B$9:$B$108,0),男子申込!$A$9:$F$108,4))</f>
        <v/>
      </c>
      <c r="AJ25" s="227" t="str">
        <f>IF($AG25="","",VLOOKUP(MATCH($AG25,男子申込!$B$9:$B$108,0),男子申込!$A$9:$F$108,5))</f>
        <v/>
      </c>
      <c r="AK25" s="226" t="str">
        <f>IF($AG25="","",VLOOKUP(MATCH($AG25,男子申込!$B$9:$B$108,0),男子申込!$A$9:$F$108,6))</f>
        <v/>
      </c>
      <c r="AL25" s="226" t="str">
        <f>IF(AG25="","",IF(AK25="","",AL20))</f>
        <v/>
      </c>
      <c r="AM25" s="215"/>
      <c r="AO25">
        <f t="shared" si="3"/>
        <v>12</v>
      </c>
      <c r="AP25" s="206"/>
      <c r="AQ25" s="225">
        <v>6</v>
      </c>
      <c r="AR25" s="226" t="str">
        <f>IF(VLOOKUP(MATCH($AP20,$L$10:$L$184,0)+9,$A$10:$P$184,14)="","",VLOOKUP(MATCH($AP20,$L$10:$L$184,0)+9,$A$10:$P$184,14))</f>
        <v/>
      </c>
      <c r="AS25" s="226" t="str">
        <f>IF($AR25="","",VLOOKUP(MATCH($AR25,男子申込!$B$9:$B$108,0),男子申込!$A$9:$F$108,3))</f>
        <v/>
      </c>
      <c r="AT25" s="226" t="str">
        <f>IF($AR25="","",VLOOKUP(MATCH($AR25,男子申込!$B$9:$B$108,0),男子申込!$A$9:$F$108,4))</f>
        <v/>
      </c>
      <c r="AU25" s="227" t="str">
        <f>IF($AR25="","",VLOOKUP(MATCH($AR25,男子申込!$B$9:$B$108,0),男子申込!$A$9:$F$108,5))</f>
        <v/>
      </c>
      <c r="AV25" s="226" t="str">
        <f>IF($AR25="","",VLOOKUP(MATCH($AR25,男子申込!$B$9:$B$108,0),男子申込!$A$9:$F$108,6))</f>
        <v/>
      </c>
      <c r="AW25" s="226" t="str">
        <f>IF(AR25="","",IF(AV25="","",AW20))</f>
        <v/>
      </c>
      <c r="AX25" s="215"/>
    </row>
    <row r="26" spans="1:50" ht="14.25">
      <c r="A26">
        <f t="shared" si="0"/>
        <v>17</v>
      </c>
      <c r="C26">
        <v>2</v>
      </c>
      <c r="D26" s="158"/>
      <c r="E26" s="154" t="str">
        <f>IF(ISERROR(MATCH(D26,男子申込!$B$9:$B$198,0)),"",VLOOKUP(MATCH(D26,男子申込!$B$9:$B$198,0),男子申込!$A$9:$F$198,3))</f>
        <v/>
      </c>
      <c r="F26" s="112" t="str">
        <f>IF(ISERROR(MATCH(D26,男子申込!$B$9:$B$198,0)),"",VLOOKUP(MATCH(D26,男子申込!$B$9:$B$198,0),男子申込!$A$9:$F$198,5))</f>
        <v/>
      </c>
      <c r="H26">
        <v>2</v>
      </c>
      <c r="I26" s="158"/>
      <c r="J26" s="154" t="str">
        <f>IF(ISERROR(MATCH(I26,男子申込!$B$9:$B$198,0)),"",VLOOKUP(MATCH(I26,男子申込!$B$9:$B$198,0),男子申込!$A$9:$F$198,3))</f>
        <v/>
      </c>
      <c r="K26" s="112" t="str">
        <f>IF(ISERROR(MATCH(I26,男子申込!$B$9:$B$198,0)),"",VLOOKUP(MATCH(I26,男子申込!$B$9:$B$198,0),男子申込!$A$9:$F$198,5))</f>
        <v/>
      </c>
      <c r="M26">
        <v>2</v>
      </c>
      <c r="N26" s="158"/>
      <c r="O26" s="154" t="str">
        <f>IF(ISERROR(MATCH(N26,男子申込!$B$9:$B$198,0)),"",VLOOKUP(MATCH(N26,男子申込!$B$9:$B$198,0),男子申込!$A$9:$F$198,3))</f>
        <v/>
      </c>
      <c r="P26" s="112" t="str">
        <f>IF(ISERROR(MATCH(N26,男子申込!$B$9:$B$198,0)),"",VLOOKUP(MATCH(N26,男子申込!$B$9:$B$198,0),男子申込!$A$9:$F$198,5))</f>
        <v/>
      </c>
      <c r="S26">
        <f t="shared" si="1"/>
        <v>13</v>
      </c>
      <c r="T26" s="169">
        <f>T20+1</f>
        <v>3</v>
      </c>
      <c r="U26" s="220">
        <v>1</v>
      </c>
      <c r="V26" s="223" t="str">
        <f>IF(VLOOKUP(MATCH($T26,$B$10:$B$184,0)+4,$A$10:$F$184,4)="","",VLOOKUP(MATCH($T26,$B$10:$B$184,0)+4,$A$10:$F$184,4))</f>
        <v/>
      </c>
      <c r="W26" s="221" t="str">
        <f>IF($V26="","",VLOOKUP(MATCH($V26,男子申込!$B$9:$B$108,0),男子申込!$A$9:$F$108,3))</f>
        <v/>
      </c>
      <c r="X26" s="221" t="str">
        <f>IF($V26="","",VLOOKUP(MATCH($V26,男子申込!$B$9:$B$108,0),男子申込!$A$9:$F$108,4))</f>
        <v/>
      </c>
      <c r="Y26" s="222" t="str">
        <f>IF($V26="","",VLOOKUP(MATCH($V26,男子申込!$B$9:$B$108,0),男子申込!$A$9:$F$108,5))</f>
        <v/>
      </c>
      <c r="Z26" s="221" t="str">
        <f>IF($V26="","",VLOOKUP(MATCH($V26,男子申込!$B$9:$B$108,0),男子申込!$A$9:$F$108,6))</f>
        <v/>
      </c>
      <c r="AA26" s="223" t="str">
        <f>IF(VLOOKUP(MATCH($T26,$B$10:$B$184,0)+0,$A$10:$F$184,4)="","",VLOOKUP(MATCH($T26,$B$10:$B$184,0)+0,$A$10:$F$184,4))</f>
        <v/>
      </c>
      <c r="AB26" s="224" t="str">
        <f>IF(VLOOKUP(MATCH($T26,$B$10:$B$184,0)+1,$A$10:$F$184,4)="","",VLOOKUP(MATCH($T26,$B$10:$B$184,0)+1,$A$10:$F$184,4))</f>
        <v/>
      </c>
      <c r="AD26">
        <f t="shared" si="2"/>
        <v>13</v>
      </c>
      <c r="AE26" s="169">
        <f>AE20+1</f>
        <v>3</v>
      </c>
      <c r="AF26" s="220">
        <v>1</v>
      </c>
      <c r="AG26" s="221" t="str">
        <f>IF(VLOOKUP(MATCH($AE26,$G$10:$G$184,0)+4,$A$10:$K$184,9)="","",VLOOKUP(MATCH($AE26,$G$10:$G$184,0)+4,$A$10:$K$184,9))</f>
        <v/>
      </c>
      <c r="AH26" s="221" t="str">
        <f>IF($AG26="","",VLOOKUP(MATCH($AG26,男子申込!$B$9:$B$108,0),男子申込!$A$9:$F$108,3))</f>
        <v/>
      </c>
      <c r="AI26" s="221" t="str">
        <f>IF($AG26="","",VLOOKUP(MATCH($AG26,男子申込!$B$9:$B$108,0),男子申込!$A$9:$F$108,4))</f>
        <v/>
      </c>
      <c r="AJ26" s="222" t="str">
        <f>IF($AG26="","",VLOOKUP(MATCH($AG26,男子申込!$B$9:$B$108,0),男子申込!$A$9:$F$108,5))</f>
        <v/>
      </c>
      <c r="AK26" s="221" t="str">
        <f>IF($AG26="","",VLOOKUP(MATCH($AG26,男子申込!$B$9:$B$108,0),男子申込!$A$9:$F$108,6))</f>
        <v/>
      </c>
      <c r="AL26" s="223" t="str">
        <f>IF(VLOOKUP(MATCH($AE26,$G$10:$G$184,0)+0,$A$10:$K$184,9)="","",VLOOKUP(MATCH($AE26,$G$10:$G$184,0)+0,$A$10:$K$184,9))</f>
        <v/>
      </c>
      <c r="AM26" s="224" t="str">
        <f>IF(VLOOKUP(MATCH($AE26,$G$10:$G$184,0)+1,$A$10:$K$184,9)="","",VLOOKUP(MATCH($AE26,$G$10:$G$184,0)+1,$A$10:$K$184,9))</f>
        <v/>
      </c>
      <c r="AO26">
        <f t="shared" si="3"/>
        <v>13</v>
      </c>
      <c r="AP26" s="169">
        <f>AP20+1</f>
        <v>3</v>
      </c>
      <c r="AQ26" s="220">
        <v>1</v>
      </c>
      <c r="AR26" s="221" t="str">
        <f>IF(VLOOKUP(MATCH($AP26,$L$10:$L$184,0)+4,$A$10:$P$184,14)="","",VLOOKUP(MATCH($AP26,$L$10:$L$184,0)+4,$A$10:$P$184,14))</f>
        <v/>
      </c>
      <c r="AS26" s="221" t="str">
        <f>IF($AR26="","",VLOOKUP(MATCH($AR26,男子申込!$B$9:$B$108,0),男子申込!$A$9:$F$108,3))</f>
        <v/>
      </c>
      <c r="AT26" s="221" t="str">
        <f>IF($AR26="","",VLOOKUP(MATCH($AR26,男子申込!$B$9:$B$108,0),男子申込!$A$9:$F$108,4))</f>
        <v/>
      </c>
      <c r="AU26" s="222" t="str">
        <f>IF($AR26="","",VLOOKUP(MATCH($AR26,男子申込!$B$9:$B$108,0),男子申込!$A$9:$F$108,5))</f>
        <v/>
      </c>
      <c r="AV26" s="221" t="str">
        <f>IF($AR26="","",VLOOKUP(MATCH($AR26,男子申込!$B$9:$B$108,0),男子申込!$A$9:$F$108,6))</f>
        <v/>
      </c>
      <c r="AW26" s="223" t="str">
        <f>IF(VLOOKUP(MATCH($AP26,$L$10:$L$184,0)+0,$A$10:$P$184,14)="","",VLOOKUP(MATCH($AP26,$L$10:$L$184,0)+0,$A$10:$P$184,14))</f>
        <v/>
      </c>
      <c r="AX26" s="224" t="str">
        <f>IF(VLOOKUP(MATCH($AP26,$L$10:$L$184,0)+1,$A$10:$P$184,14)="","",VLOOKUP(MATCH($AP26,$L$10:$L$184,0)+1,$A$10:$P$184,14))</f>
        <v/>
      </c>
    </row>
    <row r="27" spans="1:50">
      <c r="A27">
        <f t="shared" si="0"/>
        <v>18</v>
      </c>
      <c r="C27">
        <v>3</v>
      </c>
      <c r="D27" s="159"/>
      <c r="E27" s="154" t="str">
        <f>IF(ISERROR(MATCH(D27,男子申込!$B$9:$B$198,0)),"",VLOOKUP(MATCH(D27,男子申込!$B$9:$B$198,0),男子申込!$A$9:$F$198,3))</f>
        <v/>
      </c>
      <c r="F27" s="112" t="str">
        <f>IF(ISERROR(MATCH(D27,男子申込!$B$9:$B$198,0)),"",VLOOKUP(MATCH(D27,男子申込!$B$9:$B$198,0),男子申込!$A$9:$F$198,5))</f>
        <v/>
      </c>
      <c r="H27">
        <v>3</v>
      </c>
      <c r="I27" s="159"/>
      <c r="J27" s="154" t="str">
        <f>IF(ISERROR(MATCH(I27,男子申込!$B$9:$B$198,0)),"",VLOOKUP(MATCH(I27,男子申込!$B$9:$B$198,0),男子申込!$A$9:$F$198,3))</f>
        <v/>
      </c>
      <c r="K27" s="112" t="str">
        <f>IF(ISERROR(MATCH(I27,男子申込!$B$9:$B$198,0)),"",VLOOKUP(MATCH(I27,男子申込!$B$9:$B$198,0),男子申込!$A$9:$F$198,5))</f>
        <v/>
      </c>
      <c r="M27">
        <v>3</v>
      </c>
      <c r="N27" s="159"/>
      <c r="O27" s="154" t="str">
        <f>IF(ISERROR(MATCH(N27,男子申込!$B$9:$B$198,0)),"",VLOOKUP(MATCH(N27,男子申込!$B$9:$B$198,0),男子申込!$A$9:$F$198,3))</f>
        <v/>
      </c>
      <c r="P27" s="112" t="str">
        <f>IF(ISERROR(MATCH(N27,男子申込!$B$9:$B$198,0)),"",VLOOKUP(MATCH(N27,男子申込!$B$9:$B$198,0),男子申込!$A$9:$F$198,5))</f>
        <v/>
      </c>
      <c r="S27">
        <f t="shared" si="1"/>
        <v>14</v>
      </c>
      <c r="U27" s="212">
        <v>2</v>
      </c>
      <c r="V27" s="213" t="str">
        <f>IF(VLOOKUP(MATCH($T26,$B$10:$B$184,0)+5,$A$10:$F$184,4)="","",VLOOKUP(MATCH($T26,$B$10:$B$184,0)+5,$A$10:$F$184,4))</f>
        <v/>
      </c>
      <c r="W27" s="213" t="str">
        <f>IF($V27="","",VLOOKUP(MATCH($V27,男子申込!$B$9:$B$108,0),男子申込!$A$9:$F$108,3))</f>
        <v/>
      </c>
      <c r="X27" s="213" t="str">
        <f>IF($V27="","",VLOOKUP(MATCH($V27,男子申込!$B$9:$B$108,0),男子申込!$A$9:$F$108,4))</f>
        <v/>
      </c>
      <c r="Y27" s="214" t="str">
        <f>IF($V27="","",VLOOKUP(MATCH($V27,男子申込!$B$9:$B$108,0),男子申込!$A$9:$F$108,5))</f>
        <v/>
      </c>
      <c r="Z27" s="213" t="str">
        <f>IF($V27="","",VLOOKUP(MATCH($V27,男子申込!$B$9:$B$108,0),男子申込!$A$9:$F$108,6))</f>
        <v/>
      </c>
      <c r="AA27" s="213" t="str">
        <f>IF(V27="","",AA26)</f>
        <v/>
      </c>
      <c r="AB27" s="215"/>
      <c r="AD27">
        <f t="shared" si="2"/>
        <v>14</v>
      </c>
      <c r="AF27" s="212">
        <v>2</v>
      </c>
      <c r="AG27" s="213" t="str">
        <f>IF(VLOOKUP(MATCH($AE26,$G$10:$G$184,0)+5,$A$10:$K$184,9)="","",VLOOKUP(MATCH($AE26,$G$10:$G$184,0)+5,$A$10:$K$184,9))</f>
        <v/>
      </c>
      <c r="AH27" s="213" t="str">
        <f>IF($AG27="","",VLOOKUP(MATCH($AG27,男子申込!$B$9:$B$108,0),男子申込!$A$9:$F$108,3))</f>
        <v/>
      </c>
      <c r="AI27" s="213" t="str">
        <f>IF($AG27="","",VLOOKUP(MATCH($AG27,男子申込!$B$9:$B$108,0),男子申込!$A$9:$F$108,4))</f>
        <v/>
      </c>
      <c r="AJ27" s="214" t="str">
        <f>IF($AG27="","",VLOOKUP(MATCH($AG27,男子申込!$B$9:$B$108,0),男子申込!$A$9:$F$108,5))</f>
        <v/>
      </c>
      <c r="AK27" s="213" t="str">
        <f>IF($AG27="","",VLOOKUP(MATCH($AG27,男子申込!$B$9:$B$108,0),男子申込!$A$9:$F$108,6))</f>
        <v/>
      </c>
      <c r="AL27" s="213" t="str">
        <f>IF(AG27="","",AL26)</f>
        <v/>
      </c>
      <c r="AM27" s="215"/>
      <c r="AO27">
        <f t="shared" si="3"/>
        <v>14</v>
      </c>
      <c r="AQ27" s="212">
        <v>2</v>
      </c>
      <c r="AR27" s="213" t="str">
        <f>IF(VLOOKUP(MATCH($AP26,$L$10:$L$184,0)+5,$A$10:$P$184,14)="","",VLOOKUP(MATCH($AP26,$L$10:$L$184,0)+5,$A$10:$P$184,14))</f>
        <v/>
      </c>
      <c r="AS27" s="213" t="str">
        <f>IF($AR27="","",VLOOKUP(MATCH($AR27,男子申込!$B$9:$B$108,0),男子申込!$A$9:$F$108,3))</f>
        <v/>
      </c>
      <c r="AT27" s="213" t="str">
        <f>IF($AR27="","",VLOOKUP(MATCH($AR27,男子申込!$B$9:$B$108,0),男子申込!$A$9:$F$108,4))</f>
        <v/>
      </c>
      <c r="AU27" s="214" t="str">
        <f>IF($AR27="","",VLOOKUP(MATCH($AR27,男子申込!$B$9:$B$108,0),男子申込!$A$9:$F$108,5))</f>
        <v/>
      </c>
      <c r="AV27" s="213" t="str">
        <f>IF($AR27="","",VLOOKUP(MATCH($AR27,男子申込!$B$9:$B$108,0),男子申込!$A$9:$F$108,6))</f>
        <v/>
      </c>
      <c r="AW27" s="213" t="str">
        <f>IF(AR27="","",AW26)</f>
        <v/>
      </c>
      <c r="AX27" s="215"/>
    </row>
    <row r="28" spans="1:50">
      <c r="A28">
        <f t="shared" si="0"/>
        <v>19</v>
      </c>
      <c r="C28">
        <v>4</v>
      </c>
      <c r="D28" s="160"/>
      <c r="E28" s="154" t="str">
        <f>IF(ISERROR(MATCH(D28,男子申込!$B$9:$B$198,0)),"",VLOOKUP(MATCH(D28,男子申込!$B$9:$B$198,0),男子申込!$A$9:$F$198,3))</f>
        <v/>
      </c>
      <c r="F28" s="112" t="str">
        <f>IF(ISERROR(MATCH(D28,男子申込!$B$9:$B$198,0)),"",VLOOKUP(MATCH(D28,男子申込!$B$9:$B$198,0),男子申込!$A$9:$F$198,5))</f>
        <v/>
      </c>
      <c r="H28">
        <v>4</v>
      </c>
      <c r="I28" s="160"/>
      <c r="J28" s="154" t="str">
        <f>IF(ISERROR(MATCH(I28,男子申込!$B$9:$B$198,0)),"",VLOOKUP(MATCH(I28,男子申込!$B$9:$B$198,0),男子申込!$A$9:$F$198,3))</f>
        <v/>
      </c>
      <c r="K28" s="112" t="str">
        <f>IF(ISERROR(MATCH(I28,男子申込!$B$9:$B$198,0)),"",VLOOKUP(MATCH(I28,男子申込!$B$9:$B$198,0),男子申込!$A$9:$F$198,5))</f>
        <v/>
      </c>
      <c r="M28">
        <v>4</v>
      </c>
      <c r="N28" s="160"/>
      <c r="O28" s="154" t="str">
        <f>IF(ISERROR(MATCH(N28,男子申込!$B$9:$B$198,0)),"",VLOOKUP(MATCH(N28,男子申込!$B$9:$B$198,0),男子申込!$A$9:$F$198,3))</f>
        <v/>
      </c>
      <c r="P28" s="112" t="str">
        <f>IF(ISERROR(MATCH(N28,男子申込!$B$9:$B$198,0)),"",VLOOKUP(MATCH(N28,男子申込!$B$9:$B$198,0),男子申込!$A$9:$F$198,5))</f>
        <v/>
      </c>
      <c r="S28">
        <f t="shared" si="1"/>
        <v>15</v>
      </c>
      <c r="U28" s="212">
        <v>3</v>
      </c>
      <c r="V28" s="213" t="str">
        <f>IF(VLOOKUP(MATCH($T26,$B$10:$B$184,0)+6,$A$10:$F$184,4)="","",VLOOKUP(MATCH($T26,$B$10:$B$184,0)+6,$A$10:$F$184,4))</f>
        <v/>
      </c>
      <c r="W28" s="213" t="str">
        <f>IF($V28="","",VLOOKUP(MATCH($V28,男子申込!$B$9:$B$108,0),男子申込!$A$9:$F$108,3))</f>
        <v/>
      </c>
      <c r="X28" s="213" t="str">
        <f>IF($V28="","",VLOOKUP(MATCH($V28,男子申込!$B$9:$B$108,0),男子申込!$A$9:$F$108,4))</f>
        <v/>
      </c>
      <c r="Y28" s="214" t="str">
        <f>IF($V28="","",VLOOKUP(MATCH($V28,男子申込!$B$9:$B$108,0),男子申込!$A$9:$F$108,5))</f>
        <v/>
      </c>
      <c r="Z28" s="213" t="str">
        <f>IF($V28="","",VLOOKUP(MATCH($V28,男子申込!$B$9:$B$108,0),男子申込!$A$9:$F$108,6))</f>
        <v/>
      </c>
      <c r="AA28" s="213" t="str">
        <f>IF(V28="","",AA26)</f>
        <v/>
      </c>
      <c r="AB28" s="215"/>
      <c r="AD28">
        <f t="shared" si="2"/>
        <v>15</v>
      </c>
      <c r="AF28" s="212">
        <v>3</v>
      </c>
      <c r="AG28" s="213" t="str">
        <f>IF(VLOOKUP(MATCH($AE26,$G$10:$G$184,0)+6,$A$10:$K$184,9)="","",VLOOKUP(MATCH($AE26,$G$10:$G$184,0)+6,$A$10:$K$184,9))</f>
        <v/>
      </c>
      <c r="AH28" s="213" t="str">
        <f>IF($AG28="","",VLOOKUP(MATCH($AG28,男子申込!$B$9:$B$108,0),男子申込!$A$9:$F$108,3))</f>
        <v/>
      </c>
      <c r="AI28" s="213" t="str">
        <f>IF($AG28="","",VLOOKUP(MATCH($AG28,男子申込!$B$9:$B$108,0),男子申込!$A$9:$F$108,4))</f>
        <v/>
      </c>
      <c r="AJ28" s="214" t="str">
        <f>IF($AG28="","",VLOOKUP(MATCH($AG28,男子申込!$B$9:$B$108,0),男子申込!$A$9:$F$108,5))</f>
        <v/>
      </c>
      <c r="AK28" s="213" t="str">
        <f>IF($AG28="","",VLOOKUP(MATCH($AG28,男子申込!$B$9:$B$108,0),男子申込!$A$9:$F$108,6))</f>
        <v/>
      </c>
      <c r="AL28" s="213" t="str">
        <f>IF(AG28="","",AL26)</f>
        <v/>
      </c>
      <c r="AM28" s="215"/>
      <c r="AO28">
        <f t="shared" si="3"/>
        <v>15</v>
      </c>
      <c r="AQ28" s="212">
        <v>3</v>
      </c>
      <c r="AR28" s="213" t="str">
        <f>IF(VLOOKUP(MATCH($AP26,$L$10:$L$184,0)+6,$A$10:$P$184,14)="","",VLOOKUP(MATCH($AP26,$L$10:$L$184,0)+6,$A$10:$P$184,14))</f>
        <v/>
      </c>
      <c r="AS28" s="213" t="str">
        <f>IF($AR28="","",VLOOKUP(MATCH($AR28,男子申込!$B$9:$B$108,0),男子申込!$A$9:$F$108,3))</f>
        <v/>
      </c>
      <c r="AT28" s="213" t="str">
        <f>IF($AR28="","",VLOOKUP(MATCH($AR28,男子申込!$B$9:$B$108,0),男子申込!$A$9:$F$108,4))</f>
        <v/>
      </c>
      <c r="AU28" s="214" t="str">
        <f>IF($AR28="","",VLOOKUP(MATCH($AR28,男子申込!$B$9:$B$108,0),男子申込!$A$9:$F$108,5))</f>
        <v/>
      </c>
      <c r="AV28" s="213" t="str">
        <f>IF($AR28="","",VLOOKUP(MATCH($AR28,男子申込!$B$9:$B$108,0),男子申込!$A$9:$F$108,6))</f>
        <v/>
      </c>
      <c r="AW28" s="213" t="str">
        <f>IF(AR28="","",AW26)</f>
        <v/>
      </c>
      <c r="AX28" s="215"/>
    </row>
    <row r="29" spans="1:50">
      <c r="A29">
        <f t="shared" si="0"/>
        <v>20</v>
      </c>
      <c r="C29">
        <v>5</v>
      </c>
      <c r="D29" s="159"/>
      <c r="E29" s="154" t="str">
        <f>IF(ISERROR(MATCH(D29,男子申込!$B$9:$B$198,0)),"",VLOOKUP(MATCH(D29,男子申込!$B$9:$B$198,0),男子申込!$A$9:$F$198,3))</f>
        <v/>
      </c>
      <c r="F29" s="112" t="str">
        <f>IF(ISERROR(MATCH(D29,男子申込!$B$9:$B$198,0)),"",VLOOKUP(MATCH(D29,男子申込!$B$9:$B$198,0),男子申込!$A$9:$F$198,5))</f>
        <v/>
      </c>
      <c r="H29">
        <v>5</v>
      </c>
      <c r="I29" s="164"/>
      <c r="J29" s="154" t="str">
        <f>IF(ISERROR(MATCH(I29,男子申込!$B$9:$B$198,0)),"",VLOOKUP(MATCH(I29,男子申込!$B$9:$B$198,0),男子申込!$A$9:$F$198,3))</f>
        <v/>
      </c>
      <c r="K29" s="112" t="str">
        <f>IF(ISERROR(MATCH(I29,男子申込!$B$9:$B$198,0)),"",VLOOKUP(MATCH(I29,男子申込!$B$9:$B$198,0),男子申込!$A$9:$F$198,5))</f>
        <v/>
      </c>
      <c r="M29">
        <v>5</v>
      </c>
      <c r="N29" s="164"/>
      <c r="O29" s="154" t="str">
        <f>IF(ISERROR(MATCH(N29,男子申込!$B$9:$B$198,0)),"",VLOOKUP(MATCH(N29,男子申込!$B$9:$B$198,0),男子申込!$A$9:$F$198,3))</f>
        <v/>
      </c>
      <c r="P29" s="112" t="str">
        <f>IF(ISERROR(MATCH(N29,男子申込!$B$9:$B$198,0)),"",VLOOKUP(MATCH(N29,男子申込!$B$9:$B$198,0),男子申込!$A$9:$F$198,5))</f>
        <v/>
      </c>
      <c r="S29">
        <f t="shared" si="1"/>
        <v>16</v>
      </c>
      <c r="U29" s="212">
        <v>4</v>
      </c>
      <c r="V29" s="213" t="str">
        <f>IF(VLOOKUP(MATCH($T26,$B$10:$B$184,0)+7,$A$10:$F$184,4)="","",VLOOKUP(MATCH($T26,$B$10:$B$184,0)+7,$A$10:$F$184,4))</f>
        <v/>
      </c>
      <c r="W29" s="213" t="str">
        <f>IF($V29="","",VLOOKUP(MATCH($V29,男子申込!$B$9:$B$108,0),男子申込!$A$9:$F$108,3))</f>
        <v/>
      </c>
      <c r="X29" s="213" t="str">
        <f>IF($V29="","",VLOOKUP(MATCH($V29,男子申込!$B$9:$B$108,0),男子申込!$A$9:$F$108,4))</f>
        <v/>
      </c>
      <c r="Y29" s="214" t="str">
        <f>IF($V29="","",VLOOKUP(MATCH($V29,男子申込!$B$9:$B$108,0),男子申込!$A$9:$F$108,5))</f>
        <v/>
      </c>
      <c r="Z29" s="213" t="str">
        <f>IF($V29="","",VLOOKUP(MATCH($V29,男子申込!$B$9:$B$108,0),男子申込!$A$9:$F$108,6))</f>
        <v/>
      </c>
      <c r="AA29" s="213" t="str">
        <f>IF(V29="","",AA26)</f>
        <v/>
      </c>
      <c r="AB29" s="215"/>
      <c r="AD29">
        <f t="shared" si="2"/>
        <v>16</v>
      </c>
      <c r="AF29" s="212">
        <v>4</v>
      </c>
      <c r="AG29" s="213" t="str">
        <f>IF(VLOOKUP(MATCH($AE26,$G$10:$G$184,0)+7,$A$10:$K$184,9)="","",VLOOKUP(MATCH($AE26,$G$10:$G$184,0)+7,$A$10:$K$184,9))</f>
        <v/>
      </c>
      <c r="AH29" s="213" t="str">
        <f>IF($AG29="","",VLOOKUP(MATCH($AG29,男子申込!$B$9:$B$108,0),男子申込!$A$9:$F$108,3))</f>
        <v/>
      </c>
      <c r="AI29" s="213" t="str">
        <f>IF($AG29="","",VLOOKUP(MATCH($AG29,男子申込!$B$9:$B$108,0),男子申込!$A$9:$F$108,4))</f>
        <v/>
      </c>
      <c r="AJ29" s="214" t="str">
        <f>IF($AG29="","",VLOOKUP(MATCH($AG29,男子申込!$B$9:$B$108,0),男子申込!$A$9:$F$108,5))</f>
        <v/>
      </c>
      <c r="AK29" s="213" t="str">
        <f>IF($AG29="","",VLOOKUP(MATCH($AG29,男子申込!$B$9:$B$108,0),男子申込!$A$9:$F$108,6))</f>
        <v/>
      </c>
      <c r="AL29" s="213" t="str">
        <f>IF(AG29="","",AL26)</f>
        <v/>
      </c>
      <c r="AM29" s="215"/>
      <c r="AO29">
        <f t="shared" si="3"/>
        <v>16</v>
      </c>
      <c r="AQ29" s="212">
        <v>4</v>
      </c>
      <c r="AR29" s="213" t="str">
        <f>IF(VLOOKUP(MATCH($AP26,$L$10:$L$184,0)+7,$A$10:$P$184,14)="","",VLOOKUP(MATCH($AP26,$L$10:$L$184,0)+7,$A$10:$P$184,14))</f>
        <v/>
      </c>
      <c r="AS29" s="213" t="str">
        <f>IF($AR29="","",VLOOKUP(MATCH($AR29,男子申込!$B$9:$B$108,0),男子申込!$A$9:$F$108,3))</f>
        <v/>
      </c>
      <c r="AT29" s="213" t="str">
        <f>IF($AR29="","",VLOOKUP(MATCH($AR29,男子申込!$B$9:$B$108,0),男子申込!$A$9:$F$108,4))</f>
        <v/>
      </c>
      <c r="AU29" s="214" t="str">
        <f>IF($AR29="","",VLOOKUP(MATCH($AR29,男子申込!$B$9:$B$108,0),男子申込!$A$9:$F$108,5))</f>
        <v/>
      </c>
      <c r="AV29" s="213" t="str">
        <f>IF($AR29="","",VLOOKUP(MATCH($AR29,男子申込!$B$9:$B$108,0),男子申込!$A$9:$F$108,6))</f>
        <v/>
      </c>
      <c r="AW29" s="213" t="str">
        <f>IF(AR29="","",AW26)</f>
        <v/>
      </c>
      <c r="AX29" s="215"/>
    </row>
    <row r="30" spans="1:50">
      <c r="A30">
        <f t="shared" si="0"/>
        <v>21</v>
      </c>
      <c r="C30">
        <v>6</v>
      </c>
      <c r="D30" s="161"/>
      <c r="E30" s="154" t="str">
        <f>IF(ISERROR(MATCH(D30,男子申込!$B$9:$B$198,0)),"",VLOOKUP(MATCH(D30,男子申込!$B$9:$B$198,0),男子申込!$A$9:$F$198,3))</f>
        <v/>
      </c>
      <c r="F30" s="112" t="str">
        <f>IF(ISERROR(MATCH(D30,男子申込!$B$9:$B$198,0)),"",VLOOKUP(MATCH(D30,男子申込!$B$9:$B$198,0),男子申込!$A$9:$F$198,5))</f>
        <v/>
      </c>
      <c r="H30">
        <v>6</v>
      </c>
      <c r="I30" s="161"/>
      <c r="J30" s="154" t="str">
        <f>IF(ISERROR(MATCH(I30,男子申込!$B$9:$B$198,0)),"",VLOOKUP(MATCH(I30,男子申込!$B$9:$B$198,0),男子申込!$A$9:$F$198,3))</f>
        <v/>
      </c>
      <c r="K30" s="112" t="str">
        <f>IF(ISERROR(MATCH(I30,男子申込!$B$9:$B$198,0)),"",VLOOKUP(MATCH(I30,男子申込!$B$9:$B$198,0),男子申込!$A$9:$F$198,5))</f>
        <v/>
      </c>
      <c r="M30">
        <v>6</v>
      </c>
      <c r="N30" s="161"/>
      <c r="O30" s="154" t="str">
        <f>IF(ISERROR(MATCH(N30,男子申込!$B$9:$B$198,0)),"",VLOOKUP(MATCH(N30,男子申込!$B$9:$B$198,0),男子申込!$A$9:$F$198,3))</f>
        <v/>
      </c>
      <c r="P30" s="112" t="str">
        <f>IF(ISERROR(MATCH(N30,男子申込!$B$9:$B$198,0)),"",VLOOKUP(MATCH(N30,男子申込!$B$9:$B$198,0),男子申込!$A$9:$F$198,5))</f>
        <v/>
      </c>
      <c r="S30">
        <f t="shared" si="1"/>
        <v>17</v>
      </c>
      <c r="U30" s="212">
        <v>5</v>
      </c>
      <c r="V30" s="213" t="str">
        <f>IF(VLOOKUP(MATCH($T26,$B$10:$B$184,0)+8,$A$10:$F$184,4)="","",VLOOKUP(MATCH($T26,$B$10:$B$184,0)+8,$A$10:$F$184,4))</f>
        <v/>
      </c>
      <c r="W30" s="213" t="str">
        <f>IF($V30="","",VLOOKUP(MATCH($V30,男子申込!$B$9:$B$108,0),男子申込!$A$9:$F$108,3))</f>
        <v/>
      </c>
      <c r="X30" s="213" t="str">
        <f>IF($V30="","",VLOOKUP(MATCH($V30,男子申込!$B$9:$B$108,0),男子申込!$A$9:$F$108,4))</f>
        <v/>
      </c>
      <c r="Y30" s="214" t="str">
        <f>IF($V30="","",VLOOKUP(MATCH($V30,男子申込!$B$9:$B$108,0),男子申込!$A$9:$F$108,5))</f>
        <v/>
      </c>
      <c r="Z30" s="213" t="str">
        <f>IF($V30="","",VLOOKUP(MATCH($V30,男子申込!$B$9:$B$108,0),男子申込!$A$9:$F$108,6))</f>
        <v/>
      </c>
      <c r="AA30" s="213" t="str">
        <f>IF(V30="","",IF(Z30="","",AA26))</f>
        <v/>
      </c>
      <c r="AB30" s="215"/>
      <c r="AD30">
        <f t="shared" si="2"/>
        <v>17</v>
      </c>
      <c r="AF30" s="212">
        <v>5</v>
      </c>
      <c r="AG30" s="213" t="str">
        <f>IF(VLOOKUP(MATCH($AE26,$G$10:$G$184,0)+8,$A$10:$K$184,9)="","",VLOOKUP(MATCH($AE26,$G$10:$G$184,0)+8,$A$10:$K$184,9))</f>
        <v/>
      </c>
      <c r="AH30" s="213" t="str">
        <f>IF($AG30="","",VLOOKUP(MATCH($AG30,男子申込!$B$9:$B$108,0),男子申込!$A$9:$F$108,3))</f>
        <v/>
      </c>
      <c r="AI30" s="213" t="str">
        <f>IF($AG30="","",VLOOKUP(MATCH($AG30,男子申込!$B$9:$B$108,0),男子申込!$A$9:$F$108,4))</f>
        <v/>
      </c>
      <c r="AJ30" s="214" t="str">
        <f>IF($AG30="","",VLOOKUP(MATCH($AG30,男子申込!$B$9:$B$108,0),男子申込!$A$9:$F$108,5))</f>
        <v/>
      </c>
      <c r="AK30" s="213" t="str">
        <f>IF($AG30="","",VLOOKUP(MATCH($AG30,男子申込!$B$9:$B$108,0),男子申込!$A$9:$F$108,6))</f>
        <v/>
      </c>
      <c r="AL30" s="213" t="str">
        <f>IF(AG30="","",IF(AK30="","",AL26))</f>
        <v/>
      </c>
      <c r="AM30" s="215"/>
      <c r="AO30">
        <f t="shared" si="3"/>
        <v>17</v>
      </c>
      <c r="AQ30" s="212">
        <v>5</v>
      </c>
      <c r="AR30" s="213" t="str">
        <f>IF(VLOOKUP(MATCH($AP26,$L$10:$L$184,0)+8,$A$10:$P$184,14)="","",VLOOKUP(MATCH($AP26,$L$10:$L$184,0)+8,$A$10:$P$184,14))</f>
        <v/>
      </c>
      <c r="AS30" s="213" t="str">
        <f>IF($AR30="","",VLOOKUP(MATCH($AR30,男子申込!$B$9:$B$108,0),男子申込!$A$9:$F$108,3))</f>
        <v/>
      </c>
      <c r="AT30" s="213" t="str">
        <f>IF($AR30="","",VLOOKUP(MATCH($AR30,男子申込!$B$9:$B$108,0),男子申込!$A$9:$F$108,4))</f>
        <v/>
      </c>
      <c r="AU30" s="214" t="str">
        <f>IF($AR30="","",VLOOKUP(MATCH($AR30,男子申込!$B$9:$B$108,0),男子申込!$A$9:$F$108,5))</f>
        <v/>
      </c>
      <c r="AV30" s="213" t="str">
        <f>IF($AR30="","",VLOOKUP(MATCH($AR30,男子申込!$B$9:$B$108,0),男子申込!$A$9:$F$108,6))</f>
        <v/>
      </c>
      <c r="AW30" s="213" t="str">
        <f>IF(AR30="","",IF(AV30="","",AW26))</f>
        <v/>
      </c>
      <c r="AX30" s="215"/>
    </row>
    <row r="31" spans="1:50">
      <c r="A31">
        <f t="shared" si="0"/>
        <v>22</v>
      </c>
      <c r="S31">
        <f t="shared" si="1"/>
        <v>18</v>
      </c>
      <c r="T31" s="206"/>
      <c r="U31" s="216">
        <v>6</v>
      </c>
      <c r="V31" s="217" t="str">
        <f>IF(VLOOKUP(MATCH($T26,$B$10:$B$184,0)+9,$A$10:$F$184,4)="","",VLOOKUP(MATCH($T26,$B$10:$B$184,0)+9,$A$10:$F$184,4))</f>
        <v/>
      </c>
      <c r="W31" s="217" t="str">
        <f>IF($V31="","",VLOOKUP(MATCH($V31,男子申込!$B$9:$B$108,0),男子申込!$A$9:$F$108,3))</f>
        <v/>
      </c>
      <c r="X31" s="217" t="str">
        <f>IF($V31="","",VLOOKUP(MATCH($V31,男子申込!$B$9:$B$108,0),男子申込!$A$9:$F$108,4))</f>
        <v/>
      </c>
      <c r="Y31" s="218" t="str">
        <f>IF($V31="","",VLOOKUP(MATCH($V31,男子申込!$B$9:$B$108,0),男子申込!$A$9:$F$108,5))</f>
        <v/>
      </c>
      <c r="Z31" s="217" t="str">
        <f>IF($V31="","",VLOOKUP(MATCH($V31,男子申込!$B$9:$B$108,0),男子申込!$A$9:$F$108,6))</f>
        <v/>
      </c>
      <c r="AA31" s="217" t="str">
        <f>IF(V31="","",IF(Z31="","",AA26))</f>
        <v/>
      </c>
      <c r="AB31" s="219"/>
      <c r="AD31">
        <f t="shared" si="2"/>
        <v>18</v>
      </c>
      <c r="AE31" s="206"/>
      <c r="AF31" s="216">
        <v>6</v>
      </c>
      <c r="AG31" s="226" t="str">
        <f>IF(VLOOKUP(MATCH($AE26,$G$10:$G$184,0)+9,$A$10:$K$184,9)="","",VLOOKUP(MATCH($AE26,$G$10:$G$184,0)+9,$A$10:$K$184,9))</f>
        <v/>
      </c>
      <c r="AH31" s="226" t="str">
        <f>IF($AG31="","",VLOOKUP(MATCH($AG31,男子申込!$B$9:$B$108,0),男子申込!$A$9:$F$108,3))</f>
        <v/>
      </c>
      <c r="AI31" s="226" t="str">
        <f>IF($AG31="","",VLOOKUP(MATCH($AG31,男子申込!$B$9:$B$108,0),男子申込!$A$9:$F$108,4))</f>
        <v/>
      </c>
      <c r="AJ31" s="227" t="str">
        <f>IF($AG31="","",VLOOKUP(MATCH($AG31,男子申込!$B$9:$B$108,0),男子申込!$A$9:$F$108,5))</f>
        <v/>
      </c>
      <c r="AK31" s="226" t="str">
        <f>IF($AG31="","",VLOOKUP(MATCH($AG31,男子申込!$B$9:$B$108,0),男子申込!$A$9:$F$108,6))</f>
        <v/>
      </c>
      <c r="AL31" s="226" t="str">
        <f>IF(AG31="","",IF(AK31="","",AL26))</f>
        <v/>
      </c>
      <c r="AM31" s="215"/>
      <c r="AO31">
        <f t="shared" si="3"/>
        <v>18</v>
      </c>
      <c r="AP31" s="206"/>
      <c r="AQ31" s="216">
        <v>6</v>
      </c>
      <c r="AR31" s="226" t="str">
        <f>IF(VLOOKUP(MATCH($AP26,$L$10:$L$184,0)+9,$A$10:$P$184,14)="","",VLOOKUP(MATCH($AP26,$L$10:$L$184,0)+9,$A$10:$P$184,14))</f>
        <v/>
      </c>
      <c r="AS31" s="226" t="str">
        <f>IF($AR31="","",VLOOKUP(MATCH($AR31,男子申込!$B$9:$B$108,0),男子申込!$A$9:$F$108,3))</f>
        <v/>
      </c>
      <c r="AT31" s="226" t="str">
        <f>IF($AR31="","",VLOOKUP(MATCH($AR31,男子申込!$B$9:$B$108,0),男子申込!$A$9:$F$108,4))</f>
        <v/>
      </c>
      <c r="AU31" s="227" t="str">
        <f>IF($AR31="","",VLOOKUP(MATCH($AR31,男子申込!$B$9:$B$108,0),男子申込!$A$9:$F$108,5))</f>
        <v/>
      </c>
      <c r="AV31" s="226" t="str">
        <f>IF($AR31="","",VLOOKUP(MATCH($AR31,男子申込!$B$9:$B$108,0),男子申込!$A$9:$F$108,6))</f>
        <v/>
      </c>
      <c r="AW31" s="226" t="str">
        <f>IF(AR31="","",IF(AV31="","",AW26))</f>
        <v/>
      </c>
      <c r="AX31" s="215"/>
    </row>
    <row r="32" spans="1:50" ht="14.25">
      <c r="A32">
        <f t="shared" si="0"/>
        <v>23</v>
      </c>
      <c r="B32" s="169">
        <f>B21+1</f>
        <v>3</v>
      </c>
      <c r="C32" s="111"/>
      <c r="D32" s="155"/>
      <c r="E32" s="152" t="s">
        <v>20</v>
      </c>
      <c r="F32" s="114"/>
      <c r="G32" s="169">
        <f>G21+1</f>
        <v>3</v>
      </c>
      <c r="H32" s="111"/>
      <c r="I32" s="155"/>
      <c r="J32" s="152" t="s">
        <v>20</v>
      </c>
      <c r="K32" s="114"/>
      <c r="L32" s="169">
        <f>L21+1</f>
        <v>3</v>
      </c>
      <c r="M32" s="111"/>
      <c r="N32" s="155"/>
      <c r="O32" s="152" t="s">
        <v>20</v>
      </c>
      <c r="P32" s="114"/>
      <c r="S32">
        <f t="shared" si="1"/>
        <v>19</v>
      </c>
      <c r="T32" s="169">
        <f>T26+1</f>
        <v>4</v>
      </c>
      <c r="U32" s="220">
        <v>1</v>
      </c>
      <c r="V32" s="221" t="str">
        <f>IF(VLOOKUP(MATCH($T32,$B$10:$B$184,0)+4,$A$10:$F$184,4)="","",VLOOKUP(MATCH($T32,$B$10:$B$184,0)+4,$A$10:$F$184,4))</f>
        <v/>
      </c>
      <c r="W32" s="221" t="str">
        <f>IF($V32="","",VLOOKUP(MATCH($V32,男子申込!$B$9:$B$108,0),男子申込!$A$9:$F$108,3))</f>
        <v/>
      </c>
      <c r="X32" s="221" t="str">
        <f>IF($V32="","",VLOOKUP(MATCH($V32,男子申込!$B$9:$B$108,0),男子申込!$A$9:$F$108,4))</f>
        <v/>
      </c>
      <c r="Y32" s="222" t="str">
        <f>IF($V32="","",VLOOKUP(MATCH($V32,男子申込!$B$9:$B$108,0),男子申込!$A$9:$F$108,5))</f>
        <v/>
      </c>
      <c r="Z32" s="221" t="str">
        <f>IF($V32="","",VLOOKUP(MATCH($V32,男子申込!$B$9:$B$108,0),男子申込!$A$9:$F$108,6))</f>
        <v/>
      </c>
      <c r="AA32" s="223" t="str">
        <f>IF(VLOOKUP(MATCH($T32,$B$10:$B$184,0)+0,$A$10:$F$184,4)="","",VLOOKUP(MATCH($T32,$B$10:$B$184,0)+0,$A$10:$F$184,4))</f>
        <v/>
      </c>
      <c r="AB32" s="224" t="str">
        <f>IF(VLOOKUP(MATCH($T32,$B$10:$B$184,0)+1,$A$10:$F$184,4)="","",VLOOKUP(MATCH($T32,$B$10:$B$184,0)+1,$A$10:$F$184,4))</f>
        <v/>
      </c>
      <c r="AD32">
        <f t="shared" si="2"/>
        <v>19</v>
      </c>
      <c r="AE32" s="169">
        <f>AE26+1</f>
        <v>4</v>
      </c>
      <c r="AF32" s="220">
        <v>1</v>
      </c>
      <c r="AG32" s="221" t="str">
        <f>IF(VLOOKUP(MATCH($AE32,$G$10:$G$184,0)+4,$A$10:$K$184,9)="","",VLOOKUP(MATCH($AE32,$G$10:$G$184,0)+4,$A$10:$K$184,9))</f>
        <v/>
      </c>
      <c r="AH32" s="221" t="str">
        <f>IF($AG32="","",VLOOKUP(MATCH($AG32,男子申込!$B$9:$B$108,0),男子申込!$A$9:$F$108,3))</f>
        <v/>
      </c>
      <c r="AI32" s="221" t="str">
        <f>IF($AG32="","",VLOOKUP(MATCH($AG32,男子申込!$B$9:$B$108,0),男子申込!$A$9:$F$108,4))</f>
        <v/>
      </c>
      <c r="AJ32" s="222" t="str">
        <f>IF($AG32="","",VLOOKUP(MATCH($AG32,男子申込!$B$9:$B$108,0),男子申込!$A$9:$F$108,5))</f>
        <v/>
      </c>
      <c r="AK32" s="221" t="str">
        <f>IF($AG32="","",VLOOKUP(MATCH($AG32,男子申込!$B$9:$B$108,0),男子申込!$A$9:$F$108,6))</f>
        <v/>
      </c>
      <c r="AL32" s="223" t="str">
        <f>IF(VLOOKUP(MATCH($AE32,$G$10:$G$184,0)+0,$A$10:$K$184,9)="","",VLOOKUP(MATCH($AE32,$G$10:$G$184,0)+0,$A$10:$K$184,9))</f>
        <v/>
      </c>
      <c r="AM32" s="224" t="str">
        <f>IF(VLOOKUP(MATCH($AE32,$G$10:$G$184,0)+1,$A$10:$K$184,9)="","",VLOOKUP(MATCH($AE32,$G$10:$G$184,0)+1,$A$10:$K$184,9))</f>
        <v/>
      </c>
      <c r="AO32">
        <f t="shared" si="3"/>
        <v>19</v>
      </c>
      <c r="AP32" s="169">
        <f>AP26+1</f>
        <v>4</v>
      </c>
      <c r="AQ32" s="220">
        <v>1</v>
      </c>
      <c r="AR32" s="221" t="str">
        <f>IF(VLOOKUP(MATCH($AP32,$L$10:$L$184,0)+4,$A$10:$P$184,14)="","",VLOOKUP(MATCH($AP32,$L$10:$L$184,0)+4,$A$10:$P$184,14))</f>
        <v/>
      </c>
      <c r="AS32" s="221" t="str">
        <f>IF($AR32="","",VLOOKUP(MATCH($AR32,男子申込!$B$9:$B$108,0),男子申込!$A$9:$F$108,3))</f>
        <v/>
      </c>
      <c r="AT32" s="221" t="str">
        <f>IF($AR32="","",VLOOKUP(MATCH($AR32,男子申込!$B$9:$B$108,0),男子申込!$A$9:$F$108,4))</f>
        <v/>
      </c>
      <c r="AU32" s="222" t="str">
        <f>IF($AR32="","",VLOOKUP(MATCH($AR32,男子申込!$B$9:$B$108,0),男子申込!$A$9:$F$108,5))</f>
        <v/>
      </c>
      <c r="AV32" s="221" t="str">
        <f>IF($AR32="","",VLOOKUP(MATCH($AR32,男子申込!$B$9:$B$108,0),男子申込!$A$9:$F$108,6))</f>
        <v/>
      </c>
      <c r="AW32" s="223" t="str">
        <f>IF(VLOOKUP(MATCH($AP32,$L$10:$L$184,0)+0,$A$10:$P$184,14)="","",VLOOKUP(MATCH($AP32,$L$10:$L$184,0)+0,$A$10:$P$184,14))</f>
        <v/>
      </c>
      <c r="AX32" s="224" t="str">
        <f>IF(VLOOKUP(MATCH($AP32,$L$10:$L$184,0)+1,$A$10:$P$184,14)="","",VLOOKUP(MATCH($AP32,$L$10:$L$184,0)+1,$A$10:$P$184,14))</f>
        <v/>
      </c>
    </row>
    <row r="33" spans="1:50">
      <c r="A33">
        <f t="shared" si="0"/>
        <v>24</v>
      </c>
      <c r="D33" s="156"/>
      <c r="E33" s="153" t="s">
        <v>21</v>
      </c>
      <c r="F33" s="114"/>
      <c r="I33" s="156"/>
      <c r="J33" s="153" t="s">
        <v>21</v>
      </c>
      <c r="K33" s="114"/>
      <c r="N33" s="156"/>
      <c r="O33" s="153" t="s">
        <v>21</v>
      </c>
      <c r="P33" s="114"/>
      <c r="S33">
        <f t="shared" si="1"/>
        <v>20</v>
      </c>
      <c r="U33" s="212">
        <v>2</v>
      </c>
      <c r="V33" s="213" t="str">
        <f>IF(VLOOKUP(MATCH($T32,$B$10:$B$184,0)+5,$A$10:$F$184,4)="","",VLOOKUP(MATCH($T32,$B$10:$B$184,0)+5,$A$10:$F$184,4))</f>
        <v/>
      </c>
      <c r="W33" s="213" t="str">
        <f>IF($V33="","",VLOOKUP(MATCH($V33,男子申込!$B$9:$B$108,0),男子申込!$A$9:$F$108,3))</f>
        <v/>
      </c>
      <c r="X33" s="213" t="str">
        <f>IF($V33="","",VLOOKUP(MATCH($V33,男子申込!$B$9:$B$108,0),男子申込!$A$9:$F$108,4))</f>
        <v/>
      </c>
      <c r="Y33" s="214" t="str">
        <f>IF($V33="","",VLOOKUP(MATCH($V33,男子申込!$B$9:$B$108,0),男子申込!$A$9:$F$108,5))</f>
        <v/>
      </c>
      <c r="Z33" s="213" t="str">
        <f>IF($V33="","",VLOOKUP(MATCH($V33,男子申込!$B$9:$B$108,0),男子申込!$A$9:$F$108,6))</f>
        <v/>
      </c>
      <c r="AA33" s="213" t="str">
        <f>IF(V33="","",AA32)</f>
        <v/>
      </c>
      <c r="AB33" s="215"/>
      <c r="AD33">
        <f t="shared" si="2"/>
        <v>20</v>
      </c>
      <c r="AF33" s="212">
        <v>2</v>
      </c>
      <c r="AG33" s="213" t="str">
        <f>IF(VLOOKUP(MATCH($AE32,$G$10:$G$184,0)+5,$A$10:$K$184,9)="","",VLOOKUP(MATCH($AE32,$G$10:$G$184,0)+5,$A$10:$K$184,9))</f>
        <v/>
      </c>
      <c r="AH33" s="213" t="str">
        <f>IF($AG33="","",VLOOKUP(MATCH($AG33,男子申込!$B$9:$B$108,0),男子申込!$A$9:$F$108,3))</f>
        <v/>
      </c>
      <c r="AI33" s="213" t="str">
        <f>IF($AG33="","",VLOOKUP(MATCH($AG33,男子申込!$B$9:$B$108,0),男子申込!$A$9:$F$108,4))</f>
        <v/>
      </c>
      <c r="AJ33" s="214" t="str">
        <f>IF($AG33="","",VLOOKUP(MATCH($AG33,男子申込!$B$9:$B$108,0),男子申込!$A$9:$F$108,5))</f>
        <v/>
      </c>
      <c r="AK33" s="213" t="str">
        <f>IF($AG33="","",VLOOKUP(MATCH($AG33,男子申込!$B$9:$B$108,0),男子申込!$A$9:$F$108,6))</f>
        <v/>
      </c>
      <c r="AL33" s="213" t="str">
        <f>IF(AG33="","",AL32)</f>
        <v/>
      </c>
      <c r="AM33" s="215"/>
      <c r="AO33">
        <f t="shared" si="3"/>
        <v>20</v>
      </c>
      <c r="AQ33" s="212">
        <v>2</v>
      </c>
      <c r="AR33" s="213" t="str">
        <f>IF(VLOOKUP(MATCH($AP32,$L$10:$L$184,0)+5,$A$10:$P$184,14)="","",VLOOKUP(MATCH($AP32,$L$10:$L$184,0)+5,$A$10:$P$184,14))</f>
        <v/>
      </c>
      <c r="AS33" s="213" t="str">
        <f>IF($AR33="","",VLOOKUP(MATCH($AR33,男子申込!$B$9:$B$108,0),男子申込!$A$9:$F$108,3))</f>
        <v/>
      </c>
      <c r="AT33" s="213" t="str">
        <f>IF($AR33="","",VLOOKUP(MATCH($AR33,男子申込!$B$9:$B$108,0),男子申込!$A$9:$F$108,4))</f>
        <v/>
      </c>
      <c r="AU33" s="214" t="str">
        <f>IF($AR33="","",VLOOKUP(MATCH($AR33,男子申込!$B$9:$B$108,0),男子申込!$A$9:$F$108,5))</f>
        <v/>
      </c>
      <c r="AV33" s="213" t="str">
        <f>IF($AR33="","",VLOOKUP(MATCH($AR33,男子申込!$B$9:$B$108,0),男子申込!$A$9:$F$108,6))</f>
        <v/>
      </c>
      <c r="AW33" s="213" t="str">
        <f>IF(AR33="","",AW32)</f>
        <v/>
      </c>
      <c r="AX33" s="215"/>
    </row>
    <row r="34" spans="1:50">
      <c r="A34">
        <f t="shared" si="0"/>
        <v>25</v>
      </c>
      <c r="D34" s="168" t="s">
        <v>64</v>
      </c>
      <c r="E34" s="428" t="str">
        <f>IF(D36="","",VLOOKUP(MATCH(D36,男子申込!$B$9:$B$198,0),男子申込!$A$9:$F$198,6)&amp;D32)</f>
        <v/>
      </c>
      <c r="F34" s="429"/>
      <c r="I34" s="168" t="s">
        <v>64</v>
      </c>
      <c r="J34" s="428" t="str">
        <f>IF(I36="","",VLOOKUP(MATCH(I36,男子申込!$B$9:$B$198,0),男子申込!$A$9:$F$198,6)&amp;I32)</f>
        <v/>
      </c>
      <c r="K34" s="429"/>
      <c r="N34" s="168" t="s">
        <v>64</v>
      </c>
      <c r="O34" s="428" t="str">
        <f>IF(N36="","",VLOOKUP(MATCH(N36,男子申込!$B$9:$B$198,0),男子申込!$A$9:$F$198,6)&amp;N32)</f>
        <v/>
      </c>
      <c r="P34" s="429"/>
      <c r="S34">
        <f t="shared" si="1"/>
        <v>21</v>
      </c>
      <c r="U34" s="212">
        <v>3</v>
      </c>
      <c r="V34" s="213" t="str">
        <f>IF(VLOOKUP(MATCH($T32,$B$10:$B$184,0)+6,$A$10:$F$184,4)="","",VLOOKUP(MATCH($T32,$B$10:$B$184,0)+6,$A$10:$F$184,4))</f>
        <v/>
      </c>
      <c r="W34" s="213" t="str">
        <f>IF($V34="","",VLOOKUP(MATCH($V34,男子申込!$B$9:$B$108,0),男子申込!$A$9:$F$108,3))</f>
        <v/>
      </c>
      <c r="X34" s="213" t="str">
        <f>IF($V34="","",VLOOKUP(MATCH($V34,男子申込!$B$9:$B$108,0),男子申込!$A$9:$F$108,4))</f>
        <v/>
      </c>
      <c r="Y34" s="214" t="str">
        <f>IF($V34="","",VLOOKUP(MATCH($V34,男子申込!$B$9:$B$108,0),男子申込!$A$9:$F$108,5))</f>
        <v/>
      </c>
      <c r="Z34" s="213" t="str">
        <f>IF($V34="","",VLOOKUP(MATCH($V34,男子申込!$B$9:$B$108,0),男子申込!$A$9:$F$108,6))</f>
        <v/>
      </c>
      <c r="AA34" s="213" t="str">
        <f>IF(V34="","",AA32)</f>
        <v/>
      </c>
      <c r="AB34" s="215"/>
      <c r="AD34">
        <f t="shared" si="2"/>
        <v>21</v>
      </c>
      <c r="AF34" s="212">
        <v>3</v>
      </c>
      <c r="AG34" s="213" t="str">
        <f>IF(VLOOKUP(MATCH($AE32,$G$10:$G$184,0)+6,$A$10:$K$184,9)="","",VLOOKUP(MATCH($AE32,$G$10:$G$184,0)+6,$A$10:$K$184,9))</f>
        <v/>
      </c>
      <c r="AH34" s="213" t="str">
        <f>IF($AG34="","",VLOOKUP(MATCH($AG34,男子申込!$B$9:$B$108,0),男子申込!$A$9:$F$108,3))</f>
        <v/>
      </c>
      <c r="AI34" s="213" t="str">
        <f>IF($AG34="","",VLOOKUP(MATCH($AG34,男子申込!$B$9:$B$108,0),男子申込!$A$9:$F$108,4))</f>
        <v/>
      </c>
      <c r="AJ34" s="214" t="str">
        <f>IF($AG34="","",VLOOKUP(MATCH($AG34,男子申込!$B$9:$B$108,0),男子申込!$A$9:$F$108,5))</f>
        <v/>
      </c>
      <c r="AK34" s="213" t="str">
        <f>IF($AG34="","",VLOOKUP(MATCH($AG34,男子申込!$B$9:$B$108,0),男子申込!$A$9:$F$108,6))</f>
        <v/>
      </c>
      <c r="AL34" s="213" t="str">
        <f>IF(AG34="","",AL32)</f>
        <v/>
      </c>
      <c r="AM34" s="215"/>
      <c r="AO34">
        <f t="shared" si="3"/>
        <v>21</v>
      </c>
      <c r="AQ34" s="212">
        <v>3</v>
      </c>
      <c r="AR34" s="213" t="str">
        <f>IF(VLOOKUP(MATCH($AP32,$L$10:$L$184,0)+6,$A$10:$P$184,14)="","",VLOOKUP(MATCH($AP32,$L$10:$L$184,0)+6,$A$10:$P$184,14))</f>
        <v/>
      </c>
      <c r="AS34" s="213" t="str">
        <f>IF($AR34="","",VLOOKUP(MATCH($AR34,男子申込!$B$9:$B$108,0),男子申込!$A$9:$F$108,3))</f>
        <v/>
      </c>
      <c r="AT34" s="213" t="str">
        <f>IF($AR34="","",VLOOKUP(MATCH($AR34,男子申込!$B$9:$B$108,0),男子申込!$A$9:$F$108,4))</f>
        <v/>
      </c>
      <c r="AU34" s="214" t="str">
        <f>IF($AR34="","",VLOOKUP(MATCH($AR34,男子申込!$B$9:$B$108,0),男子申込!$A$9:$F$108,5))</f>
        <v/>
      </c>
      <c r="AV34" s="213" t="str">
        <f>IF($AR34="","",VLOOKUP(MATCH($AR34,男子申込!$B$9:$B$108,0),男子申込!$A$9:$F$108,6))</f>
        <v/>
      </c>
      <c r="AW34" s="213" t="str">
        <f>IF(AR34="","",AW32)</f>
        <v/>
      </c>
      <c r="AX34" s="215"/>
    </row>
    <row r="35" spans="1:50">
      <c r="A35">
        <f t="shared" si="0"/>
        <v>26</v>
      </c>
      <c r="D35" s="165" t="s">
        <v>63</v>
      </c>
      <c r="E35" s="166" t="s">
        <v>22</v>
      </c>
      <c r="F35" s="167" t="s">
        <v>0</v>
      </c>
      <c r="I35" s="165" t="s">
        <v>63</v>
      </c>
      <c r="J35" s="166" t="s">
        <v>22</v>
      </c>
      <c r="K35" s="167" t="s">
        <v>0</v>
      </c>
      <c r="N35" s="165" t="s">
        <v>11</v>
      </c>
      <c r="O35" s="166" t="s">
        <v>22</v>
      </c>
      <c r="P35" s="167" t="s">
        <v>0</v>
      </c>
      <c r="S35">
        <f t="shared" si="1"/>
        <v>22</v>
      </c>
      <c r="U35" s="212">
        <v>4</v>
      </c>
      <c r="V35" s="213" t="str">
        <f>IF(VLOOKUP(MATCH($T32,$B$10:$B$184,0)+7,$A$10:$F$184,4)="","",VLOOKUP(MATCH($T32,$B$10:$B$184,0)+7,$A$10:$F$184,4))</f>
        <v/>
      </c>
      <c r="W35" s="213" t="str">
        <f>IF($V35="","",VLOOKUP(MATCH($V35,男子申込!$B$9:$B$108,0),男子申込!$A$9:$F$108,3))</f>
        <v/>
      </c>
      <c r="X35" s="213" t="str">
        <f>IF($V35="","",VLOOKUP(MATCH($V35,男子申込!$B$9:$B$108,0),男子申込!$A$9:$F$108,4))</f>
        <v/>
      </c>
      <c r="Y35" s="214" t="str">
        <f>IF($V35="","",VLOOKUP(MATCH($V35,男子申込!$B$9:$B$108,0),男子申込!$A$9:$F$108,5))</f>
        <v/>
      </c>
      <c r="Z35" s="213" t="str">
        <f>IF($V35="","",VLOOKUP(MATCH($V35,男子申込!$B$9:$B$108,0),男子申込!$A$9:$F$108,6))</f>
        <v/>
      </c>
      <c r="AA35" s="213" t="str">
        <f>IF(V35="","",AA32)</f>
        <v/>
      </c>
      <c r="AB35" s="215"/>
      <c r="AD35">
        <f t="shared" si="2"/>
        <v>22</v>
      </c>
      <c r="AF35" s="212">
        <v>4</v>
      </c>
      <c r="AG35" s="213" t="str">
        <f>IF(VLOOKUP(MATCH($AE32,$G$10:$G$184,0)+7,$A$10:$K$184,9)="","",VLOOKUP(MATCH($AE32,$G$10:$G$184,0)+7,$A$10:$K$184,9))</f>
        <v/>
      </c>
      <c r="AH35" s="213" t="str">
        <f>IF($AG35="","",VLOOKUP(MATCH($AG35,男子申込!$B$9:$B$108,0),男子申込!$A$9:$F$108,3))</f>
        <v/>
      </c>
      <c r="AI35" s="213" t="str">
        <f>IF($AG35="","",VLOOKUP(MATCH($AG35,男子申込!$B$9:$B$108,0),男子申込!$A$9:$F$108,4))</f>
        <v/>
      </c>
      <c r="AJ35" s="214" t="str">
        <f>IF($AG35="","",VLOOKUP(MATCH($AG35,男子申込!$B$9:$B$108,0),男子申込!$A$9:$F$108,5))</f>
        <v/>
      </c>
      <c r="AK35" s="213" t="str">
        <f>IF($AG35="","",VLOOKUP(MATCH($AG35,男子申込!$B$9:$B$108,0),男子申込!$A$9:$F$108,6))</f>
        <v/>
      </c>
      <c r="AL35" s="213" t="str">
        <f>IF(AG35="","",AL32)</f>
        <v/>
      </c>
      <c r="AM35" s="215"/>
      <c r="AO35">
        <f t="shared" si="3"/>
        <v>22</v>
      </c>
      <c r="AQ35" s="212">
        <v>4</v>
      </c>
      <c r="AR35" s="213" t="str">
        <f>IF(VLOOKUP(MATCH($AP32,$L$10:$L$184,0)+7,$A$10:$P$184,14)="","",VLOOKUP(MATCH($AP32,$L$10:$L$184,0)+7,$A$10:$P$184,14))</f>
        <v/>
      </c>
      <c r="AS35" s="213" t="str">
        <f>IF($AR35="","",VLOOKUP(MATCH($AR35,男子申込!$B$9:$B$108,0),男子申込!$A$9:$F$108,3))</f>
        <v/>
      </c>
      <c r="AT35" s="213" t="str">
        <f>IF($AR35="","",VLOOKUP(MATCH($AR35,男子申込!$B$9:$B$108,0),男子申込!$A$9:$F$108,4))</f>
        <v/>
      </c>
      <c r="AU35" s="214" t="str">
        <f>IF($AR35="","",VLOOKUP(MATCH($AR35,男子申込!$B$9:$B$108,0),男子申込!$A$9:$F$108,5))</f>
        <v/>
      </c>
      <c r="AV35" s="213" t="str">
        <f>IF($AR35="","",VLOOKUP(MATCH($AR35,男子申込!$B$9:$B$108,0),男子申込!$A$9:$F$108,6))</f>
        <v/>
      </c>
      <c r="AW35" s="213" t="str">
        <f>IF(AR35="","",AW32)</f>
        <v/>
      </c>
      <c r="AX35" s="215"/>
    </row>
    <row r="36" spans="1:50">
      <c r="A36">
        <f t="shared" si="0"/>
        <v>27</v>
      </c>
      <c r="C36">
        <v>1</v>
      </c>
      <c r="D36" s="157"/>
      <c r="E36" s="154" t="str">
        <f>IF(ISERROR(MATCH(D36,男子申込!$B$9:$B$198,0)),"",VLOOKUP(MATCH(D36,男子申込!$B$9:$B$198,0),男子申込!$A$9:$F$198,3))</f>
        <v/>
      </c>
      <c r="F36" s="112" t="str">
        <f>IF(ISERROR(MATCH(D36,男子申込!$B$9:$B$198,0)),"",VLOOKUP(MATCH(D36,男子申込!$B$9:$B$198,0),男子申込!$A$9:$F$198,5))</f>
        <v/>
      </c>
      <c r="H36">
        <v>1</v>
      </c>
      <c r="I36" s="157"/>
      <c r="J36" s="154" t="str">
        <f>IF(ISERROR(MATCH(I36,男子申込!$B$9:$B$198,0)),"",VLOOKUP(MATCH(I36,男子申込!$B$9:$B$198,0),男子申込!$A$9:$F$198,3))</f>
        <v/>
      </c>
      <c r="K36" s="112" t="str">
        <f>IF(ISERROR(MATCH(I36,男子申込!$B$9:$B$198,0)),"",VLOOKUP(MATCH(I36,男子申込!$B$9:$B$198,0),男子申込!$A$9:$F$198,5))</f>
        <v/>
      </c>
      <c r="M36">
        <v>1</v>
      </c>
      <c r="N36" s="157"/>
      <c r="O36" s="154" t="str">
        <f>IF(ISERROR(MATCH(N36,男子申込!$B$9:$B$198,0)),"",VLOOKUP(MATCH(N36,男子申込!$B$9:$B$198,0),男子申込!$A$9:$F$198,3))</f>
        <v/>
      </c>
      <c r="P36" s="112" t="str">
        <f>IF(ISERROR(MATCH(N36,男子申込!$B$9:$B$198,0)),"",VLOOKUP(MATCH(N36,男子申込!$B$9:$B$198,0),男子申込!$A$9:$F$198,5))</f>
        <v/>
      </c>
      <c r="S36">
        <f t="shared" si="1"/>
        <v>23</v>
      </c>
      <c r="U36" s="212">
        <v>5</v>
      </c>
      <c r="V36" s="213" t="str">
        <f>IF(VLOOKUP(MATCH($T32,$B$10:$B$184,0)+8,$A$10:$F$184,4)="","",VLOOKUP(MATCH($T32,$B$10:$B$184,0)+8,$A$10:$F$184,4))</f>
        <v/>
      </c>
      <c r="W36" s="213" t="str">
        <f>IF($V36="","",VLOOKUP(MATCH($V36,男子申込!$B$9:$B$108,0),男子申込!$A$9:$F$108,3))</f>
        <v/>
      </c>
      <c r="X36" s="213" t="str">
        <f>IF($V36="","",VLOOKUP(MATCH($V36,男子申込!$B$9:$B$108,0),男子申込!$A$9:$F$108,4))</f>
        <v/>
      </c>
      <c r="Y36" s="214" t="str">
        <f>IF($V36="","",VLOOKUP(MATCH($V36,男子申込!$B$9:$B$108,0),男子申込!$A$9:$F$108,5))</f>
        <v/>
      </c>
      <c r="Z36" s="213" t="str">
        <f>IF($V36="","",VLOOKUP(MATCH($V36,男子申込!$B$9:$B$108,0),男子申込!$A$9:$F$108,6))</f>
        <v/>
      </c>
      <c r="AA36" s="213" t="str">
        <f>IF(V36="","",IF(Z36="","",AA32))</f>
        <v/>
      </c>
      <c r="AB36" s="215"/>
      <c r="AD36">
        <f t="shared" si="2"/>
        <v>23</v>
      </c>
      <c r="AF36" s="212">
        <v>5</v>
      </c>
      <c r="AG36" s="213" t="str">
        <f>IF(VLOOKUP(MATCH($AE32,$G$10:$G$184,0)+8,$A$10:$K$184,9)="","",VLOOKUP(MATCH($AE32,$G$10:$G$184,0)+8,$A$10:$K$184,9))</f>
        <v/>
      </c>
      <c r="AH36" s="213" t="str">
        <f>IF($AG36="","",VLOOKUP(MATCH($AG36,男子申込!$B$9:$B$108,0),男子申込!$A$9:$F$108,3))</f>
        <v/>
      </c>
      <c r="AI36" s="213" t="str">
        <f>IF($AG36="","",VLOOKUP(MATCH($AG36,男子申込!$B$9:$B$108,0),男子申込!$A$9:$F$108,4))</f>
        <v/>
      </c>
      <c r="AJ36" s="214" t="str">
        <f>IF($AG36="","",VLOOKUP(MATCH($AG36,男子申込!$B$9:$B$108,0),男子申込!$A$9:$F$108,5))</f>
        <v/>
      </c>
      <c r="AK36" s="213" t="str">
        <f>IF($AG36="","",VLOOKUP(MATCH($AG36,男子申込!$B$9:$B$108,0),男子申込!$A$9:$F$108,6))</f>
        <v/>
      </c>
      <c r="AL36" s="213" t="str">
        <f>IF(AG36="","",IF(AK36="","",AL32))</f>
        <v/>
      </c>
      <c r="AM36" s="215"/>
      <c r="AO36">
        <f t="shared" si="3"/>
        <v>23</v>
      </c>
      <c r="AQ36" s="212">
        <v>5</v>
      </c>
      <c r="AR36" s="213" t="str">
        <f>IF(VLOOKUP(MATCH($AP32,$L$10:$L$184,0)+8,$A$10:$P$184,14)="","",VLOOKUP(MATCH($AP32,$L$10:$L$184,0)+8,$A$10:$P$184,14))</f>
        <v/>
      </c>
      <c r="AS36" s="213" t="str">
        <f>IF($AR36="","",VLOOKUP(MATCH($AR36,男子申込!$B$9:$B$108,0),男子申込!$A$9:$F$108,3))</f>
        <v/>
      </c>
      <c r="AT36" s="213" t="str">
        <f>IF($AR36="","",VLOOKUP(MATCH($AR36,男子申込!$B$9:$B$108,0),男子申込!$A$9:$F$108,4))</f>
        <v/>
      </c>
      <c r="AU36" s="214" t="str">
        <f>IF($AR36="","",VLOOKUP(MATCH($AR36,男子申込!$B$9:$B$108,0),男子申込!$A$9:$F$108,5))</f>
        <v/>
      </c>
      <c r="AV36" s="213" t="str">
        <f>IF($AR36="","",VLOOKUP(MATCH($AR36,男子申込!$B$9:$B$108,0),男子申込!$A$9:$F$108,6))</f>
        <v/>
      </c>
      <c r="AW36" s="213" t="str">
        <f>IF(AR36="","",IF(AV36="","",AW32))</f>
        <v/>
      </c>
      <c r="AX36" s="215"/>
    </row>
    <row r="37" spans="1:50">
      <c r="A37">
        <f t="shared" si="0"/>
        <v>28</v>
      </c>
      <c r="C37">
        <v>2</v>
      </c>
      <c r="D37" s="158"/>
      <c r="E37" s="154" t="str">
        <f>IF(ISERROR(MATCH(D37,男子申込!$B$9:$B$198,0)),"",VLOOKUP(MATCH(D37,男子申込!$B$9:$B$198,0),男子申込!$A$9:$F$198,3))</f>
        <v/>
      </c>
      <c r="F37" s="112" t="str">
        <f>IF(ISERROR(MATCH(D37,男子申込!$B$9:$B$198,0)),"",VLOOKUP(MATCH(D37,男子申込!$B$9:$B$198,0),男子申込!$A$9:$F$198,5))</f>
        <v/>
      </c>
      <c r="H37">
        <v>2</v>
      </c>
      <c r="I37" s="158"/>
      <c r="J37" s="154" t="str">
        <f>IF(ISERROR(MATCH(I37,男子申込!$B$9:$B$198,0)),"",VLOOKUP(MATCH(I37,男子申込!$B$9:$B$198,0),男子申込!$A$9:$F$198,3))</f>
        <v/>
      </c>
      <c r="K37" s="112" t="str">
        <f>IF(ISERROR(MATCH(I37,男子申込!$B$9:$B$198,0)),"",VLOOKUP(MATCH(I37,男子申込!$B$9:$B$198,0),男子申込!$A$9:$F$198,5))</f>
        <v/>
      </c>
      <c r="M37">
        <v>2</v>
      </c>
      <c r="N37" s="158"/>
      <c r="O37" s="154" t="str">
        <f>IF(ISERROR(MATCH(N37,男子申込!$B$9:$B$198,0)),"",VLOOKUP(MATCH(N37,男子申込!$B$9:$B$198,0),男子申込!$A$9:$F$198,3))</f>
        <v/>
      </c>
      <c r="P37" s="112" t="str">
        <f>IF(ISERROR(MATCH(N37,男子申込!$B$9:$B$198,0)),"",VLOOKUP(MATCH(N37,男子申込!$B$9:$B$198,0),男子申込!$A$9:$F$198,5))</f>
        <v/>
      </c>
      <c r="S37">
        <f t="shared" si="1"/>
        <v>24</v>
      </c>
      <c r="U37" s="225">
        <v>6</v>
      </c>
      <c r="V37" s="226" t="str">
        <f>IF(VLOOKUP(MATCH($T32,$B$10:$B$184,0)+9,$A$10:$F$184,4)="","",VLOOKUP(MATCH($T32,$B$10:$B$184,0)+9,$A$10:$F$184,4))</f>
        <v/>
      </c>
      <c r="W37" s="226" t="str">
        <f>IF($V37="","",VLOOKUP(MATCH($V37,男子申込!$B$9:$B$108,0),男子申込!$A$9:$F$108,3))</f>
        <v/>
      </c>
      <c r="X37" s="226" t="str">
        <f>IF($V37="","",VLOOKUP(MATCH($V37,男子申込!$B$9:$B$108,0),男子申込!$A$9:$F$108,4))</f>
        <v/>
      </c>
      <c r="Y37" s="227" t="str">
        <f>IF($V37="","",VLOOKUP(MATCH($V37,男子申込!$B$9:$B$108,0),男子申込!$A$9:$F$108,5))</f>
        <v/>
      </c>
      <c r="Z37" s="226" t="str">
        <f>IF($V37="","",VLOOKUP(MATCH($V37,男子申込!$B$9:$B$108,0),男子申込!$A$9:$F$108,6))</f>
        <v/>
      </c>
      <c r="AA37" s="226" t="str">
        <f>IF(V37="","",IF(Z37="","",AA32))</f>
        <v/>
      </c>
      <c r="AB37" s="215"/>
      <c r="AD37">
        <f t="shared" si="2"/>
        <v>24</v>
      </c>
      <c r="AF37" s="225">
        <v>6</v>
      </c>
      <c r="AG37" s="226" t="str">
        <f>IF(VLOOKUP(MATCH($AE32,$G$10:$G$184,0)+9,$A$10:$K$184,9)="","",VLOOKUP(MATCH($AE32,$G$10:$G$184,0)+9,$A$10:$K$184,9))</f>
        <v/>
      </c>
      <c r="AH37" s="226" t="str">
        <f>IF($AG37="","",VLOOKUP(MATCH($AG37,男子申込!$B$9:$B$108,0),男子申込!$A$9:$F$108,3))</f>
        <v/>
      </c>
      <c r="AI37" s="226" t="str">
        <f>IF($AG37="","",VLOOKUP(MATCH($AG37,男子申込!$B$9:$B$108,0),男子申込!$A$9:$F$108,4))</f>
        <v/>
      </c>
      <c r="AJ37" s="227" t="str">
        <f>IF($AG37="","",VLOOKUP(MATCH($AG37,男子申込!$B$9:$B$108,0),男子申込!$A$9:$F$108,5))</f>
        <v/>
      </c>
      <c r="AK37" s="226" t="str">
        <f>IF($AG37="","",VLOOKUP(MATCH($AG37,男子申込!$B$9:$B$108,0),男子申込!$A$9:$F$108,6))</f>
        <v/>
      </c>
      <c r="AL37" s="226" t="str">
        <f>IF(AG37="","",IF(AK37="","",AL32))</f>
        <v/>
      </c>
      <c r="AM37" s="215"/>
      <c r="AO37">
        <f t="shared" si="3"/>
        <v>24</v>
      </c>
      <c r="AQ37" s="225">
        <v>6</v>
      </c>
      <c r="AR37" s="226" t="str">
        <f>IF(VLOOKUP(MATCH($AP32,$L$10:$L$184,0)+9,$A$10:$P$184,14)="","",VLOOKUP(MATCH($AP32,$L$10:$L$184,0)+9,$A$10:$P$184,14))</f>
        <v/>
      </c>
      <c r="AS37" s="226" t="str">
        <f>IF($AR37="","",VLOOKUP(MATCH($AR37,男子申込!$B$9:$B$108,0),男子申込!$A$9:$F$108,3))</f>
        <v/>
      </c>
      <c r="AT37" s="226" t="str">
        <f>IF($AR37="","",VLOOKUP(MATCH($AR37,男子申込!$B$9:$B$108,0),男子申込!$A$9:$F$108,4))</f>
        <v/>
      </c>
      <c r="AU37" s="227" t="str">
        <f>IF($AR37="","",VLOOKUP(MATCH($AR37,男子申込!$B$9:$B$108,0),男子申込!$A$9:$F$108,5))</f>
        <v/>
      </c>
      <c r="AV37" s="226" t="str">
        <f>IF($AR37="","",VLOOKUP(MATCH($AR37,男子申込!$B$9:$B$108,0),男子申込!$A$9:$F$108,6))</f>
        <v/>
      </c>
      <c r="AW37" s="226" t="str">
        <f>IF(AR37="","",IF(AV37="","",AW32))</f>
        <v/>
      </c>
      <c r="AX37" s="215"/>
    </row>
    <row r="38" spans="1:50" ht="14.25">
      <c r="A38">
        <f t="shared" si="0"/>
        <v>29</v>
      </c>
      <c r="C38">
        <v>3</v>
      </c>
      <c r="D38" s="159"/>
      <c r="E38" s="154" t="str">
        <f>IF(ISERROR(MATCH(D38,男子申込!$B$9:$B$198,0)),"",VLOOKUP(MATCH(D38,男子申込!$B$9:$B$198,0),男子申込!$A$9:$F$198,3))</f>
        <v/>
      </c>
      <c r="F38" s="112" t="str">
        <f>IF(ISERROR(MATCH(D38,男子申込!$B$9:$B$198,0)),"",VLOOKUP(MATCH(D38,男子申込!$B$9:$B$198,0),男子申込!$A$9:$F$198,5))</f>
        <v/>
      </c>
      <c r="H38">
        <v>3</v>
      </c>
      <c r="I38" s="159"/>
      <c r="J38" s="154" t="str">
        <f>IF(ISERROR(MATCH(I38,男子申込!$B$9:$B$198,0)),"",VLOOKUP(MATCH(I38,男子申込!$B$9:$B$198,0),男子申込!$A$9:$F$198,3))</f>
        <v/>
      </c>
      <c r="K38" s="112" t="str">
        <f>IF(ISERROR(MATCH(I38,男子申込!$B$9:$B$198,0)),"",VLOOKUP(MATCH(I38,男子申込!$B$9:$B$198,0),男子申込!$A$9:$F$198,5))</f>
        <v/>
      </c>
      <c r="M38">
        <v>3</v>
      </c>
      <c r="N38" s="159"/>
      <c r="O38" s="154" t="str">
        <f>IF(ISERROR(MATCH(N38,男子申込!$B$9:$B$198,0)),"",VLOOKUP(MATCH(N38,男子申込!$B$9:$B$198,0),男子申込!$A$9:$F$198,3))</f>
        <v/>
      </c>
      <c r="P38" s="112" t="str">
        <f>IF(ISERROR(MATCH(N38,男子申込!$B$9:$B$198,0)),"",VLOOKUP(MATCH(N38,男子申込!$B$9:$B$198,0),男子申込!$A$9:$F$198,5))</f>
        <v/>
      </c>
      <c r="S38">
        <f t="shared" si="1"/>
        <v>25</v>
      </c>
      <c r="T38" s="205">
        <f>T32+1</f>
        <v>5</v>
      </c>
      <c r="U38" s="220">
        <v>1</v>
      </c>
      <c r="V38" s="221" t="str">
        <f>IF(VLOOKUP(MATCH($T38,$B$10:$B$184,0)+4,$A$10:$F$184,4)="","",VLOOKUP(MATCH($T38,$B$10:$B$184,0)+4,$A$10:$F$184,4))</f>
        <v/>
      </c>
      <c r="W38" s="221" t="str">
        <f>IF($V38="","",VLOOKUP(MATCH($V38,男子申込!$B$9:$B$108,0),男子申込!$A$9:$F$108,3))</f>
        <v/>
      </c>
      <c r="X38" s="221" t="str">
        <f>IF($V38="","",VLOOKUP(MATCH($V38,男子申込!$B$9:$B$108,0),男子申込!$A$9:$F$108,4))</f>
        <v/>
      </c>
      <c r="Y38" s="222" t="str">
        <f>IF($V38="","",VLOOKUP(MATCH($V38,男子申込!$B$9:$B$108,0),男子申込!$A$9:$F$108,5))</f>
        <v/>
      </c>
      <c r="Z38" s="221" t="str">
        <f>IF($V38="","",VLOOKUP(MATCH($V38,男子申込!$B$9:$B$108,0),男子申込!$A$9:$F$108,6))</f>
        <v/>
      </c>
      <c r="AA38" s="223" t="str">
        <f>IF(VLOOKUP(MATCH($T38,$B$10:$B$184,0)+0,$A$10:$F$184,4)="","",VLOOKUP(MATCH($T38,$B$10:$B$184,0)+0,$A$10:$F$184,4))</f>
        <v/>
      </c>
      <c r="AB38" s="224" t="str">
        <f>IF(VLOOKUP(MATCH($T38,$B$10:$B$184,0)+1,$A$10:$F$184,4)="","",VLOOKUP(MATCH($T38,$B$10:$B$184,0)+1,$A$10:$F$184,4))</f>
        <v/>
      </c>
      <c r="AD38">
        <f t="shared" si="2"/>
        <v>25</v>
      </c>
      <c r="AE38" s="205">
        <f>AE32+1</f>
        <v>5</v>
      </c>
      <c r="AF38" s="220">
        <v>1</v>
      </c>
      <c r="AG38" s="221" t="str">
        <f>IF(VLOOKUP(MATCH($AE38,$G$10:$G$184,0)+4,$A$10:$K$184,9)="","",VLOOKUP(MATCH($AE38,$G$10:$G$184,0)+4,$A$10:$K$184,9))</f>
        <v/>
      </c>
      <c r="AH38" s="221" t="str">
        <f>IF($AG38="","",VLOOKUP(MATCH($AG38,男子申込!$B$9:$B$108,0),男子申込!$A$9:$F$108,3))</f>
        <v/>
      </c>
      <c r="AI38" s="221" t="str">
        <f>IF($AG38="","",VLOOKUP(MATCH($AG38,男子申込!$B$9:$B$108,0),男子申込!$A$9:$F$108,4))</f>
        <v/>
      </c>
      <c r="AJ38" s="222" t="str">
        <f>IF($AG38="","",VLOOKUP(MATCH($AG38,男子申込!$B$9:$B$108,0),男子申込!$A$9:$F$108,5))</f>
        <v/>
      </c>
      <c r="AK38" s="221" t="str">
        <f>IF($AG38="","",VLOOKUP(MATCH($AG38,男子申込!$B$9:$B$108,0),男子申込!$A$9:$F$108,6))</f>
        <v/>
      </c>
      <c r="AL38" s="223" t="str">
        <f>IF(VLOOKUP(MATCH($AE38,$G$10:$G$184,0)+0,$A$10:$K$184,9)="","",VLOOKUP(MATCH($AE38,$G$10:$G$184,0)+0,$A$10:$K$184,9))</f>
        <v/>
      </c>
      <c r="AM38" s="224" t="str">
        <f>IF(VLOOKUP(MATCH($AE38,$G$10:$G$184,0)+1,$A$10:$K$184,9)="","",VLOOKUP(MATCH($AE38,$G$10:$G$184,0)+1,$A$10:$K$184,9))</f>
        <v/>
      </c>
      <c r="AO38">
        <f t="shared" si="3"/>
        <v>25</v>
      </c>
      <c r="AP38" s="205">
        <f>AP32+1</f>
        <v>5</v>
      </c>
      <c r="AQ38" s="220">
        <v>1</v>
      </c>
      <c r="AR38" s="221" t="str">
        <f>IF(VLOOKUP(MATCH($AP38,$L$10:$L$184,0)+4,$A$10:$P$184,14)="","",VLOOKUP(MATCH($AP38,$L$10:$L$184,0)+4,$A$10:$P$184,14))</f>
        <v/>
      </c>
      <c r="AS38" s="221" t="str">
        <f>IF($AR38="","",VLOOKUP(MATCH($AR38,男子申込!$B$9:$B$108,0),男子申込!$A$9:$F$108,3))</f>
        <v/>
      </c>
      <c r="AT38" s="221" t="str">
        <f>IF($AR38="","",VLOOKUP(MATCH($AR38,男子申込!$B$9:$B$108,0),男子申込!$A$9:$F$108,4))</f>
        <v/>
      </c>
      <c r="AU38" s="222" t="str">
        <f>IF($AR38="","",VLOOKUP(MATCH($AR38,男子申込!$B$9:$B$108,0),男子申込!$A$9:$F$108,5))</f>
        <v/>
      </c>
      <c r="AV38" s="221" t="str">
        <f>IF($AR38="","",VLOOKUP(MATCH($AR38,男子申込!$B$9:$B$108,0),男子申込!$A$9:$F$108,6))</f>
        <v/>
      </c>
      <c r="AW38" s="223" t="str">
        <f>IF(VLOOKUP(MATCH($AP38,$L$10:$L$184,0)+0,$A$10:$P$184,14)="","",VLOOKUP(MATCH($AP38,$L$10:$L$184,0)+0,$A$10:$P$184,14))</f>
        <v/>
      </c>
      <c r="AX38" s="224" t="str">
        <f>IF(VLOOKUP(MATCH($AP38,$L$10:$L$184,0)+1,$A$10:$P$184,14)="","",VLOOKUP(MATCH($AP38,$L$10:$L$184,0)+1,$A$10:$P$184,14))</f>
        <v/>
      </c>
    </row>
    <row r="39" spans="1:50">
      <c r="A39">
        <f t="shared" si="0"/>
        <v>30</v>
      </c>
      <c r="C39">
        <v>4</v>
      </c>
      <c r="D39" s="160"/>
      <c r="E39" s="154" t="str">
        <f>IF(ISERROR(MATCH(D39,男子申込!$B$9:$B$198,0)),"",VLOOKUP(MATCH(D39,男子申込!$B$9:$B$198,0),男子申込!$A$9:$F$198,3))</f>
        <v/>
      </c>
      <c r="F39" s="112" t="str">
        <f>IF(ISERROR(MATCH(D39,男子申込!$B$9:$B$198,0)),"",VLOOKUP(MATCH(D39,男子申込!$B$9:$B$198,0),男子申込!$A$9:$F$198,5))</f>
        <v/>
      </c>
      <c r="H39">
        <v>4</v>
      </c>
      <c r="I39" s="160"/>
      <c r="J39" s="154" t="str">
        <f>IF(ISERROR(MATCH(I39,男子申込!$B$9:$B$198,0)),"",VLOOKUP(MATCH(I39,男子申込!$B$9:$B$198,0),男子申込!$A$9:$F$198,3))</f>
        <v/>
      </c>
      <c r="K39" s="112" t="str">
        <f>IF(ISERROR(MATCH(I39,男子申込!$B$9:$B$198,0)),"",VLOOKUP(MATCH(I39,男子申込!$B$9:$B$198,0),男子申込!$A$9:$F$198,5))</f>
        <v/>
      </c>
      <c r="M39">
        <v>4</v>
      </c>
      <c r="N39" s="160"/>
      <c r="O39" s="154" t="str">
        <f>IF(ISERROR(MATCH(N39,男子申込!$B$9:$B$198,0)),"",VLOOKUP(MATCH(N39,男子申込!$B$9:$B$198,0),男子申込!$A$9:$F$198,3))</f>
        <v/>
      </c>
      <c r="P39" s="112" t="str">
        <f>IF(ISERROR(MATCH(N39,男子申込!$B$9:$B$198,0)),"",VLOOKUP(MATCH(N39,男子申込!$B$9:$B$198,0),男子申込!$A$9:$F$198,5))</f>
        <v/>
      </c>
      <c r="S39">
        <f t="shared" si="1"/>
        <v>26</v>
      </c>
      <c r="U39" s="212">
        <v>2</v>
      </c>
      <c r="V39" s="213" t="str">
        <f>IF(VLOOKUP(MATCH($T38,$B$10:$B$184,0)+5,$A$10:$F$184,4)="","",VLOOKUP(MATCH($T38,$B$10:$B$184,0)+5,$A$10:$F$184,4))</f>
        <v/>
      </c>
      <c r="W39" s="213" t="str">
        <f>IF($V39="","",VLOOKUP(MATCH($V39,男子申込!$B$9:$B$108,0),男子申込!$A$9:$F$108,3))</f>
        <v/>
      </c>
      <c r="X39" s="213" t="str">
        <f>IF($V39="","",VLOOKUP(MATCH($V39,男子申込!$B$9:$B$108,0),男子申込!$A$9:$F$108,4))</f>
        <v/>
      </c>
      <c r="Y39" s="214" t="str">
        <f>IF($V39="","",VLOOKUP(MATCH($V39,男子申込!$B$9:$B$108,0),男子申込!$A$9:$F$108,5))</f>
        <v/>
      </c>
      <c r="Z39" s="213" t="str">
        <f>IF($V39="","",VLOOKUP(MATCH($V39,男子申込!$B$9:$B$108,0),男子申込!$A$9:$F$108,6))</f>
        <v/>
      </c>
      <c r="AA39" s="213" t="str">
        <f>IF(V39="","",AA38)</f>
        <v/>
      </c>
      <c r="AB39" s="215"/>
      <c r="AD39">
        <f t="shared" si="2"/>
        <v>26</v>
      </c>
      <c r="AF39" s="212">
        <v>2</v>
      </c>
      <c r="AG39" s="213" t="str">
        <f>IF(VLOOKUP(MATCH($AE38,$G$10:$G$184,0)+5,$A$10:$K$184,9)="","",VLOOKUP(MATCH($AE38,$G$10:$G$184,0)+5,$A$10:$K$184,9))</f>
        <v/>
      </c>
      <c r="AH39" s="213" t="str">
        <f>IF($AG39="","",VLOOKUP(MATCH($AG39,男子申込!$B$9:$B$108,0),男子申込!$A$9:$F$108,3))</f>
        <v/>
      </c>
      <c r="AI39" s="213" t="str">
        <f>IF($AG39="","",VLOOKUP(MATCH($AG39,男子申込!$B$9:$B$108,0),男子申込!$A$9:$F$108,4))</f>
        <v/>
      </c>
      <c r="AJ39" s="214" t="str">
        <f>IF($AG39="","",VLOOKUP(MATCH($AG39,男子申込!$B$9:$B$108,0),男子申込!$A$9:$F$108,5))</f>
        <v/>
      </c>
      <c r="AK39" s="213" t="str">
        <f>IF($AG39="","",VLOOKUP(MATCH($AG39,男子申込!$B$9:$B$108,0),男子申込!$A$9:$F$108,6))</f>
        <v/>
      </c>
      <c r="AL39" s="213" t="str">
        <f>IF(AG39="","",AL38)</f>
        <v/>
      </c>
      <c r="AM39" s="215"/>
      <c r="AO39">
        <f t="shared" si="3"/>
        <v>26</v>
      </c>
      <c r="AQ39" s="212">
        <v>2</v>
      </c>
      <c r="AR39" s="213" t="str">
        <f>IF(VLOOKUP(MATCH($AP38,$L$10:$L$184,0)+5,$A$10:$P$184,14)="","",VLOOKUP(MATCH($AP38,$L$10:$L$184,0)+5,$A$10:$P$184,14))</f>
        <v/>
      </c>
      <c r="AS39" s="213" t="str">
        <f>IF($AR39="","",VLOOKUP(MATCH($AR39,男子申込!$B$9:$B$108,0),男子申込!$A$9:$F$108,3))</f>
        <v/>
      </c>
      <c r="AT39" s="213" t="str">
        <f>IF($AR39="","",VLOOKUP(MATCH($AR39,男子申込!$B$9:$B$108,0),男子申込!$A$9:$F$108,4))</f>
        <v/>
      </c>
      <c r="AU39" s="214" t="str">
        <f>IF($AR39="","",VLOOKUP(MATCH($AR39,男子申込!$B$9:$B$108,0),男子申込!$A$9:$F$108,5))</f>
        <v/>
      </c>
      <c r="AV39" s="213" t="str">
        <f>IF($AR39="","",VLOOKUP(MATCH($AR39,男子申込!$B$9:$B$108,0),男子申込!$A$9:$F$108,6))</f>
        <v/>
      </c>
      <c r="AW39" s="213" t="str">
        <f>IF(AR39="","",AW38)</f>
        <v/>
      </c>
      <c r="AX39" s="215"/>
    </row>
    <row r="40" spans="1:50">
      <c r="A40">
        <f t="shared" si="0"/>
        <v>31</v>
      </c>
      <c r="C40">
        <v>5</v>
      </c>
      <c r="D40" s="159"/>
      <c r="E40" s="154" t="str">
        <f>IF(ISERROR(MATCH(D40,男子申込!$B$9:$B$198,0)),"",VLOOKUP(MATCH(D40,男子申込!$B$9:$B$198,0),男子申込!$A$9:$F$198,3))</f>
        <v/>
      </c>
      <c r="F40" s="112" t="str">
        <f>IF(ISERROR(MATCH(D40,男子申込!$B$9:$B$198,0)),"",VLOOKUP(MATCH(D40,男子申込!$B$9:$B$198,0),男子申込!$A$9:$F$198,5))</f>
        <v/>
      </c>
      <c r="H40">
        <v>5</v>
      </c>
      <c r="I40" s="164"/>
      <c r="J40" s="154" t="str">
        <f>IF(ISERROR(MATCH(I40,男子申込!$B$9:$B$198,0)),"",VLOOKUP(MATCH(I40,男子申込!$B$9:$B$198,0),男子申込!$A$9:$F$198,3))</f>
        <v/>
      </c>
      <c r="K40" s="112" t="str">
        <f>IF(ISERROR(MATCH(I40,男子申込!$B$9:$B$198,0)),"",VLOOKUP(MATCH(I40,男子申込!$B$9:$B$198,0),男子申込!$A$9:$F$198,5))</f>
        <v/>
      </c>
      <c r="M40">
        <v>5</v>
      </c>
      <c r="N40" s="164"/>
      <c r="O40" s="154" t="str">
        <f>IF(ISERROR(MATCH(N40,男子申込!$B$9:$B$198,0)),"",VLOOKUP(MATCH(N40,男子申込!$B$9:$B$198,0),男子申込!$A$9:$F$198,3))</f>
        <v/>
      </c>
      <c r="P40" s="112" t="str">
        <f>IF(ISERROR(MATCH(N40,男子申込!$B$9:$B$198,0)),"",VLOOKUP(MATCH(N40,男子申込!$B$9:$B$198,0),男子申込!$A$9:$F$198,5))</f>
        <v/>
      </c>
      <c r="S40">
        <f t="shared" si="1"/>
        <v>27</v>
      </c>
      <c r="U40" s="212">
        <v>3</v>
      </c>
      <c r="V40" s="213" t="str">
        <f>IF(VLOOKUP(MATCH($T38,$B$10:$B$184,0)+6,$A$10:$F$184,4)="","",VLOOKUP(MATCH($T38,$B$10:$B$184,0)+6,$A$10:$F$184,4))</f>
        <v/>
      </c>
      <c r="W40" s="213" t="str">
        <f>IF($V40="","",VLOOKUP(MATCH($V40,男子申込!$B$9:$B$108,0),男子申込!$A$9:$F$108,3))</f>
        <v/>
      </c>
      <c r="X40" s="213" t="str">
        <f>IF($V40="","",VLOOKUP(MATCH($V40,男子申込!$B$9:$B$108,0),男子申込!$A$9:$F$108,4))</f>
        <v/>
      </c>
      <c r="Y40" s="214" t="str">
        <f>IF($V40="","",VLOOKUP(MATCH($V40,男子申込!$B$9:$B$108,0),男子申込!$A$9:$F$108,5))</f>
        <v/>
      </c>
      <c r="Z40" s="213" t="str">
        <f>IF($V40="","",VLOOKUP(MATCH($V40,男子申込!$B$9:$B$108,0),男子申込!$A$9:$F$108,6))</f>
        <v/>
      </c>
      <c r="AA40" s="213" t="str">
        <f>IF(V40="","",AA38)</f>
        <v/>
      </c>
      <c r="AB40" s="215"/>
      <c r="AD40">
        <f t="shared" si="2"/>
        <v>27</v>
      </c>
      <c r="AF40" s="212">
        <v>3</v>
      </c>
      <c r="AG40" s="213" t="str">
        <f>IF(VLOOKUP(MATCH($AE38,$G$10:$G$184,0)+6,$A$10:$K$184,9)="","",VLOOKUP(MATCH($AE38,$G$10:$G$184,0)+6,$A$10:$K$184,9))</f>
        <v/>
      </c>
      <c r="AH40" s="213" t="str">
        <f>IF($AG40="","",VLOOKUP(MATCH($AG40,男子申込!$B$9:$B$108,0),男子申込!$A$9:$F$108,3))</f>
        <v/>
      </c>
      <c r="AI40" s="213" t="str">
        <f>IF($AG40="","",VLOOKUP(MATCH($AG40,男子申込!$B$9:$B$108,0),男子申込!$A$9:$F$108,4))</f>
        <v/>
      </c>
      <c r="AJ40" s="214" t="str">
        <f>IF($AG40="","",VLOOKUP(MATCH($AG40,男子申込!$B$9:$B$108,0),男子申込!$A$9:$F$108,5))</f>
        <v/>
      </c>
      <c r="AK40" s="213" t="str">
        <f>IF($AG40="","",VLOOKUP(MATCH($AG40,男子申込!$B$9:$B$108,0),男子申込!$A$9:$F$108,6))</f>
        <v/>
      </c>
      <c r="AL40" s="213" t="str">
        <f>IF(AG40="","",AL38)</f>
        <v/>
      </c>
      <c r="AM40" s="215"/>
      <c r="AO40">
        <f t="shared" si="3"/>
        <v>27</v>
      </c>
      <c r="AQ40" s="212">
        <v>3</v>
      </c>
      <c r="AR40" s="213" t="str">
        <f>IF(VLOOKUP(MATCH($AP38,$L$10:$L$184,0)+6,$A$10:$P$184,14)="","",VLOOKUP(MATCH($AP38,$L$10:$L$184,0)+6,$A$10:$P$184,14))</f>
        <v/>
      </c>
      <c r="AS40" s="213" t="str">
        <f>IF($AR40="","",VLOOKUP(MATCH($AR40,男子申込!$B$9:$B$108,0),男子申込!$A$9:$F$108,3))</f>
        <v/>
      </c>
      <c r="AT40" s="213" t="str">
        <f>IF($AR40="","",VLOOKUP(MATCH($AR40,男子申込!$B$9:$B$108,0),男子申込!$A$9:$F$108,4))</f>
        <v/>
      </c>
      <c r="AU40" s="214" t="str">
        <f>IF($AR40="","",VLOOKUP(MATCH($AR40,男子申込!$B$9:$B$108,0),男子申込!$A$9:$F$108,5))</f>
        <v/>
      </c>
      <c r="AV40" s="213" t="str">
        <f>IF($AR40="","",VLOOKUP(MATCH($AR40,男子申込!$B$9:$B$108,0),男子申込!$A$9:$F$108,6))</f>
        <v/>
      </c>
      <c r="AW40" s="213" t="str">
        <f>IF(AR40="","",AW38)</f>
        <v/>
      </c>
      <c r="AX40" s="215"/>
    </row>
    <row r="41" spans="1:50">
      <c r="A41">
        <f t="shared" si="0"/>
        <v>32</v>
      </c>
      <c r="C41">
        <v>6</v>
      </c>
      <c r="D41" s="161"/>
      <c r="E41" s="154" t="str">
        <f>IF(ISERROR(MATCH(D41,男子申込!$B$9:$B$198,0)),"",VLOOKUP(MATCH(D41,男子申込!$B$9:$B$198,0),男子申込!$A$9:$F$198,3))</f>
        <v/>
      </c>
      <c r="F41" s="112" t="str">
        <f>IF(ISERROR(MATCH(D41,男子申込!$B$9:$B$198,0)),"",VLOOKUP(MATCH(D41,男子申込!$B$9:$B$198,0),男子申込!$A$9:$F$198,5))</f>
        <v/>
      </c>
      <c r="H41">
        <v>6</v>
      </c>
      <c r="I41" s="161"/>
      <c r="J41" s="154" t="str">
        <f>IF(ISERROR(MATCH(I41,男子申込!$B$9:$B$198,0)),"",VLOOKUP(MATCH(I41,男子申込!$B$9:$B$198,0),男子申込!$A$9:$F$198,3))</f>
        <v/>
      </c>
      <c r="K41" s="112" t="str">
        <f>IF(ISERROR(MATCH(I41,男子申込!$B$9:$B$198,0)),"",VLOOKUP(MATCH(I41,男子申込!$B$9:$B$198,0),男子申込!$A$9:$F$198,5))</f>
        <v/>
      </c>
      <c r="M41">
        <v>6</v>
      </c>
      <c r="N41" s="161"/>
      <c r="O41" s="154" t="str">
        <f>IF(ISERROR(MATCH(N41,男子申込!$B$9:$B$198,0)),"",VLOOKUP(MATCH(N41,男子申込!$B$9:$B$198,0),男子申込!$A$9:$F$198,3))</f>
        <v/>
      </c>
      <c r="P41" s="112" t="str">
        <f>IF(ISERROR(MATCH(N41,男子申込!$B$9:$B$198,0)),"",VLOOKUP(MATCH(N41,男子申込!$B$9:$B$198,0),男子申込!$A$9:$F$198,5))</f>
        <v/>
      </c>
      <c r="S41">
        <f t="shared" si="1"/>
        <v>28</v>
      </c>
      <c r="U41" s="212">
        <v>4</v>
      </c>
      <c r="V41" s="213" t="str">
        <f>IF(VLOOKUP(MATCH($T38,$B$10:$B$184,0)+7,$A$10:$F$184,4)="","",VLOOKUP(MATCH($T38,$B$10:$B$184,0)+7,$A$10:$F$184,4))</f>
        <v/>
      </c>
      <c r="W41" s="213" t="str">
        <f>IF($V41="","",VLOOKUP(MATCH($V41,男子申込!$B$9:$B$108,0),男子申込!$A$9:$F$108,3))</f>
        <v/>
      </c>
      <c r="X41" s="213" t="str">
        <f>IF($V41="","",VLOOKUP(MATCH($V41,男子申込!$B$9:$B$108,0),男子申込!$A$9:$F$108,4))</f>
        <v/>
      </c>
      <c r="Y41" s="214" t="str">
        <f>IF($V41="","",VLOOKUP(MATCH($V41,男子申込!$B$9:$B$108,0),男子申込!$A$9:$F$108,5))</f>
        <v/>
      </c>
      <c r="Z41" s="213" t="str">
        <f>IF($V41="","",VLOOKUP(MATCH($V41,男子申込!$B$9:$B$108,0),男子申込!$A$9:$F$108,6))</f>
        <v/>
      </c>
      <c r="AA41" s="213" t="str">
        <f>IF(V41="","",AA38)</f>
        <v/>
      </c>
      <c r="AB41" s="215"/>
      <c r="AD41">
        <f t="shared" si="2"/>
        <v>28</v>
      </c>
      <c r="AF41" s="212">
        <v>4</v>
      </c>
      <c r="AG41" s="213" t="str">
        <f>IF(VLOOKUP(MATCH($AE38,$G$10:$G$184,0)+7,$A$10:$K$184,9)="","",VLOOKUP(MATCH($AE38,$G$10:$G$184,0)+7,$A$10:$K$184,9))</f>
        <v/>
      </c>
      <c r="AH41" s="213" t="str">
        <f>IF($AG41="","",VLOOKUP(MATCH($AG41,男子申込!$B$9:$B$108,0),男子申込!$A$9:$F$108,3))</f>
        <v/>
      </c>
      <c r="AI41" s="213" t="str">
        <f>IF($AG41="","",VLOOKUP(MATCH($AG41,男子申込!$B$9:$B$108,0),男子申込!$A$9:$F$108,4))</f>
        <v/>
      </c>
      <c r="AJ41" s="214" t="str">
        <f>IF($AG41="","",VLOOKUP(MATCH($AG41,男子申込!$B$9:$B$108,0),男子申込!$A$9:$F$108,5))</f>
        <v/>
      </c>
      <c r="AK41" s="213" t="str">
        <f>IF($AG41="","",VLOOKUP(MATCH($AG41,男子申込!$B$9:$B$108,0),男子申込!$A$9:$F$108,6))</f>
        <v/>
      </c>
      <c r="AL41" s="213" t="str">
        <f>IF(AG41="","",AL38)</f>
        <v/>
      </c>
      <c r="AM41" s="215"/>
      <c r="AO41">
        <f t="shared" si="3"/>
        <v>28</v>
      </c>
      <c r="AQ41" s="212">
        <v>4</v>
      </c>
      <c r="AR41" s="213" t="str">
        <f>IF(VLOOKUP(MATCH($AP38,$L$10:$L$184,0)+7,$A$10:$P$184,14)="","",VLOOKUP(MATCH($AP38,$L$10:$L$184,0)+7,$A$10:$P$184,14))</f>
        <v/>
      </c>
      <c r="AS41" s="213" t="str">
        <f>IF($AR41="","",VLOOKUP(MATCH($AR41,男子申込!$B$9:$B$108,0),男子申込!$A$9:$F$108,3))</f>
        <v/>
      </c>
      <c r="AT41" s="213" t="str">
        <f>IF($AR41="","",VLOOKUP(MATCH($AR41,男子申込!$B$9:$B$108,0),男子申込!$A$9:$F$108,4))</f>
        <v/>
      </c>
      <c r="AU41" s="214" t="str">
        <f>IF($AR41="","",VLOOKUP(MATCH($AR41,男子申込!$B$9:$B$108,0),男子申込!$A$9:$F$108,5))</f>
        <v/>
      </c>
      <c r="AV41" s="213" t="str">
        <f>IF($AR41="","",VLOOKUP(MATCH($AR41,男子申込!$B$9:$B$108,0),男子申込!$A$9:$F$108,6))</f>
        <v/>
      </c>
      <c r="AW41" s="213" t="str">
        <f>IF(AR41="","",AW38)</f>
        <v/>
      </c>
      <c r="AX41" s="215"/>
    </row>
    <row r="42" spans="1:50">
      <c r="A42">
        <f t="shared" si="0"/>
        <v>33</v>
      </c>
      <c r="S42">
        <f t="shared" si="1"/>
        <v>29</v>
      </c>
      <c r="U42" s="212">
        <v>5</v>
      </c>
      <c r="V42" s="213" t="str">
        <f>IF(VLOOKUP(MATCH($T38,$B$10:$B$184,0)+8,$A$10:$F$184,4)="","",VLOOKUP(MATCH($T38,$B$10:$B$184,0)+8,$A$10:$F$184,4))</f>
        <v/>
      </c>
      <c r="W42" s="213" t="str">
        <f>IF($V42="","",VLOOKUP(MATCH($V42,男子申込!$B$9:$B$108,0),男子申込!$A$9:$F$108,3))</f>
        <v/>
      </c>
      <c r="X42" s="213" t="str">
        <f>IF($V42="","",VLOOKUP(MATCH($V42,男子申込!$B$9:$B$108,0),男子申込!$A$9:$F$108,4))</f>
        <v/>
      </c>
      <c r="Y42" s="214" t="str">
        <f>IF($V42="","",VLOOKUP(MATCH($V42,男子申込!$B$9:$B$108,0),男子申込!$A$9:$F$108,5))</f>
        <v/>
      </c>
      <c r="Z42" s="213" t="str">
        <f>IF($V42="","",VLOOKUP(MATCH($V42,男子申込!$B$9:$B$108,0),男子申込!$A$9:$F$108,6))</f>
        <v/>
      </c>
      <c r="AA42" s="213" t="str">
        <f>IF(V42="","",IF(Z42="","",AA38))</f>
        <v/>
      </c>
      <c r="AB42" s="215"/>
      <c r="AD42">
        <f t="shared" si="2"/>
        <v>29</v>
      </c>
      <c r="AF42" s="212">
        <v>5</v>
      </c>
      <c r="AG42" s="213" t="str">
        <f>IF(VLOOKUP(MATCH($AE38,$G$10:$G$184,0)+8,$A$10:$K$184,9)="","",VLOOKUP(MATCH($AE38,$G$10:$G$184,0)+8,$A$10:$K$184,9))</f>
        <v/>
      </c>
      <c r="AH42" s="213" t="str">
        <f>IF($AG42="","",VLOOKUP(MATCH($AG42,男子申込!$B$9:$B$108,0),男子申込!$A$9:$F$108,3))</f>
        <v/>
      </c>
      <c r="AI42" s="213" t="str">
        <f>IF($AG42="","",VLOOKUP(MATCH($AG42,男子申込!$B$9:$B$108,0),男子申込!$A$9:$F$108,4))</f>
        <v/>
      </c>
      <c r="AJ42" s="214" t="str">
        <f>IF($AG42="","",VLOOKUP(MATCH($AG42,男子申込!$B$9:$B$108,0),男子申込!$A$9:$F$108,5))</f>
        <v/>
      </c>
      <c r="AK42" s="213" t="str">
        <f>IF($AG42="","",VLOOKUP(MATCH($AG42,男子申込!$B$9:$B$108,0),男子申込!$A$9:$F$108,6))</f>
        <v/>
      </c>
      <c r="AL42" s="213" t="str">
        <f>IF(AG42="","",IF(AK42="","",AL38))</f>
        <v/>
      </c>
      <c r="AM42" s="215"/>
      <c r="AO42">
        <f t="shared" si="3"/>
        <v>29</v>
      </c>
      <c r="AQ42" s="212">
        <v>5</v>
      </c>
      <c r="AR42" s="213" t="str">
        <f>IF(VLOOKUP(MATCH($AP38,$L$10:$L$184,0)+8,$A$10:$P$184,14)="","",VLOOKUP(MATCH($AP38,$L$10:$L$184,0)+8,$A$10:$P$184,14))</f>
        <v/>
      </c>
      <c r="AS42" s="213" t="str">
        <f>IF($AR42="","",VLOOKUP(MATCH($AR42,男子申込!$B$9:$B$108,0),男子申込!$A$9:$F$108,3))</f>
        <v/>
      </c>
      <c r="AT42" s="213" t="str">
        <f>IF($AR42="","",VLOOKUP(MATCH($AR42,男子申込!$B$9:$B$108,0),男子申込!$A$9:$F$108,4))</f>
        <v/>
      </c>
      <c r="AU42" s="214" t="str">
        <f>IF($AR42="","",VLOOKUP(MATCH($AR42,男子申込!$B$9:$B$108,0),男子申込!$A$9:$F$108,5))</f>
        <v/>
      </c>
      <c r="AV42" s="213" t="str">
        <f>IF($AR42="","",VLOOKUP(MATCH($AR42,男子申込!$B$9:$B$108,0),男子申込!$A$9:$F$108,6))</f>
        <v/>
      </c>
      <c r="AW42" s="213" t="str">
        <f>IF(AR42="","",IF(AV42="","",AW38))</f>
        <v/>
      </c>
      <c r="AX42" s="215"/>
    </row>
    <row r="43" spans="1:50" ht="14.25">
      <c r="A43">
        <f t="shared" si="0"/>
        <v>34</v>
      </c>
      <c r="B43" s="169">
        <f>B32+1</f>
        <v>4</v>
      </c>
      <c r="C43" s="111"/>
      <c r="D43" s="155"/>
      <c r="E43" s="152" t="s">
        <v>20</v>
      </c>
      <c r="F43" s="114"/>
      <c r="G43" s="169">
        <f>G32+1</f>
        <v>4</v>
      </c>
      <c r="H43" s="111"/>
      <c r="I43" s="155"/>
      <c r="J43" s="152" t="s">
        <v>20</v>
      </c>
      <c r="K43" s="114"/>
      <c r="L43" s="169">
        <f>L32+1</f>
        <v>4</v>
      </c>
      <c r="M43" s="111"/>
      <c r="N43" s="155"/>
      <c r="O43" s="152" t="s">
        <v>20</v>
      </c>
      <c r="P43" s="114"/>
      <c r="S43">
        <f t="shared" si="1"/>
        <v>30</v>
      </c>
      <c r="U43" s="225">
        <v>6</v>
      </c>
      <c r="V43" s="226" t="str">
        <f>IF(VLOOKUP(MATCH($T38,$B$10:$B$184,0)+9,$A$10:$F$184,4)="","",VLOOKUP(MATCH($T38,$B$10:$B$184,0)+9,$A$10:$F$184,4))</f>
        <v/>
      </c>
      <c r="W43" s="226" t="str">
        <f>IF($V43="","",VLOOKUP(MATCH($V43,男子申込!$B$9:$B$108,0),男子申込!$A$9:$F$108,3))</f>
        <v/>
      </c>
      <c r="X43" s="226" t="str">
        <f>IF($V43="","",VLOOKUP(MATCH($V43,男子申込!$B$9:$B$108,0),男子申込!$A$9:$F$108,4))</f>
        <v/>
      </c>
      <c r="Y43" s="227" t="str">
        <f>IF($V43="","",VLOOKUP(MATCH($V43,男子申込!$B$9:$B$108,0),男子申込!$A$9:$F$108,5))</f>
        <v/>
      </c>
      <c r="Z43" s="226" t="str">
        <f>IF($V43="","",VLOOKUP(MATCH($V43,男子申込!$B$9:$B$108,0),男子申込!$A$9:$F$108,6))</f>
        <v/>
      </c>
      <c r="AA43" s="226" t="str">
        <f>IF(V43="","",IF(Z43="","",AA38))</f>
        <v/>
      </c>
      <c r="AB43" s="215"/>
      <c r="AD43">
        <f t="shared" si="2"/>
        <v>30</v>
      </c>
      <c r="AF43" s="225">
        <v>6</v>
      </c>
      <c r="AG43" s="226" t="str">
        <f>IF(VLOOKUP(MATCH($AE38,$G$10:$G$184,0)+9,$A$10:$K$184,9)="","",VLOOKUP(MATCH($AE38,$G$10:$G$184,0)+9,$A$10:$K$184,9))</f>
        <v/>
      </c>
      <c r="AH43" s="226" t="str">
        <f>IF($AG43="","",VLOOKUP(MATCH($AG43,男子申込!$B$9:$B$108,0),男子申込!$A$9:$F$108,3))</f>
        <v/>
      </c>
      <c r="AI43" s="226" t="str">
        <f>IF($AG43="","",VLOOKUP(MATCH($AG43,男子申込!$B$9:$B$108,0),男子申込!$A$9:$F$108,4))</f>
        <v/>
      </c>
      <c r="AJ43" s="227" t="str">
        <f>IF($AG43="","",VLOOKUP(MATCH($AG43,男子申込!$B$9:$B$108,0),男子申込!$A$9:$F$108,5))</f>
        <v/>
      </c>
      <c r="AK43" s="226" t="str">
        <f>IF($AG43="","",VLOOKUP(MATCH($AG43,男子申込!$B$9:$B$108,0),男子申込!$A$9:$F$108,6))</f>
        <v/>
      </c>
      <c r="AL43" s="226" t="str">
        <f>IF(AG43="","",IF(AK43="","",AL38))</f>
        <v/>
      </c>
      <c r="AM43" s="215"/>
      <c r="AO43">
        <f t="shared" si="3"/>
        <v>30</v>
      </c>
      <c r="AQ43" s="225">
        <v>6</v>
      </c>
      <c r="AR43" s="226" t="str">
        <f>IF(VLOOKUP(MATCH($AP38,$L$10:$L$184,0)+9,$A$10:$P$184,14)="","",VLOOKUP(MATCH($AP38,$L$10:$L$184,0)+9,$A$10:$P$184,14))</f>
        <v/>
      </c>
      <c r="AS43" s="226" t="str">
        <f>IF($AR43="","",VLOOKUP(MATCH($AR43,男子申込!$B$9:$B$108,0),男子申込!$A$9:$F$108,3))</f>
        <v/>
      </c>
      <c r="AT43" s="226" t="str">
        <f>IF($AR43="","",VLOOKUP(MATCH($AR43,男子申込!$B$9:$B$108,0),男子申込!$A$9:$F$108,4))</f>
        <v/>
      </c>
      <c r="AU43" s="227" t="str">
        <f>IF($AR43="","",VLOOKUP(MATCH($AR43,男子申込!$B$9:$B$108,0),男子申込!$A$9:$F$108,5))</f>
        <v/>
      </c>
      <c r="AV43" s="226" t="str">
        <f>IF($AR43="","",VLOOKUP(MATCH($AR43,男子申込!$B$9:$B$108,0),男子申込!$A$9:$F$108,6))</f>
        <v/>
      </c>
      <c r="AW43" s="226" t="str">
        <f>IF(AR43="","",IF(AV43="","",AW38))</f>
        <v/>
      </c>
      <c r="AX43" s="215"/>
    </row>
    <row r="44" spans="1:50" ht="14.25">
      <c r="A44">
        <f t="shared" si="0"/>
        <v>35</v>
      </c>
      <c r="D44" s="156"/>
      <c r="E44" s="153" t="s">
        <v>21</v>
      </c>
      <c r="F44" s="114"/>
      <c r="I44" s="156"/>
      <c r="J44" s="153" t="s">
        <v>21</v>
      </c>
      <c r="K44" s="114"/>
      <c r="N44" s="156"/>
      <c r="O44" s="153" t="s">
        <v>21</v>
      </c>
      <c r="P44" s="114"/>
      <c r="T44" s="228"/>
      <c r="Y44" s="122"/>
      <c r="AB44" s="122"/>
      <c r="AE44" s="228"/>
      <c r="AJ44" s="122"/>
      <c r="AM44" s="122"/>
      <c r="AP44" s="228"/>
      <c r="AU44" s="122"/>
      <c r="AX44" s="122"/>
    </row>
    <row r="45" spans="1:50">
      <c r="A45">
        <f t="shared" si="0"/>
        <v>36</v>
      </c>
      <c r="D45" s="168" t="s">
        <v>64</v>
      </c>
      <c r="E45" s="428" t="str">
        <f>IF(D47="","",VLOOKUP(MATCH(D47,男子申込!$B$9:$B$198,0),男子申込!$A$9:$F$198,6)&amp;D43)</f>
        <v/>
      </c>
      <c r="F45" s="429"/>
      <c r="I45" s="168" t="s">
        <v>64</v>
      </c>
      <c r="J45" s="428" t="str">
        <f>IF(I47="","",VLOOKUP(MATCH(I47,男子申込!$B$9:$B$198,0),男子申込!$A$9:$F$198,6)&amp;I43)</f>
        <v/>
      </c>
      <c r="K45" s="429"/>
      <c r="N45" s="168" t="s">
        <v>64</v>
      </c>
      <c r="O45" s="428" t="str">
        <f>IF(N47="","",VLOOKUP(MATCH(N47,男子申込!$B$9:$B$198,0),男子申込!$A$9:$F$198,6)&amp;N43)</f>
        <v/>
      </c>
      <c r="P45" s="429"/>
      <c r="Y45" s="122"/>
      <c r="AJ45" s="122"/>
      <c r="AU45" s="122"/>
    </row>
    <row r="46" spans="1:50">
      <c r="A46">
        <f t="shared" si="0"/>
        <v>37</v>
      </c>
      <c r="D46" s="165" t="s">
        <v>63</v>
      </c>
      <c r="E46" s="166" t="s">
        <v>22</v>
      </c>
      <c r="F46" s="167" t="s">
        <v>0</v>
      </c>
      <c r="I46" s="165" t="s">
        <v>63</v>
      </c>
      <c r="J46" s="166" t="s">
        <v>22</v>
      </c>
      <c r="K46" s="167" t="s">
        <v>0</v>
      </c>
      <c r="N46" s="165" t="s">
        <v>11</v>
      </c>
      <c r="O46" s="166" t="s">
        <v>22</v>
      </c>
      <c r="P46" s="167" t="s">
        <v>0</v>
      </c>
      <c r="Y46" s="122"/>
      <c r="AJ46" s="122"/>
      <c r="AU46" s="122"/>
    </row>
    <row r="47" spans="1:50">
      <c r="A47">
        <f t="shared" si="0"/>
        <v>38</v>
      </c>
      <c r="C47">
        <v>1</v>
      </c>
      <c r="D47" s="157"/>
      <c r="E47" s="154" t="str">
        <f>IF(ISERROR(MATCH(D47,男子申込!$B$9:$B$198,0)),"",VLOOKUP(MATCH(D47,男子申込!$B$9:$B$198,0),男子申込!$A$9:$F$198,3))</f>
        <v/>
      </c>
      <c r="F47" s="112" t="str">
        <f>IF(ISERROR(MATCH(D47,男子申込!$B$9:$B$198,0)),"",VLOOKUP(MATCH(D47,男子申込!$B$9:$B$198,0),男子申込!$A$9:$F$198,5))</f>
        <v/>
      </c>
      <c r="H47">
        <v>1</v>
      </c>
      <c r="I47" s="157"/>
      <c r="J47" s="154" t="str">
        <f>IF(ISERROR(MATCH(I47,男子申込!$B$9:$B$198,0)),"",VLOOKUP(MATCH(I47,男子申込!$B$9:$B$198,0),男子申込!$A$9:$F$198,3))</f>
        <v/>
      </c>
      <c r="K47" s="112" t="str">
        <f>IF(ISERROR(MATCH(I47,男子申込!$B$9:$B$198,0)),"",VLOOKUP(MATCH(I47,男子申込!$B$9:$B$198,0),男子申込!$A$9:$F$198,5))</f>
        <v/>
      </c>
      <c r="M47">
        <v>1</v>
      </c>
      <c r="N47" s="157"/>
      <c r="O47" s="154" t="str">
        <f>IF(ISERROR(MATCH(N47,男子申込!$B$9:$B$198,0)),"",VLOOKUP(MATCH(N47,男子申込!$B$9:$B$198,0),男子申込!$A$9:$F$198,3))</f>
        <v/>
      </c>
      <c r="P47" s="112" t="str">
        <f>IF(ISERROR(MATCH(N47,男子申込!$B$9:$B$198,0)),"",VLOOKUP(MATCH(N47,男子申込!$B$9:$B$198,0),男子申込!$A$9:$F$198,5))</f>
        <v/>
      </c>
      <c r="Y47" s="122"/>
      <c r="AJ47" s="122"/>
      <c r="AU47" s="122"/>
    </row>
    <row r="48" spans="1:50">
      <c r="A48">
        <f t="shared" si="0"/>
        <v>39</v>
      </c>
      <c r="C48">
        <v>2</v>
      </c>
      <c r="D48" s="158"/>
      <c r="E48" s="154" t="str">
        <f>IF(ISERROR(MATCH(D48,男子申込!$B$9:$B$198,0)),"",VLOOKUP(MATCH(D48,男子申込!$B$9:$B$198,0),男子申込!$A$9:$F$198,3))</f>
        <v/>
      </c>
      <c r="F48" s="112" t="str">
        <f>IF(ISERROR(MATCH(D48,男子申込!$B$9:$B$198,0)),"",VLOOKUP(MATCH(D48,男子申込!$B$9:$B$198,0),男子申込!$A$9:$F$198,5))</f>
        <v/>
      </c>
      <c r="H48">
        <v>2</v>
      </c>
      <c r="I48" s="158"/>
      <c r="J48" s="154" t="str">
        <f>IF(ISERROR(MATCH(I48,男子申込!$B$9:$B$198,0)),"",VLOOKUP(MATCH(I48,男子申込!$B$9:$B$198,0),男子申込!$A$9:$F$198,3))</f>
        <v/>
      </c>
      <c r="K48" s="112" t="str">
        <f>IF(ISERROR(MATCH(I48,男子申込!$B$9:$B$198,0)),"",VLOOKUP(MATCH(I48,男子申込!$B$9:$B$198,0),男子申込!$A$9:$F$198,5))</f>
        <v/>
      </c>
      <c r="M48">
        <v>2</v>
      </c>
      <c r="N48" s="158"/>
      <c r="O48" s="154" t="str">
        <f>IF(ISERROR(MATCH(N48,男子申込!$B$9:$B$198,0)),"",VLOOKUP(MATCH(N48,男子申込!$B$9:$B$198,0),男子申込!$A$9:$F$198,3))</f>
        <v/>
      </c>
      <c r="P48" s="112" t="str">
        <f>IF(ISERROR(MATCH(N48,男子申込!$B$9:$B$198,0)),"",VLOOKUP(MATCH(N48,男子申込!$B$9:$B$198,0),男子申込!$A$9:$F$198,5))</f>
        <v/>
      </c>
      <c r="Y48" s="122"/>
      <c r="AJ48" s="122"/>
      <c r="AU48" s="122"/>
    </row>
    <row r="49" spans="1:50">
      <c r="A49">
        <f t="shared" si="0"/>
        <v>40</v>
      </c>
      <c r="C49">
        <v>3</v>
      </c>
      <c r="D49" s="159"/>
      <c r="E49" s="154" t="str">
        <f>IF(ISERROR(MATCH(D49,男子申込!$B$9:$B$198,0)),"",VLOOKUP(MATCH(D49,男子申込!$B$9:$B$198,0),男子申込!$A$9:$F$198,3))</f>
        <v/>
      </c>
      <c r="F49" s="112" t="str">
        <f>IF(ISERROR(MATCH(D49,男子申込!$B$9:$B$198,0)),"",VLOOKUP(MATCH(D49,男子申込!$B$9:$B$198,0),男子申込!$A$9:$F$198,5))</f>
        <v/>
      </c>
      <c r="H49">
        <v>3</v>
      </c>
      <c r="I49" s="159"/>
      <c r="J49" s="154" t="str">
        <f>IF(ISERROR(MATCH(I49,男子申込!$B$9:$B$198,0)),"",VLOOKUP(MATCH(I49,男子申込!$B$9:$B$198,0),男子申込!$A$9:$F$198,3))</f>
        <v/>
      </c>
      <c r="K49" s="112" t="str">
        <f>IF(ISERROR(MATCH(I49,男子申込!$B$9:$B$198,0)),"",VLOOKUP(MATCH(I49,男子申込!$B$9:$B$198,0),男子申込!$A$9:$F$198,5))</f>
        <v/>
      </c>
      <c r="M49">
        <v>3</v>
      </c>
      <c r="N49" s="159"/>
      <c r="O49" s="154" t="str">
        <f>IF(ISERROR(MATCH(N49,男子申込!$B$9:$B$198,0)),"",VLOOKUP(MATCH(N49,男子申込!$B$9:$B$198,0),男子申込!$A$9:$F$198,3))</f>
        <v/>
      </c>
      <c r="P49" s="112" t="str">
        <f>IF(ISERROR(MATCH(N49,男子申込!$B$9:$B$198,0)),"",VLOOKUP(MATCH(N49,男子申込!$B$9:$B$198,0),男子申込!$A$9:$F$198,5))</f>
        <v/>
      </c>
      <c r="Y49" s="122"/>
      <c r="AJ49" s="122"/>
      <c r="AU49" s="122"/>
    </row>
    <row r="50" spans="1:50" ht="14.25">
      <c r="A50">
        <f t="shared" si="0"/>
        <v>41</v>
      </c>
      <c r="C50">
        <v>4</v>
      </c>
      <c r="D50" s="160"/>
      <c r="E50" s="154" t="str">
        <f>IF(ISERROR(MATCH(D50,男子申込!$B$9:$B$198,0)),"",VLOOKUP(MATCH(D50,男子申込!$B$9:$B$198,0),男子申込!$A$9:$F$198,3))</f>
        <v/>
      </c>
      <c r="F50" s="112" t="str">
        <f>IF(ISERROR(MATCH(D50,男子申込!$B$9:$B$198,0)),"",VLOOKUP(MATCH(D50,男子申込!$B$9:$B$198,0),男子申込!$A$9:$F$198,5))</f>
        <v/>
      </c>
      <c r="H50">
        <v>4</v>
      </c>
      <c r="I50" s="160"/>
      <c r="J50" s="154" t="str">
        <f>IF(ISERROR(MATCH(I50,男子申込!$B$9:$B$198,0)),"",VLOOKUP(MATCH(I50,男子申込!$B$9:$B$198,0),男子申込!$A$9:$F$198,3))</f>
        <v/>
      </c>
      <c r="K50" s="112" t="str">
        <f>IF(ISERROR(MATCH(I50,男子申込!$B$9:$B$198,0)),"",VLOOKUP(MATCH(I50,男子申込!$B$9:$B$198,0),男子申込!$A$9:$F$198,5))</f>
        <v/>
      </c>
      <c r="M50">
        <v>4</v>
      </c>
      <c r="N50" s="160"/>
      <c r="O50" s="154" t="str">
        <f>IF(ISERROR(MATCH(N50,男子申込!$B$9:$B$198,0)),"",VLOOKUP(MATCH(N50,男子申込!$B$9:$B$198,0),男子申込!$A$9:$F$198,3))</f>
        <v/>
      </c>
      <c r="P50" s="112" t="str">
        <f>IF(ISERROR(MATCH(N50,男子申込!$B$9:$B$198,0)),"",VLOOKUP(MATCH(N50,男子申込!$B$9:$B$198,0),男子申込!$A$9:$F$198,5))</f>
        <v/>
      </c>
      <c r="T50" s="228"/>
      <c r="Y50" s="122"/>
      <c r="AB50" s="122"/>
      <c r="AE50" s="228"/>
      <c r="AJ50" s="122"/>
      <c r="AM50" s="122"/>
      <c r="AP50" s="228"/>
      <c r="AU50" s="122"/>
      <c r="AX50" s="122"/>
    </row>
    <row r="51" spans="1:50">
      <c r="A51">
        <f t="shared" si="0"/>
        <v>42</v>
      </c>
      <c r="C51">
        <v>5</v>
      </c>
      <c r="D51" s="159"/>
      <c r="E51" s="154" t="str">
        <f>IF(ISERROR(MATCH(D51,男子申込!$B$9:$B$198,0)),"",VLOOKUP(MATCH(D51,男子申込!$B$9:$B$198,0),男子申込!$A$9:$F$198,3))</f>
        <v/>
      </c>
      <c r="F51" s="112" t="str">
        <f>IF(ISERROR(MATCH(D51,男子申込!$B$9:$B$198,0)),"",VLOOKUP(MATCH(D51,男子申込!$B$9:$B$198,0),男子申込!$A$9:$F$198,5))</f>
        <v/>
      </c>
      <c r="H51">
        <v>5</v>
      </c>
      <c r="I51" s="164"/>
      <c r="J51" s="154" t="str">
        <f>IF(ISERROR(MATCH(I51,男子申込!$B$9:$B$198,0)),"",VLOOKUP(MATCH(I51,男子申込!$B$9:$B$198,0),男子申込!$A$9:$F$198,3))</f>
        <v/>
      </c>
      <c r="K51" s="112" t="str">
        <f>IF(ISERROR(MATCH(I51,男子申込!$B$9:$B$198,0)),"",VLOOKUP(MATCH(I51,男子申込!$B$9:$B$198,0),男子申込!$A$9:$F$198,5))</f>
        <v/>
      </c>
      <c r="M51">
        <v>5</v>
      </c>
      <c r="N51" s="164"/>
      <c r="O51" s="154" t="str">
        <f>IF(ISERROR(MATCH(N51,男子申込!$B$9:$B$198,0)),"",VLOOKUP(MATCH(N51,男子申込!$B$9:$B$198,0),男子申込!$A$9:$F$198,3))</f>
        <v/>
      </c>
      <c r="P51" s="112" t="str">
        <f>IF(ISERROR(MATCH(N51,男子申込!$B$9:$B$198,0)),"",VLOOKUP(MATCH(N51,男子申込!$B$9:$B$198,0),男子申込!$A$9:$F$198,5))</f>
        <v/>
      </c>
      <c r="Y51" s="122"/>
      <c r="AJ51" s="122"/>
      <c r="AU51" s="122"/>
    </row>
    <row r="52" spans="1:50">
      <c r="A52">
        <f t="shared" si="0"/>
        <v>43</v>
      </c>
      <c r="C52">
        <v>6</v>
      </c>
      <c r="D52" s="161"/>
      <c r="E52" s="154" t="str">
        <f>IF(ISERROR(MATCH(D52,男子申込!$B$9:$B$198,0)),"",VLOOKUP(MATCH(D52,男子申込!$B$9:$B$198,0),男子申込!$A$9:$F$198,3))</f>
        <v/>
      </c>
      <c r="F52" s="112" t="str">
        <f>IF(ISERROR(MATCH(D52,男子申込!$B$9:$B$198,0)),"",VLOOKUP(MATCH(D52,男子申込!$B$9:$B$198,0),男子申込!$A$9:$F$198,5))</f>
        <v/>
      </c>
      <c r="H52">
        <v>6</v>
      </c>
      <c r="I52" s="161"/>
      <c r="J52" s="154" t="str">
        <f>IF(ISERROR(MATCH(I52,男子申込!$B$9:$B$198,0)),"",VLOOKUP(MATCH(I52,男子申込!$B$9:$B$198,0),男子申込!$A$9:$F$198,3))</f>
        <v/>
      </c>
      <c r="K52" s="112" t="str">
        <f>IF(ISERROR(MATCH(I52,男子申込!$B$9:$B$198,0)),"",VLOOKUP(MATCH(I52,男子申込!$B$9:$B$198,0),男子申込!$A$9:$F$198,5))</f>
        <v/>
      </c>
      <c r="M52">
        <v>6</v>
      </c>
      <c r="N52" s="161"/>
      <c r="O52" s="154" t="str">
        <f>IF(ISERROR(MATCH(N52,男子申込!$B$9:$B$198,0)),"",VLOOKUP(MATCH(N52,男子申込!$B$9:$B$198,0),男子申込!$A$9:$F$198,3))</f>
        <v/>
      </c>
      <c r="P52" s="112" t="str">
        <f>IF(ISERROR(MATCH(N52,男子申込!$B$9:$B$198,0)),"",VLOOKUP(MATCH(N52,男子申込!$B$9:$B$198,0),男子申込!$A$9:$F$198,5))</f>
        <v/>
      </c>
      <c r="Y52" s="122"/>
      <c r="AJ52" s="122"/>
      <c r="AU52" s="122"/>
    </row>
    <row r="53" spans="1:50">
      <c r="A53">
        <f t="shared" si="0"/>
        <v>44</v>
      </c>
      <c r="Y53" s="122"/>
      <c r="AJ53" s="122"/>
      <c r="AU53" s="122"/>
    </row>
    <row r="54" spans="1:50" ht="14.25">
      <c r="A54">
        <f t="shared" si="0"/>
        <v>45</v>
      </c>
      <c r="B54" s="169">
        <f>B43+1</f>
        <v>5</v>
      </c>
      <c r="C54" s="111"/>
      <c r="D54" s="155"/>
      <c r="E54" s="152" t="s">
        <v>20</v>
      </c>
      <c r="F54" s="114"/>
      <c r="G54" s="169">
        <f>G43+1</f>
        <v>5</v>
      </c>
      <c r="H54" s="111"/>
      <c r="I54" s="155"/>
      <c r="J54" s="152" t="s">
        <v>20</v>
      </c>
      <c r="K54" s="114"/>
      <c r="L54" s="169">
        <f>L43+1</f>
        <v>5</v>
      </c>
      <c r="M54" s="111"/>
      <c r="N54" s="155"/>
      <c r="O54" s="152" t="s">
        <v>20</v>
      </c>
      <c r="P54" s="114"/>
      <c r="Y54" s="122"/>
      <c r="AJ54" s="122"/>
      <c r="AU54" s="122"/>
    </row>
    <row r="55" spans="1:50">
      <c r="A55">
        <f t="shared" si="0"/>
        <v>46</v>
      </c>
      <c r="D55" s="159"/>
      <c r="E55" s="153" t="s">
        <v>21</v>
      </c>
      <c r="F55" s="114"/>
      <c r="I55" s="159"/>
      <c r="J55" s="153" t="s">
        <v>21</v>
      </c>
      <c r="K55" s="114"/>
      <c r="N55" s="159"/>
      <c r="O55" s="153" t="s">
        <v>21</v>
      </c>
      <c r="P55" s="114"/>
      <c r="Y55" s="122"/>
      <c r="AJ55" s="122"/>
    </row>
    <row r="56" spans="1:50" ht="14.25">
      <c r="A56">
        <f t="shared" si="0"/>
        <v>47</v>
      </c>
      <c r="D56" s="168" t="s">
        <v>64</v>
      </c>
      <c r="E56" s="428" t="str">
        <f>IF(D58="","",VLOOKUP(MATCH(D58,男子申込!$B$9:$B$198,0),男子申込!$A$9:$F$198,6)&amp;D54)</f>
        <v/>
      </c>
      <c r="F56" s="429"/>
      <c r="I56" s="168" t="s">
        <v>64</v>
      </c>
      <c r="J56" s="428" t="str">
        <f>IF(I58="","",VLOOKUP(MATCH(I58,男子申込!$B$9:$B$198,0),男子申込!$A$9:$F$198,6)&amp;I54)</f>
        <v/>
      </c>
      <c r="K56" s="429"/>
      <c r="N56" s="168" t="s">
        <v>64</v>
      </c>
      <c r="O56" s="428" t="str">
        <f>IF(N58="","",VLOOKUP(MATCH(N58,男子申込!$B$9:$B$198,0),男子申込!$A$9:$F$198,6)&amp;N54)</f>
        <v/>
      </c>
      <c r="P56" s="429"/>
      <c r="T56" s="228"/>
      <c r="Y56" s="122"/>
      <c r="AB56" s="122"/>
      <c r="AE56" s="228"/>
      <c r="AJ56" s="122"/>
      <c r="AM56" s="122"/>
    </row>
    <row r="57" spans="1:50">
      <c r="A57">
        <f t="shared" si="0"/>
        <v>48</v>
      </c>
      <c r="D57" s="165" t="s">
        <v>63</v>
      </c>
      <c r="E57" s="166" t="s">
        <v>22</v>
      </c>
      <c r="F57" s="167" t="s">
        <v>0</v>
      </c>
      <c r="I57" s="165" t="s">
        <v>63</v>
      </c>
      <c r="J57" s="166" t="s">
        <v>22</v>
      </c>
      <c r="K57" s="167" t="s">
        <v>0</v>
      </c>
      <c r="N57" s="165" t="s">
        <v>11</v>
      </c>
      <c r="O57" s="166" t="s">
        <v>22</v>
      </c>
      <c r="P57" s="167" t="s">
        <v>0</v>
      </c>
      <c r="Y57" s="122"/>
      <c r="AJ57" s="122"/>
    </row>
    <row r="58" spans="1:50">
      <c r="A58">
        <f t="shared" si="0"/>
        <v>49</v>
      </c>
      <c r="C58">
        <v>1</v>
      </c>
      <c r="D58" s="157"/>
      <c r="E58" s="154" t="str">
        <f>IF(ISERROR(MATCH(D58,男子申込!$B$9:$B$198,0)),"",VLOOKUP(MATCH(D58,男子申込!$B$9:$B$198,0),男子申込!$A$9:$F$198,3))</f>
        <v/>
      </c>
      <c r="F58" s="112" t="str">
        <f>IF(ISERROR(MATCH(D58,男子申込!$B$9:$B$198,0)),"",VLOOKUP(MATCH(D58,男子申込!$B$9:$B$198,0),男子申込!$A$9:$F$198,5))</f>
        <v/>
      </c>
      <c r="H58">
        <v>1</v>
      </c>
      <c r="I58" s="157"/>
      <c r="J58" s="154" t="str">
        <f>IF(ISERROR(MATCH(I58,男子申込!$B$9:$B$198,0)),"",VLOOKUP(MATCH(I58,男子申込!$B$9:$B$198,0),男子申込!$A$9:$F$198,3))</f>
        <v/>
      </c>
      <c r="K58" s="112" t="str">
        <f>IF(ISERROR(MATCH(I58,男子申込!$B$9:$B$198,0)),"",VLOOKUP(MATCH(I58,男子申込!$B$9:$B$198,0),男子申込!$A$9:$F$198,5))</f>
        <v/>
      </c>
      <c r="M58">
        <v>1</v>
      </c>
      <c r="N58" s="157"/>
      <c r="O58" s="154" t="str">
        <f>IF(ISERROR(MATCH(N58,男子申込!$B$9:$B$198,0)),"",VLOOKUP(MATCH(N58,男子申込!$B$9:$B$198,0),男子申込!$A$9:$F$198,3))</f>
        <v/>
      </c>
      <c r="P58" s="112" t="str">
        <f>IF(ISERROR(MATCH(N58,男子申込!$B$9:$B$198,0)),"",VLOOKUP(MATCH(N58,男子申込!$B$9:$B$198,0),男子申込!$A$9:$F$198,5))</f>
        <v/>
      </c>
      <c r="Y58" s="122"/>
      <c r="AJ58" s="122"/>
    </row>
    <row r="59" spans="1:50">
      <c r="A59">
        <f t="shared" si="0"/>
        <v>50</v>
      </c>
      <c r="C59">
        <v>2</v>
      </c>
      <c r="D59" s="158"/>
      <c r="E59" s="154" t="str">
        <f>IF(ISERROR(MATCH(D59,男子申込!$B$9:$B$198,0)),"",VLOOKUP(MATCH(D59,男子申込!$B$9:$B$198,0),男子申込!$A$9:$F$198,3))</f>
        <v/>
      </c>
      <c r="F59" s="112" t="str">
        <f>IF(ISERROR(MATCH(D59,男子申込!$B$9:$B$198,0)),"",VLOOKUP(MATCH(D59,男子申込!$B$9:$B$198,0),男子申込!$A$9:$F$198,5))</f>
        <v/>
      </c>
      <c r="H59">
        <v>2</v>
      </c>
      <c r="I59" s="158"/>
      <c r="J59" s="154" t="str">
        <f>IF(ISERROR(MATCH(I59,男子申込!$B$9:$B$198,0)),"",VLOOKUP(MATCH(I59,男子申込!$B$9:$B$198,0),男子申込!$A$9:$F$198,3))</f>
        <v/>
      </c>
      <c r="K59" s="112" t="str">
        <f>IF(ISERROR(MATCH(I59,男子申込!$B$9:$B$198,0)),"",VLOOKUP(MATCH(I59,男子申込!$B$9:$B$198,0),男子申込!$A$9:$F$198,5))</f>
        <v/>
      </c>
      <c r="M59">
        <v>2</v>
      </c>
      <c r="N59" s="158"/>
      <c r="O59" s="154" t="str">
        <f>IF(ISERROR(MATCH(N59,男子申込!$B$9:$B$198,0)),"",VLOOKUP(MATCH(N59,男子申込!$B$9:$B$198,0),男子申込!$A$9:$F$198,3))</f>
        <v/>
      </c>
      <c r="P59" s="112" t="str">
        <f>IF(ISERROR(MATCH(N59,男子申込!$B$9:$B$198,0)),"",VLOOKUP(MATCH(N59,男子申込!$B$9:$B$198,0),男子申込!$A$9:$F$198,5))</f>
        <v/>
      </c>
      <c r="Y59" s="122"/>
      <c r="AJ59" s="122"/>
    </row>
    <row r="60" spans="1:50">
      <c r="A60">
        <f t="shared" si="0"/>
        <v>51</v>
      </c>
      <c r="C60">
        <v>3</v>
      </c>
      <c r="D60" s="159"/>
      <c r="E60" s="154" t="str">
        <f>IF(ISERROR(MATCH(D60,男子申込!$B$9:$B$198,0)),"",VLOOKUP(MATCH(D60,男子申込!$B$9:$B$198,0),男子申込!$A$9:$F$198,3))</f>
        <v/>
      </c>
      <c r="F60" s="112" t="str">
        <f>IF(ISERROR(MATCH(D60,男子申込!$B$9:$B$198,0)),"",VLOOKUP(MATCH(D60,男子申込!$B$9:$B$198,0),男子申込!$A$9:$F$198,5))</f>
        <v/>
      </c>
      <c r="H60">
        <v>3</v>
      </c>
      <c r="I60" s="159"/>
      <c r="J60" s="154" t="str">
        <f>IF(ISERROR(MATCH(I60,男子申込!$B$9:$B$198,0)),"",VLOOKUP(MATCH(I60,男子申込!$B$9:$B$198,0),男子申込!$A$9:$F$198,3))</f>
        <v/>
      </c>
      <c r="K60" s="112" t="str">
        <f>IF(ISERROR(MATCH(I60,男子申込!$B$9:$B$198,0)),"",VLOOKUP(MATCH(I60,男子申込!$B$9:$B$198,0),男子申込!$A$9:$F$198,5))</f>
        <v/>
      </c>
      <c r="M60">
        <v>3</v>
      </c>
      <c r="N60" s="159"/>
      <c r="O60" s="154" t="str">
        <f>IF(ISERROR(MATCH(N60,男子申込!$B$9:$B$198,0)),"",VLOOKUP(MATCH(N60,男子申込!$B$9:$B$198,0),男子申込!$A$9:$F$198,3))</f>
        <v/>
      </c>
      <c r="P60" s="112" t="str">
        <f>IF(ISERROR(MATCH(N60,男子申込!$B$9:$B$198,0)),"",VLOOKUP(MATCH(N60,男子申込!$B$9:$B$198,0),男子申込!$A$9:$F$198,5))</f>
        <v/>
      </c>
      <c r="Y60" s="122"/>
      <c r="AJ60" s="122"/>
    </row>
    <row r="61" spans="1:50">
      <c r="A61">
        <f t="shared" si="0"/>
        <v>52</v>
      </c>
      <c r="C61">
        <v>4</v>
      </c>
      <c r="D61" s="160"/>
      <c r="E61" s="154" t="str">
        <f>IF(ISERROR(MATCH(D61,男子申込!$B$9:$B$198,0)),"",VLOOKUP(MATCH(D61,男子申込!$B$9:$B$198,0),男子申込!$A$9:$F$198,3))</f>
        <v/>
      </c>
      <c r="F61" s="112" t="str">
        <f>IF(ISERROR(MATCH(D61,男子申込!$B$9:$B$198,0)),"",VLOOKUP(MATCH(D61,男子申込!$B$9:$B$198,0),男子申込!$A$9:$F$198,5))</f>
        <v/>
      </c>
      <c r="H61">
        <v>4</v>
      </c>
      <c r="I61" s="160"/>
      <c r="J61" s="154" t="str">
        <f>IF(ISERROR(MATCH(I61,男子申込!$B$9:$B$198,0)),"",VLOOKUP(MATCH(I61,男子申込!$B$9:$B$198,0),男子申込!$A$9:$F$198,3))</f>
        <v/>
      </c>
      <c r="K61" s="112" t="str">
        <f>IF(ISERROR(MATCH(I61,男子申込!$B$9:$B$198,0)),"",VLOOKUP(MATCH(I61,男子申込!$B$9:$B$198,0),男子申込!$A$9:$F$198,5))</f>
        <v/>
      </c>
      <c r="M61">
        <v>4</v>
      </c>
      <c r="N61" s="160"/>
      <c r="O61" s="154" t="str">
        <f>IF(ISERROR(MATCH(N61,男子申込!$B$9:$B$198,0)),"",VLOOKUP(MATCH(N61,男子申込!$B$9:$B$198,0),男子申込!$A$9:$F$198,3))</f>
        <v/>
      </c>
      <c r="P61" s="112" t="str">
        <f>IF(ISERROR(MATCH(N61,男子申込!$B$9:$B$198,0)),"",VLOOKUP(MATCH(N61,男子申込!$B$9:$B$198,0),男子申込!$A$9:$F$198,5))</f>
        <v/>
      </c>
      <c r="Y61" s="122"/>
      <c r="AJ61" s="122"/>
    </row>
    <row r="62" spans="1:50" ht="14.25">
      <c r="A62">
        <f t="shared" si="0"/>
        <v>53</v>
      </c>
      <c r="C62">
        <v>5</v>
      </c>
      <c r="D62" s="159"/>
      <c r="E62" s="154" t="str">
        <f>IF(ISERROR(MATCH(D62,男子申込!$B$9:$B$198,0)),"",VLOOKUP(MATCH(D62,男子申込!$B$9:$B$198,0),男子申込!$A$9:$F$198,3))</f>
        <v/>
      </c>
      <c r="F62" s="112" t="str">
        <f>IF(ISERROR(MATCH(D62,男子申込!$B$9:$B$198,0)),"",VLOOKUP(MATCH(D62,男子申込!$B$9:$B$198,0),男子申込!$A$9:$F$198,5))</f>
        <v/>
      </c>
      <c r="H62">
        <v>5</v>
      </c>
      <c r="I62" s="164"/>
      <c r="J62" s="154" t="str">
        <f>IF(ISERROR(MATCH(I62,男子申込!$B$9:$B$198,0)),"",VLOOKUP(MATCH(I62,男子申込!$B$9:$B$198,0),男子申込!$A$9:$F$198,3))</f>
        <v/>
      </c>
      <c r="K62" s="112" t="str">
        <f>IF(ISERROR(MATCH(I62,男子申込!$B$9:$B$198,0)),"",VLOOKUP(MATCH(I62,男子申込!$B$9:$B$198,0),男子申込!$A$9:$F$198,5))</f>
        <v/>
      </c>
      <c r="M62">
        <v>5</v>
      </c>
      <c r="N62" s="164"/>
      <c r="O62" s="154" t="str">
        <f>IF(ISERROR(MATCH(N62,男子申込!$B$9:$B$198,0)),"",VLOOKUP(MATCH(N62,男子申込!$B$9:$B$198,0),男子申込!$A$9:$F$198,3))</f>
        <v/>
      </c>
      <c r="P62" s="112" t="str">
        <f>IF(ISERROR(MATCH(N62,男子申込!$B$9:$B$198,0)),"",VLOOKUP(MATCH(N62,男子申込!$B$9:$B$198,0),男子申込!$A$9:$F$198,5))</f>
        <v/>
      </c>
      <c r="T62" s="228"/>
      <c r="Y62" s="122"/>
      <c r="AB62" s="122"/>
      <c r="AE62" s="228"/>
      <c r="AJ62" s="122"/>
      <c r="AM62" s="122"/>
    </row>
    <row r="63" spans="1:50">
      <c r="A63">
        <f t="shared" si="0"/>
        <v>54</v>
      </c>
      <c r="C63">
        <v>6</v>
      </c>
      <c r="D63" s="229"/>
      <c r="E63" s="230" t="str">
        <f>IF(ISERROR(MATCH(D63,男子申込!$B$9:$B$198,0)),"",VLOOKUP(MATCH(D63,男子申込!$B$9:$B$198,0),男子申込!$A$9:$F$198,3))</f>
        <v/>
      </c>
      <c r="F63" s="231" t="str">
        <f>IF(ISERROR(MATCH(D63,男子申込!$B$9:$B$198,0)),"",VLOOKUP(MATCH(D63,男子申込!$B$9:$B$198,0),男子申込!$A$9:$F$198,5))</f>
        <v/>
      </c>
      <c r="H63">
        <v>6</v>
      </c>
      <c r="I63" s="161"/>
      <c r="J63" s="154" t="str">
        <f>IF(ISERROR(MATCH(I63,男子申込!$B$9:$B$198,0)),"",VLOOKUP(MATCH(I63,男子申込!$B$9:$B$198,0),男子申込!$A$9:$F$198,3))</f>
        <v/>
      </c>
      <c r="K63" s="112" t="str">
        <f>IF(ISERROR(MATCH(I63,男子申込!$B$9:$B$198,0)),"",VLOOKUP(MATCH(I63,男子申込!$B$9:$B$198,0),男子申込!$A$9:$F$198,5))</f>
        <v/>
      </c>
      <c r="M63">
        <v>6</v>
      </c>
      <c r="N63" s="161"/>
      <c r="O63" s="154" t="str">
        <f>IF(ISERROR(MATCH(N63,男子申込!$B$9:$B$198,0)),"",VLOOKUP(MATCH(N63,男子申込!$B$9:$B$198,0),男子申込!$A$9:$F$198,3))</f>
        <v/>
      </c>
      <c r="P63" s="112" t="str">
        <f>IF(ISERROR(MATCH(N63,男子申込!$B$9:$B$198,0)),"",VLOOKUP(MATCH(N63,男子申込!$B$9:$B$198,0),男子申込!$A$9:$F$198,5))</f>
        <v/>
      </c>
      <c r="Y63" s="122"/>
      <c r="AJ63" s="122"/>
    </row>
    <row r="64" spans="1:50">
      <c r="Y64" s="122"/>
      <c r="AJ64" s="122"/>
    </row>
    <row r="65" spans="2:39" ht="14.25">
      <c r="B65" s="228"/>
      <c r="G65" s="228"/>
      <c r="L65" s="228"/>
      <c r="Y65" s="122"/>
      <c r="AJ65" s="122"/>
    </row>
    <row r="66" spans="2:39">
      <c r="Y66" s="122"/>
      <c r="AJ66" s="122"/>
    </row>
    <row r="67" spans="2:39">
      <c r="Y67" s="122"/>
      <c r="AJ67" s="122"/>
    </row>
    <row r="68" spans="2:39" ht="14.25">
      <c r="T68" s="228"/>
      <c r="Y68" s="122"/>
      <c r="AB68" s="122"/>
      <c r="AE68" s="228"/>
      <c r="AJ68" s="122"/>
      <c r="AM68" s="122"/>
    </row>
    <row r="69" spans="2:39">
      <c r="Y69" s="122"/>
      <c r="AJ69" s="122"/>
    </row>
    <row r="70" spans="2:39">
      <c r="Y70" s="122"/>
      <c r="AJ70" s="122"/>
    </row>
    <row r="71" spans="2:39">
      <c r="Y71" s="122"/>
      <c r="AJ71" s="122"/>
    </row>
    <row r="72" spans="2:39">
      <c r="Y72" s="122"/>
      <c r="AJ72" s="122"/>
    </row>
    <row r="73" spans="2:39">
      <c r="Y73" s="122"/>
      <c r="AJ73" s="122"/>
    </row>
    <row r="74" spans="2:39" ht="14.25">
      <c r="T74" s="228"/>
      <c r="Y74" s="122"/>
      <c r="AB74" s="122"/>
    </row>
    <row r="75" spans="2:39">
      <c r="Y75" s="122"/>
    </row>
    <row r="76" spans="2:39" ht="14.25">
      <c r="B76" s="228"/>
      <c r="G76" s="228"/>
      <c r="Y76" s="122"/>
    </row>
    <row r="77" spans="2:39">
      <c r="Y77" s="122"/>
    </row>
    <row r="78" spans="2:39">
      <c r="Y78" s="122"/>
    </row>
    <row r="79" spans="2:39">
      <c r="Y79" s="122"/>
    </row>
    <row r="80" spans="2:39" ht="14.25">
      <c r="T80" s="228"/>
      <c r="Y80" s="122"/>
      <c r="AB80" s="122"/>
    </row>
    <row r="81" spans="2:28">
      <c r="Y81" s="122"/>
    </row>
    <row r="82" spans="2:28">
      <c r="Y82" s="122"/>
    </row>
    <row r="83" spans="2:28">
      <c r="Y83" s="122"/>
    </row>
    <row r="84" spans="2:28">
      <c r="Y84" s="122"/>
    </row>
    <row r="85" spans="2:28">
      <c r="Y85" s="122"/>
    </row>
    <row r="86" spans="2:28" ht="14.25">
      <c r="T86" s="228"/>
      <c r="Y86" s="122"/>
      <c r="AB86" s="122"/>
    </row>
    <row r="87" spans="2:28" ht="14.25">
      <c r="B87" s="228"/>
      <c r="G87" s="228"/>
      <c r="Y87" s="122"/>
    </row>
    <row r="88" spans="2:28">
      <c r="Y88" s="122"/>
    </row>
    <row r="89" spans="2:28">
      <c r="Y89" s="122"/>
    </row>
    <row r="90" spans="2:28">
      <c r="Y90" s="122"/>
    </row>
    <row r="91" spans="2:28">
      <c r="Y91" s="122"/>
    </row>
    <row r="92" spans="2:28" ht="14.25">
      <c r="T92" s="228"/>
      <c r="Y92" s="122"/>
      <c r="AB92" s="122"/>
    </row>
    <row r="93" spans="2:28">
      <c r="Y93" s="122"/>
    </row>
    <row r="94" spans="2:28">
      <c r="Y94" s="122"/>
    </row>
    <row r="95" spans="2:28">
      <c r="Y95" s="122"/>
    </row>
    <row r="96" spans="2:28">
      <c r="Y96" s="122"/>
    </row>
    <row r="97" spans="2:28">
      <c r="Y97" s="122"/>
    </row>
    <row r="98" spans="2:28" ht="14.25">
      <c r="B98" s="228"/>
      <c r="G98" s="228"/>
      <c r="T98" s="228"/>
      <c r="Y98" s="122"/>
      <c r="AB98" s="122"/>
    </row>
    <row r="99" spans="2:28">
      <c r="Y99" s="122"/>
    </row>
    <row r="100" spans="2:28">
      <c r="Y100" s="122"/>
    </row>
    <row r="101" spans="2:28">
      <c r="Y101" s="122"/>
    </row>
    <row r="102" spans="2:28">
      <c r="Y102" s="122"/>
    </row>
    <row r="103" spans="2:28">
      <c r="Y103" s="122"/>
    </row>
    <row r="104" spans="2:28" ht="14.25">
      <c r="T104" s="228"/>
      <c r="Y104" s="122"/>
      <c r="AB104" s="122"/>
    </row>
    <row r="105" spans="2:28">
      <c r="Y105" s="122"/>
    </row>
    <row r="106" spans="2:28">
      <c r="Y106" s="122"/>
    </row>
    <row r="107" spans="2:28">
      <c r="Y107" s="122"/>
    </row>
    <row r="108" spans="2:28">
      <c r="Y108" s="122"/>
    </row>
    <row r="109" spans="2:28" ht="14.25">
      <c r="B109" s="228"/>
      <c r="G109" s="228"/>
      <c r="Y109" s="122"/>
    </row>
    <row r="110" spans="2:28" ht="14.25">
      <c r="T110" s="228"/>
      <c r="Y110" s="122"/>
      <c r="AB110" s="122"/>
    </row>
    <row r="111" spans="2:28">
      <c r="Y111" s="122"/>
    </row>
    <row r="112" spans="2:28">
      <c r="Y112" s="122"/>
    </row>
    <row r="113" spans="2:28">
      <c r="Y113" s="122"/>
    </row>
    <row r="114" spans="2:28">
      <c r="Y114" s="122"/>
    </row>
    <row r="115" spans="2:28">
      <c r="Y115" s="122"/>
    </row>
    <row r="116" spans="2:28" ht="14.25">
      <c r="T116" s="228"/>
      <c r="Y116" s="122"/>
      <c r="AB116" s="122"/>
    </row>
    <row r="117" spans="2:28">
      <c r="Y117" s="122"/>
    </row>
    <row r="118" spans="2:28">
      <c r="Y118" s="122"/>
    </row>
    <row r="119" spans="2:28">
      <c r="Y119" s="122"/>
    </row>
    <row r="120" spans="2:28" ht="14.25">
      <c r="B120" s="228"/>
      <c r="G120" s="228"/>
      <c r="Y120" s="122"/>
    </row>
    <row r="121" spans="2:28">
      <c r="Y121" s="122"/>
    </row>
    <row r="122" spans="2:28" ht="14.25">
      <c r="T122" s="228"/>
      <c r="Y122" s="122"/>
      <c r="AB122" s="122"/>
    </row>
    <row r="123" spans="2:28">
      <c r="Y123" s="122"/>
    </row>
    <row r="124" spans="2:28">
      <c r="Y124" s="122"/>
    </row>
    <row r="125" spans="2:28">
      <c r="Y125" s="122"/>
    </row>
    <row r="126" spans="2:28">
      <c r="Y126" s="122"/>
    </row>
    <row r="127" spans="2:28">
      <c r="Y127" s="122"/>
    </row>
    <row r="128" spans="2:28" ht="14.25">
      <c r="T128" s="228"/>
      <c r="Y128" s="122"/>
      <c r="AB128" s="122"/>
    </row>
    <row r="129" spans="2:28">
      <c r="Y129" s="122"/>
    </row>
    <row r="130" spans="2:28">
      <c r="Y130" s="122"/>
    </row>
    <row r="131" spans="2:28" ht="14.25">
      <c r="B131" s="228"/>
      <c r="G131" s="228"/>
      <c r="Y131" s="122"/>
    </row>
    <row r="132" spans="2:28">
      <c r="Y132" s="122"/>
    </row>
    <row r="133" spans="2:28">
      <c r="Y133" s="122"/>
    </row>
    <row r="134" spans="2:28" ht="14.25">
      <c r="T134" s="228"/>
      <c r="Y134" s="122"/>
      <c r="AB134" s="122"/>
    </row>
    <row r="135" spans="2:28">
      <c r="Y135" s="122"/>
    </row>
    <row r="136" spans="2:28">
      <c r="Y136" s="122"/>
    </row>
    <row r="137" spans="2:28">
      <c r="Y137" s="122"/>
    </row>
    <row r="138" spans="2:28">
      <c r="Y138" s="122"/>
    </row>
    <row r="139" spans="2:28">
      <c r="Y139" s="122"/>
    </row>
    <row r="140" spans="2:28" ht="14.25">
      <c r="T140" s="228"/>
      <c r="Y140" s="122"/>
      <c r="AB140" s="122"/>
    </row>
    <row r="141" spans="2:28">
      <c r="Y141" s="122"/>
    </row>
    <row r="142" spans="2:28" ht="14.25">
      <c r="B142" s="228"/>
      <c r="G142" s="228"/>
      <c r="Y142" s="122"/>
    </row>
    <row r="143" spans="2:28">
      <c r="Y143" s="122"/>
    </row>
    <row r="144" spans="2:28">
      <c r="Y144" s="122"/>
    </row>
    <row r="145" spans="2:28">
      <c r="Y145" s="122"/>
    </row>
    <row r="146" spans="2:28" ht="14.25">
      <c r="T146" s="228"/>
      <c r="Y146" s="122"/>
      <c r="AB146" s="122"/>
    </row>
    <row r="147" spans="2:28">
      <c r="Y147" s="122"/>
    </row>
    <row r="148" spans="2:28">
      <c r="Y148" s="122"/>
    </row>
    <row r="149" spans="2:28">
      <c r="Y149" s="122"/>
    </row>
    <row r="150" spans="2:28">
      <c r="Y150" s="122"/>
    </row>
    <row r="151" spans="2:28">
      <c r="Y151" s="122"/>
    </row>
    <row r="152" spans="2:28" ht="14.25">
      <c r="T152" s="228"/>
      <c r="Y152" s="122"/>
      <c r="AB152" s="122"/>
    </row>
    <row r="153" spans="2:28" ht="14.25">
      <c r="B153" s="228"/>
      <c r="G153" s="228"/>
      <c r="Y153" s="122"/>
    </row>
    <row r="154" spans="2:28">
      <c r="Y154" s="122"/>
    </row>
    <row r="155" spans="2:28">
      <c r="Y155" s="122"/>
    </row>
    <row r="156" spans="2:28">
      <c r="Y156" s="122"/>
    </row>
    <row r="157" spans="2:28">
      <c r="Y157" s="122"/>
    </row>
    <row r="158" spans="2:28" ht="14.25">
      <c r="T158" s="228"/>
      <c r="Y158" s="122"/>
      <c r="AB158" s="122"/>
    </row>
    <row r="159" spans="2:28">
      <c r="Y159" s="122"/>
    </row>
    <row r="160" spans="2:28">
      <c r="Y160" s="122"/>
    </row>
    <row r="161" spans="2:28">
      <c r="Y161" s="122"/>
    </row>
    <row r="162" spans="2:28">
      <c r="Y162" s="122"/>
    </row>
    <row r="163" spans="2:28">
      <c r="Y163" s="122"/>
    </row>
    <row r="164" spans="2:28" ht="14.25">
      <c r="B164" s="228"/>
      <c r="G164" s="228"/>
      <c r="T164" s="228"/>
      <c r="Y164" s="122"/>
      <c r="AB164" s="122"/>
    </row>
    <row r="165" spans="2:28">
      <c r="Y165" s="122"/>
    </row>
    <row r="166" spans="2:28">
      <c r="Y166" s="122"/>
    </row>
    <row r="167" spans="2:28">
      <c r="Y167" s="122"/>
    </row>
    <row r="168" spans="2:28">
      <c r="Y168" s="122"/>
    </row>
    <row r="169" spans="2:28">
      <c r="Y169" s="122"/>
    </row>
    <row r="170" spans="2:28" ht="14.25">
      <c r="T170" s="228"/>
      <c r="Y170" s="122"/>
      <c r="AB170" s="122"/>
    </row>
    <row r="171" spans="2:28">
      <c r="Y171" s="122"/>
    </row>
    <row r="172" spans="2:28">
      <c r="Y172" s="122"/>
    </row>
    <row r="173" spans="2:28">
      <c r="Y173" s="122"/>
    </row>
    <row r="174" spans="2:28">
      <c r="Y174" s="122"/>
    </row>
    <row r="175" spans="2:28" ht="14.25">
      <c r="B175" s="228"/>
      <c r="G175" s="228"/>
      <c r="Y175" s="122"/>
    </row>
    <row r="176" spans="2:28" ht="14.25">
      <c r="T176" s="228"/>
      <c r="Y176" s="122"/>
      <c r="AB176" s="122"/>
    </row>
    <row r="177" spans="20:28">
      <c r="Y177" s="122"/>
    </row>
    <row r="178" spans="20:28">
      <c r="Y178" s="122"/>
    </row>
    <row r="179" spans="20:28">
      <c r="Y179" s="122"/>
    </row>
    <row r="180" spans="20:28">
      <c r="Y180" s="122"/>
    </row>
    <row r="181" spans="20:28">
      <c r="Y181" s="122"/>
    </row>
    <row r="182" spans="20:28" ht="14.25">
      <c r="T182" s="228"/>
      <c r="Y182" s="122"/>
      <c r="AB182" s="122"/>
    </row>
    <row r="183" spans="20:28">
      <c r="Y183" s="122"/>
    </row>
    <row r="184" spans="20:28">
      <c r="Y184" s="122"/>
    </row>
    <row r="185" spans="20:28">
      <c r="Y185" s="122"/>
    </row>
    <row r="186" spans="20:28">
      <c r="Y186" s="122"/>
    </row>
    <row r="187" spans="20:28">
      <c r="Y187" s="122"/>
    </row>
    <row r="188" spans="20:28" ht="14.25">
      <c r="T188" s="228"/>
      <c r="Y188" s="122"/>
      <c r="AB188" s="122"/>
    </row>
    <row r="189" spans="20:28">
      <c r="Y189" s="122"/>
    </row>
    <row r="190" spans="20:28">
      <c r="Y190" s="122"/>
    </row>
    <row r="191" spans="20:28">
      <c r="Y191" s="122"/>
    </row>
    <row r="192" spans="20:28">
      <c r="Y192" s="122"/>
    </row>
    <row r="193" spans="20:28">
      <c r="Y193" s="122"/>
    </row>
    <row r="194" spans="20:28" ht="14.25">
      <c r="T194" s="228"/>
      <c r="Y194" s="122"/>
      <c r="AB194" s="122"/>
    </row>
    <row r="195" spans="20:28">
      <c r="Y195" s="122"/>
    </row>
    <row r="196" spans="20:28">
      <c r="Y196" s="122"/>
    </row>
    <row r="197" spans="20:28">
      <c r="Y197" s="122"/>
    </row>
    <row r="198" spans="20:28">
      <c r="Y198" s="122"/>
    </row>
    <row r="199" spans="20:28">
      <c r="Y199" s="122"/>
    </row>
    <row r="200" spans="20:28" ht="14.25">
      <c r="T200" s="228"/>
      <c r="Y200" s="122"/>
      <c r="AB200" s="122"/>
    </row>
    <row r="201" spans="20:28">
      <c r="Y201" s="122"/>
    </row>
    <row r="202" spans="20:28">
      <c r="Y202" s="122"/>
    </row>
    <row r="203" spans="20:28">
      <c r="Y203" s="122"/>
    </row>
    <row r="204" spans="20:28">
      <c r="Y204" s="122"/>
    </row>
    <row r="205" spans="20:28">
      <c r="Y205" s="122"/>
    </row>
  </sheetData>
  <protectedRanges>
    <protectedRange sqref="D10:D11 I10:I11 D21:D22 D32:D33 D43:D44 D54:D55 I21:I22 I32:I33 I43:I44 I54:I55 N10:N11 N21:N22 N32:N33 N43:N44 N54:N55" name="範囲1"/>
    <protectedRange sqref="D14:D18 D58:D62 I25:I28 I47:I50 D25:D29 D36:D40 I36:I39 D47:D51 I58:I61 N25:N28 N47:N50 N36:N39 N58:N61 I14:I17 N14:N17" name="範囲1_1"/>
  </protectedRanges>
  <mergeCells count="16">
    <mergeCell ref="O45:P45"/>
    <mergeCell ref="O56:P56"/>
    <mergeCell ref="C1:I1"/>
    <mergeCell ref="J34:K34"/>
    <mergeCell ref="O12:P12"/>
    <mergeCell ref="O23:P23"/>
    <mergeCell ref="O34:P34"/>
    <mergeCell ref="J45:K45"/>
    <mergeCell ref="E12:F12"/>
    <mergeCell ref="E56:F56"/>
    <mergeCell ref="J56:K56"/>
    <mergeCell ref="J12:K12"/>
    <mergeCell ref="E23:F23"/>
    <mergeCell ref="E34:F34"/>
    <mergeCell ref="E45:F45"/>
    <mergeCell ref="J23:K2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</sheetPr>
  <dimension ref="A1:AX205"/>
  <sheetViews>
    <sheetView workbookViewId="0"/>
  </sheetViews>
  <sheetFormatPr defaultRowHeight="13.5"/>
  <cols>
    <col min="1" max="1" width="4.125" customWidth="1"/>
    <col min="2" max="2" width="5.125" customWidth="1"/>
    <col min="3" max="3" width="4.125" customWidth="1"/>
    <col min="4" max="4" width="9.5" customWidth="1"/>
    <col min="5" max="5" width="13.625" customWidth="1"/>
    <col min="6" max="6" width="4.625" customWidth="1"/>
    <col min="7" max="7" width="5.125" customWidth="1"/>
    <col min="8" max="8" width="4.125" customWidth="1"/>
    <col min="9" max="9" width="9.5" customWidth="1"/>
    <col min="10" max="10" width="13.625" customWidth="1"/>
    <col min="11" max="11" width="4.625" customWidth="1"/>
    <col min="12" max="12" width="4.25" customWidth="1"/>
    <col min="13" max="13" width="4.125" customWidth="1"/>
    <col min="14" max="14" width="9.5" customWidth="1"/>
    <col min="15" max="15" width="13.625" customWidth="1"/>
    <col min="16" max="16" width="4.625" customWidth="1"/>
    <col min="17" max="18" width="4.25" customWidth="1"/>
    <col min="19" max="19" width="5" customWidth="1"/>
    <col min="20" max="20" width="5.125" customWidth="1"/>
    <col min="21" max="21" width="4.375" customWidth="1"/>
    <col min="22" max="22" width="9.25" customWidth="1"/>
    <col min="23" max="23" width="12.625" customWidth="1"/>
    <col min="24" max="24" width="13.625" customWidth="1"/>
    <col min="25" max="25" width="4" customWidth="1"/>
    <col min="26" max="26" width="12" customWidth="1"/>
    <col min="27" max="27" width="9.625" customWidth="1"/>
    <col min="29" max="29" width="3.625" customWidth="1"/>
    <col min="30" max="30" width="4.875" customWidth="1"/>
    <col min="31" max="31" width="5.125" customWidth="1"/>
    <col min="32" max="32" width="4.625" customWidth="1"/>
    <col min="34" max="34" width="11.75" customWidth="1"/>
    <col min="35" max="35" width="13" customWidth="1"/>
    <col min="36" max="36" width="4.375" customWidth="1"/>
    <col min="37" max="37" width="11.375" customWidth="1"/>
    <col min="40" max="40" width="4.125" customWidth="1"/>
    <col min="41" max="41" width="4.875" customWidth="1"/>
    <col min="42" max="42" width="5.125" customWidth="1"/>
    <col min="43" max="43" width="4.125" customWidth="1"/>
    <col min="45" max="45" width="12.875" customWidth="1"/>
    <col min="46" max="46" width="14.25" customWidth="1"/>
    <col min="47" max="47" width="4.625" customWidth="1"/>
    <col min="48" max="48" width="11.5" customWidth="1"/>
  </cols>
  <sheetData>
    <row r="1" spans="1:50">
      <c r="C1" s="423" t="s">
        <v>162</v>
      </c>
      <c r="D1" s="423"/>
      <c r="E1" s="423"/>
      <c r="F1" s="423"/>
      <c r="G1" s="423"/>
      <c r="H1" s="423"/>
      <c r="I1" s="430"/>
    </row>
    <row r="3" spans="1:50" ht="14.25" thickBot="1">
      <c r="C3" t="s">
        <v>18</v>
      </c>
      <c r="D3" s="27" t="s">
        <v>161</v>
      </c>
      <c r="E3" s="110"/>
    </row>
    <row r="4" spans="1:50">
      <c r="B4" s="111"/>
      <c r="C4" s="111" t="s">
        <v>71</v>
      </c>
      <c r="D4" s="351" t="s">
        <v>126</v>
      </c>
      <c r="E4" s="27" t="s">
        <v>24</v>
      </c>
      <c r="U4" s="197"/>
      <c r="V4" s="198" t="s">
        <v>76</v>
      </c>
    </row>
    <row r="5" spans="1:50">
      <c r="B5" s="111"/>
      <c r="C5" s="111" t="s">
        <v>86</v>
      </c>
      <c r="D5" s="351" t="s">
        <v>126</v>
      </c>
      <c r="E5" s="27" t="s">
        <v>25</v>
      </c>
      <c r="H5" s="110"/>
      <c r="I5" s="110"/>
    </row>
    <row r="6" spans="1:50">
      <c r="B6" s="111"/>
      <c r="C6" s="111"/>
      <c r="D6" s="162"/>
      <c r="E6" s="27" t="s">
        <v>62</v>
      </c>
      <c r="H6" s="110"/>
      <c r="I6" s="110"/>
    </row>
    <row r="7" spans="1:50" ht="13.5" customHeight="1">
      <c r="B7" s="111"/>
      <c r="C7" s="111"/>
      <c r="D7" s="163"/>
      <c r="E7" s="27" t="s">
        <v>65</v>
      </c>
      <c r="H7" s="110"/>
      <c r="I7" s="110"/>
      <c r="T7" s="199" t="s">
        <v>150</v>
      </c>
      <c r="AE7" s="199" t="s">
        <v>151</v>
      </c>
      <c r="AP7" s="199" t="s">
        <v>152</v>
      </c>
    </row>
    <row r="8" spans="1:50" ht="13.5" customHeight="1">
      <c r="D8" s="28"/>
      <c r="E8" s="110"/>
      <c r="T8" s="199"/>
      <c r="AE8" s="199"/>
      <c r="AP8" s="199"/>
    </row>
    <row r="9" spans="1:50" ht="13.5" customHeight="1">
      <c r="C9" s="199" t="s">
        <v>147</v>
      </c>
      <c r="D9" s="28"/>
      <c r="E9" s="110"/>
      <c r="H9" s="199" t="s">
        <v>148</v>
      </c>
      <c r="M9" s="199" t="s">
        <v>149</v>
      </c>
      <c r="T9" s="199"/>
      <c r="AE9" s="199"/>
      <c r="AP9" s="199"/>
    </row>
    <row r="10" spans="1:50" ht="14.25">
      <c r="A10">
        <v>1</v>
      </c>
      <c r="B10" s="169">
        <v>1</v>
      </c>
      <c r="C10" s="111"/>
      <c r="D10" s="155"/>
      <c r="E10" s="152" t="s">
        <v>20</v>
      </c>
      <c r="F10" s="114"/>
      <c r="G10" s="169">
        <v>1</v>
      </c>
      <c r="H10" s="111"/>
      <c r="I10" s="155"/>
      <c r="J10" s="152" t="s">
        <v>20</v>
      </c>
      <c r="K10" s="114"/>
      <c r="L10" s="169">
        <v>1</v>
      </c>
      <c r="M10" s="111"/>
      <c r="N10" s="155"/>
      <c r="O10" s="152" t="s">
        <v>20</v>
      </c>
      <c r="P10" s="114"/>
    </row>
    <row r="11" spans="1:50">
      <c r="A11">
        <f t="shared" ref="A11:A42" si="0">A10+1</f>
        <v>2</v>
      </c>
      <c r="D11" s="159"/>
      <c r="E11" s="153" t="s">
        <v>21</v>
      </c>
      <c r="F11" s="114"/>
      <c r="I11" s="159"/>
      <c r="J11" s="153" t="s">
        <v>21</v>
      </c>
      <c r="K11" s="114"/>
      <c r="N11" s="159"/>
      <c r="O11" s="153" t="s">
        <v>21</v>
      </c>
      <c r="P11" s="114"/>
      <c r="T11" s="200" t="s">
        <v>77</v>
      </c>
      <c r="U11" s="200"/>
      <c r="V11" s="200"/>
      <c r="AE11" s="200" t="s">
        <v>77</v>
      </c>
      <c r="AF11" s="200"/>
      <c r="AG11" s="200"/>
      <c r="AP11" s="200" t="s">
        <v>77</v>
      </c>
      <c r="AQ11" s="200"/>
      <c r="AR11" s="200"/>
    </row>
    <row r="12" spans="1:50">
      <c r="A12">
        <f t="shared" si="0"/>
        <v>3</v>
      </c>
      <c r="D12" s="234" t="s">
        <v>64</v>
      </c>
      <c r="E12" s="428" t="str">
        <f>IF(D14="","",VLOOKUP(MATCH(D14,女子申込!$B$9:$B$198,0),女子申込!$A$9:$F$198,6)&amp;D10)</f>
        <v/>
      </c>
      <c r="F12" s="429"/>
      <c r="I12" s="234" t="s">
        <v>64</v>
      </c>
      <c r="J12" s="428" t="str">
        <f>IF(I14="","",VLOOKUP(MATCH(I14,女子申込!$B$9:$B$198,0),女子申込!$A$9:$F$198,6)&amp;I10)</f>
        <v/>
      </c>
      <c r="K12" s="429"/>
      <c r="N12" s="234" t="s">
        <v>64</v>
      </c>
      <c r="O12" s="428" t="str">
        <f>IF(N14="","",VLOOKUP(MATCH(N14,女子申込!$B$9:$B$198,0),女子申込!$A$9:$F$198,6)&amp;N10)</f>
        <v/>
      </c>
      <c r="P12" s="429"/>
    </row>
    <row r="13" spans="1:50" ht="14.25" thickBot="1">
      <c r="A13">
        <f t="shared" si="0"/>
        <v>4</v>
      </c>
      <c r="D13" s="235" t="s">
        <v>87</v>
      </c>
      <c r="E13" s="236" t="s">
        <v>22</v>
      </c>
      <c r="F13" s="237" t="s">
        <v>0</v>
      </c>
      <c r="I13" s="235" t="s">
        <v>87</v>
      </c>
      <c r="J13" s="236" t="s">
        <v>22</v>
      </c>
      <c r="K13" s="237" t="s">
        <v>0</v>
      </c>
      <c r="N13" s="235" t="s">
        <v>87</v>
      </c>
      <c r="O13" s="236" t="s">
        <v>22</v>
      </c>
      <c r="P13" s="237" t="s">
        <v>0</v>
      </c>
      <c r="U13" s="238" t="s">
        <v>88</v>
      </c>
      <c r="V13" s="239" t="s">
        <v>89</v>
      </c>
      <c r="W13" s="240" t="s">
        <v>1</v>
      </c>
      <c r="X13" s="240" t="s">
        <v>72</v>
      </c>
      <c r="Y13" s="240" t="s">
        <v>0</v>
      </c>
      <c r="Z13" s="241" t="s">
        <v>79</v>
      </c>
      <c r="AA13" s="239" t="s">
        <v>90</v>
      </c>
      <c r="AB13" s="239" t="s">
        <v>2</v>
      </c>
      <c r="AF13" s="238" t="s">
        <v>91</v>
      </c>
      <c r="AG13" s="239" t="s">
        <v>92</v>
      </c>
      <c r="AH13" s="240" t="s">
        <v>1</v>
      </c>
      <c r="AI13" s="240" t="s">
        <v>72</v>
      </c>
      <c r="AJ13" s="240" t="s">
        <v>0</v>
      </c>
      <c r="AK13" s="241" t="s">
        <v>79</v>
      </c>
      <c r="AL13" s="239" t="s">
        <v>90</v>
      </c>
      <c r="AM13" s="239" t="s">
        <v>2</v>
      </c>
      <c r="AQ13" s="238" t="s">
        <v>91</v>
      </c>
      <c r="AR13" s="239" t="s">
        <v>92</v>
      </c>
      <c r="AS13" s="240" t="s">
        <v>1</v>
      </c>
      <c r="AT13" s="240" t="s">
        <v>72</v>
      </c>
      <c r="AU13" s="240" t="s">
        <v>0</v>
      </c>
      <c r="AV13" s="241" t="s">
        <v>79</v>
      </c>
      <c r="AW13" s="239" t="s">
        <v>90</v>
      </c>
      <c r="AX13" s="239" t="s">
        <v>2</v>
      </c>
    </row>
    <row r="14" spans="1:50" ht="14.25">
      <c r="A14">
        <f t="shared" si="0"/>
        <v>5</v>
      </c>
      <c r="C14">
        <v>1</v>
      </c>
      <c r="D14" s="157"/>
      <c r="E14" s="154" t="str">
        <f>IF(ISERROR(MATCH(D14,女子申込!$B$9:$B$198,0)),"",VLOOKUP(MATCH(D14,女子申込!$B$9:$B$198,0),女子申込!$A$9:$F$198,3))</f>
        <v/>
      </c>
      <c r="F14" s="112" t="str">
        <f>IF(ISERROR(MATCH(D14,女子申込!$B$9:$B$198,0)),"",VLOOKUP(MATCH(D14,女子申込!$B$9:$B$198,0),女子申込!$A$9:$F$198,5))</f>
        <v/>
      </c>
      <c r="H14">
        <v>1</v>
      </c>
      <c r="I14" s="157"/>
      <c r="J14" s="154" t="str">
        <f>IF(ISERROR(MATCH(I14,女子申込!$B$9:$B$198,0)),"",VLOOKUP(MATCH(I14,女子申込!$B$9:$B$198,0),女子申込!$A$9:$F$198,3))</f>
        <v/>
      </c>
      <c r="K14" s="112" t="str">
        <f>IF(ISERROR(MATCH(I14,女子申込!$B$9:$B$198,0)),"",VLOOKUP(MATCH(I14,女子申込!$B$9:$B$198,0),女子申込!$A$9:$F$198,5))</f>
        <v/>
      </c>
      <c r="M14">
        <v>1</v>
      </c>
      <c r="N14" s="157"/>
      <c r="O14" s="154" t="str">
        <f>IF(ISERROR(MATCH(N14,女子申込!$B$9:$B$198,0)),"",VLOOKUP(MATCH(N14,女子申込!$B$9:$B$198,0),女子申込!$A$9:$F$198,3))</f>
        <v/>
      </c>
      <c r="P14" s="112" t="str">
        <f>IF(ISERROR(MATCH(N14,女子申込!$B$9:$B$198,0)),"",VLOOKUP(MATCH(N14,女子申込!$B$9:$B$198,0),女子申込!$A$9:$F$198,5))</f>
        <v/>
      </c>
      <c r="S14">
        <v>1</v>
      </c>
      <c r="T14" s="267">
        <f>1</f>
        <v>1</v>
      </c>
      <c r="U14" s="242">
        <v>1</v>
      </c>
      <c r="V14" s="243" t="str">
        <f>IF(VLOOKUP(MATCH($T14,$B$10:$B$184,0)+4,$A$10:$F$184,4)="","",VLOOKUP(MATCH($T14,$B$10:$B$184,0)+4,$A$10:$F$184,4))</f>
        <v/>
      </c>
      <c r="W14" s="244" t="str">
        <f>IF($V14="","",VLOOKUP(MATCH($V14,女子申込!$B$9:$B$108,0),女子申込!$A$9:$F$108,3))</f>
        <v/>
      </c>
      <c r="X14" s="244" t="str">
        <f>IF($V14="","",VLOOKUP(MATCH($V14,女子申込!$B$9:$B$108,0),女子申込!$A$9:$F$108,4))</f>
        <v/>
      </c>
      <c r="Y14" s="245" t="str">
        <f>IF($V14="","",VLOOKUP(MATCH($V14,女子申込!$B$9:$B$108,0),女子申込!$A$9:$F$108,5))</f>
        <v/>
      </c>
      <c r="Z14" s="244" t="str">
        <f>IF($V14="","",VLOOKUP(MATCH($V14,女子申込!$B$9:$B$108,0),女子申込!$A$9:$F$108,6))</f>
        <v/>
      </c>
      <c r="AA14" s="243" t="str">
        <f>IF(VLOOKUP(MATCH($T14,$B$10:$B$184,0)+0,$A$10:$F$184,4)="","",VLOOKUP(MATCH($T14,$B$10:$B$184,0)+0,$A$10:$F$184,4))</f>
        <v/>
      </c>
      <c r="AB14" s="246" t="str">
        <f>IF(VLOOKUP(MATCH($T14,$B$10:$B$184,0)+1,$A$10:$F$184,4)="","",VLOOKUP(MATCH($T14,$B$10:$B$184,0)+1,$A$10:$F$184,4))</f>
        <v/>
      </c>
      <c r="AD14">
        <v>1</v>
      </c>
      <c r="AE14" s="267">
        <f>1</f>
        <v>1</v>
      </c>
      <c r="AF14" s="242">
        <v>1</v>
      </c>
      <c r="AG14" s="244" t="str">
        <f>IF(VLOOKUP(MATCH($AE14,$G$10:$G$184,0)+4,$A$10:$K$184,9)="","",VLOOKUP(MATCH($AE14,$G$10:$G$184,0)+4,$A$10:$K$184,9))</f>
        <v/>
      </c>
      <c r="AH14" s="244" t="str">
        <f>IF($AG14="","",VLOOKUP(MATCH($AG14,女子申込!$B$9:$B$108,0),女子申込!$A$9:$F$108,3))</f>
        <v/>
      </c>
      <c r="AI14" s="244" t="str">
        <f>IF($AG14="","",VLOOKUP(MATCH($AG14,女子申込!$B$9:$B$108,0),女子申込!$A$9:$F$108,4))</f>
        <v/>
      </c>
      <c r="AJ14" s="245" t="str">
        <f>IF($AG14="","",VLOOKUP(MATCH($AG14,女子申込!$B$9:$B$108,0),女子申込!$A$9:$F$108,5))</f>
        <v/>
      </c>
      <c r="AK14" s="244" t="str">
        <f>IF($AG14="","",VLOOKUP(MATCH($AG14,女子申込!$B$9:$B$108,0),女子申込!$A$9:$F$108,6))</f>
        <v/>
      </c>
      <c r="AL14" s="243" t="str">
        <f>IF(VLOOKUP(MATCH($AE14,$G$10:$G$184,0)+0,$A$10:$K$184,9)="","",VLOOKUP(MATCH($AE14,$G$10:$G$184,0)+0,$A$10:$K$184,9))</f>
        <v/>
      </c>
      <c r="AM14" s="246" t="str">
        <f>IF(VLOOKUP(MATCH($AE14,$G$10:$G$184,0)+1,$A$10:$K$184,9)="","",VLOOKUP(MATCH($AE14,$G$10:$G$184,0)+1,$A$10:$K$184,9))</f>
        <v/>
      </c>
      <c r="AO14">
        <v>1</v>
      </c>
      <c r="AP14" s="267">
        <f>1</f>
        <v>1</v>
      </c>
      <c r="AQ14" s="242">
        <v>1</v>
      </c>
      <c r="AR14" s="244" t="str">
        <f>IF(VLOOKUP(MATCH($AP14,$L$10:$L$184,0)+3+$AQ14,$A$10:$P$184,14)="","",VLOOKUP(MATCH($AP14,$L$10:$L$184,0)+3+$AQ14,$A$10:$P$184,14))</f>
        <v/>
      </c>
      <c r="AS14" s="244" t="str">
        <f>IF($AR14="","",VLOOKUP(MATCH($AR14,女子申込!$B$9:$B$108,0),女子申込!$A$9:$F$108,3))</f>
        <v/>
      </c>
      <c r="AT14" s="244" t="str">
        <f>IF($AR14="","",VLOOKUP(MATCH($AR14,女子申込!$B$9:$B$108,0),女子申込!$A$9:$F$108,4))</f>
        <v/>
      </c>
      <c r="AU14" s="245" t="str">
        <f>IF($AR14="","",VLOOKUP(MATCH($AR14,女子申込!$B$9:$B$108,0),女子申込!$A$9:$F$108,5))</f>
        <v/>
      </c>
      <c r="AV14" s="244" t="str">
        <f>IF($AR14="","",VLOOKUP(MATCH($AR14,女子申込!$B$9:$B$108,0),女子申込!$A$9:$F$108,6))</f>
        <v/>
      </c>
      <c r="AW14" s="243" t="str">
        <f>IF(VLOOKUP(MATCH($AP14,$L$10:$L$184,0)+0,$A$10:$P$184,14)="","",VLOOKUP(MATCH($AP14,$L$10:$L$184,0)+0,$A$10:$P$184,14))</f>
        <v/>
      </c>
      <c r="AX14" s="246" t="str">
        <f>IF(VLOOKUP(MATCH($AP14,$L$10:$L$184,0)+1,$A$10:$P$184,14)="","",VLOOKUP(MATCH($AP14,$L$10:$L$184,0)+1,$A$10:$P$184,14))</f>
        <v/>
      </c>
    </row>
    <row r="15" spans="1:50">
      <c r="A15">
        <f t="shared" si="0"/>
        <v>6</v>
      </c>
      <c r="C15">
        <v>2</v>
      </c>
      <c r="D15" s="160"/>
      <c r="E15" s="154" t="str">
        <f>IF(ISERROR(MATCH(D15,女子申込!$B$9:$B$198,0)),"",VLOOKUP(MATCH(D15,女子申込!$B$9:$B$198,0),女子申込!$A$9:$F$198,3))</f>
        <v/>
      </c>
      <c r="F15" s="112" t="str">
        <f>IF(ISERROR(MATCH(D15,女子申込!$B$9:$B$198,0)),"",VLOOKUP(MATCH(D15,女子申込!$B$9:$B$198,0),女子申込!$A$9:$F$198,5))</f>
        <v/>
      </c>
      <c r="H15">
        <v>2</v>
      </c>
      <c r="I15" s="160"/>
      <c r="J15" s="154" t="str">
        <f>IF(ISERROR(MATCH(I15,女子申込!$B$9:$B$198,0)),"",VLOOKUP(MATCH(I15,女子申込!$B$9:$B$198,0),女子申込!$A$9:$F$198,3))</f>
        <v/>
      </c>
      <c r="K15" s="112" t="str">
        <f>IF(ISERROR(MATCH(I15,女子申込!$B$9:$B$198,0)),"",VLOOKUP(MATCH(I15,女子申込!$B$9:$B$198,0),女子申込!$A$9:$F$198,5))</f>
        <v/>
      </c>
      <c r="M15">
        <v>2</v>
      </c>
      <c r="N15" s="160"/>
      <c r="O15" s="154" t="str">
        <f>IF(ISERROR(MATCH(N15,女子申込!$B$9:$B$198,0)),"",VLOOKUP(MATCH(N15,女子申込!$B$9:$B$198,0),女子申込!$A$9:$F$198,3))</f>
        <v/>
      </c>
      <c r="P15" s="112" t="str">
        <f>IF(ISERROR(MATCH(N15,女子申込!$B$9:$B$198,0)),"",VLOOKUP(MATCH(N15,女子申込!$B$9:$B$198,0),女子申込!$A$9:$F$198,5))</f>
        <v/>
      </c>
      <c r="S15">
        <f t="shared" ref="S15:S43" si="1">S14+1</f>
        <v>2</v>
      </c>
      <c r="U15" s="247">
        <v>2</v>
      </c>
      <c r="V15" s="248" t="str">
        <f>IF(VLOOKUP(MATCH($T14,$B$10:$B$184,0)+5,$A$10:$F$184,4)="","",VLOOKUP(MATCH($T14,$B$10:$B$184,0)+5,$A$10:$F$184,4))</f>
        <v/>
      </c>
      <c r="W15" s="248" t="str">
        <f>IF($V15="","",VLOOKUP(MATCH($V15,女子申込!$B$9:$B$108,0),女子申込!$A$9:$F$108,3))</f>
        <v/>
      </c>
      <c r="X15" s="248" t="str">
        <f>IF($V15="","",VLOOKUP(MATCH($V15,女子申込!$B$9:$B$108,0),女子申込!$A$9:$F$108,4))</f>
        <v/>
      </c>
      <c r="Y15" s="249" t="str">
        <f>IF($V15="","",VLOOKUP(MATCH($V15,女子申込!$B$9:$B$108,0),女子申込!$A$9:$F$108,5))</f>
        <v/>
      </c>
      <c r="Z15" s="248" t="str">
        <f>IF($V15="","",VLOOKUP(MATCH($V15,女子申込!$B$9:$B$108,0),女子申込!$A$9:$F$108,6))</f>
        <v/>
      </c>
      <c r="AA15" s="248" t="str">
        <f>IF(V15="","",AA14)</f>
        <v/>
      </c>
      <c r="AB15" s="250"/>
      <c r="AD15">
        <f t="shared" ref="AD15:AD43" si="2">AD14+1</f>
        <v>2</v>
      </c>
      <c r="AF15" s="247">
        <v>2</v>
      </c>
      <c r="AG15" s="248" t="str">
        <f>IF(VLOOKUP(MATCH($AE14,$G$10:$G$184,0)+5,$A$10:$K$184,9)="","",VLOOKUP(MATCH($AE14,$G$10:$G$184,0)+5,$A$10:$K$184,9))</f>
        <v/>
      </c>
      <c r="AH15" s="248" t="str">
        <f>IF($AG15="","",VLOOKUP(MATCH($AG15,女子申込!$B$9:$B$108,0),女子申込!$A$9:$F$108,3))</f>
        <v/>
      </c>
      <c r="AI15" s="248" t="str">
        <f>IF($AG15="","",VLOOKUP(MATCH($AG15,女子申込!$B$9:$B$108,0),女子申込!$A$9:$F$108,4))</f>
        <v/>
      </c>
      <c r="AJ15" s="249" t="str">
        <f>IF($AG15="","",VLOOKUP(MATCH($AG15,女子申込!$B$9:$B$108,0),女子申込!$A$9:$F$108,5))</f>
        <v/>
      </c>
      <c r="AK15" s="248" t="str">
        <f>IF($AG15="","",VLOOKUP(MATCH($AG15,女子申込!$B$9:$B$108,0),女子申込!$A$9:$F$108,6))</f>
        <v/>
      </c>
      <c r="AL15" s="248" t="str">
        <f>IF(AG15="","",AL14)</f>
        <v/>
      </c>
      <c r="AM15" s="250"/>
      <c r="AO15">
        <f t="shared" ref="AO15:AO43" si="3">AO14+1</f>
        <v>2</v>
      </c>
      <c r="AQ15" s="247">
        <v>2</v>
      </c>
      <c r="AR15" s="248" t="str">
        <f>IF(VLOOKUP(MATCH($AP14,$L$10:$L$184,0)+3+$AQ15,$A$10:$P$184,14)="","",VLOOKUP(MATCH($AP14,$L$10:$L$184,0)+3+$AQ15,$A$10:$P$184,14))</f>
        <v/>
      </c>
      <c r="AS15" s="248" t="str">
        <f>IF($AR15="","",VLOOKUP(MATCH($AR15,女子申込!$B$9:$B$108,0),女子申込!$A$9:$F$108,3))</f>
        <v/>
      </c>
      <c r="AT15" s="248" t="str">
        <f>IF($AR15="","",VLOOKUP(MATCH($AR15,女子申込!$B$9:$B$108,0),女子申込!$A$9:$F$108,4))</f>
        <v/>
      </c>
      <c r="AU15" s="249" t="str">
        <f>IF($AR15="","",VLOOKUP(MATCH($AR15,女子申込!$B$9:$B$108,0),女子申込!$A$9:$F$108,5))</f>
        <v/>
      </c>
      <c r="AV15" s="248" t="str">
        <f>IF($AR15="","",VLOOKUP(MATCH($AR15,女子申込!$B$9:$B$108,0),女子申込!$A$9:$F$108,6))</f>
        <v/>
      </c>
      <c r="AW15" s="248" t="str">
        <f>IF(AR15="","",AW14)</f>
        <v/>
      </c>
      <c r="AX15" s="250"/>
    </row>
    <row r="16" spans="1:50">
      <c r="A16">
        <f t="shared" si="0"/>
        <v>7</v>
      </c>
      <c r="C16">
        <v>3</v>
      </c>
      <c r="D16" s="159"/>
      <c r="E16" s="154" t="str">
        <f>IF(ISERROR(MATCH(D16,女子申込!$B$9:$B$198,0)),"",VLOOKUP(MATCH(D16,女子申込!$B$9:$B$198,0),女子申込!$A$9:$F$198,3))</f>
        <v/>
      </c>
      <c r="F16" s="112" t="str">
        <f>IF(ISERROR(MATCH(D16,女子申込!$B$9:$B$198,0)),"",VLOOKUP(MATCH(D16,女子申込!$B$9:$B$198,0),女子申込!$A$9:$F$198,5))</f>
        <v/>
      </c>
      <c r="H16">
        <v>3</v>
      </c>
      <c r="I16" s="159"/>
      <c r="J16" s="154" t="str">
        <f>IF(ISERROR(MATCH(I16,女子申込!$B$9:$B$198,0)),"",VLOOKUP(MATCH(I16,女子申込!$B$9:$B$198,0),女子申込!$A$9:$F$198,3))</f>
        <v/>
      </c>
      <c r="K16" s="112" t="str">
        <f>IF(ISERROR(MATCH(I16,女子申込!$B$9:$B$198,0)),"",VLOOKUP(MATCH(I16,女子申込!$B$9:$B$198,0),女子申込!$A$9:$F$198,5))</f>
        <v/>
      </c>
      <c r="M16">
        <v>3</v>
      </c>
      <c r="N16" s="159"/>
      <c r="O16" s="154" t="str">
        <f>IF(ISERROR(MATCH(N16,女子申込!$B$9:$B$198,0)),"",VLOOKUP(MATCH(N16,女子申込!$B$9:$B$198,0),女子申込!$A$9:$F$198,3))</f>
        <v/>
      </c>
      <c r="P16" s="112" t="str">
        <f>IF(ISERROR(MATCH(N16,女子申込!$B$9:$B$198,0)),"",VLOOKUP(MATCH(N16,女子申込!$B$9:$B$198,0),女子申込!$A$9:$F$198,5))</f>
        <v/>
      </c>
      <c r="S16">
        <f t="shared" si="1"/>
        <v>3</v>
      </c>
      <c r="U16" s="247">
        <v>3</v>
      </c>
      <c r="V16" s="248" t="str">
        <f>IF(VLOOKUP(MATCH($T14,$B$10:$B$184,0)+6,$A$10:$F$184,4)="","",VLOOKUP(MATCH($T14,$B$10:$B$184,0)+6,$A$10:$F$184,4))</f>
        <v/>
      </c>
      <c r="W16" s="248" t="str">
        <f>IF($V16="","",VLOOKUP(MATCH($V16,女子申込!$B$9:$B$108,0),女子申込!$A$9:$F$108,3))</f>
        <v/>
      </c>
      <c r="X16" s="248" t="str">
        <f>IF($V16="","",VLOOKUP(MATCH($V16,女子申込!$B$9:$B$108,0),女子申込!$A$9:$F$108,4))</f>
        <v/>
      </c>
      <c r="Y16" s="249" t="str">
        <f>IF($V16="","",VLOOKUP(MATCH($V16,女子申込!$B$9:$B$108,0),女子申込!$A$9:$F$108,5))</f>
        <v/>
      </c>
      <c r="Z16" s="248" t="str">
        <f>IF($V16="","",VLOOKUP(MATCH($V16,女子申込!$B$9:$B$108,0),女子申込!$A$9:$F$108,6))</f>
        <v/>
      </c>
      <c r="AA16" s="248" t="str">
        <f>IF(V16="","",AA14)</f>
        <v/>
      </c>
      <c r="AB16" s="250"/>
      <c r="AD16">
        <f t="shared" si="2"/>
        <v>3</v>
      </c>
      <c r="AF16" s="247">
        <v>3</v>
      </c>
      <c r="AG16" s="248" t="str">
        <f>IF(VLOOKUP(MATCH($AE14,$G$10:$G$184,0)+6,$A$10:$K$184,9)="","",VLOOKUP(MATCH($AE14,$G$10:$G$184,0)+6,$A$10:$K$184,9))</f>
        <v/>
      </c>
      <c r="AH16" s="248" t="str">
        <f>IF($AG16="","",VLOOKUP(MATCH($AG16,女子申込!$B$9:$B$108,0),女子申込!$A$9:$F$108,3))</f>
        <v/>
      </c>
      <c r="AI16" s="248" t="str">
        <f>IF($AG16="","",VLOOKUP(MATCH($AG16,女子申込!$B$9:$B$108,0),女子申込!$A$9:$F$108,4))</f>
        <v/>
      </c>
      <c r="AJ16" s="249" t="str">
        <f>IF($AG16="","",VLOOKUP(MATCH($AG16,女子申込!$B$9:$B$108,0),女子申込!$A$9:$F$108,5))</f>
        <v/>
      </c>
      <c r="AK16" s="248" t="str">
        <f>IF($AG16="","",VLOOKUP(MATCH($AG16,女子申込!$B$9:$B$108,0),女子申込!$A$9:$F$108,6))</f>
        <v/>
      </c>
      <c r="AL16" s="248" t="str">
        <f>IF(AG16="","",AL14)</f>
        <v/>
      </c>
      <c r="AM16" s="250"/>
      <c r="AO16">
        <f t="shared" si="3"/>
        <v>3</v>
      </c>
      <c r="AQ16" s="247">
        <v>3</v>
      </c>
      <c r="AR16" s="248" t="str">
        <f>IF(VLOOKUP(MATCH($AP14,$L$10:$L$184,0)+3+$AQ16,$A$10:$P$184,14)="","",VLOOKUP(MATCH($AP14,$L$10:$L$184,0)+3+$AQ16,$A$10:$P$184,14))</f>
        <v/>
      </c>
      <c r="AS16" s="248" t="str">
        <f>IF($AR16="","",VLOOKUP(MATCH($AR16,女子申込!$B$9:$B$108,0),女子申込!$A$9:$F$108,3))</f>
        <v/>
      </c>
      <c r="AT16" s="248" t="str">
        <f>IF($AR16="","",VLOOKUP(MATCH($AR16,女子申込!$B$9:$B$108,0),女子申込!$A$9:$F$108,4))</f>
        <v/>
      </c>
      <c r="AU16" s="249" t="str">
        <f>IF($AR16="","",VLOOKUP(MATCH($AR16,女子申込!$B$9:$B$108,0),女子申込!$A$9:$F$108,5))</f>
        <v/>
      </c>
      <c r="AV16" s="248" t="str">
        <f>IF($AR16="","",VLOOKUP(MATCH($AR16,女子申込!$B$9:$B$108,0),女子申込!$A$9:$F$108,6))</f>
        <v/>
      </c>
      <c r="AW16" s="248" t="str">
        <f>IF(AR16="","",AW14)</f>
        <v/>
      </c>
      <c r="AX16" s="250"/>
    </row>
    <row r="17" spans="1:50">
      <c r="A17">
        <f t="shared" si="0"/>
        <v>8</v>
      </c>
      <c r="C17">
        <v>4</v>
      </c>
      <c r="D17" s="160"/>
      <c r="E17" s="154" t="str">
        <f>IF(ISERROR(MATCH(D17,女子申込!$B$9:$B$198,0)),"",VLOOKUP(MATCH(D17,女子申込!$B$9:$B$198,0),女子申込!$A$9:$F$198,3))</f>
        <v/>
      </c>
      <c r="F17" s="112" t="str">
        <f>IF(ISERROR(MATCH(D17,女子申込!$B$9:$B$198,0)),"",VLOOKUP(MATCH(D17,女子申込!$B$9:$B$198,0),女子申込!$A$9:$F$198,5))</f>
        <v/>
      </c>
      <c r="H17">
        <v>4</v>
      </c>
      <c r="I17" s="160"/>
      <c r="J17" s="154" t="str">
        <f>IF(ISERROR(MATCH(I17,女子申込!$B$9:$B$198,0)),"",VLOOKUP(MATCH(I17,女子申込!$B$9:$B$198,0),女子申込!$A$9:$F$198,3))</f>
        <v/>
      </c>
      <c r="K17" s="112" t="str">
        <f>IF(ISERROR(MATCH(I17,女子申込!$B$9:$B$198,0)),"",VLOOKUP(MATCH(I17,女子申込!$B$9:$B$198,0),女子申込!$A$9:$F$198,5))</f>
        <v/>
      </c>
      <c r="M17">
        <v>4</v>
      </c>
      <c r="N17" s="160"/>
      <c r="O17" s="154" t="str">
        <f>IF(ISERROR(MATCH(N17,女子申込!$B$9:$B$198,0)),"",VLOOKUP(MATCH(N17,女子申込!$B$9:$B$198,0),女子申込!$A$9:$F$198,3))</f>
        <v/>
      </c>
      <c r="P17" s="112" t="str">
        <f>IF(ISERROR(MATCH(N17,女子申込!$B$9:$B$198,0)),"",VLOOKUP(MATCH(N17,女子申込!$B$9:$B$198,0),女子申込!$A$9:$F$198,5))</f>
        <v/>
      </c>
      <c r="S17">
        <f t="shared" si="1"/>
        <v>4</v>
      </c>
      <c r="U17" s="247">
        <v>4</v>
      </c>
      <c r="V17" s="248" t="str">
        <f>IF(VLOOKUP(MATCH($T14,$B$10:$B$184,0)+7,$A$10:$F$184,4)="","",VLOOKUP(MATCH($T14,$B$10:$B$184,0)+7,$A$10:$F$184,4))</f>
        <v/>
      </c>
      <c r="W17" s="248" t="str">
        <f>IF($V17="","",VLOOKUP(MATCH($V17,女子申込!$B$9:$B$108,0),女子申込!$A$9:$F$108,3))</f>
        <v/>
      </c>
      <c r="X17" s="248" t="str">
        <f>IF($V17="","",VLOOKUP(MATCH($V17,女子申込!$B$9:$B$108,0),女子申込!$A$9:$F$108,4))</f>
        <v/>
      </c>
      <c r="Y17" s="249" t="str">
        <f>IF($V17="","",VLOOKUP(MATCH($V17,女子申込!$B$9:$B$108,0),女子申込!$A$9:$F$108,5))</f>
        <v/>
      </c>
      <c r="Z17" s="248" t="str">
        <f>IF($V17="","",VLOOKUP(MATCH($V17,女子申込!$B$9:$B$108,0),女子申込!$A$9:$F$108,6))</f>
        <v/>
      </c>
      <c r="AA17" s="248" t="str">
        <f>IF(V17="","",AA14)</f>
        <v/>
      </c>
      <c r="AB17" s="250"/>
      <c r="AD17">
        <f t="shared" si="2"/>
        <v>4</v>
      </c>
      <c r="AF17" s="247">
        <v>4</v>
      </c>
      <c r="AG17" s="248" t="str">
        <f>IF(VLOOKUP(MATCH($AE14,$G$10:$G$184,0)+7,$A$10:$K$184,9)="","",VLOOKUP(MATCH($AE14,$G$10:$G$184,0)+7,$A$10:$K$184,9))</f>
        <v/>
      </c>
      <c r="AH17" s="248" t="str">
        <f>IF($AG17="","",VLOOKUP(MATCH($AG17,女子申込!$B$9:$B$108,0),女子申込!$A$9:$F$108,3))</f>
        <v/>
      </c>
      <c r="AI17" s="248" t="str">
        <f>IF($AG17="","",VLOOKUP(MATCH($AG17,女子申込!$B$9:$B$108,0),女子申込!$A$9:$F$108,4))</f>
        <v/>
      </c>
      <c r="AJ17" s="249" t="str">
        <f>IF($AG17="","",VLOOKUP(MATCH($AG17,女子申込!$B$9:$B$108,0),女子申込!$A$9:$F$108,5))</f>
        <v/>
      </c>
      <c r="AK17" s="248" t="str">
        <f>IF($AG17="","",VLOOKUP(MATCH($AG17,女子申込!$B$9:$B$108,0),女子申込!$A$9:$F$108,6))</f>
        <v/>
      </c>
      <c r="AL17" s="248" t="str">
        <f>IF(AG17="","",AL14)</f>
        <v/>
      </c>
      <c r="AM17" s="250"/>
      <c r="AO17">
        <f t="shared" si="3"/>
        <v>4</v>
      </c>
      <c r="AQ17" s="247">
        <v>4</v>
      </c>
      <c r="AR17" s="248" t="str">
        <f>IF(VLOOKUP(MATCH($AP14,$L$10:$L$184,0)+3+$AQ17,$A$10:$P$184,14)="","",VLOOKUP(MATCH($AP14,$L$10:$L$184,0)+3+$AQ17,$A$10:$P$184,14))</f>
        <v/>
      </c>
      <c r="AS17" s="248" t="str">
        <f>IF($AR17="","",VLOOKUP(MATCH($AR17,女子申込!$B$9:$B$108,0),女子申込!$A$9:$F$108,3))</f>
        <v/>
      </c>
      <c r="AT17" s="248" t="str">
        <f>IF($AR17="","",VLOOKUP(MATCH($AR17,女子申込!$B$9:$B$108,0),女子申込!$A$9:$F$108,4))</f>
        <v/>
      </c>
      <c r="AU17" s="249" t="str">
        <f>IF($AR17="","",VLOOKUP(MATCH($AR17,女子申込!$B$9:$B$108,0),女子申込!$A$9:$F$108,5))</f>
        <v/>
      </c>
      <c r="AV17" s="248" t="str">
        <f>IF($AR17="","",VLOOKUP(MATCH($AR17,女子申込!$B$9:$B$108,0),女子申込!$A$9:$F$108,6))</f>
        <v/>
      </c>
      <c r="AW17" s="248" t="str">
        <f>IF(AR17="","",AW14)</f>
        <v/>
      </c>
      <c r="AX17" s="250"/>
    </row>
    <row r="18" spans="1:50">
      <c r="A18">
        <f t="shared" si="0"/>
        <v>9</v>
      </c>
      <c r="C18">
        <v>5</v>
      </c>
      <c r="D18" s="159"/>
      <c r="E18" s="154" t="str">
        <f>IF(ISERROR(MATCH(D18,女子申込!$B$9:$B$198,0)),"",VLOOKUP(MATCH(D18,女子申込!$B$9:$B$198,0),女子申込!$A$9:$F$198,3))</f>
        <v/>
      </c>
      <c r="F18" s="112" t="str">
        <f>IF(ISERROR(MATCH(D18,女子申込!$B$9:$B$198,0)),"",VLOOKUP(MATCH(D18,女子申込!$B$9:$B$198,0),女子申込!$A$9:$F$198,5))</f>
        <v/>
      </c>
      <c r="H18">
        <v>5</v>
      </c>
      <c r="I18" s="164"/>
      <c r="J18" s="154" t="str">
        <f>IF(ISERROR(MATCH(I18,女子申込!$B$9:$B$198,0)),"",VLOOKUP(MATCH(I18,女子申込!$B$9:$B$198,0),女子申込!$A$9:$F$198,3))</f>
        <v/>
      </c>
      <c r="K18" s="112" t="str">
        <f>IF(ISERROR(MATCH(I18,女子申込!$B$9:$B$198,0)),"",VLOOKUP(MATCH(I18,女子申込!$B$9:$B$198,0),女子申込!$A$9:$F$198,5))</f>
        <v/>
      </c>
      <c r="M18">
        <v>5</v>
      </c>
      <c r="N18" s="164"/>
      <c r="O18" s="154" t="str">
        <f>IF(ISERROR(MATCH(N18,女子申込!$B$9:$B$198,0)),"",VLOOKUP(MATCH(N18,女子申込!$B$9:$B$198,0),女子申込!$A$9:$F$198,3))</f>
        <v/>
      </c>
      <c r="P18" s="112" t="str">
        <f>IF(ISERROR(MATCH(N18,女子申込!$B$9:$B$198,0)),"",VLOOKUP(MATCH(N18,女子申込!$B$9:$B$198,0),女子申込!$A$9:$F$198,5))</f>
        <v/>
      </c>
      <c r="S18">
        <f t="shared" si="1"/>
        <v>5</v>
      </c>
      <c r="U18" s="247">
        <v>5</v>
      </c>
      <c r="V18" s="248" t="str">
        <f>IF(VLOOKUP(MATCH($T14,$B$10:$B$184,0)+8,$A$10:$F$184,4)="","",VLOOKUP(MATCH($T14,$B$10:$B$184,0)+8,$A$10:$F$184,4))</f>
        <v/>
      </c>
      <c r="W18" s="248" t="str">
        <f>IF($V18="","",VLOOKUP(MATCH($V18,女子申込!$B$9:$B$108,0),女子申込!$A$9:$F$108,3))</f>
        <v/>
      </c>
      <c r="X18" s="248" t="str">
        <f>IF($V18="","",VLOOKUP(MATCH($V18,女子申込!$B$9:$B$108,0),女子申込!$A$9:$F$108,4))</f>
        <v/>
      </c>
      <c r="Y18" s="249" t="str">
        <f>IF($V18="","",VLOOKUP(MATCH($V18,女子申込!$B$9:$B$108,0),女子申込!$A$9:$F$108,5))</f>
        <v/>
      </c>
      <c r="Z18" s="248" t="str">
        <f>IF($V18="","",VLOOKUP(MATCH($V18,女子申込!$B$9:$B$108,0),女子申込!$A$9:$F$108,6))</f>
        <v/>
      </c>
      <c r="AA18" s="248" t="str">
        <f>IF(V18="","",IF(Z18="","",AA14))</f>
        <v/>
      </c>
      <c r="AB18" s="250"/>
      <c r="AD18">
        <f t="shared" si="2"/>
        <v>5</v>
      </c>
      <c r="AF18" s="247">
        <v>5</v>
      </c>
      <c r="AG18" s="248" t="str">
        <f>IF(VLOOKUP(MATCH($AE14,$G$10:$G$184,0)+8,$A$10:$K$184,9)="","",VLOOKUP(MATCH($AE14,$G$10:$G$184,0)+8,$A$10:$K$184,9))</f>
        <v/>
      </c>
      <c r="AH18" s="248" t="str">
        <f>IF($AG18="","",VLOOKUP(MATCH($AG18,女子申込!$B$9:$B$108,0),女子申込!$A$9:$F$108,3))</f>
        <v/>
      </c>
      <c r="AI18" s="248" t="str">
        <f>IF($AG18="","",VLOOKUP(MATCH($AG18,女子申込!$B$9:$B$108,0),女子申込!$A$9:$F$108,4))</f>
        <v/>
      </c>
      <c r="AJ18" s="249" t="str">
        <f>IF($AG18="","",VLOOKUP(MATCH($AG18,女子申込!$B$9:$B$108,0),女子申込!$A$9:$F$108,5))</f>
        <v/>
      </c>
      <c r="AK18" s="248" t="str">
        <f>IF($AG18="","",VLOOKUP(MATCH($AG18,女子申込!$B$9:$B$108,0),女子申込!$A$9:$F$108,6))</f>
        <v/>
      </c>
      <c r="AL18" s="248" t="str">
        <f>IF(AG18="","",IF(AK18="","",AL14))</f>
        <v/>
      </c>
      <c r="AM18" s="250"/>
      <c r="AO18">
        <f t="shared" si="3"/>
        <v>5</v>
      </c>
      <c r="AQ18" s="247">
        <v>5</v>
      </c>
      <c r="AR18" s="248" t="str">
        <f>IF(VLOOKUP(MATCH($AP14,$L$10:$L$184,0)+3+$AQ18,$A$10:$P$184,14)="","",VLOOKUP(MATCH($AP14,$L$10:$L$184,0)+3+$AQ18,$A$10:$P$184,14))</f>
        <v/>
      </c>
      <c r="AS18" s="248" t="str">
        <f>IF($AR18="","",VLOOKUP(MATCH($AR18,女子申込!$B$9:$B$108,0),女子申込!$A$9:$F$108,3))</f>
        <v/>
      </c>
      <c r="AT18" s="248" t="str">
        <f>IF($AR18="","",VLOOKUP(MATCH($AR18,女子申込!$B$9:$B$108,0),女子申込!$A$9:$F$108,4))</f>
        <v/>
      </c>
      <c r="AU18" s="249" t="str">
        <f>IF($AR18="","",VLOOKUP(MATCH($AR18,女子申込!$B$9:$B$108,0),女子申込!$A$9:$F$108,5))</f>
        <v/>
      </c>
      <c r="AV18" s="248" t="str">
        <f>IF($AR18="","",VLOOKUP(MATCH($AR18,女子申込!$B$9:$B$108,0),女子申込!$A$9:$F$108,6))</f>
        <v/>
      </c>
      <c r="AW18" s="248" t="str">
        <f>IF(AR18="","",IF(AV18="","",AW14))</f>
        <v/>
      </c>
      <c r="AX18" s="250"/>
    </row>
    <row r="19" spans="1:50">
      <c r="A19">
        <f t="shared" si="0"/>
        <v>10</v>
      </c>
      <c r="C19">
        <v>6</v>
      </c>
      <c r="D19" s="161"/>
      <c r="E19" s="154" t="str">
        <f>IF(ISERROR(MATCH(D19,女子申込!$B$9:$B$198,0)),"",VLOOKUP(MATCH(D19,女子申込!$B$9:$B$198,0),女子申込!$A$9:$F$198,3))</f>
        <v/>
      </c>
      <c r="F19" s="112" t="str">
        <f>IF(ISERROR(MATCH(D19,女子申込!$B$9:$B$198,0)),"",VLOOKUP(MATCH(D19,女子申込!$B$9:$B$198,0),女子申込!$A$9:$F$198,5))</f>
        <v/>
      </c>
      <c r="H19">
        <v>6</v>
      </c>
      <c r="I19" s="161"/>
      <c r="J19" s="154" t="str">
        <f>IF(ISERROR(MATCH(I19,女子申込!$B$9:$B$198,0)),"",VLOOKUP(MATCH(I19,女子申込!$B$9:$B$198,0),女子申込!$A$9:$F$198,3))</f>
        <v/>
      </c>
      <c r="K19" s="112" t="str">
        <f>IF(ISERROR(MATCH(I19,女子申込!$B$9:$B$198,0)),"",VLOOKUP(MATCH(I19,女子申込!$B$9:$B$198,0),女子申込!$A$9:$F$198,5))</f>
        <v/>
      </c>
      <c r="M19">
        <v>6</v>
      </c>
      <c r="N19" s="161"/>
      <c r="O19" s="154" t="str">
        <f>IF(ISERROR(MATCH(N19,女子申込!$B$9:$B$198,0)),"",VLOOKUP(MATCH(N19,女子申込!$B$9:$B$198,0),女子申込!$A$9:$F$198,3))</f>
        <v/>
      </c>
      <c r="P19" s="112" t="str">
        <f>IF(ISERROR(MATCH(N19,女子申込!$B$9:$B$198,0)),"",VLOOKUP(MATCH(N19,女子申込!$B$9:$B$198,0),女子申込!$A$9:$F$198,5))</f>
        <v/>
      </c>
      <c r="S19">
        <f t="shared" si="1"/>
        <v>6</v>
      </c>
      <c r="T19" s="206"/>
      <c r="U19" s="251">
        <v>6</v>
      </c>
      <c r="V19" s="252" t="str">
        <f>IF(VLOOKUP(MATCH($T14,$B$10:$B$184,0)+9,$A$10:$F$184,4)="","",VLOOKUP(MATCH($T14,$B$10:$B$184,0)+9,$A$10:$F$184,4))</f>
        <v/>
      </c>
      <c r="W19" s="252" t="str">
        <f>IF($V19="","",VLOOKUP(MATCH($V19,女子申込!$B$9:$B$108,0),女子申込!$A$9:$F$108,3))</f>
        <v/>
      </c>
      <c r="X19" s="252" t="str">
        <f>IF($V19="","",VLOOKUP(MATCH($V19,女子申込!$B$9:$B$108,0),女子申込!$A$9:$F$108,4))</f>
        <v/>
      </c>
      <c r="Y19" s="253" t="str">
        <f>IF($V19="","",VLOOKUP(MATCH($V19,女子申込!$B$9:$B$108,0),女子申込!$A$9:$F$108,5))</f>
        <v/>
      </c>
      <c r="Z19" s="252" t="str">
        <f>IF($V19="","",VLOOKUP(MATCH($V19,女子申込!$B$9:$B$108,0),女子申込!$A$9:$F$108,6))</f>
        <v/>
      </c>
      <c r="AA19" s="252" t="str">
        <f>IF(V19="","",IF(Z19="","",AA14))</f>
        <v/>
      </c>
      <c r="AB19" s="254"/>
      <c r="AD19">
        <f t="shared" si="2"/>
        <v>6</v>
      </c>
      <c r="AE19" s="206"/>
      <c r="AF19" s="251">
        <v>6</v>
      </c>
      <c r="AG19" s="261" t="str">
        <f>IF(VLOOKUP(MATCH($AE14,$G$10:$G$184,0)+9,$A$10:$K$184,9)="","",VLOOKUP(MATCH($AE14,$G$10:$G$184,0)+9,$A$10:$K$184,9))</f>
        <v/>
      </c>
      <c r="AH19" s="261" t="str">
        <f>IF($AG19="","",VLOOKUP(MATCH($AG19,女子申込!$B$9:$B$108,0),女子申込!$A$9:$F$108,3))</f>
        <v/>
      </c>
      <c r="AI19" s="261" t="str">
        <f>IF($AG19="","",VLOOKUP(MATCH($AG19,女子申込!$B$9:$B$108,0),女子申込!$A$9:$F$108,4))</f>
        <v/>
      </c>
      <c r="AJ19" s="262" t="str">
        <f>IF($AG19="","",VLOOKUP(MATCH($AG19,女子申込!$B$9:$B$108,0),女子申込!$A$9:$F$108,5))</f>
        <v/>
      </c>
      <c r="AK19" s="261" t="str">
        <f>IF($AG19="","",VLOOKUP(MATCH($AG19,女子申込!$B$9:$B$108,0),女子申込!$A$9:$F$108,6))</f>
        <v/>
      </c>
      <c r="AL19" s="261" t="str">
        <f>IF(AG19="","",IF(AK19="","",AL14))</f>
        <v/>
      </c>
      <c r="AM19" s="250"/>
      <c r="AO19">
        <f t="shared" si="3"/>
        <v>6</v>
      </c>
      <c r="AP19" s="206"/>
      <c r="AQ19" s="251">
        <v>6</v>
      </c>
      <c r="AR19" s="261" t="str">
        <f>IF(VLOOKUP(MATCH($AP14,$L$10:$L$184,0)+3+$AQ19,$A$10:$P$184,14)="","",VLOOKUP(MATCH($AP14,$L$10:$L$184,0)+3+$AQ19,$A$10:$P$184,14))</f>
        <v/>
      </c>
      <c r="AS19" s="261" t="str">
        <f>IF($AR19="","",VLOOKUP(MATCH($AR19,女子申込!$B$9:$B$108,0),女子申込!$A$9:$F$108,3))</f>
        <v/>
      </c>
      <c r="AT19" s="261" t="str">
        <f>IF($AR19="","",VLOOKUP(MATCH($AR19,女子申込!$B$9:$B$108,0),女子申込!$A$9:$F$108,4))</f>
        <v/>
      </c>
      <c r="AU19" s="262" t="str">
        <f>IF($AR19="","",VLOOKUP(MATCH($AR19,女子申込!$B$9:$B$108,0),女子申込!$A$9:$F$108,5))</f>
        <v/>
      </c>
      <c r="AV19" s="261" t="str">
        <f>IF($AR19="","",VLOOKUP(MATCH($AR19,女子申込!$B$9:$B$108,0),女子申込!$A$9:$F$108,6))</f>
        <v/>
      </c>
      <c r="AW19" s="261" t="str">
        <f>IF(AR19="","",IF(AV19="","",AW14))</f>
        <v/>
      </c>
      <c r="AX19" s="250"/>
    </row>
    <row r="20" spans="1:50" ht="14.25">
      <c r="A20">
        <f t="shared" si="0"/>
        <v>11</v>
      </c>
      <c r="S20">
        <f t="shared" si="1"/>
        <v>7</v>
      </c>
      <c r="T20" s="267">
        <f>T14+1</f>
        <v>2</v>
      </c>
      <c r="U20" s="255">
        <v>1</v>
      </c>
      <c r="V20" s="256" t="str">
        <f>IF(VLOOKUP(MATCH($T20,$B$10:$B$184,0)+4,$A$10:$F$184,4)="","",VLOOKUP(MATCH($T20,$B$10:$B$184,0)+4,$A$10:$F$184,4))</f>
        <v/>
      </c>
      <c r="W20" s="256" t="str">
        <f>IF($V20="","",VLOOKUP(MATCH($V20,女子申込!$B$9:$B$108,0),女子申込!$A$9:$F$108,3))</f>
        <v/>
      </c>
      <c r="X20" s="256" t="str">
        <f>IF($V20="","",VLOOKUP(MATCH($V20,女子申込!$B$9:$B$108,0),女子申込!$A$9:$F$108,4))</f>
        <v/>
      </c>
      <c r="Y20" s="257" t="str">
        <f>IF($V20="","",VLOOKUP(MATCH($V20,女子申込!$B$9:$B$108,0),女子申込!$A$9:$F$108,5))</f>
        <v/>
      </c>
      <c r="Z20" s="256" t="str">
        <f>IF($V20="","",VLOOKUP(MATCH($V20,女子申込!$B$9:$B$108,0),女子申込!$A$9:$F$108,6))</f>
        <v/>
      </c>
      <c r="AA20" s="258" t="str">
        <f>IF(VLOOKUP(MATCH($T20,$B$10:$B$184,0)+0,$A$10:$F$184,4)="","",VLOOKUP(MATCH($T20,$B$10:$B$184,0)+0,$A$10:$F$184,4))</f>
        <v/>
      </c>
      <c r="AB20" s="259" t="str">
        <f>IF(VLOOKUP(MATCH($T20,$B$10:$B$184,0)+1,$A$10:$F$184,4)="","",VLOOKUP(MATCH($T20,$B$10:$B$184,0)+1,$A$10:$F$184,4))</f>
        <v/>
      </c>
      <c r="AD20">
        <f t="shared" si="2"/>
        <v>7</v>
      </c>
      <c r="AE20" s="267">
        <f>AE14+1</f>
        <v>2</v>
      </c>
      <c r="AF20" s="255">
        <v>1</v>
      </c>
      <c r="AG20" s="256" t="str">
        <f>IF(VLOOKUP(MATCH($AE20,$G$10:$G$184,0)+4,$A$10:$K$184,9)="","",VLOOKUP(MATCH($AE20,$G$10:$G$184,0)+4,$A$10:$K$184,9))</f>
        <v/>
      </c>
      <c r="AH20" s="256" t="str">
        <f>IF($AG20="","",VLOOKUP(MATCH($AG20,女子申込!$B$9:$B$108,0),女子申込!$A$9:$F$108,3))</f>
        <v/>
      </c>
      <c r="AI20" s="256" t="str">
        <f>IF($AG20="","",VLOOKUP(MATCH($AG20,女子申込!$B$9:$B$108,0),女子申込!$A$9:$F$108,4))</f>
        <v/>
      </c>
      <c r="AJ20" s="257" t="str">
        <f>IF($AG20="","",VLOOKUP(MATCH($AG20,女子申込!$B$9:$B$108,0),女子申込!$A$9:$F$108,5))</f>
        <v/>
      </c>
      <c r="AK20" s="256" t="str">
        <f>IF($AG20="","",VLOOKUP(MATCH($AG20,女子申込!$B$9:$B$108,0),女子申込!$A$9:$F$108,6))</f>
        <v/>
      </c>
      <c r="AL20" s="258" t="str">
        <f>IF(VLOOKUP(MATCH($AE20,$G$10:$G$184,0)+0,$A$10:$K$184,9)="","",VLOOKUP(MATCH($AE20,$G$10:$G$184,0)+0,$A$10:$K$184,9))</f>
        <v/>
      </c>
      <c r="AM20" s="259" t="str">
        <f>IF(VLOOKUP(MATCH($AE20,$G$10:$G$184,0)+1,$A$10:$K$184,9)="","",VLOOKUP(MATCH($AE20,$G$10:$G$184,0)+1,$A$10:$K$184,9))</f>
        <v/>
      </c>
      <c r="AO20">
        <f t="shared" si="3"/>
        <v>7</v>
      </c>
      <c r="AP20" s="267">
        <f>AP14+1</f>
        <v>2</v>
      </c>
      <c r="AQ20" s="255">
        <v>1</v>
      </c>
      <c r="AR20" s="256" t="str">
        <f>IF(VLOOKUP(MATCH($AP20,$L$10:$L$184,0)+3+$AQ20,$A$10:$P$184,14)="","",VLOOKUP(MATCH($AP20,$L$10:$L$184,0)+3+$AQ20,$A$10:$P$184,14))</f>
        <v/>
      </c>
      <c r="AS20" s="256" t="str">
        <f>IF($AR20="","",VLOOKUP(MATCH($AR20,女子申込!$B$9:$B$108,0),女子申込!$A$9:$F$108,3))</f>
        <v/>
      </c>
      <c r="AT20" s="256" t="str">
        <f>IF($AR20="","",VLOOKUP(MATCH($AR20,女子申込!$B$9:$B$108,0),女子申込!$A$9:$F$108,4))</f>
        <v/>
      </c>
      <c r="AU20" s="257" t="str">
        <f>IF($AR20="","",VLOOKUP(MATCH($AR20,女子申込!$B$9:$B$108,0),女子申込!$A$9:$F$108,5))</f>
        <v/>
      </c>
      <c r="AV20" s="256" t="str">
        <f>IF($AR20="","",VLOOKUP(MATCH($AR20,女子申込!$B$9:$B$108,0),女子申込!$A$9:$F$108,6))</f>
        <v/>
      </c>
      <c r="AW20" s="258" t="str">
        <f>IF(VLOOKUP(MATCH($AP20,$L$10:$L$184,0)+0,$A$10:$P$184,14)="","",VLOOKUP(MATCH($AP20,$L$10:$L$184,0)+0,$A$10:$P$184,14))</f>
        <v/>
      </c>
      <c r="AX20" s="259" t="str">
        <f>IF(VLOOKUP(MATCH($AP20,$L$10:$L$184,0)+1,$A$10:$P$184,14)="","",VLOOKUP(MATCH($AP20,$L$10:$L$184,0)+1,$A$10:$P$184,14))</f>
        <v/>
      </c>
    </row>
    <row r="21" spans="1:50" ht="14.25">
      <c r="A21">
        <f t="shared" si="0"/>
        <v>12</v>
      </c>
      <c r="B21" s="169">
        <f>B10+1</f>
        <v>2</v>
      </c>
      <c r="C21" s="111"/>
      <c r="D21" s="155"/>
      <c r="E21" s="152" t="s">
        <v>20</v>
      </c>
      <c r="F21" s="114"/>
      <c r="G21" s="169">
        <f>G10+1</f>
        <v>2</v>
      </c>
      <c r="H21" s="111"/>
      <c r="I21" s="155"/>
      <c r="J21" s="152" t="s">
        <v>20</v>
      </c>
      <c r="K21" s="114"/>
      <c r="L21" s="169">
        <f>L10+1</f>
        <v>2</v>
      </c>
      <c r="M21" s="111"/>
      <c r="N21" s="155"/>
      <c r="O21" s="152" t="s">
        <v>20</v>
      </c>
      <c r="P21" s="114"/>
      <c r="S21">
        <f t="shared" si="1"/>
        <v>8</v>
      </c>
      <c r="U21" s="247">
        <v>2</v>
      </c>
      <c r="V21" s="248" t="str">
        <f>IF(VLOOKUP(MATCH($T20,$B$10:$B$184,0)+5,$A$10:$F$184,4)="","",VLOOKUP(MATCH($T20,$B$10:$B$184,0)+5,$A$10:$F$184,4))</f>
        <v/>
      </c>
      <c r="W21" s="248" t="str">
        <f>IF($V21="","",VLOOKUP(MATCH($V21,女子申込!$B$9:$B$108,0),女子申込!$A$9:$F$108,3))</f>
        <v/>
      </c>
      <c r="X21" s="248" t="str">
        <f>IF($V21="","",VLOOKUP(MATCH($V21,女子申込!$B$9:$B$108,0),女子申込!$A$9:$F$108,4))</f>
        <v/>
      </c>
      <c r="Y21" s="249" t="str">
        <f>IF($V21="","",VLOOKUP(MATCH($V21,女子申込!$B$9:$B$108,0),女子申込!$A$9:$F$108,5))</f>
        <v/>
      </c>
      <c r="Z21" s="248" t="str">
        <f>IF($V21="","",VLOOKUP(MATCH($V21,女子申込!$B$9:$B$108,0),女子申込!$A$9:$F$108,6))</f>
        <v/>
      </c>
      <c r="AA21" s="248" t="str">
        <f>IF(V21="","",AA20)</f>
        <v/>
      </c>
      <c r="AB21" s="250"/>
      <c r="AD21">
        <f t="shared" si="2"/>
        <v>8</v>
      </c>
      <c r="AF21" s="247">
        <v>2</v>
      </c>
      <c r="AG21" s="248" t="str">
        <f>IF(VLOOKUP(MATCH($AE20,$G$10:$G$184,0)+5,$A$10:$K$184,9)="","",VLOOKUP(MATCH($AE20,$G$10:$G$184,0)+5,$A$10:$K$184,9))</f>
        <v/>
      </c>
      <c r="AH21" s="248" t="str">
        <f>IF($AG21="","",VLOOKUP(MATCH($AG21,女子申込!$B$9:$B$108,0),女子申込!$A$9:$F$108,3))</f>
        <v/>
      </c>
      <c r="AI21" s="248" t="str">
        <f>IF($AG21="","",VLOOKUP(MATCH($AG21,女子申込!$B$9:$B$108,0),女子申込!$A$9:$F$108,4))</f>
        <v/>
      </c>
      <c r="AJ21" s="249" t="str">
        <f>IF($AG21="","",VLOOKUP(MATCH($AG21,女子申込!$B$9:$B$108,0),女子申込!$A$9:$F$108,5))</f>
        <v/>
      </c>
      <c r="AK21" s="248" t="str">
        <f>IF($AG21="","",VLOOKUP(MATCH($AG21,女子申込!$B$9:$B$108,0),女子申込!$A$9:$F$108,6))</f>
        <v/>
      </c>
      <c r="AL21" s="248" t="str">
        <f>IF(AG21="","",AL20)</f>
        <v/>
      </c>
      <c r="AM21" s="250"/>
      <c r="AO21">
        <f t="shared" si="3"/>
        <v>8</v>
      </c>
      <c r="AQ21" s="247">
        <v>2</v>
      </c>
      <c r="AR21" s="248" t="str">
        <f>IF(VLOOKUP(MATCH($AP20,$L$10:$L$184,0)+3+$AQ21,$A$10:$P$184,14)="","",VLOOKUP(MATCH($AP20,$L$10:$L$184,0)+3+$AQ21,$A$10:$P$184,14))</f>
        <v/>
      </c>
      <c r="AS21" s="248" t="str">
        <f>IF($AR21="","",VLOOKUP(MATCH($AR21,女子申込!$B$9:$B$108,0),女子申込!$A$9:$F$108,3))</f>
        <v/>
      </c>
      <c r="AT21" s="248" t="str">
        <f>IF($AR21="","",VLOOKUP(MATCH($AR21,女子申込!$B$9:$B$108,0),女子申込!$A$9:$F$108,4))</f>
        <v/>
      </c>
      <c r="AU21" s="249" t="str">
        <f>IF($AR21="","",VLOOKUP(MATCH($AR21,女子申込!$B$9:$B$108,0),女子申込!$A$9:$F$108,5))</f>
        <v/>
      </c>
      <c r="AV21" s="248" t="str">
        <f>IF($AR21="","",VLOOKUP(MATCH($AR21,女子申込!$B$9:$B$108,0),女子申込!$A$9:$F$108,6))</f>
        <v/>
      </c>
      <c r="AW21" s="248" t="str">
        <f>IF(AR21="","",AW20)</f>
        <v/>
      </c>
      <c r="AX21" s="250"/>
    </row>
    <row r="22" spans="1:50">
      <c r="A22">
        <f t="shared" si="0"/>
        <v>13</v>
      </c>
      <c r="D22" s="156"/>
      <c r="E22" s="153" t="s">
        <v>21</v>
      </c>
      <c r="F22" s="114"/>
      <c r="I22" s="159"/>
      <c r="J22" s="153" t="s">
        <v>21</v>
      </c>
      <c r="K22" s="114"/>
      <c r="N22" s="159"/>
      <c r="O22" s="153" t="s">
        <v>21</v>
      </c>
      <c r="P22" s="114"/>
      <c r="S22">
        <f t="shared" si="1"/>
        <v>9</v>
      </c>
      <c r="U22" s="247">
        <v>3</v>
      </c>
      <c r="V22" s="248" t="str">
        <f>IF(VLOOKUP(MATCH($T20,$B$10:$B$184,0)+6,$A$10:$F$184,4)="","",VLOOKUP(MATCH($T20,$B$10:$B$184,0)+6,$A$10:$F$184,4))</f>
        <v/>
      </c>
      <c r="W22" s="248" t="str">
        <f>IF($V22="","",VLOOKUP(MATCH($V22,女子申込!$B$9:$B$108,0),女子申込!$A$9:$F$108,3))</f>
        <v/>
      </c>
      <c r="X22" s="248" t="str">
        <f>IF($V22="","",VLOOKUP(MATCH($V22,女子申込!$B$9:$B$108,0),女子申込!$A$9:$F$108,4))</f>
        <v/>
      </c>
      <c r="Y22" s="249" t="str">
        <f>IF($V22="","",VLOOKUP(MATCH($V22,女子申込!$B$9:$B$108,0),女子申込!$A$9:$F$108,5))</f>
        <v/>
      </c>
      <c r="Z22" s="248" t="str">
        <f>IF($V22="","",VLOOKUP(MATCH($V22,女子申込!$B$9:$B$108,0),女子申込!$A$9:$F$108,6))</f>
        <v/>
      </c>
      <c r="AA22" s="248" t="str">
        <f>IF(V22="","",AA20)</f>
        <v/>
      </c>
      <c r="AB22" s="250"/>
      <c r="AD22">
        <f t="shared" si="2"/>
        <v>9</v>
      </c>
      <c r="AF22" s="247">
        <v>3</v>
      </c>
      <c r="AG22" s="248" t="str">
        <f>IF(VLOOKUP(MATCH($AE20,$G$10:$G$184,0)+6,$A$10:$K$184,9)="","",VLOOKUP(MATCH($AE20,$G$10:$G$184,0)+6,$A$10:$K$184,9))</f>
        <v/>
      </c>
      <c r="AH22" s="248" t="str">
        <f>IF($AG22="","",VLOOKUP(MATCH($AG22,女子申込!$B$9:$B$108,0),女子申込!$A$9:$F$108,3))</f>
        <v/>
      </c>
      <c r="AI22" s="248" t="str">
        <f>IF($AG22="","",VLOOKUP(MATCH($AG22,女子申込!$B$9:$B$108,0),女子申込!$A$9:$F$108,4))</f>
        <v/>
      </c>
      <c r="AJ22" s="249" t="str">
        <f>IF($AG22="","",VLOOKUP(MATCH($AG22,女子申込!$B$9:$B$108,0),女子申込!$A$9:$F$108,5))</f>
        <v/>
      </c>
      <c r="AK22" s="248" t="str">
        <f>IF($AG22="","",VLOOKUP(MATCH($AG22,女子申込!$B$9:$B$108,0),女子申込!$A$9:$F$108,6))</f>
        <v/>
      </c>
      <c r="AL22" s="248" t="str">
        <f>IF(AG22="","",AL20)</f>
        <v/>
      </c>
      <c r="AM22" s="250"/>
      <c r="AO22">
        <f t="shared" si="3"/>
        <v>9</v>
      </c>
      <c r="AQ22" s="247">
        <v>3</v>
      </c>
      <c r="AR22" s="248" t="str">
        <f>IF(VLOOKUP(MATCH($AP20,$L$10:$L$184,0)+3+$AQ22,$A$10:$P$184,14)="","",VLOOKUP(MATCH($AP20,$L$10:$L$184,0)+3+$AQ22,$A$10:$P$184,14))</f>
        <v/>
      </c>
      <c r="AS22" s="248" t="str">
        <f>IF($AR22="","",VLOOKUP(MATCH($AR22,女子申込!$B$9:$B$108,0),女子申込!$A$9:$F$108,3))</f>
        <v/>
      </c>
      <c r="AT22" s="248" t="str">
        <f>IF($AR22="","",VLOOKUP(MATCH($AR22,女子申込!$B$9:$B$108,0),女子申込!$A$9:$F$108,4))</f>
        <v/>
      </c>
      <c r="AU22" s="249" t="str">
        <f>IF($AR22="","",VLOOKUP(MATCH($AR22,女子申込!$B$9:$B$108,0),女子申込!$A$9:$F$108,5))</f>
        <v/>
      </c>
      <c r="AV22" s="248" t="str">
        <f>IF($AR22="","",VLOOKUP(MATCH($AR22,女子申込!$B$9:$B$108,0),女子申込!$A$9:$F$108,6))</f>
        <v/>
      </c>
      <c r="AW22" s="248" t="str">
        <f>IF(AR22="","",AW20)</f>
        <v/>
      </c>
      <c r="AX22" s="250"/>
    </row>
    <row r="23" spans="1:50">
      <c r="A23">
        <f t="shared" si="0"/>
        <v>14</v>
      </c>
      <c r="D23" s="234" t="s">
        <v>64</v>
      </c>
      <c r="E23" s="428" t="str">
        <f>IF(D25="","",VLOOKUP(MATCH(D25,女子申込!$B$9:$B$198,0),女子申込!$A$9:$F$198,6)&amp;D21)</f>
        <v/>
      </c>
      <c r="F23" s="429"/>
      <c r="I23" s="234" t="s">
        <v>64</v>
      </c>
      <c r="J23" s="428" t="str">
        <f>IF(I25="","",VLOOKUP(MATCH(I25,女子申込!$B$9:$B$198,0),女子申込!$A$9:$F$198,6)&amp;I21)</f>
        <v/>
      </c>
      <c r="K23" s="429"/>
      <c r="N23" s="234" t="s">
        <v>64</v>
      </c>
      <c r="O23" s="428" t="str">
        <f>IF(N25="","",VLOOKUP(MATCH(N25,女子申込!$B$9:$B$198,0),女子申込!$A$9:$F$198,6)&amp;N21)</f>
        <v/>
      </c>
      <c r="P23" s="429"/>
      <c r="S23">
        <f t="shared" si="1"/>
        <v>10</v>
      </c>
      <c r="U23" s="247">
        <v>4</v>
      </c>
      <c r="V23" s="248" t="str">
        <f>IF(VLOOKUP(MATCH($T20,$B$10:$B$184,0)+7,$A$10:$F$184,4)="","",VLOOKUP(MATCH($T20,$B$10:$B$184,0)+7,$A$10:$F$184,4))</f>
        <v/>
      </c>
      <c r="W23" s="248" t="str">
        <f>IF($V23="","",VLOOKUP(MATCH($V23,女子申込!$B$9:$B$108,0),女子申込!$A$9:$F$108,3))</f>
        <v/>
      </c>
      <c r="X23" s="248" t="str">
        <f>IF($V23="","",VLOOKUP(MATCH($V23,女子申込!$B$9:$B$108,0),女子申込!$A$9:$F$108,4))</f>
        <v/>
      </c>
      <c r="Y23" s="249" t="str">
        <f>IF($V23="","",VLOOKUP(MATCH($V23,女子申込!$B$9:$B$108,0),女子申込!$A$9:$F$108,5))</f>
        <v/>
      </c>
      <c r="Z23" s="248" t="str">
        <f>IF($V23="","",VLOOKUP(MATCH($V23,女子申込!$B$9:$B$108,0),女子申込!$A$9:$F$108,6))</f>
        <v/>
      </c>
      <c r="AA23" s="248" t="str">
        <f>IF(V23="","",AA20)</f>
        <v/>
      </c>
      <c r="AB23" s="250"/>
      <c r="AD23">
        <f t="shared" si="2"/>
        <v>10</v>
      </c>
      <c r="AF23" s="247">
        <v>4</v>
      </c>
      <c r="AG23" s="248" t="str">
        <f>IF(VLOOKUP(MATCH($AE20,$G$10:$G$184,0)+7,$A$10:$K$184,9)="","",VLOOKUP(MATCH($AE20,$G$10:$G$184,0)+7,$A$10:$K$184,9))</f>
        <v/>
      </c>
      <c r="AH23" s="248" t="str">
        <f>IF($AG23="","",VLOOKUP(MATCH($AG23,女子申込!$B$9:$B$108,0),女子申込!$A$9:$F$108,3))</f>
        <v/>
      </c>
      <c r="AI23" s="248" t="str">
        <f>IF($AG23="","",VLOOKUP(MATCH($AG23,女子申込!$B$9:$B$108,0),女子申込!$A$9:$F$108,4))</f>
        <v/>
      </c>
      <c r="AJ23" s="249" t="str">
        <f>IF($AG23="","",VLOOKUP(MATCH($AG23,女子申込!$B$9:$B$108,0),女子申込!$A$9:$F$108,5))</f>
        <v/>
      </c>
      <c r="AK23" s="248" t="str">
        <f>IF($AG23="","",VLOOKUP(MATCH($AG23,女子申込!$B$9:$B$108,0),女子申込!$A$9:$F$108,6))</f>
        <v/>
      </c>
      <c r="AL23" s="248" t="str">
        <f>IF(AG23="","",AL20)</f>
        <v/>
      </c>
      <c r="AM23" s="250"/>
      <c r="AO23">
        <f t="shared" si="3"/>
        <v>10</v>
      </c>
      <c r="AQ23" s="247">
        <v>4</v>
      </c>
      <c r="AR23" s="248" t="str">
        <f>IF(VLOOKUP(MATCH($AP20,$L$10:$L$184,0)+3+$AQ23,$A$10:$P$184,14)="","",VLOOKUP(MATCH($AP20,$L$10:$L$184,0)+3+$AQ23,$A$10:$P$184,14))</f>
        <v/>
      </c>
      <c r="AS23" s="248" t="str">
        <f>IF($AR23="","",VLOOKUP(MATCH($AR23,女子申込!$B$9:$B$108,0),女子申込!$A$9:$F$108,3))</f>
        <v/>
      </c>
      <c r="AT23" s="248" t="str">
        <f>IF($AR23="","",VLOOKUP(MATCH($AR23,女子申込!$B$9:$B$108,0),女子申込!$A$9:$F$108,4))</f>
        <v/>
      </c>
      <c r="AU23" s="249" t="str">
        <f>IF($AR23="","",VLOOKUP(MATCH($AR23,女子申込!$B$9:$B$108,0),女子申込!$A$9:$F$108,5))</f>
        <v/>
      </c>
      <c r="AV23" s="248" t="str">
        <f>IF($AR23="","",VLOOKUP(MATCH($AR23,女子申込!$B$9:$B$108,0),女子申込!$A$9:$F$108,6))</f>
        <v/>
      </c>
      <c r="AW23" s="248" t="str">
        <f>IF(AR23="","",AW20)</f>
        <v/>
      </c>
      <c r="AX23" s="250"/>
    </row>
    <row r="24" spans="1:50">
      <c r="A24">
        <f t="shared" si="0"/>
        <v>15</v>
      </c>
      <c r="D24" s="235" t="s">
        <v>87</v>
      </c>
      <c r="E24" s="236" t="s">
        <v>22</v>
      </c>
      <c r="F24" s="237" t="s">
        <v>0</v>
      </c>
      <c r="I24" s="235" t="s">
        <v>87</v>
      </c>
      <c r="J24" s="236" t="s">
        <v>22</v>
      </c>
      <c r="K24" s="237" t="s">
        <v>0</v>
      </c>
      <c r="N24" s="235" t="s">
        <v>87</v>
      </c>
      <c r="O24" s="236" t="s">
        <v>22</v>
      </c>
      <c r="P24" s="237" t="s">
        <v>0</v>
      </c>
      <c r="S24">
        <f t="shared" si="1"/>
        <v>11</v>
      </c>
      <c r="U24" s="247">
        <v>5</v>
      </c>
      <c r="V24" s="248" t="str">
        <f>IF(VLOOKUP(MATCH($T20,$B$10:$B$184,0)+8,$A$10:$F$184,4)="","",VLOOKUP(MATCH($T20,$B$10:$B$184,0)+8,$A$10:$F$184,4))</f>
        <v/>
      </c>
      <c r="W24" s="248" t="str">
        <f>IF($V24="","",VLOOKUP(MATCH($V24,女子申込!$B$9:$B$108,0),女子申込!$A$9:$F$108,3))</f>
        <v/>
      </c>
      <c r="X24" s="248" t="str">
        <f>IF($V24="","",VLOOKUP(MATCH($V24,女子申込!$B$9:$B$108,0),女子申込!$A$9:$F$108,4))</f>
        <v/>
      </c>
      <c r="Y24" s="249" t="str">
        <f>IF($V24="","",VLOOKUP(MATCH($V24,女子申込!$B$9:$B$108,0),女子申込!$A$9:$F$108,5))</f>
        <v/>
      </c>
      <c r="Z24" s="248" t="str">
        <f>IF($V24="","",VLOOKUP(MATCH($V24,女子申込!$B$9:$B$108,0),女子申込!$A$9:$F$108,6))</f>
        <v/>
      </c>
      <c r="AA24" s="248" t="str">
        <f>IF(V24="","",IF(Z24="","",AA20))</f>
        <v/>
      </c>
      <c r="AB24" s="250"/>
      <c r="AD24">
        <f t="shared" si="2"/>
        <v>11</v>
      </c>
      <c r="AF24" s="247">
        <v>5</v>
      </c>
      <c r="AG24" s="248" t="str">
        <f>IF(VLOOKUP(MATCH($AE20,$G$10:$G$184,0)+8,$A$10:$K$184,9)="","",VLOOKUP(MATCH($AE20,$G$10:$G$184,0)+8,$A$10:$K$184,9))</f>
        <v/>
      </c>
      <c r="AH24" s="248" t="str">
        <f>IF($AG24="","",VLOOKUP(MATCH($AG24,女子申込!$B$9:$B$108,0),女子申込!$A$9:$F$108,3))</f>
        <v/>
      </c>
      <c r="AI24" s="248" t="str">
        <f>IF($AG24="","",VLOOKUP(MATCH($AG24,女子申込!$B$9:$B$108,0),女子申込!$A$9:$F$108,4))</f>
        <v/>
      </c>
      <c r="AJ24" s="249" t="str">
        <f>IF($AG24="","",VLOOKUP(MATCH($AG24,女子申込!$B$9:$B$108,0),女子申込!$A$9:$F$108,5))</f>
        <v/>
      </c>
      <c r="AK24" s="248" t="str">
        <f>IF($AG24="","",VLOOKUP(MATCH($AG24,女子申込!$B$9:$B$108,0),女子申込!$A$9:$F$108,6))</f>
        <v/>
      </c>
      <c r="AL24" s="248" t="str">
        <f>IF(AG24="","",IF(AK24="","",AL20))</f>
        <v/>
      </c>
      <c r="AM24" s="250"/>
      <c r="AO24">
        <f t="shared" si="3"/>
        <v>11</v>
      </c>
      <c r="AQ24" s="247">
        <v>5</v>
      </c>
      <c r="AR24" s="248" t="str">
        <f>IF(VLOOKUP(MATCH($AP20,$L$10:$L$184,0)+3+$AQ24,$A$10:$P$184,14)="","",VLOOKUP(MATCH($AP20,$L$10:$L$184,0)+3+$AQ24,$A$10:$P$184,14))</f>
        <v/>
      </c>
      <c r="AS24" s="248" t="str">
        <f>IF($AR24="","",VLOOKUP(MATCH($AR24,女子申込!$B$9:$B$108,0),女子申込!$A$9:$F$108,3))</f>
        <v/>
      </c>
      <c r="AT24" s="248" t="str">
        <f>IF($AR24="","",VLOOKUP(MATCH($AR24,女子申込!$B$9:$B$108,0),女子申込!$A$9:$F$108,4))</f>
        <v/>
      </c>
      <c r="AU24" s="249" t="str">
        <f>IF($AR24="","",VLOOKUP(MATCH($AR24,女子申込!$B$9:$B$108,0),女子申込!$A$9:$F$108,5))</f>
        <v/>
      </c>
      <c r="AV24" s="248" t="str">
        <f>IF($AR24="","",VLOOKUP(MATCH($AR24,女子申込!$B$9:$B$108,0),女子申込!$A$9:$F$108,6))</f>
        <v/>
      </c>
      <c r="AW24" s="248" t="str">
        <f>IF(AR24="","",IF(AV24="","",AW20))</f>
        <v/>
      </c>
      <c r="AX24" s="250"/>
    </row>
    <row r="25" spans="1:50">
      <c r="A25">
        <f t="shared" si="0"/>
        <v>16</v>
      </c>
      <c r="C25">
        <v>1</v>
      </c>
      <c r="D25" s="157"/>
      <c r="E25" s="154" t="str">
        <f>IF(ISERROR(MATCH(D25,女子申込!$B$9:$B$198,0)),"",VLOOKUP(MATCH(D25,女子申込!$B$9:$B$198,0),女子申込!$A$9:$F$198,3))</f>
        <v/>
      </c>
      <c r="F25" s="112" t="str">
        <f>IF(ISERROR(MATCH(D25,女子申込!$B$9:$B$198,0)),"",VLOOKUP(MATCH(D25,女子申込!$B$9:$B$198,0),女子申込!$A$9:$F$198,5))</f>
        <v/>
      </c>
      <c r="H25">
        <v>1</v>
      </c>
      <c r="I25" s="157"/>
      <c r="J25" s="154" t="str">
        <f>IF(ISERROR(MATCH(I25,女子申込!$B$9:$B$198,0)),"",VLOOKUP(MATCH(I25,女子申込!$B$9:$B$198,0),女子申込!$A$9:$F$198,3))</f>
        <v/>
      </c>
      <c r="K25" s="112" t="str">
        <f>IF(ISERROR(MATCH(I25,女子申込!$B$9:$B$198,0)),"",VLOOKUP(MATCH(I25,女子申込!$B$9:$B$198,0),女子申込!$A$9:$F$198,5))</f>
        <v/>
      </c>
      <c r="M25">
        <v>1</v>
      </c>
      <c r="N25" s="157"/>
      <c r="O25" s="154" t="str">
        <f>IF(ISERROR(MATCH(N25,女子申込!$B$9:$B$198,0)),"",VLOOKUP(MATCH(N25,女子申込!$B$9:$B$198,0),女子申込!$A$9:$F$198,3))</f>
        <v/>
      </c>
      <c r="P25" s="112" t="str">
        <f>IF(ISERROR(MATCH(N25,女子申込!$B$9:$B$198,0)),"",VLOOKUP(MATCH(N25,女子申込!$B$9:$B$198,0),女子申込!$A$9:$F$198,5))</f>
        <v/>
      </c>
      <c r="S25">
        <f t="shared" si="1"/>
        <v>12</v>
      </c>
      <c r="T25" s="206"/>
      <c r="U25" s="260">
        <v>6</v>
      </c>
      <c r="V25" s="252" t="str">
        <f>IF(VLOOKUP(MATCH($T20,$B$10:$B$184,0)+9,$A$10:$F$184,4)="","",VLOOKUP(MATCH($T20,$B$10:$B$184,0)+9,$A$10:$F$184,4))</f>
        <v/>
      </c>
      <c r="W25" s="252" t="str">
        <f>IF($V25="","",VLOOKUP(MATCH($V25,女子申込!$B$9:$B$108,0),女子申込!$A$9:$F$108,3))</f>
        <v/>
      </c>
      <c r="X25" s="252" t="str">
        <f>IF($V25="","",VLOOKUP(MATCH($V25,女子申込!$B$9:$B$108,0),女子申込!$A$9:$F$108,4))</f>
        <v/>
      </c>
      <c r="Y25" s="253" t="str">
        <f>IF($V25="","",VLOOKUP(MATCH($V25,女子申込!$B$9:$B$108,0),女子申込!$A$9:$F$108,5))</f>
        <v/>
      </c>
      <c r="Z25" s="252" t="str">
        <f>IF($V25="","",VLOOKUP(MATCH($V25,女子申込!$B$9:$B$108,0),女子申込!$A$9:$F$108,6))</f>
        <v/>
      </c>
      <c r="AA25" s="252" t="str">
        <f>IF(V25="","",IF(Z25="","",AA20))</f>
        <v/>
      </c>
      <c r="AB25" s="254"/>
      <c r="AD25">
        <f t="shared" si="2"/>
        <v>12</v>
      </c>
      <c r="AE25" s="206"/>
      <c r="AF25" s="260">
        <v>6</v>
      </c>
      <c r="AG25" s="261" t="str">
        <f>IF(VLOOKUP(MATCH($AE20,$G$10:$G$184,0)+9,$A$10:$K$184,9)="","",VLOOKUP(MATCH($AE20,$G$10:$G$184,0)+9,$A$10:$K$184,9))</f>
        <v/>
      </c>
      <c r="AH25" s="261" t="str">
        <f>IF($AG25="","",VLOOKUP(MATCH($AG25,女子申込!$B$9:$B$108,0),女子申込!$A$9:$F$108,3))</f>
        <v/>
      </c>
      <c r="AI25" s="261" t="str">
        <f>IF($AG25="","",VLOOKUP(MATCH($AG25,女子申込!$B$9:$B$108,0),女子申込!$A$9:$F$108,4))</f>
        <v/>
      </c>
      <c r="AJ25" s="262" t="str">
        <f>IF($AG25="","",VLOOKUP(MATCH($AG25,女子申込!$B$9:$B$108,0),女子申込!$A$9:$F$108,5))</f>
        <v/>
      </c>
      <c r="AK25" s="261" t="str">
        <f>IF($AG25="","",VLOOKUP(MATCH($AG25,女子申込!$B$9:$B$108,0),女子申込!$A$9:$F$108,6))</f>
        <v/>
      </c>
      <c r="AL25" s="261" t="str">
        <f>IF(AG25="","",IF(AK25="","",AL20))</f>
        <v/>
      </c>
      <c r="AM25" s="250"/>
      <c r="AO25">
        <f t="shared" si="3"/>
        <v>12</v>
      </c>
      <c r="AP25" s="206"/>
      <c r="AQ25" s="260">
        <v>6</v>
      </c>
      <c r="AR25" s="261" t="str">
        <f>IF(VLOOKUP(MATCH($AP20,$L$10:$L$184,0)+3+$AQ25,$A$10:$P$184,14)="","",VLOOKUP(MATCH($AP20,$L$10:$L$184,0)+3+$AQ25,$A$10:$P$184,14))</f>
        <v/>
      </c>
      <c r="AS25" s="261" t="str">
        <f>IF($AR25="","",VLOOKUP(MATCH($AR25,女子申込!$B$9:$B$108,0),女子申込!$A$9:$F$108,3))</f>
        <v/>
      </c>
      <c r="AT25" s="261" t="str">
        <f>IF($AR25="","",VLOOKUP(MATCH($AR25,女子申込!$B$9:$B$108,0),女子申込!$A$9:$F$108,4))</f>
        <v/>
      </c>
      <c r="AU25" s="262" t="str">
        <f>IF($AR25="","",VLOOKUP(MATCH($AR25,女子申込!$B$9:$B$108,0),女子申込!$A$9:$F$108,5))</f>
        <v/>
      </c>
      <c r="AV25" s="261" t="str">
        <f>IF($AR25="","",VLOOKUP(MATCH($AR25,女子申込!$B$9:$B$108,0),女子申込!$A$9:$F$108,6))</f>
        <v/>
      </c>
      <c r="AW25" s="261" t="str">
        <f>IF(AR25="","",IF(AV25="","",AW20))</f>
        <v/>
      </c>
      <c r="AX25" s="250"/>
    </row>
    <row r="26" spans="1:50" ht="14.25">
      <c r="A26">
        <f t="shared" si="0"/>
        <v>17</v>
      </c>
      <c r="C26">
        <v>2</v>
      </c>
      <c r="D26" s="160"/>
      <c r="E26" s="154" t="str">
        <f>IF(ISERROR(MATCH(D26,女子申込!$B$9:$B$198,0)),"",VLOOKUP(MATCH(D26,女子申込!$B$9:$B$198,0),女子申込!$A$9:$F$198,3))</f>
        <v/>
      </c>
      <c r="F26" s="112" t="str">
        <f>IF(ISERROR(MATCH(D26,女子申込!$B$9:$B$198,0)),"",VLOOKUP(MATCH(D26,女子申込!$B$9:$B$198,0),女子申込!$A$9:$F$198,5))</f>
        <v/>
      </c>
      <c r="H26">
        <v>2</v>
      </c>
      <c r="I26" s="160"/>
      <c r="J26" s="154" t="str">
        <f>IF(ISERROR(MATCH(I26,女子申込!$B$9:$B$198,0)),"",VLOOKUP(MATCH(I26,女子申込!$B$9:$B$198,0),女子申込!$A$9:$F$198,3))</f>
        <v/>
      </c>
      <c r="K26" s="112" t="str">
        <f>IF(ISERROR(MATCH(I26,女子申込!$B$9:$B$198,0)),"",VLOOKUP(MATCH(I26,女子申込!$B$9:$B$198,0),女子申込!$A$9:$F$198,5))</f>
        <v/>
      </c>
      <c r="M26">
        <v>2</v>
      </c>
      <c r="N26" s="160"/>
      <c r="O26" s="154" t="str">
        <f>IF(ISERROR(MATCH(N26,女子申込!$B$9:$B$198,0)),"",VLOOKUP(MATCH(N26,女子申込!$B$9:$B$198,0),女子申込!$A$9:$F$198,3))</f>
        <v/>
      </c>
      <c r="P26" s="112" t="str">
        <f>IF(ISERROR(MATCH(N26,女子申込!$B$9:$B$198,0)),"",VLOOKUP(MATCH(N26,女子申込!$B$9:$B$198,0),女子申込!$A$9:$F$198,5))</f>
        <v/>
      </c>
      <c r="S26">
        <f t="shared" si="1"/>
        <v>13</v>
      </c>
      <c r="T26" s="267">
        <f>T20+1</f>
        <v>3</v>
      </c>
      <c r="U26" s="255">
        <v>1</v>
      </c>
      <c r="V26" s="263" t="str">
        <f>IF(VLOOKUP(MATCH($T26,$B$10:$B$184,0)+4,$A$10:$F$184,4)="","",VLOOKUP(MATCH($T26,$B$10:$B$184,0)+4,$A$10:$F$184,4))</f>
        <v/>
      </c>
      <c r="W26" s="264" t="str">
        <f>IF($V26="","",VLOOKUP(MATCH($V26,女子申込!$B$9:$B$108,0),女子申込!$A$9:$F$108,3))</f>
        <v/>
      </c>
      <c r="X26" s="264" t="str">
        <f>IF($V26="","",VLOOKUP(MATCH($V26,女子申込!$B$9:$B$108,0),女子申込!$A$9:$F$108,4))</f>
        <v/>
      </c>
      <c r="Y26" s="265" t="str">
        <f>IF($V26="","",VLOOKUP(MATCH($V26,女子申込!$B$9:$B$108,0),女子申込!$A$9:$F$108,5))</f>
        <v/>
      </c>
      <c r="Z26" s="264" t="str">
        <f>IF($V26="","",VLOOKUP(MATCH($V26,女子申込!$B$9:$B$108,0),女子申込!$A$9:$F$108,6))</f>
        <v/>
      </c>
      <c r="AA26" s="263" t="str">
        <f>IF(VLOOKUP(MATCH($T26,$B$10:$B$184,0)+0,$A$10:$F$184,4)="","",VLOOKUP(MATCH($T26,$B$10:$B$184,0)+0,$A$10:$F$184,4))</f>
        <v/>
      </c>
      <c r="AB26" s="266" t="str">
        <f>IF(VLOOKUP(MATCH($T26,$B$10:$B$184,0)+1,$A$10:$F$184,4)="","",VLOOKUP(MATCH($T26,$B$10:$B$184,0)+1,$A$10:$F$184,4))</f>
        <v/>
      </c>
      <c r="AD26">
        <f t="shared" si="2"/>
        <v>13</v>
      </c>
      <c r="AE26" s="267">
        <f>AE20+1</f>
        <v>3</v>
      </c>
      <c r="AF26" s="255">
        <v>1</v>
      </c>
      <c r="AG26" s="256" t="str">
        <f>IF(VLOOKUP(MATCH($AE26,$G$10:$G$184,0)+4,$A$10:$K$184,9)="","",VLOOKUP(MATCH($AE26,$G$10:$G$184,0)+4,$A$10:$K$184,9))</f>
        <v/>
      </c>
      <c r="AH26" s="256" t="str">
        <f>IF($AG26="","",VLOOKUP(MATCH($AG26,女子申込!$B$9:$B$108,0),女子申込!$A$9:$F$108,3))</f>
        <v/>
      </c>
      <c r="AI26" s="256" t="str">
        <f>IF($AG26="","",VLOOKUP(MATCH($AG26,女子申込!$B$9:$B$108,0),女子申込!$A$9:$F$108,4))</f>
        <v/>
      </c>
      <c r="AJ26" s="257" t="str">
        <f>IF($AG26="","",VLOOKUP(MATCH($AG26,女子申込!$B$9:$B$108,0),女子申込!$A$9:$F$108,5))</f>
        <v/>
      </c>
      <c r="AK26" s="256" t="str">
        <f>IF($AG26="","",VLOOKUP(MATCH($AG26,女子申込!$B$9:$B$108,0),女子申込!$A$9:$F$108,6))</f>
        <v/>
      </c>
      <c r="AL26" s="258" t="str">
        <f>IF(VLOOKUP(MATCH($AE26,$G$10:$G$184,0)+0,$A$10:$K$184,9)="","",VLOOKUP(MATCH($AE26,$G$10:$G$184,0)+0,$A$10:$K$184,9))</f>
        <v/>
      </c>
      <c r="AM26" s="259" t="str">
        <f>IF(VLOOKUP(MATCH($AE26,$G$10:$G$184,0)+1,$A$10:$K$184,9)="","",VLOOKUP(MATCH($AE26,$G$10:$G$184,0)+1,$A$10:$K$184,9))</f>
        <v/>
      </c>
      <c r="AO26">
        <f t="shared" si="3"/>
        <v>13</v>
      </c>
      <c r="AP26" s="267">
        <f>AP20+1</f>
        <v>3</v>
      </c>
      <c r="AQ26" s="255">
        <v>1</v>
      </c>
      <c r="AR26" s="256" t="str">
        <f>IF(VLOOKUP(MATCH($AP26,$L$10:$L$184,0)+3+$AQ26,$A$10:$P$184,14)="","",VLOOKUP(MATCH($AP26,$L$10:$L$184,0)+3+$AQ26,$A$10:$P$184,14))</f>
        <v/>
      </c>
      <c r="AS26" s="256" t="str">
        <f>IF($AR26="","",VLOOKUP(MATCH($AR26,女子申込!$B$9:$B$108,0),女子申込!$A$9:$F$108,3))</f>
        <v/>
      </c>
      <c r="AT26" s="256" t="str">
        <f>IF($AR26="","",VLOOKUP(MATCH($AR26,女子申込!$B$9:$B$108,0),女子申込!$A$9:$F$108,4))</f>
        <v/>
      </c>
      <c r="AU26" s="257" t="str">
        <f>IF($AR26="","",VLOOKUP(MATCH($AR26,女子申込!$B$9:$B$108,0),女子申込!$A$9:$F$108,5))</f>
        <v/>
      </c>
      <c r="AV26" s="256" t="str">
        <f>IF($AR26="","",VLOOKUP(MATCH($AR26,女子申込!$B$9:$B$108,0),女子申込!$A$9:$F$108,6))</f>
        <v/>
      </c>
      <c r="AW26" s="258" t="str">
        <f>IF(VLOOKUP(MATCH($AP26,$L$10:$L$184,0)+0,$A$10:$P$184,14)="","",VLOOKUP(MATCH($AP26,$L$10:$L$184,0)+0,$A$10:$P$184,14))</f>
        <v/>
      </c>
      <c r="AX26" s="259" t="str">
        <f>IF(VLOOKUP(MATCH($AP26,$L$10:$L$184,0)+1,$A$10:$P$184,14)="","",VLOOKUP(MATCH($AP26,$L$10:$L$184,0)+1,$A$10:$P$184,14))</f>
        <v/>
      </c>
    </row>
    <row r="27" spans="1:50">
      <c r="A27">
        <f t="shared" si="0"/>
        <v>18</v>
      </c>
      <c r="C27">
        <v>3</v>
      </c>
      <c r="D27" s="159"/>
      <c r="E27" s="154" t="str">
        <f>IF(ISERROR(MATCH(D27,女子申込!$B$9:$B$198,0)),"",VLOOKUP(MATCH(D27,女子申込!$B$9:$B$198,0),女子申込!$A$9:$F$198,3))</f>
        <v/>
      </c>
      <c r="F27" s="112" t="str">
        <f>IF(ISERROR(MATCH(D27,女子申込!$B$9:$B$198,0)),"",VLOOKUP(MATCH(D27,女子申込!$B$9:$B$198,0),女子申込!$A$9:$F$198,5))</f>
        <v/>
      </c>
      <c r="H27">
        <v>3</v>
      </c>
      <c r="I27" s="159"/>
      <c r="J27" s="154" t="str">
        <f>IF(ISERROR(MATCH(I27,女子申込!$B$9:$B$198,0)),"",VLOOKUP(MATCH(I27,女子申込!$B$9:$B$198,0),女子申込!$A$9:$F$198,3))</f>
        <v/>
      </c>
      <c r="K27" s="112" t="str">
        <f>IF(ISERROR(MATCH(I27,女子申込!$B$9:$B$198,0)),"",VLOOKUP(MATCH(I27,女子申込!$B$9:$B$198,0),女子申込!$A$9:$F$198,5))</f>
        <v/>
      </c>
      <c r="M27">
        <v>3</v>
      </c>
      <c r="N27" s="159"/>
      <c r="O27" s="154" t="str">
        <f>IF(ISERROR(MATCH(N27,女子申込!$B$9:$B$198,0)),"",VLOOKUP(MATCH(N27,女子申込!$B$9:$B$198,0),女子申込!$A$9:$F$198,3))</f>
        <v/>
      </c>
      <c r="P27" s="112" t="str">
        <f>IF(ISERROR(MATCH(N27,女子申込!$B$9:$B$198,0)),"",VLOOKUP(MATCH(N27,女子申込!$B$9:$B$198,0),女子申込!$A$9:$F$198,5))</f>
        <v/>
      </c>
      <c r="S27">
        <f t="shared" si="1"/>
        <v>14</v>
      </c>
      <c r="U27" s="247">
        <v>2</v>
      </c>
      <c r="V27" s="248" t="str">
        <f>IF(VLOOKUP(MATCH($T26,$B$10:$B$184,0)+5,$A$10:$F$184,4)="","",VLOOKUP(MATCH($T26,$B$10:$B$184,0)+5,$A$10:$F$184,4))</f>
        <v/>
      </c>
      <c r="W27" s="248" t="str">
        <f>IF($V27="","",VLOOKUP(MATCH($V27,女子申込!$B$9:$B$108,0),女子申込!$A$9:$F$108,3))</f>
        <v/>
      </c>
      <c r="X27" s="248" t="str">
        <f>IF($V27="","",VLOOKUP(MATCH($V27,女子申込!$B$9:$B$108,0),女子申込!$A$9:$F$108,4))</f>
        <v/>
      </c>
      <c r="Y27" s="249" t="str">
        <f>IF($V27="","",VLOOKUP(MATCH($V27,女子申込!$B$9:$B$108,0),女子申込!$A$9:$F$108,5))</f>
        <v/>
      </c>
      <c r="Z27" s="248" t="str">
        <f>IF($V27="","",VLOOKUP(MATCH($V27,女子申込!$B$9:$B$108,0),女子申込!$A$9:$F$108,6))</f>
        <v/>
      </c>
      <c r="AA27" s="248" t="str">
        <f>IF(V27="","",AA26)</f>
        <v/>
      </c>
      <c r="AB27" s="250"/>
      <c r="AD27">
        <f t="shared" si="2"/>
        <v>14</v>
      </c>
      <c r="AF27" s="247">
        <v>2</v>
      </c>
      <c r="AG27" s="248" t="str">
        <f>IF(VLOOKUP(MATCH($AE26,$G$10:$G$184,0)+5,$A$10:$K$184,9)="","",VLOOKUP(MATCH($AE26,$G$10:$G$184,0)+5,$A$10:$K$184,9))</f>
        <v/>
      </c>
      <c r="AH27" s="248" t="str">
        <f>IF($AG27="","",VLOOKUP(MATCH($AG27,女子申込!$B$9:$B$108,0),女子申込!$A$9:$F$108,3))</f>
        <v/>
      </c>
      <c r="AI27" s="248" t="str">
        <f>IF($AG27="","",VLOOKUP(MATCH($AG27,女子申込!$B$9:$B$108,0),女子申込!$A$9:$F$108,4))</f>
        <v/>
      </c>
      <c r="AJ27" s="249" t="str">
        <f>IF($AG27="","",VLOOKUP(MATCH($AG27,女子申込!$B$9:$B$108,0),女子申込!$A$9:$F$108,5))</f>
        <v/>
      </c>
      <c r="AK27" s="248" t="str">
        <f>IF($AG27="","",VLOOKUP(MATCH($AG27,女子申込!$B$9:$B$108,0),女子申込!$A$9:$F$108,6))</f>
        <v/>
      </c>
      <c r="AL27" s="248" t="str">
        <f>IF(AG27="","",AL26)</f>
        <v/>
      </c>
      <c r="AM27" s="250"/>
      <c r="AO27">
        <f t="shared" si="3"/>
        <v>14</v>
      </c>
      <c r="AQ27" s="247">
        <v>2</v>
      </c>
      <c r="AR27" s="248" t="str">
        <f>IF(VLOOKUP(MATCH($AP26,$L$10:$L$184,0)+3+$AQ27,$A$10:$P$184,14)="","",VLOOKUP(MATCH($AP26,$L$10:$L$184,0)+3+$AQ27,$A$10:$P$184,14))</f>
        <v/>
      </c>
      <c r="AS27" s="248" t="str">
        <f>IF($AR27="","",VLOOKUP(MATCH($AR27,女子申込!$B$9:$B$108,0),女子申込!$A$9:$F$108,3))</f>
        <v/>
      </c>
      <c r="AT27" s="248" t="str">
        <f>IF($AR27="","",VLOOKUP(MATCH($AR27,女子申込!$B$9:$B$108,0),女子申込!$A$9:$F$108,4))</f>
        <v/>
      </c>
      <c r="AU27" s="249" t="str">
        <f>IF($AR27="","",VLOOKUP(MATCH($AR27,女子申込!$B$9:$B$108,0),女子申込!$A$9:$F$108,5))</f>
        <v/>
      </c>
      <c r="AV27" s="248" t="str">
        <f>IF($AR27="","",VLOOKUP(MATCH($AR27,女子申込!$B$9:$B$108,0),女子申込!$A$9:$F$108,6))</f>
        <v/>
      </c>
      <c r="AW27" s="248" t="str">
        <f>IF(AR27="","",AW26)</f>
        <v/>
      </c>
      <c r="AX27" s="250"/>
    </row>
    <row r="28" spans="1:50">
      <c r="A28">
        <f t="shared" si="0"/>
        <v>19</v>
      </c>
      <c r="C28">
        <v>4</v>
      </c>
      <c r="D28" s="160"/>
      <c r="E28" s="154" t="str">
        <f>IF(ISERROR(MATCH(D28,女子申込!$B$9:$B$198,0)),"",VLOOKUP(MATCH(D28,女子申込!$B$9:$B$198,0),女子申込!$A$9:$F$198,3))</f>
        <v/>
      </c>
      <c r="F28" s="112" t="str">
        <f>IF(ISERROR(MATCH(D28,女子申込!$B$9:$B$198,0)),"",VLOOKUP(MATCH(D28,女子申込!$B$9:$B$198,0),女子申込!$A$9:$F$198,5))</f>
        <v/>
      </c>
      <c r="H28">
        <v>4</v>
      </c>
      <c r="I28" s="160"/>
      <c r="J28" s="154" t="str">
        <f>IF(ISERROR(MATCH(I28,女子申込!$B$9:$B$198,0)),"",VLOOKUP(MATCH(I28,女子申込!$B$9:$B$198,0),女子申込!$A$9:$F$198,3))</f>
        <v/>
      </c>
      <c r="K28" s="112" t="str">
        <f>IF(ISERROR(MATCH(I28,女子申込!$B$9:$B$198,0)),"",VLOOKUP(MATCH(I28,女子申込!$B$9:$B$198,0),女子申込!$A$9:$F$198,5))</f>
        <v/>
      </c>
      <c r="M28">
        <v>4</v>
      </c>
      <c r="N28" s="160"/>
      <c r="O28" s="154" t="str">
        <f>IF(ISERROR(MATCH(N28,女子申込!$B$9:$B$198,0)),"",VLOOKUP(MATCH(N28,女子申込!$B$9:$B$198,0),女子申込!$A$9:$F$198,3))</f>
        <v/>
      </c>
      <c r="P28" s="112" t="str">
        <f>IF(ISERROR(MATCH(N28,女子申込!$B$9:$B$198,0)),"",VLOOKUP(MATCH(N28,女子申込!$B$9:$B$198,0),女子申込!$A$9:$F$198,5))</f>
        <v/>
      </c>
      <c r="S28">
        <f t="shared" si="1"/>
        <v>15</v>
      </c>
      <c r="U28" s="247">
        <v>3</v>
      </c>
      <c r="V28" s="248" t="str">
        <f>IF(VLOOKUP(MATCH($T26,$B$10:$B$184,0)+6,$A$10:$F$184,4)="","",VLOOKUP(MATCH($T26,$B$10:$B$184,0)+6,$A$10:$F$184,4))</f>
        <v/>
      </c>
      <c r="W28" s="248" t="str">
        <f>IF($V28="","",VLOOKUP(MATCH($V28,女子申込!$B$9:$B$108,0),女子申込!$A$9:$F$108,3))</f>
        <v/>
      </c>
      <c r="X28" s="248" t="str">
        <f>IF($V28="","",VLOOKUP(MATCH($V28,女子申込!$B$9:$B$108,0),女子申込!$A$9:$F$108,4))</f>
        <v/>
      </c>
      <c r="Y28" s="249" t="str">
        <f>IF($V28="","",VLOOKUP(MATCH($V28,女子申込!$B$9:$B$108,0),女子申込!$A$9:$F$108,5))</f>
        <v/>
      </c>
      <c r="Z28" s="248" t="str">
        <f>IF($V28="","",VLOOKUP(MATCH($V28,女子申込!$B$9:$B$108,0),女子申込!$A$9:$F$108,6))</f>
        <v/>
      </c>
      <c r="AA28" s="248" t="str">
        <f>IF(V28="","",AA26)</f>
        <v/>
      </c>
      <c r="AB28" s="250"/>
      <c r="AD28">
        <f t="shared" si="2"/>
        <v>15</v>
      </c>
      <c r="AF28" s="247">
        <v>3</v>
      </c>
      <c r="AG28" s="248" t="str">
        <f>IF(VLOOKUP(MATCH($AE26,$G$10:$G$184,0)+6,$A$10:$K$184,9)="","",VLOOKUP(MATCH($AE26,$G$10:$G$184,0)+6,$A$10:$K$184,9))</f>
        <v/>
      </c>
      <c r="AH28" s="248" t="str">
        <f>IF($AG28="","",VLOOKUP(MATCH($AG28,女子申込!$B$9:$B$108,0),女子申込!$A$9:$F$108,3))</f>
        <v/>
      </c>
      <c r="AI28" s="248" t="str">
        <f>IF($AG28="","",VLOOKUP(MATCH($AG28,女子申込!$B$9:$B$108,0),女子申込!$A$9:$F$108,4))</f>
        <v/>
      </c>
      <c r="AJ28" s="249" t="str">
        <f>IF($AG28="","",VLOOKUP(MATCH($AG28,女子申込!$B$9:$B$108,0),女子申込!$A$9:$F$108,5))</f>
        <v/>
      </c>
      <c r="AK28" s="248" t="str">
        <f>IF($AG28="","",VLOOKUP(MATCH($AG28,女子申込!$B$9:$B$108,0),女子申込!$A$9:$F$108,6))</f>
        <v/>
      </c>
      <c r="AL28" s="248" t="str">
        <f>IF(AG28="","",AL26)</f>
        <v/>
      </c>
      <c r="AM28" s="250"/>
      <c r="AO28">
        <f t="shared" si="3"/>
        <v>15</v>
      </c>
      <c r="AQ28" s="247">
        <v>3</v>
      </c>
      <c r="AR28" s="248" t="str">
        <f>IF(VLOOKUP(MATCH($AP26,$L$10:$L$184,0)+3+$AQ28,$A$10:$P$184,14)="","",VLOOKUP(MATCH($AP26,$L$10:$L$184,0)+3+$AQ28,$A$10:$P$184,14))</f>
        <v/>
      </c>
      <c r="AS28" s="248" t="str">
        <f>IF($AR28="","",VLOOKUP(MATCH($AR28,女子申込!$B$9:$B$108,0),女子申込!$A$9:$F$108,3))</f>
        <v/>
      </c>
      <c r="AT28" s="248" t="str">
        <f>IF($AR28="","",VLOOKUP(MATCH($AR28,女子申込!$B$9:$B$108,0),女子申込!$A$9:$F$108,4))</f>
        <v/>
      </c>
      <c r="AU28" s="249" t="str">
        <f>IF($AR28="","",VLOOKUP(MATCH($AR28,女子申込!$B$9:$B$108,0),女子申込!$A$9:$F$108,5))</f>
        <v/>
      </c>
      <c r="AV28" s="248" t="str">
        <f>IF($AR28="","",VLOOKUP(MATCH($AR28,女子申込!$B$9:$B$108,0),女子申込!$A$9:$F$108,6))</f>
        <v/>
      </c>
      <c r="AW28" s="248" t="str">
        <f>IF(AR28="","",AW26)</f>
        <v/>
      </c>
      <c r="AX28" s="250"/>
    </row>
    <row r="29" spans="1:50">
      <c r="A29">
        <f t="shared" si="0"/>
        <v>20</v>
      </c>
      <c r="C29">
        <v>5</v>
      </c>
      <c r="D29" s="159"/>
      <c r="E29" s="154" t="str">
        <f>IF(ISERROR(MATCH(D29,女子申込!$B$9:$B$198,0)),"",VLOOKUP(MATCH(D29,女子申込!$B$9:$B$198,0),女子申込!$A$9:$F$198,3))</f>
        <v/>
      </c>
      <c r="F29" s="112" t="str">
        <f>IF(ISERROR(MATCH(D29,女子申込!$B$9:$B$198,0)),"",VLOOKUP(MATCH(D29,女子申込!$B$9:$B$198,0),女子申込!$A$9:$F$198,5))</f>
        <v/>
      </c>
      <c r="H29">
        <v>5</v>
      </c>
      <c r="I29" s="164"/>
      <c r="J29" s="154" t="str">
        <f>IF(ISERROR(MATCH(I29,女子申込!$B$9:$B$198,0)),"",VLOOKUP(MATCH(I29,女子申込!$B$9:$B$198,0),女子申込!$A$9:$F$198,3))</f>
        <v/>
      </c>
      <c r="K29" s="112" t="str">
        <f>IF(ISERROR(MATCH(I29,女子申込!$B$9:$B$198,0)),"",VLOOKUP(MATCH(I29,女子申込!$B$9:$B$198,0),女子申込!$A$9:$F$198,5))</f>
        <v/>
      </c>
      <c r="M29">
        <v>5</v>
      </c>
      <c r="N29" s="164"/>
      <c r="O29" s="154" t="str">
        <f>IF(ISERROR(MATCH(N29,女子申込!$B$9:$B$198,0)),"",VLOOKUP(MATCH(N29,女子申込!$B$9:$B$198,0),女子申込!$A$9:$F$198,3))</f>
        <v/>
      </c>
      <c r="P29" s="112" t="str">
        <f>IF(ISERROR(MATCH(N29,女子申込!$B$9:$B$198,0)),"",VLOOKUP(MATCH(N29,女子申込!$B$9:$B$198,0),女子申込!$A$9:$F$198,5))</f>
        <v/>
      </c>
      <c r="S29">
        <f t="shared" si="1"/>
        <v>16</v>
      </c>
      <c r="U29" s="247">
        <v>4</v>
      </c>
      <c r="V29" s="248" t="str">
        <f>IF(VLOOKUP(MATCH($T26,$B$10:$B$184,0)+7,$A$10:$F$184,4)="","",VLOOKUP(MATCH($T26,$B$10:$B$184,0)+7,$A$10:$F$184,4))</f>
        <v/>
      </c>
      <c r="W29" s="248" t="str">
        <f>IF($V29="","",VLOOKUP(MATCH($V29,女子申込!$B$9:$B$108,0),女子申込!$A$9:$F$108,3))</f>
        <v/>
      </c>
      <c r="X29" s="248" t="str">
        <f>IF($V29="","",VLOOKUP(MATCH($V29,女子申込!$B$9:$B$108,0),女子申込!$A$9:$F$108,4))</f>
        <v/>
      </c>
      <c r="Y29" s="249" t="str">
        <f>IF($V29="","",VLOOKUP(MATCH($V29,女子申込!$B$9:$B$108,0),女子申込!$A$9:$F$108,5))</f>
        <v/>
      </c>
      <c r="Z29" s="248" t="str">
        <f>IF($V29="","",VLOOKUP(MATCH($V29,女子申込!$B$9:$B$108,0),女子申込!$A$9:$F$108,6))</f>
        <v/>
      </c>
      <c r="AA29" s="248" t="str">
        <f>IF(V29="","",AA26)</f>
        <v/>
      </c>
      <c r="AB29" s="250"/>
      <c r="AD29">
        <f t="shared" si="2"/>
        <v>16</v>
      </c>
      <c r="AF29" s="247">
        <v>4</v>
      </c>
      <c r="AG29" s="248" t="str">
        <f>IF(VLOOKUP(MATCH($AE26,$G$10:$G$184,0)+7,$A$10:$K$184,9)="","",VLOOKUP(MATCH($AE26,$G$10:$G$184,0)+7,$A$10:$K$184,9))</f>
        <v/>
      </c>
      <c r="AH29" s="248" t="str">
        <f>IF($AG29="","",VLOOKUP(MATCH($AG29,女子申込!$B$9:$B$108,0),女子申込!$A$9:$F$108,3))</f>
        <v/>
      </c>
      <c r="AI29" s="248" t="str">
        <f>IF($AG29="","",VLOOKUP(MATCH($AG29,女子申込!$B$9:$B$108,0),女子申込!$A$9:$F$108,4))</f>
        <v/>
      </c>
      <c r="AJ29" s="249" t="str">
        <f>IF($AG29="","",VLOOKUP(MATCH($AG29,女子申込!$B$9:$B$108,0),女子申込!$A$9:$F$108,5))</f>
        <v/>
      </c>
      <c r="AK29" s="248" t="str">
        <f>IF($AG29="","",VLOOKUP(MATCH($AG29,女子申込!$B$9:$B$108,0),女子申込!$A$9:$F$108,6))</f>
        <v/>
      </c>
      <c r="AL29" s="248" t="str">
        <f>IF(AG29="","",AL26)</f>
        <v/>
      </c>
      <c r="AM29" s="250"/>
      <c r="AO29">
        <f t="shared" si="3"/>
        <v>16</v>
      </c>
      <c r="AQ29" s="247">
        <v>4</v>
      </c>
      <c r="AR29" s="248" t="str">
        <f>IF(VLOOKUP(MATCH($AP26,$L$10:$L$184,0)+3+$AQ29,$A$10:$P$184,14)="","",VLOOKUP(MATCH($AP26,$L$10:$L$184,0)+3+$AQ29,$A$10:$P$184,14))</f>
        <v/>
      </c>
      <c r="AS29" s="248" t="str">
        <f>IF($AR29="","",VLOOKUP(MATCH($AR29,女子申込!$B$9:$B$108,0),女子申込!$A$9:$F$108,3))</f>
        <v/>
      </c>
      <c r="AT29" s="248" t="str">
        <f>IF($AR29="","",VLOOKUP(MATCH($AR29,女子申込!$B$9:$B$108,0),女子申込!$A$9:$F$108,4))</f>
        <v/>
      </c>
      <c r="AU29" s="249" t="str">
        <f>IF($AR29="","",VLOOKUP(MATCH($AR29,女子申込!$B$9:$B$108,0),女子申込!$A$9:$F$108,5))</f>
        <v/>
      </c>
      <c r="AV29" s="248" t="str">
        <f>IF($AR29="","",VLOOKUP(MATCH($AR29,女子申込!$B$9:$B$108,0),女子申込!$A$9:$F$108,6))</f>
        <v/>
      </c>
      <c r="AW29" s="248" t="str">
        <f>IF(AR29="","",AW26)</f>
        <v/>
      </c>
      <c r="AX29" s="250"/>
    </row>
    <row r="30" spans="1:50">
      <c r="A30">
        <f t="shared" si="0"/>
        <v>21</v>
      </c>
      <c r="C30">
        <v>6</v>
      </c>
      <c r="D30" s="161"/>
      <c r="E30" s="154" t="str">
        <f>IF(ISERROR(MATCH(D30,女子申込!$B$9:$B$198,0)),"",VLOOKUP(MATCH(D30,女子申込!$B$9:$B$198,0),女子申込!$A$9:$F$198,3))</f>
        <v/>
      </c>
      <c r="F30" s="112" t="str">
        <f>IF(ISERROR(MATCH(D30,女子申込!$B$9:$B$198,0)),"",VLOOKUP(MATCH(D30,女子申込!$B$9:$B$198,0),女子申込!$A$9:$F$198,5))</f>
        <v/>
      </c>
      <c r="H30">
        <v>6</v>
      </c>
      <c r="I30" s="161"/>
      <c r="J30" s="154" t="str">
        <f>IF(ISERROR(MATCH(I30,女子申込!$B$9:$B$198,0)),"",VLOOKUP(MATCH(I30,女子申込!$B$9:$B$198,0),女子申込!$A$9:$F$198,3))</f>
        <v/>
      </c>
      <c r="K30" s="112" t="str">
        <f>IF(ISERROR(MATCH(I30,女子申込!$B$9:$B$198,0)),"",VLOOKUP(MATCH(I30,女子申込!$B$9:$B$198,0),女子申込!$A$9:$F$198,5))</f>
        <v/>
      </c>
      <c r="M30">
        <v>6</v>
      </c>
      <c r="N30" s="161"/>
      <c r="O30" s="154" t="str">
        <f>IF(ISERROR(MATCH(N30,女子申込!$B$9:$B$198,0)),"",VLOOKUP(MATCH(N30,女子申込!$B$9:$B$198,0),女子申込!$A$9:$F$198,3))</f>
        <v/>
      </c>
      <c r="P30" s="112" t="str">
        <f>IF(ISERROR(MATCH(N30,女子申込!$B$9:$B$198,0)),"",VLOOKUP(MATCH(N30,女子申込!$B$9:$B$198,0),女子申込!$A$9:$F$198,5))</f>
        <v/>
      </c>
      <c r="S30">
        <f t="shared" si="1"/>
        <v>17</v>
      </c>
      <c r="U30" s="247">
        <v>5</v>
      </c>
      <c r="V30" s="248" t="str">
        <f>IF(VLOOKUP(MATCH($T26,$B$10:$B$184,0)+8,$A$10:$F$184,4)="","",VLOOKUP(MATCH($T26,$B$10:$B$184,0)+8,$A$10:$F$184,4))</f>
        <v/>
      </c>
      <c r="W30" s="248" t="str">
        <f>IF($V30="","",VLOOKUP(MATCH($V30,女子申込!$B$9:$B$108,0),女子申込!$A$9:$F$108,3))</f>
        <v/>
      </c>
      <c r="X30" s="248" t="str">
        <f>IF($V30="","",VLOOKUP(MATCH($V30,女子申込!$B$9:$B$108,0),女子申込!$A$9:$F$108,4))</f>
        <v/>
      </c>
      <c r="Y30" s="249" t="str">
        <f>IF($V30="","",VLOOKUP(MATCH($V30,女子申込!$B$9:$B$108,0),女子申込!$A$9:$F$108,5))</f>
        <v/>
      </c>
      <c r="Z30" s="248" t="str">
        <f>IF($V30="","",VLOOKUP(MATCH($V30,女子申込!$B$9:$B$108,0),女子申込!$A$9:$F$108,6))</f>
        <v/>
      </c>
      <c r="AA30" s="248" t="str">
        <f>IF(V30="","",IF(Z30="","",AA26))</f>
        <v/>
      </c>
      <c r="AB30" s="250"/>
      <c r="AD30">
        <f t="shared" si="2"/>
        <v>17</v>
      </c>
      <c r="AF30" s="247">
        <v>5</v>
      </c>
      <c r="AG30" s="248" t="str">
        <f>IF(VLOOKUP(MATCH($AE26,$G$10:$G$184,0)+8,$A$10:$K$184,9)="","",VLOOKUP(MATCH($AE26,$G$10:$G$184,0)+8,$A$10:$K$184,9))</f>
        <v/>
      </c>
      <c r="AH30" s="248" t="str">
        <f>IF($AG30="","",VLOOKUP(MATCH($AG30,女子申込!$B$9:$B$108,0),女子申込!$A$9:$F$108,3))</f>
        <v/>
      </c>
      <c r="AI30" s="248" t="str">
        <f>IF($AG30="","",VLOOKUP(MATCH($AG30,女子申込!$B$9:$B$108,0),女子申込!$A$9:$F$108,4))</f>
        <v/>
      </c>
      <c r="AJ30" s="249" t="str">
        <f>IF($AG30="","",VLOOKUP(MATCH($AG30,女子申込!$B$9:$B$108,0),女子申込!$A$9:$F$108,5))</f>
        <v/>
      </c>
      <c r="AK30" s="248" t="str">
        <f>IF($AG30="","",VLOOKUP(MATCH($AG30,女子申込!$B$9:$B$108,0),女子申込!$A$9:$F$108,6))</f>
        <v/>
      </c>
      <c r="AL30" s="248" t="str">
        <f>IF(AG30="","",IF(AK30="","",AL26))</f>
        <v/>
      </c>
      <c r="AM30" s="250"/>
      <c r="AO30">
        <f t="shared" si="3"/>
        <v>17</v>
      </c>
      <c r="AQ30" s="247">
        <v>5</v>
      </c>
      <c r="AR30" s="248" t="str">
        <f>IF(VLOOKUP(MATCH($AP26,$L$10:$L$184,0)+3+$AQ30,$A$10:$P$184,14)="","",VLOOKUP(MATCH($AP26,$L$10:$L$184,0)+3+$AQ30,$A$10:$P$184,14))</f>
        <v/>
      </c>
      <c r="AS30" s="248" t="str">
        <f>IF($AR30="","",VLOOKUP(MATCH($AR30,女子申込!$B$9:$B$108,0),女子申込!$A$9:$F$108,3))</f>
        <v/>
      </c>
      <c r="AT30" s="248" t="str">
        <f>IF($AR30="","",VLOOKUP(MATCH($AR30,女子申込!$B$9:$B$108,0),女子申込!$A$9:$F$108,4))</f>
        <v/>
      </c>
      <c r="AU30" s="249" t="str">
        <f>IF($AR30="","",VLOOKUP(MATCH($AR30,女子申込!$B$9:$B$108,0),女子申込!$A$9:$F$108,5))</f>
        <v/>
      </c>
      <c r="AV30" s="248" t="str">
        <f>IF($AR30="","",VLOOKUP(MATCH($AR30,女子申込!$B$9:$B$108,0),女子申込!$A$9:$F$108,6))</f>
        <v/>
      </c>
      <c r="AW30" s="248" t="str">
        <f>IF(AR30="","",IF(AV30="","",AW26))</f>
        <v/>
      </c>
      <c r="AX30" s="250"/>
    </row>
    <row r="31" spans="1:50">
      <c r="A31">
        <f t="shared" si="0"/>
        <v>22</v>
      </c>
      <c r="S31">
        <f t="shared" si="1"/>
        <v>18</v>
      </c>
      <c r="T31" s="206"/>
      <c r="U31" s="251">
        <v>6</v>
      </c>
      <c r="V31" s="252" t="str">
        <f>IF(VLOOKUP(MATCH($T26,$B$10:$B$184,0)+9,$A$10:$F$184,4)="","",VLOOKUP(MATCH($T26,$B$10:$B$184,0)+9,$A$10:$F$184,4))</f>
        <v/>
      </c>
      <c r="W31" s="252" t="str">
        <f>IF($V31="","",VLOOKUP(MATCH($V31,女子申込!$B$9:$B$108,0),女子申込!$A$9:$F$108,3))</f>
        <v/>
      </c>
      <c r="X31" s="252" t="str">
        <f>IF($V31="","",VLOOKUP(MATCH($V31,女子申込!$B$9:$B$108,0),女子申込!$A$9:$F$108,4))</f>
        <v/>
      </c>
      <c r="Y31" s="253" t="str">
        <f>IF($V31="","",VLOOKUP(MATCH($V31,女子申込!$B$9:$B$108,0),女子申込!$A$9:$F$108,5))</f>
        <v/>
      </c>
      <c r="Z31" s="252" t="str">
        <f>IF($V31="","",VLOOKUP(MATCH($V31,女子申込!$B$9:$B$108,0),女子申込!$A$9:$F$108,6))</f>
        <v/>
      </c>
      <c r="AA31" s="252" t="str">
        <f>IF(V31="","",IF(Z31="","",AA26))</f>
        <v/>
      </c>
      <c r="AB31" s="254"/>
      <c r="AD31">
        <f t="shared" si="2"/>
        <v>18</v>
      </c>
      <c r="AE31" s="206"/>
      <c r="AF31" s="251">
        <v>6</v>
      </c>
      <c r="AG31" s="261" t="str">
        <f>IF(VLOOKUP(MATCH($AE26,$G$10:$G$184,0)+9,$A$10:$K$184,9)="","",VLOOKUP(MATCH($AE26,$G$10:$G$184,0)+9,$A$10:$K$184,9))</f>
        <v/>
      </c>
      <c r="AH31" s="261" t="str">
        <f>IF($AG31="","",VLOOKUP(MATCH($AG31,女子申込!$B$9:$B$108,0),女子申込!$A$9:$F$108,3))</f>
        <v/>
      </c>
      <c r="AI31" s="261" t="str">
        <f>IF($AG31="","",VLOOKUP(MATCH($AG31,女子申込!$B$9:$B$108,0),女子申込!$A$9:$F$108,4))</f>
        <v/>
      </c>
      <c r="AJ31" s="262" t="str">
        <f>IF($AG31="","",VLOOKUP(MATCH($AG31,女子申込!$B$9:$B$108,0),女子申込!$A$9:$F$108,5))</f>
        <v/>
      </c>
      <c r="AK31" s="261" t="str">
        <f>IF($AG31="","",VLOOKUP(MATCH($AG31,女子申込!$B$9:$B$108,0),女子申込!$A$9:$F$108,6))</f>
        <v/>
      </c>
      <c r="AL31" s="261" t="str">
        <f>IF(AG31="","",IF(AK31="","",AL26))</f>
        <v/>
      </c>
      <c r="AM31" s="250"/>
      <c r="AO31">
        <f t="shared" si="3"/>
        <v>18</v>
      </c>
      <c r="AP31" s="206"/>
      <c r="AQ31" s="251">
        <v>6</v>
      </c>
      <c r="AR31" s="261" t="str">
        <f>IF(VLOOKUP(MATCH($AP26,$L$10:$L$184,0)+3+$AQ31,$A$10:$P$184,14)="","",VLOOKUP(MATCH($AP26,$L$10:$L$184,0)+3+$AQ31,$A$10:$P$184,14))</f>
        <v/>
      </c>
      <c r="AS31" s="261" t="str">
        <f>IF($AR31="","",VLOOKUP(MATCH($AR31,女子申込!$B$9:$B$108,0),女子申込!$A$9:$F$108,3))</f>
        <v/>
      </c>
      <c r="AT31" s="261" t="str">
        <f>IF($AR31="","",VLOOKUP(MATCH($AR31,女子申込!$B$9:$B$108,0),女子申込!$A$9:$F$108,4))</f>
        <v/>
      </c>
      <c r="AU31" s="262" t="str">
        <f>IF($AR31="","",VLOOKUP(MATCH($AR31,女子申込!$B$9:$B$108,0),女子申込!$A$9:$F$108,5))</f>
        <v/>
      </c>
      <c r="AV31" s="261" t="str">
        <f>IF($AR31="","",VLOOKUP(MATCH($AR31,女子申込!$B$9:$B$108,0),女子申込!$A$9:$F$108,6))</f>
        <v/>
      </c>
      <c r="AW31" s="261" t="str">
        <f>IF(AR31="","",IF(AV31="","",AW26))</f>
        <v/>
      </c>
      <c r="AX31" s="250"/>
    </row>
    <row r="32" spans="1:50" ht="14.25">
      <c r="A32">
        <f t="shared" si="0"/>
        <v>23</v>
      </c>
      <c r="B32" s="169">
        <f>B21+1</f>
        <v>3</v>
      </c>
      <c r="C32" s="111"/>
      <c r="D32" s="155"/>
      <c r="E32" s="152" t="s">
        <v>20</v>
      </c>
      <c r="F32" s="114"/>
      <c r="G32" s="169">
        <f>G21+1</f>
        <v>3</v>
      </c>
      <c r="H32" s="111"/>
      <c r="I32" s="155"/>
      <c r="J32" s="152" t="s">
        <v>20</v>
      </c>
      <c r="K32" s="114"/>
      <c r="L32" s="169">
        <f>L21+1</f>
        <v>3</v>
      </c>
      <c r="M32" s="111"/>
      <c r="N32" s="155"/>
      <c r="O32" s="152" t="s">
        <v>20</v>
      </c>
      <c r="P32" s="114"/>
      <c r="S32">
        <f t="shared" si="1"/>
        <v>19</v>
      </c>
      <c r="T32" s="267">
        <f>T26+1</f>
        <v>4</v>
      </c>
      <c r="U32" s="255">
        <v>1</v>
      </c>
      <c r="V32" s="263" t="str">
        <f>IF(VLOOKUP(MATCH($T32,$B$10:$B$184,0)+4,$A$10:$F$184,4)="","",VLOOKUP(MATCH($T32,$B$10:$B$184,0)+4,$A$10:$F$184,4))</f>
        <v/>
      </c>
      <c r="W32" s="264" t="str">
        <f>IF($V32="","",VLOOKUP(MATCH($V32,女子申込!$B$9:$B$108,0),女子申込!$A$9:$F$108,3))</f>
        <v/>
      </c>
      <c r="X32" s="264" t="str">
        <f>IF($V32="","",VLOOKUP(MATCH($V32,女子申込!$B$9:$B$108,0),女子申込!$A$9:$F$108,4))</f>
        <v/>
      </c>
      <c r="Y32" s="265" t="str">
        <f>IF($V32="","",VLOOKUP(MATCH($V32,女子申込!$B$9:$B$108,0),女子申込!$A$9:$F$108,5))</f>
        <v/>
      </c>
      <c r="Z32" s="264" t="str">
        <f>IF($V32="","",VLOOKUP(MATCH($V32,女子申込!$B$9:$B$108,0),女子申込!$A$9:$F$108,6))</f>
        <v/>
      </c>
      <c r="AA32" s="263" t="str">
        <f>IF(VLOOKUP(MATCH($T32,$B$10:$B$184,0)+0,$A$10:$F$184,4)="","",VLOOKUP(MATCH($T32,$B$10:$B$184,0)+0,$A$10:$F$184,4))</f>
        <v/>
      </c>
      <c r="AB32" s="266" t="str">
        <f>IF(VLOOKUP(MATCH($T32,$B$10:$B$184,0)+1,$A$10:$F$184,4)="","",VLOOKUP(MATCH($T32,$B$10:$B$184,0)+1,$A$10:$F$184,4))</f>
        <v/>
      </c>
      <c r="AD32">
        <f t="shared" si="2"/>
        <v>19</v>
      </c>
      <c r="AE32" s="267">
        <f>AE26+1</f>
        <v>4</v>
      </c>
      <c r="AF32" s="255">
        <v>1</v>
      </c>
      <c r="AG32" s="256" t="str">
        <f>IF(VLOOKUP(MATCH($AE32,$G$10:$G$184,0)+4,$A$10:$K$184,9)="","",VLOOKUP(MATCH($AE32,$G$10:$G$184,0)+4,$A$10:$K$184,9))</f>
        <v/>
      </c>
      <c r="AH32" s="256" t="str">
        <f>IF($AG32="","",VLOOKUP(MATCH($AG32,女子申込!$B$9:$B$108,0),女子申込!$A$9:$F$108,3))</f>
        <v/>
      </c>
      <c r="AI32" s="256" t="str">
        <f>IF($AG32="","",VLOOKUP(MATCH($AG32,女子申込!$B$9:$B$108,0),女子申込!$A$9:$F$108,4))</f>
        <v/>
      </c>
      <c r="AJ32" s="257" t="str">
        <f>IF($AG32="","",VLOOKUP(MATCH($AG32,女子申込!$B$9:$B$108,0),女子申込!$A$9:$F$108,5))</f>
        <v/>
      </c>
      <c r="AK32" s="256" t="str">
        <f>IF($AG32="","",VLOOKUP(MATCH($AG32,女子申込!$B$9:$B$108,0),女子申込!$A$9:$F$108,6))</f>
        <v/>
      </c>
      <c r="AL32" s="258" t="str">
        <f>IF(VLOOKUP(MATCH($AE32,$G$10:$G$184,0)+0,$A$10:$K$184,9)="","",VLOOKUP(MATCH($AE32,$G$10:$G$184,0)+0,$A$10:$K$184,9))</f>
        <v/>
      </c>
      <c r="AM32" s="259" t="str">
        <f>IF(VLOOKUP(MATCH($AE32,$G$10:$G$184,0)+1,$A$10:$K$184,9)="","",VLOOKUP(MATCH($AE32,$G$10:$G$184,0)+1,$A$10:$K$184,9))</f>
        <v/>
      </c>
      <c r="AO32">
        <f t="shared" si="3"/>
        <v>19</v>
      </c>
      <c r="AP32" s="267">
        <f>AP26+1</f>
        <v>4</v>
      </c>
      <c r="AQ32" s="255">
        <v>1</v>
      </c>
      <c r="AR32" s="256" t="str">
        <f>IF(VLOOKUP(MATCH($AP32,$L$10:$L$184,0)+3+$AQ32,$A$10:$P$184,14)="","",VLOOKUP(MATCH($AP32,$L$10:$L$184,0)+3+$AQ32,$A$10:$P$184,14))</f>
        <v/>
      </c>
      <c r="AS32" s="256" t="str">
        <f>IF($AR32="","",VLOOKUP(MATCH($AR32,女子申込!$B$9:$B$108,0),女子申込!$A$9:$F$108,3))</f>
        <v/>
      </c>
      <c r="AT32" s="256" t="str">
        <f>IF($AR32="","",VLOOKUP(MATCH($AR32,女子申込!$B$9:$B$108,0),女子申込!$A$9:$F$108,4))</f>
        <v/>
      </c>
      <c r="AU32" s="257" t="str">
        <f>IF($AR32="","",VLOOKUP(MATCH($AR32,女子申込!$B$9:$B$108,0),女子申込!$A$9:$F$108,5))</f>
        <v/>
      </c>
      <c r="AV32" s="256" t="str">
        <f>IF($AR32="","",VLOOKUP(MATCH($AR32,女子申込!$B$9:$B$108,0),女子申込!$A$9:$F$108,6))</f>
        <v/>
      </c>
      <c r="AW32" s="258" t="str">
        <f>IF(VLOOKUP(MATCH($AP32,$L$10:$L$184,0)+0,$A$10:$P$184,14)="","",VLOOKUP(MATCH($AP32,$L$10:$L$184,0)+0,$A$10:$P$184,14))</f>
        <v/>
      </c>
      <c r="AX32" s="259" t="str">
        <f>IF(VLOOKUP(MATCH($AP32,$L$10:$L$184,0)+1,$A$10:$P$184,14)="","",VLOOKUP(MATCH($AP32,$L$10:$L$184,0)+1,$A$10:$P$184,14))</f>
        <v/>
      </c>
    </row>
    <row r="33" spans="1:50">
      <c r="A33">
        <f t="shared" si="0"/>
        <v>24</v>
      </c>
      <c r="D33" s="156"/>
      <c r="E33" s="153" t="s">
        <v>21</v>
      </c>
      <c r="F33" s="114"/>
      <c r="I33" s="159"/>
      <c r="J33" s="153" t="s">
        <v>21</v>
      </c>
      <c r="K33" s="114"/>
      <c r="N33" s="159"/>
      <c r="O33" s="153" t="s">
        <v>21</v>
      </c>
      <c r="P33" s="114"/>
      <c r="S33">
        <f t="shared" si="1"/>
        <v>20</v>
      </c>
      <c r="U33" s="247">
        <v>2</v>
      </c>
      <c r="V33" s="248" t="str">
        <f>IF(VLOOKUP(MATCH($T32,$B$10:$B$184,0)+5,$A$10:$F$184,4)="","",VLOOKUP(MATCH($T32,$B$10:$B$184,0)+5,$A$10:$F$184,4))</f>
        <v/>
      </c>
      <c r="W33" s="248" t="str">
        <f>IF($V33="","",VLOOKUP(MATCH($V33,女子申込!$B$9:$B$108,0),女子申込!$A$9:$F$108,3))</f>
        <v/>
      </c>
      <c r="X33" s="248" t="str">
        <f>IF($V33="","",VLOOKUP(MATCH($V33,女子申込!$B$9:$B$108,0),女子申込!$A$9:$F$108,4))</f>
        <v/>
      </c>
      <c r="Y33" s="249" t="str">
        <f>IF($V33="","",VLOOKUP(MATCH($V33,女子申込!$B$9:$B$108,0),女子申込!$A$9:$F$108,5))</f>
        <v/>
      </c>
      <c r="Z33" s="248" t="str">
        <f>IF($V33="","",VLOOKUP(MATCH($V33,女子申込!$B$9:$B$108,0),女子申込!$A$9:$F$108,6))</f>
        <v/>
      </c>
      <c r="AA33" s="248" t="str">
        <f>IF(V33="","",AA32)</f>
        <v/>
      </c>
      <c r="AB33" s="250"/>
      <c r="AD33">
        <f t="shared" si="2"/>
        <v>20</v>
      </c>
      <c r="AF33" s="247">
        <v>2</v>
      </c>
      <c r="AG33" s="248" t="str">
        <f>IF(VLOOKUP(MATCH($AE32,$G$10:$G$184,0)+5,$A$10:$K$184,9)="","",VLOOKUP(MATCH($AE32,$G$10:$G$184,0)+5,$A$10:$K$184,9))</f>
        <v/>
      </c>
      <c r="AH33" s="248" t="str">
        <f>IF($AG33="","",VLOOKUP(MATCH($AG33,女子申込!$B$9:$B$108,0),女子申込!$A$9:$F$108,3))</f>
        <v/>
      </c>
      <c r="AI33" s="248" t="str">
        <f>IF($AG33="","",VLOOKUP(MATCH($AG33,女子申込!$B$9:$B$108,0),女子申込!$A$9:$F$108,4))</f>
        <v/>
      </c>
      <c r="AJ33" s="249" t="str">
        <f>IF($AG33="","",VLOOKUP(MATCH($AG33,女子申込!$B$9:$B$108,0),女子申込!$A$9:$F$108,5))</f>
        <v/>
      </c>
      <c r="AK33" s="248" t="str">
        <f>IF($AG33="","",VLOOKUP(MATCH($AG33,女子申込!$B$9:$B$108,0),女子申込!$A$9:$F$108,6))</f>
        <v/>
      </c>
      <c r="AL33" s="248" t="str">
        <f>IF(AG33="","",AL32)</f>
        <v/>
      </c>
      <c r="AM33" s="250"/>
      <c r="AO33">
        <f t="shared" si="3"/>
        <v>20</v>
      </c>
      <c r="AQ33" s="247">
        <v>2</v>
      </c>
      <c r="AR33" s="248" t="str">
        <f>IF(VLOOKUP(MATCH($AP32,$L$10:$L$184,0)+3+$AQ33,$A$10:$P$184,14)="","",VLOOKUP(MATCH($AP32,$L$10:$L$184,0)+3+$AQ33,$A$10:$P$184,14))</f>
        <v/>
      </c>
      <c r="AS33" s="248" t="str">
        <f>IF($AR33="","",VLOOKUP(MATCH($AR33,女子申込!$B$9:$B$108,0),女子申込!$A$9:$F$108,3))</f>
        <v/>
      </c>
      <c r="AT33" s="248" t="str">
        <f>IF($AR33="","",VLOOKUP(MATCH($AR33,女子申込!$B$9:$B$108,0),女子申込!$A$9:$F$108,4))</f>
        <v/>
      </c>
      <c r="AU33" s="249" t="str">
        <f>IF($AR33="","",VLOOKUP(MATCH($AR33,女子申込!$B$9:$B$108,0),女子申込!$A$9:$F$108,5))</f>
        <v/>
      </c>
      <c r="AV33" s="248" t="str">
        <f>IF($AR33="","",VLOOKUP(MATCH($AR33,女子申込!$B$9:$B$108,0),女子申込!$A$9:$F$108,6))</f>
        <v/>
      </c>
      <c r="AW33" s="248" t="str">
        <f>IF(AR33="","",AW32)</f>
        <v/>
      </c>
      <c r="AX33" s="250"/>
    </row>
    <row r="34" spans="1:50">
      <c r="A34">
        <f t="shared" si="0"/>
        <v>25</v>
      </c>
      <c r="D34" s="234" t="s">
        <v>64</v>
      </c>
      <c r="E34" s="428" t="str">
        <f>IF(D36="","",VLOOKUP(MATCH(D36,女子申込!$B$9:$B$198,0),女子申込!$A$9:$F$198,6)&amp;D32)</f>
        <v/>
      </c>
      <c r="F34" s="429"/>
      <c r="I34" s="234" t="s">
        <v>64</v>
      </c>
      <c r="J34" s="428" t="str">
        <f>IF(I36="","",VLOOKUP(MATCH(I36,女子申込!$B$9:$B$198,0),女子申込!$A$9:$F$198,6)&amp;I32)</f>
        <v/>
      </c>
      <c r="K34" s="429"/>
      <c r="N34" s="234" t="s">
        <v>64</v>
      </c>
      <c r="O34" s="428" t="str">
        <f>IF(N36="","",VLOOKUP(MATCH(N36,女子申込!$B$9:$B$198,0),女子申込!$A$9:$F$198,6)&amp;N32)</f>
        <v/>
      </c>
      <c r="P34" s="429"/>
      <c r="S34">
        <f t="shared" si="1"/>
        <v>21</v>
      </c>
      <c r="U34" s="247">
        <v>3</v>
      </c>
      <c r="V34" s="248" t="str">
        <f>IF(VLOOKUP(MATCH($T32,$B$10:$B$184,0)+6,$A$10:$F$184,4)="","",VLOOKUP(MATCH($T32,$B$10:$B$184,0)+6,$A$10:$F$184,4))</f>
        <v/>
      </c>
      <c r="W34" s="248" t="str">
        <f>IF($V34="","",VLOOKUP(MATCH($V34,女子申込!$B$9:$B$108,0),女子申込!$A$9:$F$108,3))</f>
        <v/>
      </c>
      <c r="X34" s="248" t="str">
        <f>IF($V34="","",VLOOKUP(MATCH($V34,女子申込!$B$9:$B$108,0),女子申込!$A$9:$F$108,4))</f>
        <v/>
      </c>
      <c r="Y34" s="249" t="str">
        <f>IF($V34="","",VLOOKUP(MATCH($V34,女子申込!$B$9:$B$108,0),女子申込!$A$9:$F$108,5))</f>
        <v/>
      </c>
      <c r="Z34" s="248" t="str">
        <f>IF($V34="","",VLOOKUP(MATCH($V34,女子申込!$B$9:$B$108,0),女子申込!$A$9:$F$108,6))</f>
        <v/>
      </c>
      <c r="AA34" s="248" t="str">
        <f>IF(V34="","",AA32)</f>
        <v/>
      </c>
      <c r="AB34" s="250"/>
      <c r="AD34">
        <f t="shared" si="2"/>
        <v>21</v>
      </c>
      <c r="AF34" s="247">
        <v>3</v>
      </c>
      <c r="AG34" s="248" t="str">
        <f>IF(VLOOKUP(MATCH($AE32,$G$10:$G$184,0)+6,$A$10:$K$184,9)="","",VLOOKUP(MATCH($AE32,$G$10:$G$184,0)+6,$A$10:$K$184,9))</f>
        <v/>
      </c>
      <c r="AH34" s="248" t="str">
        <f>IF($AG34="","",VLOOKUP(MATCH($AG34,女子申込!$B$9:$B$108,0),女子申込!$A$9:$F$108,3))</f>
        <v/>
      </c>
      <c r="AI34" s="248" t="str">
        <f>IF($AG34="","",VLOOKUP(MATCH($AG34,女子申込!$B$9:$B$108,0),女子申込!$A$9:$F$108,4))</f>
        <v/>
      </c>
      <c r="AJ34" s="249" t="str">
        <f>IF($AG34="","",VLOOKUP(MATCH($AG34,女子申込!$B$9:$B$108,0),女子申込!$A$9:$F$108,5))</f>
        <v/>
      </c>
      <c r="AK34" s="248" t="str">
        <f>IF($AG34="","",VLOOKUP(MATCH($AG34,女子申込!$B$9:$B$108,0),女子申込!$A$9:$F$108,6))</f>
        <v/>
      </c>
      <c r="AL34" s="248" t="str">
        <f>IF(AG34="","",AL32)</f>
        <v/>
      </c>
      <c r="AM34" s="250"/>
      <c r="AO34">
        <f t="shared" si="3"/>
        <v>21</v>
      </c>
      <c r="AQ34" s="247">
        <v>3</v>
      </c>
      <c r="AR34" s="248" t="str">
        <f>IF(VLOOKUP(MATCH($AP32,$L$10:$L$184,0)+3+$AQ34,$A$10:$P$184,14)="","",VLOOKUP(MATCH($AP32,$L$10:$L$184,0)+3+$AQ34,$A$10:$P$184,14))</f>
        <v/>
      </c>
      <c r="AS34" s="248" t="str">
        <f>IF($AR34="","",VLOOKUP(MATCH($AR34,女子申込!$B$9:$B$108,0),女子申込!$A$9:$F$108,3))</f>
        <v/>
      </c>
      <c r="AT34" s="248" t="str">
        <f>IF($AR34="","",VLOOKUP(MATCH($AR34,女子申込!$B$9:$B$108,0),女子申込!$A$9:$F$108,4))</f>
        <v/>
      </c>
      <c r="AU34" s="249" t="str">
        <f>IF($AR34="","",VLOOKUP(MATCH($AR34,女子申込!$B$9:$B$108,0),女子申込!$A$9:$F$108,5))</f>
        <v/>
      </c>
      <c r="AV34" s="248" t="str">
        <f>IF($AR34="","",VLOOKUP(MATCH($AR34,女子申込!$B$9:$B$108,0),女子申込!$A$9:$F$108,6))</f>
        <v/>
      </c>
      <c r="AW34" s="248" t="str">
        <f>IF(AR34="","",AW32)</f>
        <v/>
      </c>
      <c r="AX34" s="250"/>
    </row>
    <row r="35" spans="1:50">
      <c r="A35">
        <f t="shared" si="0"/>
        <v>26</v>
      </c>
      <c r="D35" s="235" t="s">
        <v>87</v>
      </c>
      <c r="E35" s="236" t="s">
        <v>22</v>
      </c>
      <c r="F35" s="237" t="s">
        <v>0</v>
      </c>
      <c r="I35" s="235" t="s">
        <v>87</v>
      </c>
      <c r="J35" s="236" t="s">
        <v>22</v>
      </c>
      <c r="K35" s="237" t="s">
        <v>0</v>
      </c>
      <c r="N35" s="235" t="s">
        <v>87</v>
      </c>
      <c r="O35" s="236" t="s">
        <v>22</v>
      </c>
      <c r="P35" s="237" t="s">
        <v>0</v>
      </c>
      <c r="S35">
        <f t="shared" si="1"/>
        <v>22</v>
      </c>
      <c r="U35" s="247">
        <v>4</v>
      </c>
      <c r="V35" s="248" t="str">
        <f>IF(VLOOKUP(MATCH($T32,$B$10:$B$184,0)+7,$A$10:$F$184,4)="","",VLOOKUP(MATCH($T32,$B$10:$B$184,0)+7,$A$10:$F$184,4))</f>
        <v/>
      </c>
      <c r="W35" s="248" t="str">
        <f>IF($V35="","",VLOOKUP(MATCH($V35,女子申込!$B$9:$B$108,0),女子申込!$A$9:$F$108,3))</f>
        <v/>
      </c>
      <c r="X35" s="248" t="str">
        <f>IF($V35="","",VLOOKUP(MATCH($V35,女子申込!$B$9:$B$108,0),女子申込!$A$9:$F$108,4))</f>
        <v/>
      </c>
      <c r="Y35" s="249" t="str">
        <f>IF($V35="","",VLOOKUP(MATCH($V35,女子申込!$B$9:$B$108,0),女子申込!$A$9:$F$108,5))</f>
        <v/>
      </c>
      <c r="Z35" s="248" t="str">
        <f>IF($V35="","",VLOOKUP(MATCH($V35,女子申込!$B$9:$B$108,0),女子申込!$A$9:$F$108,6))</f>
        <v/>
      </c>
      <c r="AA35" s="248" t="str">
        <f>IF(V35="","",AA32)</f>
        <v/>
      </c>
      <c r="AB35" s="250"/>
      <c r="AD35">
        <f t="shared" si="2"/>
        <v>22</v>
      </c>
      <c r="AF35" s="247">
        <v>4</v>
      </c>
      <c r="AG35" s="248" t="str">
        <f>IF(VLOOKUP(MATCH($AE32,$G$10:$G$184,0)+7,$A$10:$K$184,9)="","",VLOOKUP(MATCH($AE32,$G$10:$G$184,0)+7,$A$10:$K$184,9))</f>
        <v/>
      </c>
      <c r="AH35" s="248" t="str">
        <f>IF($AG35="","",VLOOKUP(MATCH($AG35,女子申込!$B$9:$B$108,0),女子申込!$A$9:$F$108,3))</f>
        <v/>
      </c>
      <c r="AI35" s="248" t="str">
        <f>IF($AG35="","",VLOOKUP(MATCH($AG35,女子申込!$B$9:$B$108,0),女子申込!$A$9:$F$108,4))</f>
        <v/>
      </c>
      <c r="AJ35" s="249" t="str">
        <f>IF($AG35="","",VLOOKUP(MATCH($AG35,女子申込!$B$9:$B$108,0),女子申込!$A$9:$F$108,5))</f>
        <v/>
      </c>
      <c r="AK35" s="248" t="str">
        <f>IF($AG35="","",VLOOKUP(MATCH($AG35,女子申込!$B$9:$B$108,0),女子申込!$A$9:$F$108,6))</f>
        <v/>
      </c>
      <c r="AL35" s="248" t="str">
        <f>IF(AG35="","",AL32)</f>
        <v/>
      </c>
      <c r="AM35" s="250"/>
      <c r="AO35">
        <f t="shared" si="3"/>
        <v>22</v>
      </c>
      <c r="AQ35" s="247">
        <v>4</v>
      </c>
      <c r="AR35" s="248" t="str">
        <f>IF(VLOOKUP(MATCH($AP32,$L$10:$L$184,0)+3+$AQ35,$A$10:$P$184,14)="","",VLOOKUP(MATCH($AP32,$L$10:$L$184,0)+3+$AQ35,$A$10:$P$184,14))</f>
        <v/>
      </c>
      <c r="AS35" s="248" t="str">
        <f>IF($AR35="","",VLOOKUP(MATCH($AR35,女子申込!$B$9:$B$108,0),女子申込!$A$9:$F$108,3))</f>
        <v/>
      </c>
      <c r="AT35" s="248" t="str">
        <f>IF($AR35="","",VLOOKUP(MATCH($AR35,女子申込!$B$9:$B$108,0),女子申込!$A$9:$F$108,4))</f>
        <v/>
      </c>
      <c r="AU35" s="249" t="str">
        <f>IF($AR35="","",VLOOKUP(MATCH($AR35,女子申込!$B$9:$B$108,0),女子申込!$A$9:$F$108,5))</f>
        <v/>
      </c>
      <c r="AV35" s="248" t="str">
        <f>IF($AR35="","",VLOOKUP(MATCH($AR35,女子申込!$B$9:$B$108,0),女子申込!$A$9:$F$108,6))</f>
        <v/>
      </c>
      <c r="AW35" s="248" t="str">
        <f>IF(AR35="","",AW32)</f>
        <v/>
      </c>
      <c r="AX35" s="250"/>
    </row>
    <row r="36" spans="1:50">
      <c r="A36">
        <f t="shared" si="0"/>
        <v>27</v>
      </c>
      <c r="C36">
        <v>1</v>
      </c>
      <c r="D36" s="157"/>
      <c r="E36" s="154" t="str">
        <f>IF(ISERROR(MATCH(D36,女子申込!$B$9:$B$198,0)),"",VLOOKUP(MATCH(D36,女子申込!$B$9:$B$198,0),女子申込!$A$9:$F$198,3))</f>
        <v/>
      </c>
      <c r="F36" s="112" t="str">
        <f>IF(ISERROR(MATCH(D36,女子申込!$B$9:$B$198,0)),"",VLOOKUP(MATCH(D36,女子申込!$B$9:$B$198,0),女子申込!$A$9:$F$198,5))</f>
        <v/>
      </c>
      <c r="H36">
        <v>1</v>
      </c>
      <c r="I36" s="157"/>
      <c r="J36" s="154" t="str">
        <f>IF(ISERROR(MATCH(I36,女子申込!$B$9:$B$198,0)),"",VLOOKUP(MATCH(I36,女子申込!$B$9:$B$198,0),女子申込!$A$9:$F$198,3))</f>
        <v/>
      </c>
      <c r="K36" s="112" t="str">
        <f>IF(ISERROR(MATCH(I36,女子申込!$B$9:$B$198,0)),"",VLOOKUP(MATCH(I36,女子申込!$B$9:$B$198,0),女子申込!$A$9:$F$198,5))</f>
        <v/>
      </c>
      <c r="M36">
        <v>1</v>
      </c>
      <c r="N36" s="157"/>
      <c r="O36" s="154" t="str">
        <f>IF(ISERROR(MATCH(N36,女子申込!$B$9:$B$198,0)),"",VLOOKUP(MATCH(N36,女子申込!$B$9:$B$198,0),女子申込!$A$9:$F$198,3))</f>
        <v/>
      </c>
      <c r="P36" s="112" t="str">
        <f>IF(ISERROR(MATCH(N36,女子申込!$B$9:$B$198,0)),"",VLOOKUP(MATCH(N36,女子申込!$B$9:$B$198,0),女子申込!$A$9:$F$198,5))</f>
        <v/>
      </c>
      <c r="S36">
        <f t="shared" si="1"/>
        <v>23</v>
      </c>
      <c r="U36" s="247">
        <v>5</v>
      </c>
      <c r="V36" s="248" t="str">
        <f>IF(VLOOKUP(MATCH($T32,$B$10:$B$184,0)+8,$A$10:$F$184,4)="","",VLOOKUP(MATCH($T32,$B$10:$B$184,0)+8,$A$10:$F$184,4))</f>
        <v/>
      </c>
      <c r="W36" s="248" t="str">
        <f>IF($V36="","",VLOOKUP(MATCH($V36,女子申込!$B$9:$B$108,0),女子申込!$A$9:$F$108,3))</f>
        <v/>
      </c>
      <c r="X36" s="248" t="str">
        <f>IF($V36="","",VLOOKUP(MATCH($V36,女子申込!$B$9:$B$108,0),女子申込!$A$9:$F$108,4))</f>
        <v/>
      </c>
      <c r="Y36" s="249" t="str">
        <f>IF($V36="","",VLOOKUP(MATCH($V36,女子申込!$B$9:$B$108,0),女子申込!$A$9:$F$108,5))</f>
        <v/>
      </c>
      <c r="Z36" s="248" t="str">
        <f>IF($V36="","",VLOOKUP(MATCH($V36,女子申込!$B$9:$B$108,0),女子申込!$A$9:$F$108,6))</f>
        <v/>
      </c>
      <c r="AA36" s="248" t="str">
        <f>IF(V36="","",IF(Z36="","",AA32))</f>
        <v/>
      </c>
      <c r="AB36" s="250"/>
      <c r="AD36">
        <f t="shared" si="2"/>
        <v>23</v>
      </c>
      <c r="AF36" s="247">
        <v>5</v>
      </c>
      <c r="AG36" s="248" t="str">
        <f>IF(VLOOKUP(MATCH($AE32,$G$10:$G$184,0)+8,$A$10:$K$184,9)="","",VLOOKUP(MATCH($AE32,$G$10:$G$184,0)+8,$A$10:$K$184,9))</f>
        <v/>
      </c>
      <c r="AH36" s="248" t="str">
        <f>IF($AG36="","",VLOOKUP(MATCH($AG36,女子申込!$B$9:$B$108,0),女子申込!$A$9:$F$108,3))</f>
        <v/>
      </c>
      <c r="AI36" s="248" t="str">
        <f>IF($AG36="","",VLOOKUP(MATCH($AG36,女子申込!$B$9:$B$108,0),女子申込!$A$9:$F$108,4))</f>
        <v/>
      </c>
      <c r="AJ36" s="249" t="str">
        <f>IF($AG36="","",VLOOKUP(MATCH($AG36,女子申込!$B$9:$B$108,0),女子申込!$A$9:$F$108,5))</f>
        <v/>
      </c>
      <c r="AK36" s="248" t="str">
        <f>IF($AG36="","",VLOOKUP(MATCH($AG36,女子申込!$B$9:$B$108,0),女子申込!$A$9:$F$108,6))</f>
        <v/>
      </c>
      <c r="AL36" s="248" t="str">
        <f>IF(AG36="","",IF(AK36="","",AL32))</f>
        <v/>
      </c>
      <c r="AM36" s="250"/>
      <c r="AO36">
        <f t="shared" si="3"/>
        <v>23</v>
      </c>
      <c r="AQ36" s="247">
        <v>5</v>
      </c>
      <c r="AR36" s="248" t="str">
        <f>IF(VLOOKUP(MATCH($AP32,$L$10:$L$184,0)+3+$AQ36,$A$10:$P$184,14)="","",VLOOKUP(MATCH($AP32,$L$10:$L$184,0)+3+$AQ36,$A$10:$P$184,14))</f>
        <v/>
      </c>
      <c r="AS36" s="248" t="str">
        <f>IF($AR36="","",VLOOKUP(MATCH($AR36,女子申込!$B$9:$B$108,0),女子申込!$A$9:$F$108,3))</f>
        <v/>
      </c>
      <c r="AT36" s="248" t="str">
        <f>IF($AR36="","",VLOOKUP(MATCH($AR36,女子申込!$B$9:$B$108,0),女子申込!$A$9:$F$108,4))</f>
        <v/>
      </c>
      <c r="AU36" s="249" t="str">
        <f>IF($AR36="","",VLOOKUP(MATCH($AR36,女子申込!$B$9:$B$108,0),女子申込!$A$9:$F$108,5))</f>
        <v/>
      </c>
      <c r="AV36" s="248" t="str">
        <f>IF($AR36="","",VLOOKUP(MATCH($AR36,女子申込!$B$9:$B$108,0),女子申込!$A$9:$F$108,6))</f>
        <v/>
      </c>
      <c r="AW36" s="248" t="str">
        <f>IF(AR36="","",IF(AV36="","",AW32))</f>
        <v/>
      </c>
      <c r="AX36" s="250"/>
    </row>
    <row r="37" spans="1:50">
      <c r="A37">
        <f t="shared" si="0"/>
        <v>28</v>
      </c>
      <c r="C37">
        <v>2</v>
      </c>
      <c r="D37" s="160"/>
      <c r="E37" s="154" t="str">
        <f>IF(ISERROR(MATCH(D37,女子申込!$B$9:$B$198,0)),"",VLOOKUP(MATCH(D37,女子申込!$B$9:$B$198,0),女子申込!$A$9:$F$198,3))</f>
        <v/>
      </c>
      <c r="F37" s="112" t="str">
        <f>IF(ISERROR(MATCH(D37,女子申込!$B$9:$B$198,0)),"",VLOOKUP(MATCH(D37,女子申込!$B$9:$B$198,0),女子申込!$A$9:$F$198,5))</f>
        <v/>
      </c>
      <c r="H37">
        <v>2</v>
      </c>
      <c r="I37" s="160"/>
      <c r="J37" s="154" t="str">
        <f>IF(ISERROR(MATCH(I37,女子申込!$B$9:$B$198,0)),"",VLOOKUP(MATCH(I37,女子申込!$B$9:$B$198,0),女子申込!$A$9:$F$198,3))</f>
        <v/>
      </c>
      <c r="K37" s="112" t="str">
        <f>IF(ISERROR(MATCH(I37,女子申込!$B$9:$B$198,0)),"",VLOOKUP(MATCH(I37,女子申込!$B$9:$B$198,0),女子申込!$A$9:$F$198,5))</f>
        <v/>
      </c>
      <c r="M37">
        <v>2</v>
      </c>
      <c r="N37" s="160"/>
      <c r="O37" s="154" t="str">
        <f>IF(ISERROR(MATCH(N37,女子申込!$B$9:$B$198,0)),"",VLOOKUP(MATCH(N37,女子申込!$B$9:$B$198,0),女子申込!$A$9:$F$198,3))</f>
        <v/>
      </c>
      <c r="P37" s="112" t="str">
        <f>IF(ISERROR(MATCH(N37,女子申込!$B$9:$B$198,0)),"",VLOOKUP(MATCH(N37,女子申込!$B$9:$B$198,0),女子申込!$A$9:$F$198,5))</f>
        <v/>
      </c>
      <c r="S37">
        <f t="shared" si="1"/>
        <v>24</v>
      </c>
      <c r="U37" s="260">
        <v>6</v>
      </c>
      <c r="V37" s="252" t="str">
        <f>IF(VLOOKUP(MATCH($T32,$B$10:$B$184,0)+9,$A$10:$F$184,4)="","",VLOOKUP(MATCH($T32,$B$10:$B$184,0)+9,$A$10:$F$184,4))</f>
        <v/>
      </c>
      <c r="W37" s="252" t="str">
        <f>IF($V37="","",VLOOKUP(MATCH($V37,女子申込!$B$9:$B$108,0),女子申込!$A$9:$F$108,3))</f>
        <v/>
      </c>
      <c r="X37" s="252" t="str">
        <f>IF($V37="","",VLOOKUP(MATCH($V37,女子申込!$B$9:$B$108,0),女子申込!$A$9:$F$108,4))</f>
        <v/>
      </c>
      <c r="Y37" s="253" t="str">
        <f>IF($V37="","",VLOOKUP(MATCH($V37,女子申込!$B$9:$B$108,0),女子申込!$A$9:$F$108,5))</f>
        <v/>
      </c>
      <c r="Z37" s="252" t="str">
        <f>IF($V37="","",VLOOKUP(MATCH($V37,女子申込!$B$9:$B$108,0),女子申込!$A$9:$F$108,6))</f>
        <v/>
      </c>
      <c r="AA37" s="252" t="str">
        <f>IF(V37="","",IF(Z37="","",AA32))</f>
        <v/>
      </c>
      <c r="AB37" s="254"/>
      <c r="AD37">
        <f t="shared" si="2"/>
        <v>24</v>
      </c>
      <c r="AF37" s="260">
        <v>6</v>
      </c>
      <c r="AG37" s="261" t="str">
        <f>IF(VLOOKUP(MATCH($AE32,$G$10:$G$184,0)+9,$A$10:$K$184,9)="","",VLOOKUP(MATCH($AE32,$G$10:$G$184,0)+9,$A$10:$K$184,9))</f>
        <v/>
      </c>
      <c r="AH37" s="261" t="str">
        <f>IF($AG37="","",VLOOKUP(MATCH($AG37,女子申込!$B$9:$B$108,0),女子申込!$A$9:$F$108,3))</f>
        <v/>
      </c>
      <c r="AI37" s="261" t="str">
        <f>IF($AG37="","",VLOOKUP(MATCH($AG37,女子申込!$B$9:$B$108,0),女子申込!$A$9:$F$108,4))</f>
        <v/>
      </c>
      <c r="AJ37" s="262" t="str">
        <f>IF($AG37="","",VLOOKUP(MATCH($AG37,女子申込!$B$9:$B$108,0),女子申込!$A$9:$F$108,5))</f>
        <v/>
      </c>
      <c r="AK37" s="261" t="str">
        <f>IF($AG37="","",VLOOKUP(MATCH($AG37,女子申込!$B$9:$B$108,0),女子申込!$A$9:$F$108,6))</f>
        <v/>
      </c>
      <c r="AL37" s="261" t="str">
        <f>IF(AG37="","",IF(AK37="","",AL32))</f>
        <v/>
      </c>
      <c r="AM37" s="250"/>
      <c r="AO37">
        <f t="shared" si="3"/>
        <v>24</v>
      </c>
      <c r="AQ37" s="260">
        <v>6</v>
      </c>
      <c r="AR37" s="261" t="str">
        <f>IF(VLOOKUP(MATCH($AP32,$L$10:$L$184,0)+3+$AQ37,$A$10:$P$184,14)="","",VLOOKUP(MATCH($AP32,$L$10:$L$184,0)+3+$AQ37,$A$10:$P$184,14))</f>
        <v/>
      </c>
      <c r="AS37" s="261" t="str">
        <f>IF($AR37="","",VLOOKUP(MATCH($AR37,女子申込!$B$9:$B$108,0),女子申込!$A$9:$F$108,3))</f>
        <v/>
      </c>
      <c r="AT37" s="261" t="str">
        <f>IF($AR37="","",VLOOKUP(MATCH($AR37,女子申込!$B$9:$B$108,0),女子申込!$A$9:$F$108,4))</f>
        <v/>
      </c>
      <c r="AU37" s="262" t="str">
        <f>IF($AR37="","",VLOOKUP(MATCH($AR37,女子申込!$B$9:$B$108,0),女子申込!$A$9:$F$108,5))</f>
        <v/>
      </c>
      <c r="AV37" s="261" t="str">
        <f>IF($AR37="","",VLOOKUP(MATCH($AR37,女子申込!$B$9:$B$108,0),女子申込!$A$9:$F$108,6))</f>
        <v/>
      </c>
      <c r="AW37" s="261" t="str">
        <f>IF(AR37="","",IF(AV37="","",AW32))</f>
        <v/>
      </c>
      <c r="AX37" s="250"/>
    </row>
    <row r="38" spans="1:50" ht="14.25">
      <c r="A38">
        <f t="shared" si="0"/>
        <v>29</v>
      </c>
      <c r="C38">
        <v>3</v>
      </c>
      <c r="D38" s="159"/>
      <c r="E38" s="154" t="str">
        <f>IF(ISERROR(MATCH(D38,女子申込!$B$9:$B$198,0)),"",VLOOKUP(MATCH(D38,女子申込!$B$9:$B$198,0),女子申込!$A$9:$F$198,3))</f>
        <v/>
      </c>
      <c r="F38" s="112" t="str">
        <f>IF(ISERROR(MATCH(D38,女子申込!$B$9:$B$198,0)),"",VLOOKUP(MATCH(D38,女子申込!$B$9:$B$198,0),女子申込!$A$9:$F$198,5))</f>
        <v/>
      </c>
      <c r="H38">
        <v>3</v>
      </c>
      <c r="I38" s="159"/>
      <c r="J38" s="154" t="str">
        <f>IF(ISERROR(MATCH(I38,女子申込!$B$9:$B$198,0)),"",VLOOKUP(MATCH(I38,女子申込!$B$9:$B$198,0),女子申込!$A$9:$F$198,3))</f>
        <v/>
      </c>
      <c r="K38" s="112" t="str">
        <f>IF(ISERROR(MATCH(I38,女子申込!$B$9:$B$198,0)),"",VLOOKUP(MATCH(I38,女子申込!$B$9:$B$198,0),女子申込!$A$9:$F$198,5))</f>
        <v/>
      </c>
      <c r="M38">
        <v>3</v>
      </c>
      <c r="N38" s="159"/>
      <c r="O38" s="154" t="str">
        <f>IF(ISERROR(MATCH(N38,女子申込!$B$9:$B$198,0)),"",VLOOKUP(MATCH(N38,女子申込!$B$9:$B$198,0),女子申込!$A$9:$F$198,3))</f>
        <v/>
      </c>
      <c r="P38" s="112" t="str">
        <f>IF(ISERROR(MATCH(N38,女子申込!$B$9:$B$198,0)),"",VLOOKUP(MATCH(N38,女子申込!$B$9:$B$198,0),女子申込!$A$9:$F$198,5))</f>
        <v/>
      </c>
      <c r="S38">
        <f t="shared" si="1"/>
        <v>25</v>
      </c>
      <c r="T38" s="267">
        <f>T32+1</f>
        <v>5</v>
      </c>
      <c r="U38" s="255">
        <v>1</v>
      </c>
      <c r="V38" s="263" t="str">
        <f>IF(VLOOKUP(MATCH($T38,$B$10:$B$184,0)+4,$A$10:$F$184,4)="","",VLOOKUP(MATCH($T38,$B$10:$B$184,0)+4,$A$10:$F$184,4))</f>
        <v/>
      </c>
      <c r="W38" s="264" t="str">
        <f>IF($V38="","",VLOOKUP(MATCH($V38,女子申込!$B$9:$B$108,0),女子申込!$A$9:$F$108,3))</f>
        <v/>
      </c>
      <c r="X38" s="264" t="str">
        <f>IF($V38="","",VLOOKUP(MATCH($V38,女子申込!$B$9:$B$108,0),女子申込!$A$9:$F$108,4))</f>
        <v/>
      </c>
      <c r="Y38" s="265" t="str">
        <f>IF($V38="","",VLOOKUP(MATCH($V38,女子申込!$B$9:$B$108,0),女子申込!$A$9:$F$108,5))</f>
        <v/>
      </c>
      <c r="Z38" s="264" t="str">
        <f>IF($V38="","",VLOOKUP(MATCH($V38,女子申込!$B$9:$B$108,0),女子申込!$A$9:$F$108,6))</f>
        <v/>
      </c>
      <c r="AA38" s="263" t="str">
        <f>IF(VLOOKUP(MATCH($T38,$B$10:$B$184,0)+0,$A$10:$F$184,4)="","",VLOOKUP(MATCH($T38,$B$10:$B$184,0)+0,$A$10:$F$184,4))</f>
        <v/>
      </c>
      <c r="AB38" s="266" t="str">
        <f>IF(VLOOKUP(MATCH($T38,$B$10:$B$184,0)+1,$A$10:$F$184,4)="","",VLOOKUP(MATCH($T38,$B$10:$B$184,0)+1,$A$10:$F$184,4))</f>
        <v/>
      </c>
      <c r="AD38">
        <f t="shared" si="2"/>
        <v>25</v>
      </c>
      <c r="AE38" s="267">
        <f>AE32+1</f>
        <v>5</v>
      </c>
      <c r="AF38" s="255">
        <v>1</v>
      </c>
      <c r="AG38" s="256" t="str">
        <f>IF(VLOOKUP(MATCH($AE38,$G$10:$G$184,0)+4,$A$10:$K$184,9)="","",VLOOKUP(MATCH($AE38,$G$10:$G$184,0)+4,$A$10:$K$184,9))</f>
        <v/>
      </c>
      <c r="AH38" s="256" t="str">
        <f>IF($AG38="","",VLOOKUP(MATCH($AG38,女子申込!$B$9:$B$108,0),女子申込!$A$9:$F$108,3))</f>
        <v/>
      </c>
      <c r="AI38" s="256" t="str">
        <f>IF($AG38="","",VLOOKUP(MATCH($AG38,女子申込!$B$9:$B$108,0),女子申込!$A$9:$F$108,4))</f>
        <v/>
      </c>
      <c r="AJ38" s="257" t="str">
        <f>IF($AG38="","",VLOOKUP(MATCH($AG38,女子申込!$B$9:$B$108,0),女子申込!$A$9:$F$108,5))</f>
        <v/>
      </c>
      <c r="AK38" s="256" t="str">
        <f>IF($AG38="","",VLOOKUP(MATCH($AG38,女子申込!$B$9:$B$108,0),女子申込!$A$9:$F$108,6))</f>
        <v/>
      </c>
      <c r="AL38" s="258" t="str">
        <f>IF(VLOOKUP(MATCH($AE38,$G$10:$G$184,0)+0,$A$10:$K$184,9)="","",VLOOKUP(MATCH($AE38,$G$10:$G$184,0)+0,$A$10:$K$184,9))</f>
        <v/>
      </c>
      <c r="AM38" s="259" t="str">
        <f>IF(VLOOKUP(MATCH($AE38,$G$10:$G$184,0)+1,$A$10:$K$184,9)="","",VLOOKUP(MATCH($AE38,$G$10:$G$184,0)+1,$A$10:$K$184,9))</f>
        <v/>
      </c>
      <c r="AO38">
        <f t="shared" si="3"/>
        <v>25</v>
      </c>
      <c r="AP38" s="267">
        <f>AP32+1</f>
        <v>5</v>
      </c>
      <c r="AQ38" s="255">
        <v>1</v>
      </c>
      <c r="AR38" s="256" t="str">
        <f>IF(VLOOKUP(MATCH($AP38,$L$10:$L$184,0)+3+$AQ38,$A$10:$P$184,14)="","",VLOOKUP(MATCH($AP38,$L$10:$L$184,0)+3+$AQ38,$A$10:$P$184,14))</f>
        <v/>
      </c>
      <c r="AS38" s="256" t="str">
        <f>IF($AR38="","",VLOOKUP(MATCH($AR38,女子申込!$B$9:$B$108,0),女子申込!$A$9:$F$108,3))</f>
        <v/>
      </c>
      <c r="AT38" s="256" t="str">
        <f>IF($AR38="","",VLOOKUP(MATCH($AR38,女子申込!$B$9:$B$108,0),女子申込!$A$9:$F$108,4))</f>
        <v/>
      </c>
      <c r="AU38" s="257" t="str">
        <f>IF($AR38="","",VLOOKUP(MATCH($AR38,女子申込!$B$9:$B$108,0),女子申込!$A$9:$F$108,5))</f>
        <v/>
      </c>
      <c r="AV38" s="256" t="str">
        <f>IF($AR38="","",VLOOKUP(MATCH($AR38,女子申込!$B$9:$B$108,0),女子申込!$A$9:$F$108,6))</f>
        <v/>
      </c>
      <c r="AW38" s="258" t="str">
        <f>IF(VLOOKUP(MATCH($AP38,$L$10:$L$184,0)+0,$A$10:$P$184,14)="","",VLOOKUP(MATCH($AP38,$L$10:$L$184,0)+0,$A$10:$P$184,14))</f>
        <v/>
      </c>
      <c r="AX38" s="259" t="str">
        <f>IF(VLOOKUP(MATCH($AP38,$L$10:$L$184,0)+1,$A$10:$P$184,14)="","",VLOOKUP(MATCH($AP38,$L$10:$L$184,0)+1,$A$10:$P$184,14))</f>
        <v/>
      </c>
    </row>
    <row r="39" spans="1:50">
      <c r="A39">
        <f t="shared" si="0"/>
        <v>30</v>
      </c>
      <c r="C39">
        <v>4</v>
      </c>
      <c r="D39" s="160"/>
      <c r="E39" s="154" t="str">
        <f>IF(ISERROR(MATCH(D39,女子申込!$B$9:$B$198,0)),"",VLOOKUP(MATCH(D39,女子申込!$B$9:$B$198,0),女子申込!$A$9:$F$198,3))</f>
        <v/>
      </c>
      <c r="F39" s="112" t="str">
        <f>IF(ISERROR(MATCH(D39,女子申込!$B$9:$B$198,0)),"",VLOOKUP(MATCH(D39,女子申込!$B$9:$B$198,0),女子申込!$A$9:$F$198,5))</f>
        <v/>
      </c>
      <c r="H39">
        <v>4</v>
      </c>
      <c r="I39" s="160"/>
      <c r="J39" s="154" t="str">
        <f>IF(ISERROR(MATCH(I39,女子申込!$B$9:$B$198,0)),"",VLOOKUP(MATCH(I39,女子申込!$B$9:$B$198,0),女子申込!$A$9:$F$198,3))</f>
        <v/>
      </c>
      <c r="K39" s="112" t="str">
        <f>IF(ISERROR(MATCH(I39,女子申込!$B$9:$B$198,0)),"",VLOOKUP(MATCH(I39,女子申込!$B$9:$B$198,0),女子申込!$A$9:$F$198,5))</f>
        <v/>
      </c>
      <c r="M39">
        <v>4</v>
      </c>
      <c r="N39" s="160"/>
      <c r="O39" s="154" t="str">
        <f>IF(ISERROR(MATCH(N39,女子申込!$B$9:$B$198,0)),"",VLOOKUP(MATCH(N39,女子申込!$B$9:$B$198,0),女子申込!$A$9:$F$198,3))</f>
        <v/>
      </c>
      <c r="P39" s="112" t="str">
        <f>IF(ISERROR(MATCH(N39,女子申込!$B$9:$B$198,0)),"",VLOOKUP(MATCH(N39,女子申込!$B$9:$B$198,0),女子申込!$A$9:$F$198,5))</f>
        <v/>
      </c>
      <c r="S39">
        <f t="shared" si="1"/>
        <v>26</v>
      </c>
      <c r="U39" s="247">
        <v>2</v>
      </c>
      <c r="V39" s="248" t="str">
        <f>IF(VLOOKUP(MATCH($T38,$B$10:$B$184,0)+5,$A$10:$F$184,4)="","",VLOOKUP(MATCH($T38,$B$10:$B$184,0)+5,$A$10:$F$184,4))</f>
        <v/>
      </c>
      <c r="W39" s="248" t="str">
        <f>IF($V39="","",VLOOKUP(MATCH($V39,女子申込!$B$9:$B$108,0),女子申込!$A$9:$F$108,3))</f>
        <v/>
      </c>
      <c r="X39" s="248" t="str">
        <f>IF($V39="","",VLOOKUP(MATCH($V39,女子申込!$B$9:$B$108,0),女子申込!$A$9:$F$108,4))</f>
        <v/>
      </c>
      <c r="Y39" s="249" t="str">
        <f>IF($V39="","",VLOOKUP(MATCH($V39,女子申込!$B$9:$B$108,0),女子申込!$A$9:$F$108,5))</f>
        <v/>
      </c>
      <c r="Z39" s="248" t="str">
        <f>IF($V39="","",VLOOKUP(MATCH($V39,女子申込!$B$9:$B$108,0),女子申込!$A$9:$F$108,6))</f>
        <v/>
      </c>
      <c r="AA39" s="248" t="str">
        <f>IF(V39="","",AA38)</f>
        <v/>
      </c>
      <c r="AB39" s="250"/>
      <c r="AD39">
        <f t="shared" si="2"/>
        <v>26</v>
      </c>
      <c r="AF39" s="247">
        <v>2</v>
      </c>
      <c r="AG39" s="248" t="str">
        <f>IF(VLOOKUP(MATCH($AE38,$G$10:$G$184,0)+5,$A$10:$K$184,9)="","",VLOOKUP(MATCH($AE38,$G$10:$G$184,0)+5,$A$10:$K$184,9))</f>
        <v/>
      </c>
      <c r="AH39" s="248" t="str">
        <f>IF($AG39="","",VLOOKUP(MATCH($AG39,女子申込!$B$9:$B$108,0),女子申込!$A$9:$F$108,3))</f>
        <v/>
      </c>
      <c r="AI39" s="248" t="str">
        <f>IF($AG39="","",VLOOKUP(MATCH($AG39,女子申込!$B$9:$B$108,0),女子申込!$A$9:$F$108,4))</f>
        <v/>
      </c>
      <c r="AJ39" s="249" t="str">
        <f>IF($AG39="","",VLOOKUP(MATCH($AG39,女子申込!$B$9:$B$108,0),女子申込!$A$9:$F$108,5))</f>
        <v/>
      </c>
      <c r="AK39" s="248" t="str">
        <f>IF($AG39="","",VLOOKUP(MATCH($AG39,女子申込!$B$9:$B$108,0),女子申込!$A$9:$F$108,6))</f>
        <v/>
      </c>
      <c r="AL39" s="248" t="str">
        <f>IF(AG39="","",AL38)</f>
        <v/>
      </c>
      <c r="AM39" s="250"/>
      <c r="AO39">
        <f t="shared" si="3"/>
        <v>26</v>
      </c>
      <c r="AQ39" s="247">
        <v>2</v>
      </c>
      <c r="AR39" s="248" t="str">
        <f>IF(VLOOKUP(MATCH($AP38,$L$10:$L$184,0)+3+$AQ39,$A$10:$P$184,14)="","",VLOOKUP(MATCH($AP38,$L$10:$L$184,0)+3+$AQ39,$A$10:$P$184,14))</f>
        <v/>
      </c>
      <c r="AS39" s="248" t="str">
        <f>IF($AR39="","",VLOOKUP(MATCH($AR39,女子申込!$B$9:$B$108,0),女子申込!$A$9:$F$108,3))</f>
        <v/>
      </c>
      <c r="AT39" s="248" t="str">
        <f>IF($AR39="","",VLOOKUP(MATCH($AR39,女子申込!$B$9:$B$108,0),女子申込!$A$9:$F$108,4))</f>
        <v/>
      </c>
      <c r="AU39" s="249" t="str">
        <f>IF($AR39="","",VLOOKUP(MATCH($AR39,女子申込!$B$9:$B$108,0),女子申込!$A$9:$F$108,5))</f>
        <v/>
      </c>
      <c r="AV39" s="248" t="str">
        <f>IF($AR39="","",VLOOKUP(MATCH($AR39,女子申込!$B$9:$B$108,0),女子申込!$A$9:$F$108,6))</f>
        <v/>
      </c>
      <c r="AW39" s="248" t="str">
        <f>IF(AR39="","",AW38)</f>
        <v/>
      </c>
      <c r="AX39" s="250"/>
    </row>
    <row r="40" spans="1:50">
      <c r="A40">
        <f t="shared" si="0"/>
        <v>31</v>
      </c>
      <c r="C40">
        <v>5</v>
      </c>
      <c r="D40" s="159"/>
      <c r="E40" s="154" t="str">
        <f>IF(ISERROR(MATCH(D40,女子申込!$B$9:$B$198,0)),"",VLOOKUP(MATCH(D40,女子申込!$B$9:$B$198,0),女子申込!$A$9:$F$198,3))</f>
        <v/>
      </c>
      <c r="F40" s="112" t="str">
        <f>IF(ISERROR(MATCH(D40,女子申込!$B$9:$B$198,0)),"",VLOOKUP(MATCH(D40,女子申込!$B$9:$B$198,0),女子申込!$A$9:$F$198,5))</f>
        <v/>
      </c>
      <c r="H40">
        <v>5</v>
      </c>
      <c r="I40" s="164"/>
      <c r="J40" s="154" t="str">
        <f>IF(ISERROR(MATCH(I40,女子申込!$B$9:$B$198,0)),"",VLOOKUP(MATCH(I40,女子申込!$B$9:$B$198,0),女子申込!$A$9:$F$198,3))</f>
        <v/>
      </c>
      <c r="K40" s="112" t="str">
        <f>IF(ISERROR(MATCH(I40,女子申込!$B$9:$B$198,0)),"",VLOOKUP(MATCH(I40,女子申込!$B$9:$B$198,0),女子申込!$A$9:$F$198,5))</f>
        <v/>
      </c>
      <c r="M40">
        <v>5</v>
      </c>
      <c r="N40" s="164"/>
      <c r="O40" s="154" t="str">
        <f>IF(ISERROR(MATCH(N40,女子申込!$B$9:$B$198,0)),"",VLOOKUP(MATCH(N40,女子申込!$B$9:$B$198,0),女子申込!$A$9:$F$198,3))</f>
        <v/>
      </c>
      <c r="P40" s="112" t="str">
        <f>IF(ISERROR(MATCH(N40,女子申込!$B$9:$B$198,0)),"",VLOOKUP(MATCH(N40,女子申込!$B$9:$B$198,0),女子申込!$A$9:$F$198,5))</f>
        <v/>
      </c>
      <c r="S40">
        <f t="shared" si="1"/>
        <v>27</v>
      </c>
      <c r="U40" s="247">
        <v>3</v>
      </c>
      <c r="V40" s="248" t="str">
        <f>IF(VLOOKUP(MATCH($T38,$B$10:$B$184,0)+6,$A$10:$F$184,4)="","",VLOOKUP(MATCH($T38,$B$10:$B$184,0)+6,$A$10:$F$184,4))</f>
        <v/>
      </c>
      <c r="W40" s="248" t="str">
        <f>IF($V40="","",VLOOKUP(MATCH($V40,女子申込!$B$9:$B$108,0),女子申込!$A$9:$F$108,3))</f>
        <v/>
      </c>
      <c r="X40" s="248" t="str">
        <f>IF($V40="","",VLOOKUP(MATCH($V40,女子申込!$B$9:$B$108,0),女子申込!$A$9:$F$108,4))</f>
        <v/>
      </c>
      <c r="Y40" s="249" t="str">
        <f>IF($V40="","",VLOOKUP(MATCH($V40,女子申込!$B$9:$B$108,0),女子申込!$A$9:$F$108,5))</f>
        <v/>
      </c>
      <c r="Z40" s="248" t="str">
        <f>IF($V40="","",VLOOKUP(MATCH($V40,女子申込!$B$9:$B$108,0),女子申込!$A$9:$F$108,6))</f>
        <v/>
      </c>
      <c r="AA40" s="248" t="str">
        <f>IF(V40="","",AA38)</f>
        <v/>
      </c>
      <c r="AB40" s="250"/>
      <c r="AD40">
        <f t="shared" si="2"/>
        <v>27</v>
      </c>
      <c r="AF40" s="247">
        <v>3</v>
      </c>
      <c r="AG40" s="248" t="str">
        <f>IF(VLOOKUP(MATCH($AE38,$G$10:$G$184,0)+6,$A$10:$K$184,9)="","",VLOOKUP(MATCH($AE38,$G$10:$G$184,0)+6,$A$10:$K$184,9))</f>
        <v/>
      </c>
      <c r="AH40" s="248" t="str">
        <f>IF($AG40="","",VLOOKUP(MATCH($AG40,女子申込!$B$9:$B$108,0),女子申込!$A$9:$F$108,3))</f>
        <v/>
      </c>
      <c r="AI40" s="248" t="str">
        <f>IF($AG40="","",VLOOKUP(MATCH($AG40,女子申込!$B$9:$B$108,0),女子申込!$A$9:$F$108,4))</f>
        <v/>
      </c>
      <c r="AJ40" s="249" t="str">
        <f>IF($AG40="","",VLOOKUP(MATCH($AG40,女子申込!$B$9:$B$108,0),女子申込!$A$9:$F$108,5))</f>
        <v/>
      </c>
      <c r="AK40" s="248" t="str">
        <f>IF($AG40="","",VLOOKUP(MATCH($AG40,女子申込!$B$9:$B$108,0),女子申込!$A$9:$F$108,6))</f>
        <v/>
      </c>
      <c r="AL40" s="248" t="str">
        <f>IF(AG40="","",AL38)</f>
        <v/>
      </c>
      <c r="AM40" s="250"/>
      <c r="AO40">
        <f t="shared" si="3"/>
        <v>27</v>
      </c>
      <c r="AQ40" s="247">
        <v>3</v>
      </c>
      <c r="AR40" s="248" t="str">
        <f>IF(VLOOKUP(MATCH($AP38,$L$10:$L$184,0)+3+$AQ40,$A$10:$P$184,14)="","",VLOOKUP(MATCH($AP38,$L$10:$L$184,0)+3+$AQ40,$A$10:$P$184,14))</f>
        <v/>
      </c>
      <c r="AS40" s="248" t="str">
        <f>IF($AR40="","",VLOOKUP(MATCH($AR40,女子申込!$B$9:$B$108,0),女子申込!$A$9:$F$108,3))</f>
        <v/>
      </c>
      <c r="AT40" s="248" t="str">
        <f>IF($AR40="","",VLOOKUP(MATCH($AR40,女子申込!$B$9:$B$108,0),女子申込!$A$9:$F$108,4))</f>
        <v/>
      </c>
      <c r="AU40" s="249" t="str">
        <f>IF($AR40="","",VLOOKUP(MATCH($AR40,女子申込!$B$9:$B$108,0),女子申込!$A$9:$F$108,5))</f>
        <v/>
      </c>
      <c r="AV40" s="248" t="str">
        <f>IF($AR40="","",VLOOKUP(MATCH($AR40,女子申込!$B$9:$B$108,0),女子申込!$A$9:$F$108,6))</f>
        <v/>
      </c>
      <c r="AW40" s="248" t="str">
        <f>IF(AR40="","",AW38)</f>
        <v/>
      </c>
      <c r="AX40" s="250"/>
    </row>
    <row r="41" spans="1:50">
      <c r="A41">
        <f t="shared" si="0"/>
        <v>32</v>
      </c>
      <c r="C41">
        <v>6</v>
      </c>
      <c r="D41" s="161"/>
      <c r="E41" s="154" t="str">
        <f>IF(ISERROR(MATCH(D41,女子申込!$B$9:$B$198,0)),"",VLOOKUP(MATCH(D41,女子申込!$B$9:$B$198,0),女子申込!$A$9:$F$198,3))</f>
        <v/>
      </c>
      <c r="F41" s="112" t="str">
        <f>IF(ISERROR(MATCH(D41,女子申込!$B$9:$B$198,0)),"",VLOOKUP(MATCH(D41,女子申込!$B$9:$B$198,0),女子申込!$A$9:$F$198,5))</f>
        <v/>
      </c>
      <c r="H41">
        <v>6</v>
      </c>
      <c r="I41" s="161"/>
      <c r="J41" s="154" t="str">
        <f>IF(ISERROR(MATCH(I41,女子申込!$B$9:$B$198,0)),"",VLOOKUP(MATCH(I41,女子申込!$B$9:$B$198,0),女子申込!$A$9:$F$198,3))</f>
        <v/>
      </c>
      <c r="K41" s="112" t="str">
        <f>IF(ISERROR(MATCH(I41,女子申込!$B$9:$B$198,0)),"",VLOOKUP(MATCH(I41,女子申込!$B$9:$B$198,0),女子申込!$A$9:$F$198,5))</f>
        <v/>
      </c>
      <c r="M41">
        <v>6</v>
      </c>
      <c r="N41" s="161"/>
      <c r="O41" s="154" t="str">
        <f>IF(ISERROR(MATCH(N41,女子申込!$B$9:$B$198,0)),"",VLOOKUP(MATCH(N41,女子申込!$B$9:$B$198,0),女子申込!$A$9:$F$198,3))</f>
        <v/>
      </c>
      <c r="P41" s="112" t="str">
        <f>IF(ISERROR(MATCH(N41,女子申込!$B$9:$B$198,0)),"",VLOOKUP(MATCH(N41,女子申込!$B$9:$B$198,0),女子申込!$A$9:$F$198,5))</f>
        <v/>
      </c>
      <c r="S41">
        <f t="shared" si="1"/>
        <v>28</v>
      </c>
      <c r="U41" s="247">
        <v>4</v>
      </c>
      <c r="V41" s="248" t="str">
        <f>IF(VLOOKUP(MATCH($T38,$B$10:$B$184,0)+7,$A$10:$F$184,4)="","",VLOOKUP(MATCH($T38,$B$10:$B$184,0)+7,$A$10:$F$184,4))</f>
        <v/>
      </c>
      <c r="W41" s="248" t="str">
        <f>IF($V41="","",VLOOKUP(MATCH($V41,女子申込!$B$9:$B$108,0),女子申込!$A$9:$F$108,3))</f>
        <v/>
      </c>
      <c r="X41" s="248" t="str">
        <f>IF($V41="","",VLOOKUP(MATCH($V41,女子申込!$B$9:$B$108,0),女子申込!$A$9:$F$108,4))</f>
        <v/>
      </c>
      <c r="Y41" s="249" t="str">
        <f>IF($V41="","",VLOOKUP(MATCH($V41,女子申込!$B$9:$B$108,0),女子申込!$A$9:$F$108,5))</f>
        <v/>
      </c>
      <c r="Z41" s="248" t="str">
        <f>IF($V41="","",VLOOKUP(MATCH($V41,女子申込!$B$9:$B$108,0),女子申込!$A$9:$F$108,6))</f>
        <v/>
      </c>
      <c r="AA41" s="248" t="str">
        <f>IF(V41="","",AA38)</f>
        <v/>
      </c>
      <c r="AB41" s="250"/>
      <c r="AD41">
        <f t="shared" si="2"/>
        <v>28</v>
      </c>
      <c r="AF41" s="247">
        <v>4</v>
      </c>
      <c r="AG41" s="248" t="str">
        <f>IF(VLOOKUP(MATCH($AE38,$G$10:$G$184,0)+7,$A$10:$K$184,9)="","",VLOOKUP(MATCH($AE38,$G$10:$G$184,0)+7,$A$10:$K$184,9))</f>
        <v/>
      </c>
      <c r="AH41" s="248" t="str">
        <f>IF($AG41="","",VLOOKUP(MATCH($AG41,女子申込!$B$9:$B$108,0),女子申込!$A$9:$F$108,3))</f>
        <v/>
      </c>
      <c r="AI41" s="248" t="str">
        <f>IF($AG41="","",VLOOKUP(MATCH($AG41,女子申込!$B$9:$B$108,0),女子申込!$A$9:$F$108,4))</f>
        <v/>
      </c>
      <c r="AJ41" s="249" t="str">
        <f>IF($AG41="","",VLOOKUP(MATCH($AG41,女子申込!$B$9:$B$108,0),女子申込!$A$9:$F$108,5))</f>
        <v/>
      </c>
      <c r="AK41" s="248" t="str">
        <f>IF($AG41="","",VLOOKUP(MATCH($AG41,女子申込!$B$9:$B$108,0),女子申込!$A$9:$F$108,6))</f>
        <v/>
      </c>
      <c r="AL41" s="248" t="str">
        <f>IF(AG41="","",AL38)</f>
        <v/>
      </c>
      <c r="AM41" s="250"/>
      <c r="AO41">
        <f t="shared" si="3"/>
        <v>28</v>
      </c>
      <c r="AQ41" s="247">
        <v>4</v>
      </c>
      <c r="AR41" s="248" t="str">
        <f>IF(VLOOKUP(MATCH($AP38,$L$10:$L$184,0)+3+$AQ41,$A$10:$P$184,14)="","",VLOOKUP(MATCH($AP38,$L$10:$L$184,0)+3+$AQ41,$A$10:$P$184,14))</f>
        <v/>
      </c>
      <c r="AS41" s="248" t="str">
        <f>IF($AR41="","",VLOOKUP(MATCH($AR41,女子申込!$B$9:$B$108,0),女子申込!$A$9:$F$108,3))</f>
        <v/>
      </c>
      <c r="AT41" s="248" t="str">
        <f>IF($AR41="","",VLOOKUP(MATCH($AR41,女子申込!$B$9:$B$108,0),女子申込!$A$9:$F$108,4))</f>
        <v/>
      </c>
      <c r="AU41" s="249" t="str">
        <f>IF($AR41="","",VLOOKUP(MATCH($AR41,女子申込!$B$9:$B$108,0),女子申込!$A$9:$F$108,5))</f>
        <v/>
      </c>
      <c r="AV41" s="248" t="str">
        <f>IF($AR41="","",VLOOKUP(MATCH($AR41,女子申込!$B$9:$B$108,0),女子申込!$A$9:$F$108,6))</f>
        <v/>
      </c>
      <c r="AW41" s="248" t="str">
        <f>IF(AR41="","",AW38)</f>
        <v/>
      </c>
      <c r="AX41" s="250"/>
    </row>
    <row r="42" spans="1:50">
      <c r="A42">
        <f t="shared" si="0"/>
        <v>33</v>
      </c>
      <c r="S42">
        <f t="shared" si="1"/>
        <v>29</v>
      </c>
      <c r="U42" s="247">
        <v>5</v>
      </c>
      <c r="V42" s="248" t="str">
        <f>IF(VLOOKUP(MATCH($T38,$B$10:$B$184,0)+8,$A$10:$F$184,4)="","",VLOOKUP(MATCH($T38,$B$10:$B$184,0)+8,$A$10:$F$184,4))</f>
        <v/>
      </c>
      <c r="W42" s="248" t="str">
        <f>IF($V42="","",VLOOKUP(MATCH($V42,女子申込!$B$9:$B$108,0),女子申込!$A$9:$F$108,3))</f>
        <v/>
      </c>
      <c r="X42" s="248" t="str">
        <f>IF($V42="","",VLOOKUP(MATCH($V42,女子申込!$B$9:$B$108,0),女子申込!$A$9:$F$108,4))</f>
        <v/>
      </c>
      <c r="Y42" s="249" t="str">
        <f>IF($V42="","",VLOOKUP(MATCH($V42,女子申込!$B$9:$B$108,0),女子申込!$A$9:$F$108,5))</f>
        <v/>
      </c>
      <c r="Z42" s="248" t="str">
        <f>IF($V42="","",VLOOKUP(MATCH($V42,女子申込!$B$9:$B$108,0),女子申込!$A$9:$F$108,6))</f>
        <v/>
      </c>
      <c r="AA42" s="248" t="str">
        <f>IF(V42="","",IF(Z42="","",AA38))</f>
        <v/>
      </c>
      <c r="AB42" s="250"/>
      <c r="AD42">
        <f t="shared" si="2"/>
        <v>29</v>
      </c>
      <c r="AF42" s="247">
        <v>5</v>
      </c>
      <c r="AG42" s="248" t="str">
        <f>IF(VLOOKUP(MATCH($AE38,$G$10:$G$184,0)+8,$A$10:$K$184,9)="","",VLOOKUP(MATCH($AE38,$G$10:$G$184,0)+8,$A$10:$K$184,9))</f>
        <v/>
      </c>
      <c r="AH42" s="248" t="str">
        <f>IF($AG42="","",VLOOKUP(MATCH($AG42,女子申込!$B$9:$B$108,0),女子申込!$A$9:$F$108,3))</f>
        <v/>
      </c>
      <c r="AI42" s="248" t="str">
        <f>IF($AG42="","",VLOOKUP(MATCH($AG42,女子申込!$B$9:$B$108,0),女子申込!$A$9:$F$108,4))</f>
        <v/>
      </c>
      <c r="AJ42" s="249" t="str">
        <f>IF($AG42="","",VLOOKUP(MATCH($AG42,女子申込!$B$9:$B$108,0),女子申込!$A$9:$F$108,5))</f>
        <v/>
      </c>
      <c r="AK42" s="248" t="str">
        <f>IF($AG42="","",VLOOKUP(MATCH($AG42,女子申込!$B$9:$B$108,0),女子申込!$A$9:$F$108,6))</f>
        <v/>
      </c>
      <c r="AL42" s="248" t="str">
        <f>IF(AG42="","",IF(AK42="","",AL38))</f>
        <v/>
      </c>
      <c r="AM42" s="250"/>
      <c r="AO42">
        <f t="shared" si="3"/>
        <v>29</v>
      </c>
      <c r="AQ42" s="247">
        <v>5</v>
      </c>
      <c r="AR42" s="248" t="str">
        <f>IF(VLOOKUP(MATCH($AP38,$L$10:$L$184,0)+3+$AQ42,$A$10:$P$184,14)="","",VLOOKUP(MATCH($AP38,$L$10:$L$184,0)+3+$AQ42,$A$10:$P$184,14))</f>
        <v/>
      </c>
      <c r="AS42" s="248" t="str">
        <f>IF($AR42="","",VLOOKUP(MATCH($AR42,女子申込!$B$9:$B$108,0),女子申込!$A$9:$F$108,3))</f>
        <v/>
      </c>
      <c r="AT42" s="248" t="str">
        <f>IF($AR42="","",VLOOKUP(MATCH($AR42,女子申込!$B$9:$B$108,0),女子申込!$A$9:$F$108,4))</f>
        <v/>
      </c>
      <c r="AU42" s="249" t="str">
        <f>IF($AR42="","",VLOOKUP(MATCH($AR42,女子申込!$B$9:$B$108,0),女子申込!$A$9:$F$108,5))</f>
        <v/>
      </c>
      <c r="AV42" s="248" t="str">
        <f>IF($AR42="","",VLOOKUP(MATCH($AR42,女子申込!$B$9:$B$108,0),女子申込!$A$9:$F$108,6))</f>
        <v/>
      </c>
      <c r="AW42" s="248" t="str">
        <f>IF(AR42="","",IF(AV42="","",AW38))</f>
        <v/>
      </c>
      <c r="AX42" s="250"/>
    </row>
    <row r="43" spans="1:50" ht="14.25">
      <c r="A43">
        <f t="shared" ref="A43:A63" si="4">A42+1</f>
        <v>34</v>
      </c>
      <c r="B43" s="169">
        <f>B32+1</f>
        <v>4</v>
      </c>
      <c r="C43" s="111"/>
      <c r="D43" s="155"/>
      <c r="E43" s="152" t="s">
        <v>20</v>
      </c>
      <c r="F43" s="114"/>
      <c r="G43" s="169">
        <f>G32+1</f>
        <v>4</v>
      </c>
      <c r="H43" s="111"/>
      <c r="I43" s="155"/>
      <c r="J43" s="152" t="s">
        <v>20</v>
      </c>
      <c r="K43" s="114"/>
      <c r="L43" s="169">
        <f>L32+1</f>
        <v>4</v>
      </c>
      <c r="M43" s="111"/>
      <c r="N43" s="155"/>
      <c r="O43" s="152" t="s">
        <v>20</v>
      </c>
      <c r="P43" s="114"/>
      <c r="S43">
        <f t="shared" si="1"/>
        <v>30</v>
      </c>
      <c r="U43" s="260">
        <v>6</v>
      </c>
      <c r="V43" s="252" t="str">
        <f>IF(VLOOKUP(MATCH($T38,$B$10:$B$184,0)+9,$A$10:$F$184,4)="","",VLOOKUP(MATCH($T38,$B$10:$B$184,0)+9,$A$10:$F$184,4))</f>
        <v/>
      </c>
      <c r="W43" s="252" t="str">
        <f>IF($V43="","",VLOOKUP(MATCH($V43,女子申込!$B$9:$B$108,0),女子申込!$A$9:$F$108,3))</f>
        <v/>
      </c>
      <c r="X43" s="252" t="str">
        <f>IF($V43="","",VLOOKUP(MATCH($V43,女子申込!$B$9:$B$108,0),女子申込!$A$9:$F$108,4))</f>
        <v/>
      </c>
      <c r="Y43" s="253" t="str">
        <f>IF($V43="","",VLOOKUP(MATCH($V43,女子申込!$B$9:$B$108,0),女子申込!$A$9:$F$108,5))</f>
        <v/>
      </c>
      <c r="Z43" s="252" t="str">
        <f>IF($V43="","",VLOOKUP(MATCH($V43,女子申込!$B$9:$B$108,0),女子申込!$A$9:$F$108,6))</f>
        <v/>
      </c>
      <c r="AA43" s="252" t="str">
        <f>IF(V43="","",IF(Z43="","",AA38))</f>
        <v/>
      </c>
      <c r="AB43" s="254"/>
      <c r="AD43">
        <f t="shared" si="2"/>
        <v>30</v>
      </c>
      <c r="AF43" s="260">
        <v>6</v>
      </c>
      <c r="AG43" s="261" t="str">
        <f>IF(VLOOKUP(MATCH($AE38,$G$10:$G$184,0)+9,$A$10:$K$184,9)="","",VLOOKUP(MATCH($AE38,$G$10:$G$184,0)+9,$A$10:$K$184,9))</f>
        <v/>
      </c>
      <c r="AH43" s="261" t="str">
        <f>IF($AG43="","",VLOOKUP(MATCH($AG43,女子申込!$B$9:$B$108,0),女子申込!$A$9:$F$108,3))</f>
        <v/>
      </c>
      <c r="AI43" s="261" t="str">
        <f>IF($AG43="","",VLOOKUP(MATCH($AG43,女子申込!$B$9:$B$108,0),女子申込!$A$9:$F$108,4))</f>
        <v/>
      </c>
      <c r="AJ43" s="262" t="str">
        <f>IF($AG43="","",VLOOKUP(MATCH($AG43,女子申込!$B$9:$B$108,0),女子申込!$A$9:$F$108,5))</f>
        <v/>
      </c>
      <c r="AK43" s="261" t="str">
        <f>IF($AG43="","",VLOOKUP(MATCH($AG43,女子申込!$B$9:$B$108,0),女子申込!$A$9:$F$108,6))</f>
        <v/>
      </c>
      <c r="AL43" s="261" t="str">
        <f>IF(AG43="","",IF(AK43="","",AL38))</f>
        <v/>
      </c>
      <c r="AM43" s="250"/>
      <c r="AO43">
        <f t="shared" si="3"/>
        <v>30</v>
      </c>
      <c r="AQ43" s="260">
        <v>6</v>
      </c>
      <c r="AR43" s="261" t="str">
        <f>IF(VLOOKUP(MATCH($AP38,$L$10:$L$184,0)+3+$AQ43,$A$10:$P$184,14)="","",VLOOKUP(MATCH($AP38,$L$10:$L$184,0)+3+$AQ43,$A$10:$P$184,14))</f>
        <v/>
      </c>
      <c r="AS43" s="261" t="str">
        <f>IF($AR43="","",VLOOKUP(MATCH($AR43,女子申込!$B$9:$B$108,0),女子申込!$A$9:$F$108,3))</f>
        <v/>
      </c>
      <c r="AT43" s="261" t="str">
        <f>IF($AR43="","",VLOOKUP(MATCH($AR43,女子申込!$B$9:$B$108,0),女子申込!$A$9:$F$108,4))</f>
        <v/>
      </c>
      <c r="AU43" s="262" t="str">
        <f>IF($AR43="","",VLOOKUP(MATCH($AR43,女子申込!$B$9:$B$108,0),女子申込!$A$9:$F$108,5))</f>
        <v/>
      </c>
      <c r="AV43" s="261" t="str">
        <f>IF($AR43="","",VLOOKUP(MATCH($AR43,女子申込!$B$9:$B$108,0),女子申込!$A$9:$F$108,6))</f>
        <v/>
      </c>
      <c r="AW43" s="261" t="str">
        <f>IF(AR43="","",IF(AV43="","",AW38))</f>
        <v/>
      </c>
      <c r="AX43" s="250"/>
    </row>
    <row r="44" spans="1:50" ht="14.25">
      <c r="A44">
        <f t="shared" si="4"/>
        <v>35</v>
      </c>
      <c r="D44" s="156"/>
      <c r="E44" s="153" t="s">
        <v>21</v>
      </c>
      <c r="F44" s="114"/>
      <c r="I44" s="159"/>
      <c r="J44" s="153" t="s">
        <v>21</v>
      </c>
      <c r="K44" s="114"/>
      <c r="N44" s="159"/>
      <c r="O44" s="153" t="s">
        <v>21</v>
      </c>
      <c r="P44" s="114"/>
      <c r="T44" s="228"/>
      <c r="Y44" s="122"/>
      <c r="AB44" s="122"/>
      <c r="AE44" s="228"/>
      <c r="AJ44" s="122"/>
      <c r="AM44" s="122"/>
      <c r="AP44" s="228"/>
      <c r="AU44" s="122"/>
      <c r="AX44" s="122"/>
    </row>
    <row r="45" spans="1:50">
      <c r="A45">
        <f t="shared" si="4"/>
        <v>36</v>
      </c>
      <c r="D45" s="234" t="s">
        <v>64</v>
      </c>
      <c r="E45" s="428" t="str">
        <f>IF(D47="","",VLOOKUP(MATCH(D47,女子申込!$B$9:$B$198,0),女子申込!$A$9:$F$198,6)&amp;D43)</f>
        <v/>
      </c>
      <c r="F45" s="429"/>
      <c r="I45" s="234" t="s">
        <v>64</v>
      </c>
      <c r="J45" s="428" t="str">
        <f>IF(I47="","",VLOOKUP(MATCH(I47,女子申込!$B$9:$B$198,0),女子申込!$A$9:$F$198,6)&amp;I43)</f>
        <v/>
      </c>
      <c r="K45" s="429"/>
      <c r="N45" s="234" t="s">
        <v>64</v>
      </c>
      <c r="O45" s="428" t="str">
        <f>IF(N47="","",VLOOKUP(MATCH(N47,女子申込!$B$9:$B$198,0),女子申込!$A$9:$F$198,6)&amp;N43)</f>
        <v/>
      </c>
      <c r="P45" s="429"/>
      <c r="Y45" s="122"/>
      <c r="AJ45" s="122"/>
      <c r="AU45" s="122"/>
    </row>
    <row r="46" spans="1:50">
      <c r="A46">
        <f t="shared" si="4"/>
        <v>37</v>
      </c>
      <c r="D46" s="235" t="s">
        <v>87</v>
      </c>
      <c r="E46" s="236" t="s">
        <v>22</v>
      </c>
      <c r="F46" s="237" t="s">
        <v>0</v>
      </c>
      <c r="I46" s="235" t="s">
        <v>87</v>
      </c>
      <c r="J46" s="236" t="s">
        <v>22</v>
      </c>
      <c r="K46" s="237" t="s">
        <v>0</v>
      </c>
      <c r="N46" s="235" t="s">
        <v>87</v>
      </c>
      <c r="O46" s="236" t="s">
        <v>22</v>
      </c>
      <c r="P46" s="237" t="s">
        <v>0</v>
      </c>
      <c r="Y46" s="122"/>
      <c r="AJ46" s="122"/>
      <c r="AU46" s="122"/>
    </row>
    <row r="47" spans="1:50">
      <c r="A47">
        <f t="shared" si="4"/>
        <v>38</v>
      </c>
      <c r="C47">
        <v>1</v>
      </c>
      <c r="D47" s="157"/>
      <c r="E47" s="154" t="str">
        <f>IF(ISERROR(MATCH(D47,女子申込!$B$9:$B$198,0)),"",VLOOKUP(MATCH(D47,女子申込!$B$9:$B$198,0),女子申込!$A$9:$F$198,3))</f>
        <v/>
      </c>
      <c r="F47" s="112" t="str">
        <f>IF(ISERROR(MATCH(D47,女子申込!$B$9:$B$198,0)),"",VLOOKUP(MATCH(D47,女子申込!$B$9:$B$198,0),女子申込!$A$9:$F$198,5))</f>
        <v/>
      </c>
      <c r="H47">
        <v>1</v>
      </c>
      <c r="I47" s="157"/>
      <c r="J47" s="154" t="str">
        <f>IF(ISERROR(MATCH(I47,女子申込!$B$9:$B$198,0)),"",VLOOKUP(MATCH(I47,女子申込!$B$9:$B$198,0),女子申込!$A$9:$F$198,3))</f>
        <v/>
      </c>
      <c r="K47" s="112" t="str">
        <f>IF(ISERROR(MATCH(I47,女子申込!$B$9:$B$198,0)),"",VLOOKUP(MATCH(I47,女子申込!$B$9:$B$198,0),女子申込!$A$9:$F$198,5))</f>
        <v/>
      </c>
      <c r="M47">
        <v>1</v>
      </c>
      <c r="N47" s="157"/>
      <c r="O47" s="154" t="str">
        <f>IF(ISERROR(MATCH(N47,女子申込!$B$9:$B$198,0)),"",VLOOKUP(MATCH(N47,女子申込!$B$9:$B$198,0),女子申込!$A$9:$F$198,3))</f>
        <v/>
      </c>
      <c r="P47" s="112" t="str">
        <f>IF(ISERROR(MATCH(N47,女子申込!$B$9:$B$198,0)),"",VLOOKUP(MATCH(N47,女子申込!$B$9:$B$198,0),女子申込!$A$9:$F$198,5))</f>
        <v/>
      </c>
      <c r="Y47" s="122"/>
      <c r="AJ47" s="122"/>
      <c r="AU47" s="122"/>
    </row>
    <row r="48" spans="1:50">
      <c r="A48">
        <f t="shared" si="4"/>
        <v>39</v>
      </c>
      <c r="C48">
        <v>2</v>
      </c>
      <c r="D48" s="160"/>
      <c r="E48" s="154" t="str">
        <f>IF(ISERROR(MATCH(D48,女子申込!$B$9:$B$198,0)),"",VLOOKUP(MATCH(D48,女子申込!$B$9:$B$198,0),女子申込!$A$9:$F$198,3))</f>
        <v/>
      </c>
      <c r="F48" s="112" t="str">
        <f>IF(ISERROR(MATCH(D48,女子申込!$B$9:$B$198,0)),"",VLOOKUP(MATCH(D48,女子申込!$B$9:$B$198,0),女子申込!$A$9:$F$198,5))</f>
        <v/>
      </c>
      <c r="H48">
        <v>2</v>
      </c>
      <c r="I48" s="160"/>
      <c r="J48" s="154" t="str">
        <f>IF(ISERROR(MATCH(I48,女子申込!$B$9:$B$198,0)),"",VLOOKUP(MATCH(I48,女子申込!$B$9:$B$198,0),女子申込!$A$9:$F$198,3))</f>
        <v/>
      </c>
      <c r="K48" s="112" t="str">
        <f>IF(ISERROR(MATCH(I48,女子申込!$B$9:$B$198,0)),"",VLOOKUP(MATCH(I48,女子申込!$B$9:$B$198,0),女子申込!$A$9:$F$198,5))</f>
        <v/>
      </c>
      <c r="M48">
        <v>2</v>
      </c>
      <c r="N48" s="160"/>
      <c r="O48" s="154" t="str">
        <f>IF(ISERROR(MATCH(N48,女子申込!$B$9:$B$198,0)),"",VLOOKUP(MATCH(N48,女子申込!$B$9:$B$198,0),女子申込!$A$9:$F$198,3))</f>
        <v/>
      </c>
      <c r="P48" s="112" t="str">
        <f>IF(ISERROR(MATCH(N48,女子申込!$B$9:$B$198,0)),"",VLOOKUP(MATCH(N48,女子申込!$B$9:$B$198,0),女子申込!$A$9:$F$198,5))</f>
        <v/>
      </c>
      <c r="Y48" s="122"/>
      <c r="AJ48" s="122"/>
      <c r="AU48" s="122"/>
    </row>
    <row r="49" spans="1:50">
      <c r="A49">
        <f t="shared" si="4"/>
        <v>40</v>
      </c>
      <c r="C49">
        <v>3</v>
      </c>
      <c r="D49" s="159"/>
      <c r="E49" s="154" t="str">
        <f>IF(ISERROR(MATCH(D49,女子申込!$B$9:$B$198,0)),"",VLOOKUP(MATCH(D49,女子申込!$B$9:$B$198,0),女子申込!$A$9:$F$198,3))</f>
        <v/>
      </c>
      <c r="F49" s="112" t="str">
        <f>IF(ISERROR(MATCH(D49,女子申込!$B$9:$B$198,0)),"",VLOOKUP(MATCH(D49,女子申込!$B$9:$B$198,0),女子申込!$A$9:$F$198,5))</f>
        <v/>
      </c>
      <c r="H49">
        <v>3</v>
      </c>
      <c r="I49" s="159"/>
      <c r="J49" s="154" t="str">
        <f>IF(ISERROR(MATCH(I49,女子申込!$B$9:$B$198,0)),"",VLOOKUP(MATCH(I49,女子申込!$B$9:$B$198,0),女子申込!$A$9:$F$198,3))</f>
        <v/>
      </c>
      <c r="K49" s="112" t="str">
        <f>IF(ISERROR(MATCH(I49,女子申込!$B$9:$B$198,0)),"",VLOOKUP(MATCH(I49,女子申込!$B$9:$B$198,0),女子申込!$A$9:$F$198,5))</f>
        <v/>
      </c>
      <c r="M49">
        <v>3</v>
      </c>
      <c r="N49" s="159"/>
      <c r="O49" s="154" t="str">
        <f>IF(ISERROR(MATCH(N49,女子申込!$B$9:$B$198,0)),"",VLOOKUP(MATCH(N49,女子申込!$B$9:$B$198,0),女子申込!$A$9:$F$198,3))</f>
        <v/>
      </c>
      <c r="P49" s="112" t="str">
        <f>IF(ISERROR(MATCH(N49,女子申込!$B$9:$B$198,0)),"",VLOOKUP(MATCH(N49,女子申込!$B$9:$B$198,0),女子申込!$A$9:$F$198,5))</f>
        <v/>
      </c>
      <c r="Y49" s="122"/>
      <c r="AJ49" s="122"/>
      <c r="AU49" s="122"/>
    </row>
    <row r="50" spans="1:50" ht="14.25">
      <c r="A50">
        <f t="shared" si="4"/>
        <v>41</v>
      </c>
      <c r="C50">
        <v>4</v>
      </c>
      <c r="D50" s="160"/>
      <c r="E50" s="154" t="str">
        <f>IF(ISERROR(MATCH(D50,女子申込!$B$9:$B$198,0)),"",VLOOKUP(MATCH(D50,女子申込!$B$9:$B$198,0),女子申込!$A$9:$F$198,3))</f>
        <v/>
      </c>
      <c r="F50" s="112" t="str">
        <f>IF(ISERROR(MATCH(D50,女子申込!$B$9:$B$198,0)),"",VLOOKUP(MATCH(D50,女子申込!$B$9:$B$198,0),女子申込!$A$9:$F$198,5))</f>
        <v/>
      </c>
      <c r="H50">
        <v>4</v>
      </c>
      <c r="I50" s="160"/>
      <c r="J50" s="154" t="str">
        <f>IF(ISERROR(MATCH(I50,女子申込!$B$9:$B$198,0)),"",VLOOKUP(MATCH(I50,女子申込!$B$9:$B$198,0),女子申込!$A$9:$F$198,3))</f>
        <v/>
      </c>
      <c r="K50" s="112" t="str">
        <f>IF(ISERROR(MATCH(I50,女子申込!$B$9:$B$198,0)),"",VLOOKUP(MATCH(I50,女子申込!$B$9:$B$198,0),女子申込!$A$9:$F$198,5))</f>
        <v/>
      </c>
      <c r="M50">
        <v>4</v>
      </c>
      <c r="N50" s="160"/>
      <c r="O50" s="154" t="str">
        <f>IF(ISERROR(MATCH(N50,女子申込!$B$9:$B$198,0)),"",VLOOKUP(MATCH(N50,女子申込!$B$9:$B$198,0),女子申込!$A$9:$F$198,3))</f>
        <v/>
      </c>
      <c r="P50" s="112" t="str">
        <f>IF(ISERROR(MATCH(N50,女子申込!$B$9:$B$198,0)),"",VLOOKUP(MATCH(N50,女子申込!$B$9:$B$198,0),女子申込!$A$9:$F$198,5))</f>
        <v/>
      </c>
      <c r="T50" s="228"/>
      <c r="Y50" s="122"/>
      <c r="AB50" s="122"/>
      <c r="AE50" s="228"/>
      <c r="AJ50" s="122"/>
      <c r="AM50" s="122"/>
      <c r="AP50" s="228"/>
      <c r="AU50" s="122"/>
      <c r="AX50" s="122"/>
    </row>
    <row r="51" spans="1:50">
      <c r="A51">
        <f t="shared" si="4"/>
        <v>42</v>
      </c>
      <c r="C51">
        <v>5</v>
      </c>
      <c r="D51" s="159"/>
      <c r="E51" s="154" t="str">
        <f>IF(ISERROR(MATCH(D51,女子申込!$B$9:$B$198,0)),"",VLOOKUP(MATCH(D51,女子申込!$B$9:$B$198,0),女子申込!$A$9:$F$198,3))</f>
        <v/>
      </c>
      <c r="F51" s="112" t="str">
        <f>IF(ISERROR(MATCH(D51,女子申込!$B$9:$B$198,0)),"",VLOOKUP(MATCH(D51,女子申込!$B$9:$B$198,0),女子申込!$A$9:$F$198,5))</f>
        <v/>
      </c>
      <c r="H51">
        <v>5</v>
      </c>
      <c r="I51" s="164"/>
      <c r="J51" s="154" t="str">
        <f>IF(ISERROR(MATCH(I51,女子申込!$B$9:$B$198,0)),"",VLOOKUP(MATCH(I51,女子申込!$B$9:$B$198,0),女子申込!$A$9:$F$198,3))</f>
        <v/>
      </c>
      <c r="K51" s="112" t="str">
        <f>IF(ISERROR(MATCH(I51,女子申込!$B$9:$B$198,0)),"",VLOOKUP(MATCH(I51,女子申込!$B$9:$B$198,0),女子申込!$A$9:$F$198,5))</f>
        <v/>
      </c>
      <c r="M51">
        <v>5</v>
      </c>
      <c r="N51" s="164"/>
      <c r="O51" s="154" t="str">
        <f>IF(ISERROR(MATCH(N51,女子申込!$B$9:$B$198,0)),"",VLOOKUP(MATCH(N51,女子申込!$B$9:$B$198,0),女子申込!$A$9:$F$198,3))</f>
        <v/>
      </c>
      <c r="P51" s="112" t="str">
        <f>IF(ISERROR(MATCH(N51,女子申込!$B$9:$B$198,0)),"",VLOOKUP(MATCH(N51,女子申込!$B$9:$B$198,0),女子申込!$A$9:$F$198,5))</f>
        <v/>
      </c>
      <c r="Y51" s="122"/>
      <c r="AJ51" s="122"/>
      <c r="AU51" s="122"/>
    </row>
    <row r="52" spans="1:50">
      <c r="A52">
        <f t="shared" si="4"/>
        <v>43</v>
      </c>
      <c r="C52">
        <v>6</v>
      </c>
      <c r="D52" s="161"/>
      <c r="E52" s="154" t="str">
        <f>IF(ISERROR(MATCH(D52,女子申込!$B$9:$B$198,0)),"",VLOOKUP(MATCH(D52,女子申込!$B$9:$B$198,0),女子申込!$A$9:$F$198,3))</f>
        <v/>
      </c>
      <c r="F52" s="112" t="str">
        <f>IF(ISERROR(MATCH(D52,女子申込!$B$9:$B$198,0)),"",VLOOKUP(MATCH(D52,女子申込!$B$9:$B$198,0),女子申込!$A$9:$F$198,5))</f>
        <v/>
      </c>
      <c r="H52">
        <v>6</v>
      </c>
      <c r="I52" s="161"/>
      <c r="J52" s="154" t="str">
        <f>IF(ISERROR(MATCH(I52,女子申込!$B$9:$B$198,0)),"",VLOOKUP(MATCH(I52,女子申込!$B$9:$B$198,0),女子申込!$A$9:$F$198,3))</f>
        <v/>
      </c>
      <c r="K52" s="112" t="str">
        <f>IF(ISERROR(MATCH(I52,女子申込!$B$9:$B$198,0)),"",VLOOKUP(MATCH(I52,女子申込!$B$9:$B$198,0),女子申込!$A$9:$F$198,5))</f>
        <v/>
      </c>
      <c r="M52">
        <v>6</v>
      </c>
      <c r="N52" s="161"/>
      <c r="O52" s="154" t="str">
        <f>IF(ISERROR(MATCH(N52,女子申込!$B$9:$B$198,0)),"",VLOOKUP(MATCH(N52,女子申込!$B$9:$B$198,0),女子申込!$A$9:$F$198,3))</f>
        <v/>
      </c>
      <c r="P52" s="112" t="str">
        <f>IF(ISERROR(MATCH(N52,女子申込!$B$9:$B$198,0)),"",VLOOKUP(MATCH(N52,女子申込!$B$9:$B$198,0),女子申込!$A$9:$F$198,5))</f>
        <v/>
      </c>
      <c r="Y52" s="122"/>
      <c r="AJ52" s="122"/>
      <c r="AU52" s="122"/>
    </row>
    <row r="53" spans="1:50">
      <c r="A53">
        <f t="shared" si="4"/>
        <v>44</v>
      </c>
      <c r="Y53" s="122"/>
      <c r="AJ53" s="122"/>
      <c r="AU53" s="122"/>
    </row>
    <row r="54" spans="1:50" ht="14.25">
      <c r="A54">
        <f t="shared" si="4"/>
        <v>45</v>
      </c>
      <c r="B54" s="169">
        <f>B43+1</f>
        <v>5</v>
      </c>
      <c r="C54" s="111"/>
      <c r="D54" s="155"/>
      <c r="E54" s="152" t="s">
        <v>20</v>
      </c>
      <c r="F54" s="114"/>
      <c r="G54" s="169">
        <f>G43+1</f>
        <v>5</v>
      </c>
      <c r="H54" s="111"/>
      <c r="I54" s="155"/>
      <c r="J54" s="152" t="s">
        <v>20</v>
      </c>
      <c r="K54" s="114"/>
      <c r="L54" s="169">
        <f>L43+1</f>
        <v>5</v>
      </c>
      <c r="M54" s="111"/>
      <c r="N54" s="155"/>
      <c r="O54" s="152" t="s">
        <v>20</v>
      </c>
      <c r="P54" s="114"/>
      <c r="Y54" s="122"/>
      <c r="AJ54" s="122"/>
      <c r="AU54" s="122"/>
    </row>
    <row r="55" spans="1:50">
      <c r="A55">
        <f t="shared" si="4"/>
        <v>46</v>
      </c>
      <c r="D55" s="156"/>
      <c r="E55" s="153" t="s">
        <v>21</v>
      </c>
      <c r="F55" s="114"/>
      <c r="I55" s="159"/>
      <c r="J55" s="153" t="s">
        <v>21</v>
      </c>
      <c r="K55" s="114"/>
      <c r="N55" s="159"/>
      <c r="O55" s="153" t="s">
        <v>21</v>
      </c>
      <c r="P55" s="114"/>
      <c r="Y55" s="122"/>
      <c r="AJ55" s="122"/>
    </row>
    <row r="56" spans="1:50" ht="14.25">
      <c r="A56">
        <f t="shared" si="4"/>
        <v>47</v>
      </c>
      <c r="D56" s="234" t="s">
        <v>64</v>
      </c>
      <c r="E56" s="428" t="str">
        <f>IF(D58="","",VLOOKUP(MATCH(D58,女子申込!$B$9:$B$198,0),女子申込!$A$9:$F$198,6)&amp;D54)</f>
        <v/>
      </c>
      <c r="F56" s="429"/>
      <c r="I56" s="234" t="s">
        <v>64</v>
      </c>
      <c r="J56" s="428" t="str">
        <f>IF(I58="","",VLOOKUP(MATCH(I58,女子申込!$B$9:$B$198,0),女子申込!$A$9:$F$198,6)&amp;I54)</f>
        <v/>
      </c>
      <c r="K56" s="429"/>
      <c r="N56" s="234" t="s">
        <v>64</v>
      </c>
      <c r="O56" s="428" t="str">
        <f>IF(N58="","",VLOOKUP(MATCH(N58,女子申込!$B$9:$B$198,0),女子申込!$A$9:$F$198,6)&amp;N54)</f>
        <v/>
      </c>
      <c r="P56" s="429"/>
      <c r="T56" s="228"/>
      <c r="Y56" s="122"/>
      <c r="AB56" s="122"/>
      <c r="AE56" s="228"/>
      <c r="AJ56" s="122"/>
      <c r="AM56" s="122"/>
    </row>
    <row r="57" spans="1:50">
      <c r="A57">
        <f t="shared" si="4"/>
        <v>48</v>
      </c>
      <c r="D57" s="235" t="s">
        <v>87</v>
      </c>
      <c r="E57" s="236" t="s">
        <v>22</v>
      </c>
      <c r="F57" s="237" t="s">
        <v>0</v>
      </c>
      <c r="I57" s="235" t="s">
        <v>87</v>
      </c>
      <c r="J57" s="236" t="s">
        <v>22</v>
      </c>
      <c r="K57" s="237" t="s">
        <v>0</v>
      </c>
      <c r="N57" s="235" t="s">
        <v>87</v>
      </c>
      <c r="O57" s="236" t="s">
        <v>22</v>
      </c>
      <c r="P57" s="237" t="s">
        <v>0</v>
      </c>
      <c r="Y57" s="122"/>
      <c r="AJ57" s="122"/>
    </row>
    <row r="58" spans="1:50">
      <c r="A58">
        <f t="shared" si="4"/>
        <v>49</v>
      </c>
      <c r="C58">
        <v>1</v>
      </c>
      <c r="D58" s="157"/>
      <c r="E58" s="154" t="str">
        <f>IF(ISERROR(MATCH(D58,女子申込!$B$9:$B$198,0)),"",VLOOKUP(MATCH(D58,女子申込!$B$9:$B$198,0),女子申込!$A$9:$F$198,3))</f>
        <v/>
      </c>
      <c r="F58" s="112" t="str">
        <f>IF(ISERROR(MATCH(D58,女子申込!$B$9:$B$198,0)),"",VLOOKUP(MATCH(D58,女子申込!$B$9:$B$198,0),女子申込!$A$9:$F$198,5))</f>
        <v/>
      </c>
      <c r="H58">
        <v>1</v>
      </c>
      <c r="I58" s="157"/>
      <c r="J58" s="154" t="str">
        <f>IF(ISERROR(MATCH(I58,女子申込!$B$9:$B$198,0)),"",VLOOKUP(MATCH(I58,女子申込!$B$9:$B$198,0),女子申込!$A$9:$F$198,3))</f>
        <v/>
      </c>
      <c r="K58" s="112" t="str">
        <f>IF(ISERROR(MATCH(I58,女子申込!$B$9:$B$198,0)),"",VLOOKUP(MATCH(I58,女子申込!$B$9:$B$198,0),女子申込!$A$9:$F$198,5))</f>
        <v/>
      </c>
      <c r="M58">
        <v>1</v>
      </c>
      <c r="N58" s="157"/>
      <c r="O58" s="154" t="str">
        <f>IF(ISERROR(MATCH(N58,女子申込!$B$9:$B$198,0)),"",VLOOKUP(MATCH(N58,女子申込!$B$9:$B$198,0),女子申込!$A$9:$F$198,3))</f>
        <v/>
      </c>
      <c r="P58" s="112" t="str">
        <f>IF(ISERROR(MATCH(N58,女子申込!$B$9:$B$198,0)),"",VLOOKUP(MATCH(N58,女子申込!$B$9:$B$198,0),女子申込!$A$9:$F$198,5))</f>
        <v/>
      </c>
      <c r="Y58" s="122"/>
      <c r="AJ58" s="122"/>
    </row>
    <row r="59" spans="1:50">
      <c r="A59">
        <f t="shared" si="4"/>
        <v>50</v>
      </c>
      <c r="C59">
        <v>2</v>
      </c>
      <c r="D59" s="160"/>
      <c r="E59" s="154" t="str">
        <f>IF(ISERROR(MATCH(D59,女子申込!$B$9:$B$198,0)),"",VLOOKUP(MATCH(D59,女子申込!$B$9:$B$198,0),女子申込!$A$9:$F$198,3))</f>
        <v/>
      </c>
      <c r="F59" s="112" t="str">
        <f>IF(ISERROR(MATCH(D59,女子申込!$B$9:$B$198,0)),"",VLOOKUP(MATCH(D59,女子申込!$B$9:$B$198,0),女子申込!$A$9:$F$198,5))</f>
        <v/>
      </c>
      <c r="H59">
        <v>2</v>
      </c>
      <c r="I59" s="160"/>
      <c r="J59" s="154" t="str">
        <f>IF(ISERROR(MATCH(I59,女子申込!$B$9:$B$198,0)),"",VLOOKUP(MATCH(I59,女子申込!$B$9:$B$198,0),女子申込!$A$9:$F$198,3))</f>
        <v/>
      </c>
      <c r="K59" s="112" t="str">
        <f>IF(ISERROR(MATCH(I59,女子申込!$B$9:$B$198,0)),"",VLOOKUP(MATCH(I59,女子申込!$B$9:$B$198,0),女子申込!$A$9:$F$198,5))</f>
        <v/>
      </c>
      <c r="M59">
        <v>2</v>
      </c>
      <c r="N59" s="160"/>
      <c r="O59" s="154" t="str">
        <f>IF(ISERROR(MATCH(N59,女子申込!$B$9:$B$198,0)),"",VLOOKUP(MATCH(N59,女子申込!$B$9:$B$198,0),女子申込!$A$9:$F$198,3))</f>
        <v/>
      </c>
      <c r="P59" s="112" t="str">
        <f>IF(ISERROR(MATCH(N59,女子申込!$B$9:$B$198,0)),"",VLOOKUP(MATCH(N59,女子申込!$B$9:$B$198,0),女子申込!$A$9:$F$198,5))</f>
        <v/>
      </c>
      <c r="Y59" s="122"/>
      <c r="AJ59" s="122"/>
    </row>
    <row r="60" spans="1:50">
      <c r="A60">
        <f t="shared" si="4"/>
        <v>51</v>
      </c>
      <c r="C60">
        <v>3</v>
      </c>
      <c r="D60" s="159"/>
      <c r="E60" s="154" t="str">
        <f>IF(ISERROR(MATCH(D60,女子申込!$B$9:$B$198,0)),"",VLOOKUP(MATCH(D60,女子申込!$B$9:$B$198,0),女子申込!$A$9:$F$198,3))</f>
        <v/>
      </c>
      <c r="F60" s="112" t="str">
        <f>IF(ISERROR(MATCH(D60,女子申込!$B$9:$B$198,0)),"",VLOOKUP(MATCH(D60,女子申込!$B$9:$B$198,0),女子申込!$A$9:$F$198,5))</f>
        <v/>
      </c>
      <c r="H60">
        <v>3</v>
      </c>
      <c r="I60" s="159"/>
      <c r="J60" s="154" t="str">
        <f>IF(ISERROR(MATCH(I60,女子申込!$B$9:$B$198,0)),"",VLOOKUP(MATCH(I60,女子申込!$B$9:$B$198,0),女子申込!$A$9:$F$198,3))</f>
        <v/>
      </c>
      <c r="K60" s="112" t="str">
        <f>IF(ISERROR(MATCH(I60,女子申込!$B$9:$B$198,0)),"",VLOOKUP(MATCH(I60,女子申込!$B$9:$B$198,0),女子申込!$A$9:$F$198,5))</f>
        <v/>
      </c>
      <c r="M60">
        <v>3</v>
      </c>
      <c r="N60" s="159"/>
      <c r="O60" s="154" t="str">
        <f>IF(ISERROR(MATCH(N60,女子申込!$B$9:$B$198,0)),"",VLOOKUP(MATCH(N60,女子申込!$B$9:$B$198,0),女子申込!$A$9:$F$198,3))</f>
        <v/>
      </c>
      <c r="P60" s="112" t="str">
        <f>IF(ISERROR(MATCH(N60,女子申込!$B$9:$B$198,0)),"",VLOOKUP(MATCH(N60,女子申込!$B$9:$B$198,0),女子申込!$A$9:$F$198,5))</f>
        <v/>
      </c>
      <c r="Y60" s="122"/>
      <c r="AJ60" s="122"/>
    </row>
    <row r="61" spans="1:50">
      <c r="A61">
        <f t="shared" si="4"/>
        <v>52</v>
      </c>
      <c r="C61">
        <v>4</v>
      </c>
      <c r="D61" s="160"/>
      <c r="E61" s="154" t="str">
        <f>IF(ISERROR(MATCH(D61,女子申込!$B$9:$B$198,0)),"",VLOOKUP(MATCH(D61,女子申込!$B$9:$B$198,0),女子申込!$A$9:$F$198,3))</f>
        <v/>
      </c>
      <c r="F61" s="112" t="str">
        <f>IF(ISERROR(MATCH(D61,女子申込!$B$9:$B$198,0)),"",VLOOKUP(MATCH(D61,女子申込!$B$9:$B$198,0),女子申込!$A$9:$F$198,5))</f>
        <v/>
      </c>
      <c r="H61">
        <v>4</v>
      </c>
      <c r="I61" s="160"/>
      <c r="J61" s="154" t="str">
        <f>IF(ISERROR(MATCH(I61,女子申込!$B$9:$B$198,0)),"",VLOOKUP(MATCH(I61,女子申込!$B$9:$B$198,0),女子申込!$A$9:$F$198,3))</f>
        <v/>
      </c>
      <c r="K61" s="112" t="str">
        <f>IF(ISERROR(MATCH(I61,女子申込!$B$9:$B$198,0)),"",VLOOKUP(MATCH(I61,女子申込!$B$9:$B$198,0),女子申込!$A$9:$F$198,5))</f>
        <v/>
      </c>
      <c r="M61">
        <v>4</v>
      </c>
      <c r="N61" s="160"/>
      <c r="O61" s="154" t="str">
        <f>IF(ISERROR(MATCH(N61,女子申込!$B$9:$B$198,0)),"",VLOOKUP(MATCH(N61,女子申込!$B$9:$B$198,0),女子申込!$A$9:$F$198,3))</f>
        <v/>
      </c>
      <c r="P61" s="112" t="str">
        <f>IF(ISERROR(MATCH(N61,女子申込!$B$9:$B$198,0)),"",VLOOKUP(MATCH(N61,女子申込!$B$9:$B$198,0),女子申込!$A$9:$F$198,5))</f>
        <v/>
      </c>
      <c r="Y61" s="122"/>
      <c r="AJ61" s="122"/>
    </row>
    <row r="62" spans="1:50" ht="14.25">
      <c r="A62">
        <f t="shared" si="4"/>
        <v>53</v>
      </c>
      <c r="C62">
        <v>5</v>
      </c>
      <c r="D62" s="159"/>
      <c r="E62" s="154" t="str">
        <f>IF(ISERROR(MATCH(D62,女子申込!$B$9:$B$198,0)),"",VLOOKUP(MATCH(D62,女子申込!$B$9:$B$198,0),女子申込!$A$9:$F$198,3))</f>
        <v/>
      </c>
      <c r="F62" s="112" t="str">
        <f>IF(ISERROR(MATCH(D62,女子申込!$B$9:$B$198,0)),"",VLOOKUP(MATCH(D62,女子申込!$B$9:$B$198,0),女子申込!$A$9:$F$198,5))</f>
        <v/>
      </c>
      <c r="H62">
        <v>5</v>
      </c>
      <c r="I62" s="164"/>
      <c r="J62" s="154" t="str">
        <f>IF(ISERROR(MATCH(I62,女子申込!$B$9:$B$198,0)),"",VLOOKUP(MATCH(I62,女子申込!$B$9:$B$198,0),女子申込!$A$9:$F$198,3))</f>
        <v/>
      </c>
      <c r="K62" s="112" t="str">
        <f>IF(ISERROR(MATCH(I62,女子申込!$B$9:$B$198,0)),"",VLOOKUP(MATCH(I62,女子申込!$B$9:$B$198,0),女子申込!$A$9:$F$198,5))</f>
        <v/>
      </c>
      <c r="M62">
        <v>5</v>
      </c>
      <c r="N62" s="164"/>
      <c r="O62" s="154" t="str">
        <f>IF(ISERROR(MATCH(N62,女子申込!$B$9:$B$198,0)),"",VLOOKUP(MATCH(N62,女子申込!$B$9:$B$198,0),女子申込!$A$9:$F$198,3))</f>
        <v/>
      </c>
      <c r="P62" s="112" t="str">
        <f>IF(ISERROR(MATCH(N62,女子申込!$B$9:$B$198,0)),"",VLOOKUP(MATCH(N62,女子申込!$B$9:$B$198,0),女子申込!$A$9:$F$198,5))</f>
        <v/>
      </c>
      <c r="T62" s="228"/>
      <c r="Y62" s="122"/>
      <c r="AB62" s="122"/>
      <c r="AE62" s="228"/>
      <c r="AJ62" s="122"/>
      <c r="AM62" s="122"/>
    </row>
    <row r="63" spans="1:50">
      <c r="A63">
        <f t="shared" si="4"/>
        <v>54</v>
      </c>
      <c r="C63">
        <v>6</v>
      </c>
      <c r="D63" s="161"/>
      <c r="E63" s="154" t="str">
        <f>IF(ISERROR(MATCH(D63,女子申込!$B$9:$B$198,0)),"",VLOOKUP(MATCH(D63,女子申込!$B$9:$B$198,0),女子申込!$A$9:$F$198,3))</f>
        <v/>
      </c>
      <c r="F63" s="112" t="str">
        <f>IF(ISERROR(MATCH(D63,女子申込!$B$9:$B$198,0)),"",VLOOKUP(MATCH(D63,女子申込!$B$9:$B$198,0),女子申込!$A$9:$F$198,5))</f>
        <v/>
      </c>
      <c r="H63">
        <v>6</v>
      </c>
      <c r="I63" s="161"/>
      <c r="J63" s="154" t="str">
        <f>IF(ISERROR(MATCH(I63,女子申込!$B$9:$B$198,0)),"",VLOOKUP(MATCH(I63,女子申込!$B$9:$B$198,0),女子申込!$A$9:$F$198,3))</f>
        <v/>
      </c>
      <c r="K63" s="112" t="str">
        <f>IF(ISERROR(MATCH(I63,女子申込!$B$9:$B$198,0)),"",VLOOKUP(MATCH(I63,女子申込!$B$9:$B$198,0),女子申込!$A$9:$F$198,5))</f>
        <v/>
      </c>
      <c r="M63">
        <v>6</v>
      </c>
      <c r="N63" s="161"/>
      <c r="O63" s="154" t="str">
        <f>IF(ISERROR(MATCH(N63,女子申込!$B$9:$B$198,0)),"",VLOOKUP(MATCH(N63,女子申込!$B$9:$B$198,0),女子申込!$A$9:$F$198,3))</f>
        <v/>
      </c>
      <c r="P63" s="112" t="str">
        <f>IF(ISERROR(MATCH(N63,女子申込!$B$9:$B$198,0)),"",VLOOKUP(MATCH(N63,女子申込!$B$9:$B$198,0),女子申込!$A$9:$F$198,5))</f>
        <v/>
      </c>
      <c r="Y63" s="122"/>
      <c r="AJ63" s="122"/>
    </row>
    <row r="64" spans="1:50">
      <c r="Y64" s="122"/>
      <c r="AJ64" s="122"/>
    </row>
    <row r="65" spans="2:39" ht="14.25">
      <c r="B65" s="228"/>
      <c r="G65" s="228"/>
      <c r="L65" s="228"/>
      <c r="Y65" s="122"/>
      <c r="AJ65" s="122"/>
    </row>
    <row r="66" spans="2:39">
      <c r="Y66" s="122"/>
      <c r="AJ66" s="122"/>
    </row>
    <row r="67" spans="2:39">
      <c r="Y67" s="122"/>
      <c r="AJ67" s="122"/>
    </row>
    <row r="68" spans="2:39" ht="14.25">
      <c r="T68" s="228"/>
      <c r="Y68" s="122"/>
      <c r="AB68" s="122"/>
      <c r="AE68" s="228"/>
      <c r="AJ68" s="122"/>
      <c r="AM68" s="122"/>
    </row>
    <row r="69" spans="2:39">
      <c r="Y69" s="122"/>
      <c r="AJ69" s="122"/>
    </row>
    <row r="70" spans="2:39">
      <c r="Y70" s="122"/>
      <c r="AJ70" s="122"/>
    </row>
    <row r="71" spans="2:39">
      <c r="Y71" s="122"/>
      <c r="AJ71" s="122"/>
    </row>
    <row r="72" spans="2:39">
      <c r="Y72" s="122"/>
      <c r="AJ72" s="122"/>
    </row>
    <row r="73" spans="2:39">
      <c r="Y73" s="122"/>
      <c r="AJ73" s="122"/>
    </row>
    <row r="74" spans="2:39" ht="14.25">
      <c r="T74" s="228"/>
      <c r="Y74" s="122"/>
      <c r="AB74" s="122"/>
    </row>
    <row r="75" spans="2:39">
      <c r="Y75" s="122"/>
    </row>
    <row r="76" spans="2:39" ht="14.25">
      <c r="B76" s="228"/>
      <c r="G76" s="228"/>
      <c r="Y76" s="122"/>
    </row>
    <row r="77" spans="2:39">
      <c r="Y77" s="122"/>
    </row>
    <row r="78" spans="2:39">
      <c r="Y78" s="122"/>
    </row>
    <row r="79" spans="2:39">
      <c r="Y79" s="122"/>
    </row>
    <row r="80" spans="2:39" ht="14.25">
      <c r="T80" s="228"/>
      <c r="Y80" s="122"/>
      <c r="AB80" s="122"/>
    </row>
    <row r="81" spans="2:28">
      <c r="Y81" s="122"/>
    </row>
    <row r="82" spans="2:28">
      <c r="Y82" s="122"/>
    </row>
    <row r="83" spans="2:28">
      <c r="Y83" s="122"/>
    </row>
    <row r="84" spans="2:28">
      <c r="Y84" s="122"/>
    </row>
    <row r="85" spans="2:28">
      <c r="Y85" s="122"/>
    </row>
    <row r="86" spans="2:28" ht="14.25">
      <c r="T86" s="228"/>
      <c r="Y86" s="122"/>
      <c r="AB86" s="122"/>
    </row>
    <row r="87" spans="2:28" ht="14.25">
      <c r="B87" s="228"/>
      <c r="G87" s="228"/>
      <c r="Y87" s="122"/>
    </row>
    <row r="88" spans="2:28">
      <c r="Y88" s="122"/>
    </row>
    <row r="89" spans="2:28">
      <c r="Y89" s="122"/>
    </row>
    <row r="90" spans="2:28">
      <c r="Y90" s="122"/>
    </row>
    <row r="91" spans="2:28">
      <c r="Y91" s="122"/>
    </row>
    <row r="92" spans="2:28" ht="14.25">
      <c r="T92" s="228"/>
      <c r="Y92" s="122"/>
      <c r="AB92" s="122"/>
    </row>
    <row r="93" spans="2:28">
      <c r="Y93" s="122"/>
    </row>
    <row r="94" spans="2:28">
      <c r="Y94" s="122"/>
    </row>
    <row r="95" spans="2:28">
      <c r="Y95" s="122"/>
    </row>
    <row r="96" spans="2:28">
      <c r="Y96" s="122"/>
    </row>
    <row r="97" spans="2:28">
      <c r="Y97" s="122"/>
    </row>
    <row r="98" spans="2:28" ht="14.25">
      <c r="B98" s="228"/>
      <c r="G98" s="228"/>
      <c r="T98" s="228"/>
      <c r="Y98" s="122"/>
      <c r="AB98" s="122"/>
    </row>
    <row r="99" spans="2:28">
      <c r="Y99" s="122"/>
    </row>
    <row r="100" spans="2:28">
      <c r="Y100" s="122"/>
    </row>
    <row r="101" spans="2:28">
      <c r="Y101" s="122"/>
    </row>
    <row r="102" spans="2:28">
      <c r="Y102" s="122"/>
    </row>
    <row r="103" spans="2:28">
      <c r="Y103" s="122"/>
    </row>
    <row r="104" spans="2:28" ht="14.25">
      <c r="T104" s="228"/>
      <c r="Y104" s="122"/>
      <c r="AB104" s="122"/>
    </row>
    <row r="105" spans="2:28">
      <c r="Y105" s="122"/>
    </row>
    <row r="106" spans="2:28">
      <c r="Y106" s="122"/>
    </row>
    <row r="107" spans="2:28">
      <c r="Y107" s="122"/>
    </row>
    <row r="108" spans="2:28">
      <c r="Y108" s="122"/>
    </row>
    <row r="109" spans="2:28" ht="14.25">
      <c r="B109" s="228"/>
      <c r="G109" s="228"/>
      <c r="Y109" s="122"/>
    </row>
    <row r="110" spans="2:28" ht="14.25">
      <c r="T110" s="228"/>
      <c r="Y110" s="122"/>
      <c r="AB110" s="122"/>
    </row>
    <row r="111" spans="2:28">
      <c r="Y111" s="122"/>
    </row>
    <row r="112" spans="2:28">
      <c r="Y112" s="122"/>
    </row>
    <row r="113" spans="2:28">
      <c r="Y113" s="122"/>
    </row>
    <row r="114" spans="2:28">
      <c r="Y114" s="122"/>
    </row>
    <row r="115" spans="2:28">
      <c r="Y115" s="122"/>
    </row>
    <row r="116" spans="2:28" ht="14.25">
      <c r="T116" s="228"/>
      <c r="Y116" s="122"/>
      <c r="AB116" s="122"/>
    </row>
    <row r="117" spans="2:28">
      <c r="Y117" s="122"/>
    </row>
    <row r="118" spans="2:28">
      <c r="Y118" s="122"/>
    </row>
    <row r="119" spans="2:28">
      <c r="Y119" s="122"/>
    </row>
    <row r="120" spans="2:28" ht="14.25">
      <c r="B120" s="228"/>
      <c r="G120" s="228"/>
      <c r="Y120" s="122"/>
    </row>
    <row r="121" spans="2:28">
      <c r="Y121" s="122"/>
    </row>
    <row r="122" spans="2:28" ht="14.25">
      <c r="T122" s="228"/>
      <c r="Y122" s="122"/>
      <c r="AB122" s="122"/>
    </row>
    <row r="123" spans="2:28">
      <c r="Y123" s="122"/>
    </row>
    <row r="124" spans="2:28">
      <c r="Y124" s="122"/>
    </row>
    <row r="125" spans="2:28">
      <c r="Y125" s="122"/>
    </row>
    <row r="126" spans="2:28">
      <c r="Y126" s="122"/>
    </row>
    <row r="127" spans="2:28">
      <c r="Y127" s="122"/>
    </row>
    <row r="128" spans="2:28" ht="14.25">
      <c r="T128" s="228"/>
      <c r="Y128" s="122"/>
      <c r="AB128" s="122"/>
    </row>
    <row r="129" spans="2:28">
      <c r="Y129" s="122"/>
    </row>
    <row r="130" spans="2:28">
      <c r="Y130" s="122"/>
    </row>
    <row r="131" spans="2:28" ht="14.25">
      <c r="B131" s="228"/>
      <c r="G131" s="228"/>
      <c r="Y131" s="122"/>
    </row>
    <row r="132" spans="2:28">
      <c r="Y132" s="122"/>
    </row>
    <row r="133" spans="2:28">
      <c r="Y133" s="122"/>
    </row>
    <row r="134" spans="2:28" ht="14.25">
      <c r="T134" s="228"/>
      <c r="Y134" s="122"/>
      <c r="AB134" s="122"/>
    </row>
    <row r="135" spans="2:28">
      <c r="Y135" s="122"/>
    </row>
    <row r="136" spans="2:28">
      <c r="Y136" s="122"/>
    </row>
    <row r="137" spans="2:28">
      <c r="Y137" s="122"/>
    </row>
    <row r="138" spans="2:28">
      <c r="Y138" s="122"/>
    </row>
    <row r="139" spans="2:28">
      <c r="Y139" s="122"/>
    </row>
    <row r="140" spans="2:28" ht="14.25">
      <c r="T140" s="228"/>
      <c r="Y140" s="122"/>
      <c r="AB140" s="122"/>
    </row>
    <row r="141" spans="2:28">
      <c r="Y141" s="122"/>
    </row>
    <row r="142" spans="2:28" ht="14.25">
      <c r="B142" s="228"/>
      <c r="G142" s="228"/>
      <c r="Y142" s="122"/>
    </row>
    <row r="143" spans="2:28">
      <c r="Y143" s="122"/>
    </row>
    <row r="144" spans="2:28">
      <c r="Y144" s="122"/>
    </row>
    <row r="145" spans="2:28">
      <c r="Y145" s="122"/>
    </row>
    <row r="146" spans="2:28" ht="14.25">
      <c r="T146" s="228"/>
      <c r="Y146" s="122"/>
      <c r="AB146" s="122"/>
    </row>
    <row r="147" spans="2:28">
      <c r="Y147" s="122"/>
    </row>
    <row r="148" spans="2:28">
      <c r="Y148" s="122"/>
    </row>
    <row r="149" spans="2:28">
      <c r="Y149" s="122"/>
    </row>
    <row r="150" spans="2:28">
      <c r="Y150" s="122"/>
    </row>
    <row r="151" spans="2:28">
      <c r="Y151" s="122"/>
    </row>
    <row r="152" spans="2:28" ht="14.25">
      <c r="T152" s="228"/>
      <c r="Y152" s="122"/>
      <c r="AB152" s="122"/>
    </row>
    <row r="153" spans="2:28" ht="14.25">
      <c r="B153" s="228"/>
      <c r="G153" s="228"/>
      <c r="Y153" s="122"/>
    </row>
    <row r="154" spans="2:28">
      <c r="Y154" s="122"/>
    </row>
    <row r="155" spans="2:28">
      <c r="Y155" s="122"/>
    </row>
    <row r="156" spans="2:28">
      <c r="Y156" s="122"/>
    </row>
    <row r="157" spans="2:28">
      <c r="Y157" s="122"/>
    </row>
    <row r="158" spans="2:28" ht="14.25">
      <c r="T158" s="228"/>
      <c r="Y158" s="122"/>
      <c r="AB158" s="122"/>
    </row>
    <row r="159" spans="2:28">
      <c r="Y159" s="122"/>
    </row>
    <row r="160" spans="2:28">
      <c r="Y160" s="122"/>
    </row>
    <row r="161" spans="2:28">
      <c r="Y161" s="122"/>
    </row>
    <row r="162" spans="2:28">
      <c r="Y162" s="122"/>
    </row>
    <row r="163" spans="2:28">
      <c r="Y163" s="122"/>
    </row>
    <row r="164" spans="2:28" ht="14.25">
      <c r="B164" s="228"/>
      <c r="G164" s="228"/>
      <c r="T164" s="228"/>
      <c r="Y164" s="122"/>
      <c r="AB164" s="122"/>
    </row>
    <row r="165" spans="2:28">
      <c r="Y165" s="122"/>
    </row>
    <row r="166" spans="2:28">
      <c r="Y166" s="122"/>
    </row>
    <row r="167" spans="2:28">
      <c r="Y167" s="122"/>
    </row>
    <row r="168" spans="2:28">
      <c r="Y168" s="122"/>
    </row>
    <row r="169" spans="2:28">
      <c r="Y169" s="122"/>
    </row>
    <row r="170" spans="2:28" ht="14.25">
      <c r="T170" s="228"/>
      <c r="Y170" s="122"/>
      <c r="AB170" s="122"/>
    </row>
    <row r="171" spans="2:28">
      <c r="Y171" s="122"/>
    </row>
    <row r="172" spans="2:28">
      <c r="Y172" s="122"/>
    </row>
    <row r="173" spans="2:28">
      <c r="Y173" s="122"/>
    </row>
    <row r="174" spans="2:28">
      <c r="Y174" s="122"/>
    </row>
    <row r="175" spans="2:28" ht="14.25">
      <c r="B175" s="228"/>
      <c r="G175" s="228"/>
      <c r="Y175" s="122"/>
    </row>
    <row r="176" spans="2:28" ht="14.25">
      <c r="T176" s="228"/>
      <c r="Y176" s="122"/>
      <c r="AB176" s="122"/>
    </row>
    <row r="177" spans="20:28">
      <c r="Y177" s="122"/>
    </row>
    <row r="178" spans="20:28">
      <c r="Y178" s="122"/>
    </row>
    <row r="179" spans="20:28">
      <c r="Y179" s="122"/>
    </row>
    <row r="180" spans="20:28">
      <c r="Y180" s="122"/>
    </row>
    <row r="181" spans="20:28">
      <c r="Y181" s="122"/>
    </row>
    <row r="182" spans="20:28" ht="14.25">
      <c r="T182" s="228"/>
      <c r="Y182" s="122"/>
      <c r="AB182" s="122"/>
    </row>
    <row r="183" spans="20:28">
      <c r="Y183" s="122"/>
    </row>
    <row r="184" spans="20:28">
      <c r="Y184" s="122"/>
    </row>
    <row r="185" spans="20:28">
      <c r="Y185" s="122"/>
    </row>
    <row r="186" spans="20:28">
      <c r="Y186" s="122"/>
    </row>
    <row r="187" spans="20:28">
      <c r="Y187" s="122"/>
    </row>
    <row r="188" spans="20:28" ht="14.25">
      <c r="T188" s="228"/>
      <c r="Y188" s="122"/>
      <c r="AB188" s="122"/>
    </row>
    <row r="189" spans="20:28">
      <c r="Y189" s="122"/>
    </row>
    <row r="190" spans="20:28">
      <c r="Y190" s="122"/>
    </row>
    <row r="191" spans="20:28">
      <c r="Y191" s="122"/>
    </row>
    <row r="192" spans="20:28">
      <c r="Y192" s="122"/>
    </row>
    <row r="193" spans="20:28">
      <c r="Y193" s="122"/>
    </row>
    <row r="194" spans="20:28" ht="14.25">
      <c r="T194" s="228"/>
      <c r="Y194" s="122"/>
      <c r="AB194" s="122"/>
    </row>
    <row r="195" spans="20:28">
      <c r="Y195" s="122"/>
    </row>
    <row r="196" spans="20:28">
      <c r="Y196" s="122"/>
    </row>
    <row r="197" spans="20:28">
      <c r="Y197" s="122"/>
    </row>
    <row r="198" spans="20:28">
      <c r="Y198" s="122"/>
    </row>
    <row r="199" spans="20:28">
      <c r="Y199" s="122"/>
    </row>
    <row r="200" spans="20:28" ht="14.25">
      <c r="T200" s="228"/>
      <c r="Y200" s="122"/>
      <c r="AB200" s="122"/>
    </row>
    <row r="201" spans="20:28">
      <c r="Y201" s="122"/>
    </row>
    <row r="202" spans="20:28">
      <c r="Y202" s="122"/>
    </row>
    <row r="203" spans="20:28">
      <c r="Y203" s="122"/>
    </row>
    <row r="204" spans="20:28">
      <c r="Y204" s="122"/>
    </row>
    <row r="205" spans="20:28">
      <c r="Y205" s="122"/>
    </row>
  </sheetData>
  <protectedRanges>
    <protectedRange sqref="D10:D11 I10:I11 D21:D22 D32:D33 I32:I33 D43:D44 I21:I22 I43:I44 D54:D55 I54:I55 N10:N11 N32:N33 N21:N22 N43:N44 N54:N55" name="範囲1"/>
    <protectedRange sqref="D14:D18 I14:I17 D47:D51 D36:D40 I36:I39 I47:I50 D25:D29 I25:I28 D58:D62 I58:I61 N14:N17 N36:N39 N47:N50 N25:N28 N58:N61" name="範囲1_1"/>
  </protectedRanges>
  <mergeCells count="16">
    <mergeCell ref="C1:I1"/>
    <mergeCell ref="E12:F12"/>
    <mergeCell ref="E56:F56"/>
    <mergeCell ref="J56:K56"/>
    <mergeCell ref="J12:K12"/>
    <mergeCell ref="E23:F23"/>
    <mergeCell ref="E34:F34"/>
    <mergeCell ref="E45:F45"/>
    <mergeCell ref="J23:K23"/>
    <mergeCell ref="J34:K34"/>
    <mergeCell ref="O56:P56"/>
    <mergeCell ref="J45:K45"/>
    <mergeCell ref="O12:P12"/>
    <mergeCell ref="O23:P23"/>
    <mergeCell ref="O34:P34"/>
    <mergeCell ref="O45:P4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40"/>
  </sheetPr>
  <dimension ref="A1:AK113"/>
  <sheetViews>
    <sheetView zoomScaleNormal="100" workbookViewId="0">
      <selection activeCell="O64" sqref="O64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6" width="4.125" customWidth="1"/>
    <col min="7" max="7" width="3.75" customWidth="1"/>
    <col min="8" max="8" width="7" customWidth="1"/>
    <col min="9" max="9" width="10.25" customWidth="1"/>
    <col min="10" max="10" width="18.75" customWidth="1"/>
    <col min="11" max="11" width="6.375" customWidth="1"/>
    <col min="12" max="13" width="6.25" customWidth="1"/>
    <col min="14" max="14" width="1.75" customWidth="1"/>
    <col min="16" max="16" width="1.125" customWidth="1"/>
    <col min="17" max="17" width="2.375" customWidth="1"/>
    <col min="18" max="18" width="7.375" customWidth="1"/>
    <col min="19" max="19" width="12.5" customWidth="1"/>
    <col min="20" max="20" width="3.625" customWidth="1"/>
    <col min="21" max="21" width="6.75" customWidth="1"/>
    <col min="22" max="22" width="1" customWidth="1"/>
    <col min="23" max="23" width="2" customWidth="1"/>
    <col min="24" max="24" width="7.375" customWidth="1"/>
    <col min="25" max="25" width="12.5" customWidth="1"/>
    <col min="26" max="26" width="3.625" customWidth="1"/>
    <col min="27" max="27" width="6.75" customWidth="1"/>
    <col min="28" max="28" width="1.25" customWidth="1"/>
    <col min="29" max="29" width="2.125" customWidth="1"/>
    <col min="30" max="30" width="7.375" customWidth="1"/>
    <col min="31" max="31" width="12.5" customWidth="1"/>
    <col min="32" max="32" width="3.625" customWidth="1"/>
    <col min="33" max="33" width="6.75" customWidth="1"/>
    <col min="34" max="34" width="0.875" customWidth="1"/>
  </cols>
  <sheetData>
    <row r="1" spans="1:37">
      <c r="D1" s="130" t="s">
        <v>48</v>
      </c>
      <c r="E1" s="114"/>
      <c r="J1" s="115"/>
    </row>
    <row r="2" spans="1:37">
      <c r="D2" s="118"/>
      <c r="E2" s="116"/>
      <c r="K2" s="359"/>
      <c r="L2" t="s">
        <v>29</v>
      </c>
    </row>
    <row r="3" spans="1:37">
      <c r="D3" s="116" t="s">
        <v>30</v>
      </c>
      <c r="E3" s="116"/>
      <c r="AK3" s="117" t="s">
        <v>31</v>
      </c>
    </row>
    <row r="4" spans="1:37">
      <c r="B4" s="301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3"/>
      <c r="R4" s="130" t="s">
        <v>47</v>
      </c>
    </row>
    <row r="5" spans="1:37" ht="13.5" customHeight="1">
      <c r="A5" s="119">
        <v>13.5</v>
      </c>
      <c r="B5" s="304" t="s">
        <v>32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305"/>
    </row>
    <row r="6" spans="1:37" ht="15.75" customHeight="1">
      <c r="A6" s="119">
        <v>15.75</v>
      </c>
      <c r="B6" s="304"/>
      <c r="C6" s="121"/>
      <c r="D6" s="121"/>
      <c r="E6" s="121" t="s">
        <v>127</v>
      </c>
      <c r="F6" s="121"/>
      <c r="G6" s="121"/>
      <c r="H6" s="121"/>
      <c r="I6" s="121"/>
      <c r="K6" s="122"/>
      <c r="L6" s="122"/>
      <c r="M6" s="122"/>
      <c r="N6" s="306"/>
    </row>
    <row r="7" spans="1:37" ht="13.5" customHeight="1">
      <c r="A7" s="119">
        <v>13.5</v>
      </c>
      <c r="B7" s="304"/>
      <c r="N7" s="307"/>
      <c r="P7" s="301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3"/>
    </row>
    <row r="8" spans="1:37" ht="14.25">
      <c r="A8" s="119">
        <v>13.5</v>
      </c>
      <c r="B8" s="304"/>
      <c r="C8" t="s">
        <v>33</v>
      </c>
      <c r="D8" s="125"/>
      <c r="N8" s="307"/>
      <c r="P8" s="304"/>
      <c r="S8" s="121"/>
      <c r="U8" s="121" t="s">
        <v>131</v>
      </c>
      <c r="AH8" s="307"/>
    </row>
    <row r="9" spans="1:37" ht="17.25" customHeight="1">
      <c r="A9" s="119">
        <v>17.25</v>
      </c>
      <c r="B9" s="304"/>
      <c r="F9" s="123"/>
      <c r="G9" s="123"/>
      <c r="I9" s="124" t="s">
        <v>58</v>
      </c>
      <c r="J9" s="456">
        <f>'必ず入力してください!!'!D10</f>
        <v>0</v>
      </c>
      <c r="K9" s="457"/>
      <c r="L9" s="457"/>
      <c r="N9" s="307"/>
      <c r="P9" s="304"/>
      <c r="AH9" s="307"/>
    </row>
    <row r="10" spans="1:37" ht="6.75" customHeight="1" thickBot="1">
      <c r="A10" s="119">
        <v>6.75</v>
      </c>
      <c r="B10" s="304"/>
      <c r="D10" s="125"/>
      <c r="N10" s="307"/>
      <c r="P10" s="304"/>
      <c r="AH10" s="307"/>
    </row>
    <row r="11" spans="1:37" ht="26.25" customHeight="1">
      <c r="A11" s="119">
        <v>26.25</v>
      </c>
      <c r="B11" s="304"/>
      <c r="C11" s="126" t="s">
        <v>35</v>
      </c>
      <c r="D11" s="464" t="str">
        <f>"〒　"&amp;'必ず入力してください!!'!D9</f>
        <v>〒　</v>
      </c>
      <c r="E11" s="465"/>
      <c r="F11" s="465"/>
      <c r="G11" s="465"/>
      <c r="H11" s="466"/>
      <c r="I11" s="127" t="s">
        <v>36</v>
      </c>
      <c r="J11" s="458" t="str">
        <f>"     "&amp;'必ず入力してください!!'!D8</f>
        <v xml:space="preserve">     </v>
      </c>
      <c r="K11" s="459"/>
      <c r="L11" s="459"/>
      <c r="M11" s="460"/>
      <c r="N11" s="308"/>
      <c r="P11" s="304"/>
      <c r="AH11" s="307"/>
    </row>
    <row r="12" spans="1:37" ht="24" customHeight="1">
      <c r="A12" s="119">
        <v>21</v>
      </c>
      <c r="B12" s="304"/>
      <c r="C12" s="470" t="str">
        <f>"   "&amp;'必ず入力してください!!'!F9</f>
        <v xml:space="preserve">   </v>
      </c>
      <c r="D12" s="471"/>
      <c r="E12" s="471"/>
      <c r="F12" s="471"/>
      <c r="G12" s="471"/>
      <c r="H12" s="472"/>
      <c r="I12" s="128" t="s">
        <v>37</v>
      </c>
      <c r="J12" s="461">
        <f>'必ず入力してください!!'!D11</f>
        <v>0</v>
      </c>
      <c r="K12" s="462"/>
      <c r="L12" s="462"/>
      <c r="M12" s="463"/>
      <c r="N12" s="307"/>
      <c r="P12" s="304"/>
      <c r="S12" s="124"/>
      <c r="T12" s="123"/>
      <c r="U12" s="496" t="s">
        <v>36</v>
      </c>
      <c r="V12" s="497"/>
      <c r="W12" s="498"/>
      <c r="X12" s="461" t="str">
        <f>J11</f>
        <v xml:space="preserve">     </v>
      </c>
      <c r="Y12" s="499"/>
      <c r="Z12" s="499"/>
      <c r="AA12" s="499"/>
      <c r="AB12" s="499"/>
      <c r="AC12" s="500"/>
      <c r="AH12" s="307"/>
    </row>
    <row r="13" spans="1:37" ht="21" customHeight="1">
      <c r="A13" s="119">
        <v>21</v>
      </c>
      <c r="B13" s="304"/>
      <c r="C13" s="481" t="s">
        <v>38</v>
      </c>
      <c r="D13" s="476" t="s">
        <v>1</v>
      </c>
      <c r="E13" s="473" t="s">
        <v>16</v>
      </c>
      <c r="F13" s="476" t="s">
        <v>0</v>
      </c>
      <c r="G13" s="467" t="s">
        <v>39</v>
      </c>
      <c r="H13" s="468"/>
      <c r="I13" s="468"/>
      <c r="J13" s="468"/>
      <c r="K13" s="468"/>
      <c r="L13" s="468"/>
      <c r="M13" s="469"/>
      <c r="N13" s="308"/>
      <c r="P13" s="304"/>
      <c r="AH13" s="307"/>
    </row>
    <row r="14" spans="1:37" ht="21" customHeight="1">
      <c r="A14" s="119">
        <v>21</v>
      </c>
      <c r="B14" s="304"/>
      <c r="C14" s="482"/>
      <c r="D14" s="477"/>
      <c r="E14" s="474"/>
      <c r="F14" s="477"/>
      <c r="G14" s="479" t="s">
        <v>40</v>
      </c>
      <c r="H14" s="486" t="s">
        <v>41</v>
      </c>
      <c r="I14" s="487"/>
      <c r="J14" s="487"/>
      <c r="K14" s="490" t="s">
        <v>128</v>
      </c>
      <c r="L14" s="484" t="s">
        <v>129</v>
      </c>
      <c r="M14" s="454" t="s">
        <v>130</v>
      </c>
      <c r="N14" s="309"/>
      <c r="P14" s="304"/>
      <c r="S14" s="124"/>
      <c r="T14" s="123"/>
      <c r="U14" s="123"/>
      <c r="V14" s="123"/>
      <c r="W14" s="123"/>
      <c r="AH14" s="307"/>
    </row>
    <row r="15" spans="1:37" ht="27" customHeight="1">
      <c r="A15" s="119">
        <v>27</v>
      </c>
      <c r="B15" s="304"/>
      <c r="C15" s="483"/>
      <c r="D15" s="478"/>
      <c r="E15" s="475"/>
      <c r="F15" s="478"/>
      <c r="G15" s="480"/>
      <c r="H15" s="488"/>
      <c r="I15" s="489"/>
      <c r="J15" s="489"/>
      <c r="K15" s="491"/>
      <c r="L15" s="485"/>
      <c r="M15" s="455"/>
      <c r="N15" s="309"/>
      <c r="P15" s="304"/>
      <c r="AH15" s="307"/>
    </row>
    <row r="16" spans="1:37" ht="15" customHeight="1">
      <c r="A16" s="119"/>
      <c r="B16" s="310">
        <v>1</v>
      </c>
      <c r="C16" s="270" t="str">
        <f>IF(INDEX(男子申込!$B$9:$AS$108,$B16,1)="","",INDEX(男子申込!$B$9:$AS$108,$B16,1))</f>
        <v/>
      </c>
      <c r="D16" s="271" t="str">
        <f>IF(INDEX(男子申込!$B$9:$AS$108,$B16,2)="","",INDEX(男子申込!$B$9:$AS$108,$B16,2))</f>
        <v/>
      </c>
      <c r="E16" s="272" t="str">
        <f>IF(INDEX(男子申込!$B$9:$AS$108,$B16,3)="","",INDEX(男子申込!$B$9:$AS$108,$B16,3))</f>
        <v/>
      </c>
      <c r="F16" s="273" t="str">
        <f>IF(INDEX(男子申込!$B$9:$AS$108,$B16,4)="","",INDEX(男子申込!$B$9:$AS$108,$B16,4))</f>
        <v/>
      </c>
      <c r="G16" s="274" t="str">
        <f>IF(INDEX(男子申込!$B$9:$AS$108,$B16,44)="","",INDEX(男子申込!$B$9:$AS$108,$B16,44))</f>
        <v/>
      </c>
      <c r="H16" s="492" t="str">
        <f>IF(INDEX(男子申込!$B$9:$AS$108,$B16,6)="","",INDEX(男子申込!$B$9:$AS$108,$B16,6))</f>
        <v/>
      </c>
      <c r="I16" s="493"/>
      <c r="J16" s="493"/>
      <c r="K16" s="275" t="str">
        <f>IF(INDEX(男子申込!$B$9:$AS$108,$B16,37)="","",INDEX(男子申込!$B$9:$AS$108,$B16,37))</f>
        <v/>
      </c>
      <c r="L16" s="329" t="str">
        <f>IF(INDEX(男子申込!$B$9:$AS$108,$B16,39)="","",INDEX(男子申込!$B$9:$AS$108,$B16,39))</f>
        <v/>
      </c>
      <c r="M16" s="276" t="str">
        <f>IF(INDEX(男子申込!$B$9:$AS$108,$B16,41)="","",INDEX(男子申込!$B$9:$AS$108,$B16,41))</f>
        <v/>
      </c>
      <c r="N16" s="306"/>
      <c r="P16" s="304"/>
      <c r="Q16" t="s">
        <v>132</v>
      </c>
      <c r="U16">
        <v>1</v>
      </c>
      <c r="W16" t="s">
        <v>133</v>
      </c>
      <c r="AA16">
        <v>1</v>
      </c>
      <c r="AC16" t="s">
        <v>134</v>
      </c>
      <c r="AG16">
        <v>1</v>
      </c>
      <c r="AH16" s="307"/>
    </row>
    <row r="17" spans="2:36" ht="15" customHeight="1">
      <c r="B17" s="310">
        <f t="shared" ref="B17:B55" si="0">B16+1</f>
        <v>2</v>
      </c>
      <c r="C17" s="277" t="str">
        <f>IF(INDEX(男子申込!$B$9:$AS$108,$B17,1)="","",INDEX(男子申込!$B$9:$AS$108,$B17,1))</f>
        <v/>
      </c>
      <c r="D17" s="278" t="str">
        <f>IF(INDEX(男子申込!$B$9:$AS$108,$B17,2)="","",INDEX(男子申込!$B$9:$AS$108,$B17,2))</f>
        <v/>
      </c>
      <c r="E17" s="279" t="str">
        <f>IF(INDEX(男子申込!$B$9:$AS$108,$B17,3)="","",INDEX(男子申込!$B$9:$AS$108,$B17,3))</f>
        <v/>
      </c>
      <c r="F17" s="280" t="str">
        <f>IF(INDEX(男子申込!$B$9:$AS$108,$B17,4)="","",INDEX(男子申込!$B$9:$AS$108,$B17,4))</f>
        <v/>
      </c>
      <c r="G17" s="281" t="str">
        <f>IF(INDEX(男子申込!$B$9:$AS$108,$B17,44)="","",INDEX(男子申込!$B$9:$AS$108,$B17,44))</f>
        <v/>
      </c>
      <c r="H17" s="440" t="str">
        <f>IF(INDEX(男子申込!$B$9:$AS$108,$B17,6)="","",INDEX(男子申込!$B$9:$AS$108,$B17,6))</f>
        <v/>
      </c>
      <c r="I17" s="441"/>
      <c r="J17" s="441"/>
      <c r="K17" s="282" t="str">
        <f>IF(INDEX(男子申込!$B$9:$AS$108,$B17,37)="","",INDEX(男子申込!$B$9:$AS$108,$B17,37))</f>
        <v/>
      </c>
      <c r="L17" s="330" t="str">
        <f>IF(INDEX(男子申込!$B$9:$AS$108,$B17,39)="","",INDEX(男子申込!$B$9:$AS$108,$B17,39))</f>
        <v/>
      </c>
      <c r="M17" s="283" t="str">
        <f>IF(INDEX(男子申込!$B$9:$AS$108,$B17,41)="","",INDEX(男子申込!$B$9:$AS$108,$B17,41))</f>
        <v/>
      </c>
      <c r="N17" s="306"/>
      <c r="P17" s="304"/>
      <c r="R17" s="335" t="s">
        <v>42</v>
      </c>
      <c r="S17" s="434" t="str">
        <f>VLOOKUP(MATCH(U16,リレー男子申込!$B$10:$B$63,0)+2,リレー男子申込!$A$10:$K$63,5)</f>
        <v/>
      </c>
      <c r="T17" s="435"/>
      <c r="U17" s="436"/>
      <c r="X17" s="335" t="s">
        <v>42</v>
      </c>
      <c r="Y17" s="434" t="str">
        <f>VLOOKUP(MATCH(AA16,リレー男子申込!$B$10:$B$63,0)+2,リレー男子申込!$A$10:$K$63,10)</f>
        <v/>
      </c>
      <c r="Z17" s="435"/>
      <c r="AA17" s="436"/>
      <c r="AD17" s="335" t="s">
        <v>42</v>
      </c>
      <c r="AE17" s="434" t="str">
        <f>VLOOKUP(MATCH(AG16,リレー男子申込!$B$10:$B$63,0)+2,リレー男子申込!$A$10:$P$63,15)</f>
        <v/>
      </c>
      <c r="AF17" s="435"/>
      <c r="AG17" s="436"/>
      <c r="AH17" s="307"/>
      <c r="AJ17" s="19">
        <f>IF(S17="",0,1)</f>
        <v>0</v>
      </c>
    </row>
    <row r="18" spans="2:36" ht="15" customHeight="1">
      <c r="B18" s="310">
        <f t="shared" si="0"/>
        <v>3</v>
      </c>
      <c r="C18" s="284" t="str">
        <f>IF(INDEX(男子申込!$B$9:$AS$108,$B18,1)="","",INDEX(男子申込!$B$9:$AS$108,$B18,1))</f>
        <v/>
      </c>
      <c r="D18" s="285" t="str">
        <f>IF(INDEX(男子申込!$B$9:$AS$108,$B18,2)="","",INDEX(男子申込!$B$9:$AS$108,$B18,2))</f>
        <v/>
      </c>
      <c r="E18" s="279" t="str">
        <f>IF(INDEX(男子申込!$B$9:$AS$108,$B18,3)="","",INDEX(男子申込!$B$9:$AS$108,$B18,3))</f>
        <v/>
      </c>
      <c r="F18" s="286" t="str">
        <f>IF(INDEX(男子申込!$B$9:$AS$108,$B18,4)="","",INDEX(男子申込!$B$9:$AS$108,$B18,4))</f>
        <v/>
      </c>
      <c r="G18" s="287" t="str">
        <f>IF(INDEX(男子申込!$B$9:$AS$108,$B18,44)="","",INDEX(男子申込!$B$9:$AS$108,$B18,44))</f>
        <v/>
      </c>
      <c r="H18" s="440" t="str">
        <f>IF(INDEX(男子申込!$B$9:$AS$108,$B18,6)="","",INDEX(男子申込!$B$9:$AS$108,$B18,6))</f>
        <v/>
      </c>
      <c r="I18" s="441"/>
      <c r="J18" s="441"/>
      <c r="K18" s="282" t="str">
        <f>IF(INDEX(男子申込!$B$9:$AS$108,$B18,37)="","",INDEX(男子申込!$B$9:$AS$108,$B18,37))</f>
        <v/>
      </c>
      <c r="L18" s="330" t="str">
        <f>IF(INDEX(男子申込!$B$9:$AS$108,$B18,39)="","",INDEX(男子申込!$B$9:$AS$108,$B18,39))</f>
        <v/>
      </c>
      <c r="M18" s="283" t="str">
        <f>IF(INDEX(男子申込!$B$9:$AS$108,$B18,41)="","",INDEX(男子申込!$B$9:$AS$108,$B18,41))</f>
        <v/>
      </c>
      <c r="N18" s="306"/>
      <c r="P18" s="304"/>
      <c r="R18" s="333" t="s">
        <v>11</v>
      </c>
      <c r="S18" s="334" t="s">
        <v>22</v>
      </c>
      <c r="T18" s="334" t="s">
        <v>0</v>
      </c>
      <c r="U18" s="334" t="s">
        <v>2</v>
      </c>
      <c r="V18" s="122"/>
      <c r="W18" s="122"/>
      <c r="X18" s="333" t="s">
        <v>11</v>
      </c>
      <c r="Y18" s="334" t="s">
        <v>22</v>
      </c>
      <c r="Z18" s="334" t="s">
        <v>0</v>
      </c>
      <c r="AA18" s="334" t="s">
        <v>2</v>
      </c>
      <c r="AC18" s="122"/>
      <c r="AD18" s="333" t="s">
        <v>11</v>
      </c>
      <c r="AE18" s="334" t="s">
        <v>22</v>
      </c>
      <c r="AF18" s="334" t="s">
        <v>0</v>
      </c>
      <c r="AG18" s="334" t="s">
        <v>2</v>
      </c>
      <c r="AH18" s="307"/>
    </row>
    <row r="19" spans="2:36" ht="15" customHeight="1">
      <c r="B19" s="310">
        <f t="shared" si="0"/>
        <v>4</v>
      </c>
      <c r="C19" s="277" t="str">
        <f>IF(INDEX(男子申込!$B$9:$AS$108,$B19,1)="","",INDEX(男子申込!$B$9:$AS$108,$B19,1))</f>
        <v/>
      </c>
      <c r="D19" s="278" t="str">
        <f>IF(INDEX(男子申込!$B$9:$AS$108,$B19,2)="","",INDEX(男子申込!$B$9:$AS$108,$B19,2))</f>
        <v/>
      </c>
      <c r="E19" s="279" t="str">
        <f>IF(INDEX(男子申込!$B$9:$AS$108,$B19,3)="","",INDEX(男子申込!$B$9:$AS$108,$B19,3))</f>
        <v/>
      </c>
      <c r="F19" s="280" t="str">
        <f>IF(INDEX(男子申込!$B$9:$AS$108,$B19,4)="","",INDEX(男子申込!$B$9:$AS$108,$B19,4))</f>
        <v/>
      </c>
      <c r="G19" s="281" t="str">
        <f>IF(INDEX(男子申込!$B$9:$AS$108,$B19,44)="","",INDEX(男子申込!$B$9:$AS$108,$B19,44))</f>
        <v/>
      </c>
      <c r="H19" s="440" t="str">
        <f>IF(INDEX(男子申込!$B$9:$AS$108,$B19,6)="","",INDEX(男子申込!$B$9:$AS$108,$B19,6))</f>
        <v/>
      </c>
      <c r="I19" s="441"/>
      <c r="J19" s="441"/>
      <c r="K19" s="282" t="str">
        <f>IF(INDEX(男子申込!$B$9:$AS$108,$B19,37)="","",INDEX(男子申込!$B$9:$AS$108,$B19,37))</f>
        <v/>
      </c>
      <c r="L19" s="330" t="str">
        <f>IF(INDEX(男子申込!$B$9:$AS$108,$B19,39)="","",INDEX(男子申込!$B$9:$AS$108,$B19,39))</f>
        <v/>
      </c>
      <c r="M19" s="283" t="str">
        <f>IF(INDEX(男子申込!$B$9:$AS$108,$B19,41)="","",INDEX(男子申込!$B$9:$AS$108,$B19,41))</f>
        <v/>
      </c>
      <c r="N19" s="306"/>
      <c r="P19" s="304"/>
      <c r="Q19">
        <v>1</v>
      </c>
      <c r="R19" s="300" t="str">
        <f>IF(VLOOKUP(MATCH(U16,リレー男子申込!$B$10:$B$63,0)+3+Q19,リレー男子申込!$A$10:$K$63,4)="","",VLOOKUP(MATCH(U16,リレー男子申込!$B$10:$B$63,0)+3+Q19,リレー男子申込!$A$10:$K$63,4))</f>
        <v/>
      </c>
      <c r="S19" s="300" t="str">
        <f>IF(VLOOKUP(MATCH(U16,リレー男子申込!$B$10:$B$63,0)+3+Q19,リレー男子申込!$A$10:$K$63,5)="","",VLOOKUP(MATCH(U16,リレー男子申込!$B$10:$B$63,0)+3+Q19,リレー男子申込!$A$10:$K$63,5))</f>
        <v/>
      </c>
      <c r="T19" s="300" t="str">
        <f>IF(VLOOKUP(MATCH(U16,リレー男子申込!$B$10:$B$63,0)+3+Q19,リレー男子申込!$A$10:$K$63,6)="","",VLOOKUP(MATCH(U16,リレー男子申込!$B$10:$B$63,0)+3+Q19,リレー男子申込!$A$10:$K$63,6))</f>
        <v/>
      </c>
      <c r="U19" s="437" t="str">
        <f>IF(VLOOKUP(MATCH(U16,リレー男子申込!$B$10:$B$63,0)+1,リレー男子申込!$A$10:$K$63,4)="","",VLOOKUP(MATCH(U16,リレー男子申込!$B$10:$B$63,0)+1,リレー男子申込!$A$10:$K$63,4))</f>
        <v/>
      </c>
      <c r="W19">
        <v>1</v>
      </c>
      <c r="X19" s="300" t="str">
        <f>IF(VLOOKUP(MATCH(AA16,リレー男子申込!$B$10:$B$63,0)+3+W19,リレー男子申込!$A$10:$K$63,9)="","",VLOOKUP(MATCH(AA16,リレー男子申込!$B$10:$B$63,0)+3+W19,リレー男子申込!$A$10:$K$63,9))</f>
        <v/>
      </c>
      <c r="Y19" s="300" t="str">
        <f>IF(VLOOKUP(MATCH(AA16,リレー男子申込!$B$10:$B$63,0)+3+W19,リレー男子申込!$A$10:$K$63,10)="","",VLOOKUP(MATCH(AA16,リレー男子申込!$B$10:$B$63,0)+3+W19,リレー男子申込!$A$10:$K$63,10))</f>
        <v/>
      </c>
      <c r="Z19" s="300" t="str">
        <f>IF(VLOOKUP(MATCH(AA16,リレー男子申込!$B$10:$B$63,0)+3+W19,リレー男子申込!$A$10:$K$63,11)="","",VLOOKUP(MATCH(AA16,リレー男子申込!$B$10:$B$63,0)+3+W19,リレー男子申込!$A$10:$K$63,11))</f>
        <v/>
      </c>
      <c r="AA19" s="437" t="str">
        <f>IF(VLOOKUP(MATCH(AA16,リレー男子申込!$B$10:$B$63,0)+1,リレー男子申込!$A$10:$K$63,9)="","",VLOOKUP(MATCH(AA16,リレー男子申込!$B$10:$B$63,0)+1,リレー男子申込!$A$10:$K$63,9))</f>
        <v/>
      </c>
      <c r="AC19">
        <v>1</v>
      </c>
      <c r="AD19" s="300" t="str">
        <f>IF(VLOOKUP(MATCH(AG16,リレー男子申込!$B$10:$B$63,0)+3+AC19,リレー男子申込!$A$10:$P$63,14)="","",VLOOKUP(MATCH(AG16,リレー男子申込!$B$10:$B$63,0)+3+AC19,リレー男子申込!$A$10:$P$63,14))</f>
        <v/>
      </c>
      <c r="AE19" s="300" t="str">
        <f>IF(VLOOKUP(MATCH(AG16,リレー男子申込!$B$10:$B$63,0)+3+AC19,リレー男子申込!$A$10:$P$63,15)="","",VLOOKUP(MATCH(AG16,リレー男子申込!$B$10:$B$63,0)+3+AC19,リレー男子申込!$A$10:$P$63,15))</f>
        <v/>
      </c>
      <c r="AF19" s="300" t="str">
        <f>IF(VLOOKUP(MATCH(AG16,リレー男子申込!$B$10:$B$63,0)+3+AC19,リレー男子申込!$A$10:$P$63,16)="","",VLOOKUP(MATCH(AG16,リレー男子申込!$B$10:$B$63,0)+3+AC19,リレー男子申込!$A$10:$P$63,16))</f>
        <v/>
      </c>
      <c r="AG19" s="437" t="str">
        <f>IF(VLOOKUP(MATCH(AG16,リレー男子申込!$B$10:$B$63,0)+1,リレー男子申込!$A$10:$P$63,14)="","",VLOOKUP(MATCH(AG16,リレー男子申込!$B$10:$B$63,0)+1,リレー男子申込!$A$10:$P$63,14))</f>
        <v/>
      </c>
      <c r="AH19" s="307"/>
      <c r="AJ19" s="19">
        <f>IF(Y17="",0,1)</f>
        <v>0</v>
      </c>
    </row>
    <row r="20" spans="2:36" ht="15" customHeight="1">
      <c r="B20" s="310">
        <f t="shared" si="0"/>
        <v>5</v>
      </c>
      <c r="C20" s="284" t="str">
        <f>IF(INDEX(男子申込!$B$9:$AS$108,$B20,1)="","",INDEX(男子申込!$B$9:$AS$108,$B20,1))</f>
        <v/>
      </c>
      <c r="D20" s="285" t="str">
        <f>IF(INDEX(男子申込!$B$9:$AS$108,$B20,2)="","",INDEX(男子申込!$B$9:$AS$108,$B20,2))</f>
        <v/>
      </c>
      <c r="E20" s="279" t="str">
        <f>IF(INDEX(男子申込!$B$9:$AS$108,$B20,3)="","",INDEX(男子申込!$B$9:$AS$108,$B20,3))</f>
        <v/>
      </c>
      <c r="F20" s="286" t="str">
        <f>IF(INDEX(男子申込!$B$9:$AS$108,$B20,4)="","",INDEX(男子申込!$B$9:$AS$108,$B20,4))</f>
        <v/>
      </c>
      <c r="G20" s="287" t="str">
        <f>IF(INDEX(男子申込!$B$9:$AS$108,$B20,44)="","",INDEX(男子申込!$B$9:$AS$108,$B20,44))</f>
        <v/>
      </c>
      <c r="H20" s="440" t="str">
        <f>IF(INDEX(男子申込!$B$9:$AS$108,$B20,6)="","",INDEX(男子申込!$B$9:$AS$108,$B20,6))</f>
        <v/>
      </c>
      <c r="I20" s="441"/>
      <c r="J20" s="441"/>
      <c r="K20" s="282" t="str">
        <f>IF(INDEX(男子申込!$B$9:$AS$108,$B20,37)="","",INDEX(男子申込!$B$9:$AS$108,$B20,37))</f>
        <v/>
      </c>
      <c r="L20" s="330" t="str">
        <f>IF(INDEX(男子申込!$B$9:$AS$108,$B20,39)="","",INDEX(男子申込!$B$9:$AS$108,$B20,39))</f>
        <v/>
      </c>
      <c r="M20" s="283" t="str">
        <f>IF(INDEX(男子申込!$B$9:$AS$108,$B20,41)="","",INDEX(男子申込!$B$9:$AS$108,$B20,41))</f>
        <v/>
      </c>
      <c r="N20" s="306"/>
      <c r="P20" s="304"/>
      <c r="Q20">
        <v>2</v>
      </c>
      <c r="R20" s="300" t="str">
        <f>IF(VLOOKUP(MATCH(U16,リレー男子申込!$B$10:$B$63,0)+3+Q20,リレー男子申込!$A$10:$K$63,4)="","",VLOOKUP(MATCH(U16,リレー男子申込!$B$10:$B$63,0)+3+Q20,リレー男子申込!$A$10:$K$63,4))</f>
        <v/>
      </c>
      <c r="S20" s="300" t="str">
        <f>IF(VLOOKUP(MATCH(U16,リレー男子申込!$B$10:$B$63,0)+3+Q20,リレー男子申込!$A$10:$K$63,5)="","",VLOOKUP(MATCH(U16,リレー男子申込!$B$10:$B$63,0)+3+Q20,リレー男子申込!$A$10:$K$63,5))</f>
        <v/>
      </c>
      <c r="T20" s="300" t="str">
        <f>IF(VLOOKUP(MATCH(U16,リレー男子申込!$B$10:$B$63,0)+3+Q20,リレー男子申込!$A$10:$K$63,6)="","",VLOOKUP(MATCH(U16,リレー男子申込!$B$10:$B$63,0)+3+Q20,リレー男子申込!$A$10:$K$63,6))</f>
        <v/>
      </c>
      <c r="U20" s="438"/>
      <c r="W20">
        <v>2</v>
      </c>
      <c r="X20" s="300" t="str">
        <f>IF(VLOOKUP(MATCH(AA16,リレー男子申込!$B$10:$B$63,0)+3+W20,リレー男子申込!$A$10:$K$63,9)="","",VLOOKUP(MATCH(AA16,リレー男子申込!$B$10:$B$63,0)+3+W20,リレー男子申込!$A$10:$K$63,9))</f>
        <v/>
      </c>
      <c r="Y20" s="300" t="str">
        <f>IF(VLOOKUP(MATCH(AA16,リレー男子申込!$B$10:$B$63,0)+3+W20,リレー男子申込!$A$10:$K$63,10)="","",VLOOKUP(MATCH(AA16,リレー男子申込!$B$10:$B$63,0)+3+W20,リレー男子申込!$A$10:$K$63,10))</f>
        <v/>
      </c>
      <c r="Z20" s="300" t="str">
        <f>IF(VLOOKUP(MATCH(AA16,リレー男子申込!$B$10:$B$63,0)+3+W20,リレー男子申込!$A$10:$K$63,11)="","",VLOOKUP(MATCH(AA16,リレー男子申込!$B$10:$B$63,0)+3+W20,リレー男子申込!$A$10:$K$63,11))</f>
        <v/>
      </c>
      <c r="AA20" s="438"/>
      <c r="AC20">
        <v>2</v>
      </c>
      <c r="AD20" s="300" t="str">
        <f>IF(VLOOKUP(MATCH(AG16,リレー男子申込!$B$10:$B$63,0)+3+AC20,リレー男子申込!$A$10:$P$63,14)="","",VLOOKUP(MATCH(AG16,リレー男子申込!$B$10:$B$63,0)+3+AC20,リレー男子申込!$A$10:$P$63,14))</f>
        <v/>
      </c>
      <c r="AE20" s="300" t="str">
        <f>IF(VLOOKUP(MATCH(AG16,リレー男子申込!$B$10:$B$63,0)+3+AC20,リレー男子申込!$A$10:$P$63,15)="","",VLOOKUP(MATCH(AG16,リレー男子申込!$B$10:$B$63,0)+3+AC20,リレー男子申込!$A$10:$P$63,15))</f>
        <v/>
      </c>
      <c r="AF20" s="300" t="str">
        <f>IF(VLOOKUP(MATCH(AG16,リレー男子申込!$B$10:$B$63,0)+3+AC20,リレー男子申込!$A$10:$P$63,16)="","",VLOOKUP(MATCH(AG16,リレー男子申込!$B$10:$B$63,0)+3+AC20,リレー男子申込!$A$10:$P$63,16))</f>
        <v/>
      </c>
      <c r="AG20" s="438"/>
      <c r="AH20" s="307"/>
    </row>
    <row r="21" spans="2:36" ht="15" customHeight="1">
      <c r="B21" s="310">
        <f t="shared" si="0"/>
        <v>6</v>
      </c>
      <c r="C21" s="277" t="str">
        <f>IF(INDEX(男子申込!$B$9:$AS$108,$B21,1)="","",INDEX(男子申込!$B$9:$AS$108,$B21,1))</f>
        <v/>
      </c>
      <c r="D21" s="278" t="str">
        <f>IF(INDEX(男子申込!$B$9:$AS$108,$B21,2)="","",INDEX(男子申込!$B$9:$AS$108,$B21,2))</f>
        <v/>
      </c>
      <c r="E21" s="279" t="str">
        <f>IF(INDEX(男子申込!$B$9:$AS$108,$B21,3)="","",INDEX(男子申込!$B$9:$AS$108,$B21,3))</f>
        <v/>
      </c>
      <c r="F21" s="280" t="str">
        <f>IF(INDEX(男子申込!$B$9:$AS$108,$B21,4)="","",INDEX(男子申込!$B$9:$AS$108,$B21,4))</f>
        <v/>
      </c>
      <c r="G21" s="281" t="str">
        <f>IF(INDEX(男子申込!$B$9:$AS$108,$B21,44)="","",INDEX(男子申込!$B$9:$AS$108,$B21,44))</f>
        <v/>
      </c>
      <c r="H21" s="440" t="str">
        <f>IF(INDEX(男子申込!$B$9:$AS$108,$B21,6)="","",INDEX(男子申込!$B$9:$AS$108,$B21,6))</f>
        <v/>
      </c>
      <c r="I21" s="441"/>
      <c r="J21" s="441"/>
      <c r="K21" s="282" t="str">
        <f>IF(INDEX(男子申込!$B$9:$AS$108,$B21,37)="","",INDEX(男子申込!$B$9:$AS$108,$B21,37))</f>
        <v/>
      </c>
      <c r="L21" s="330" t="str">
        <f>IF(INDEX(男子申込!$B$9:$AS$108,$B21,39)="","",INDEX(男子申込!$B$9:$AS$108,$B21,39))</f>
        <v/>
      </c>
      <c r="M21" s="283" t="str">
        <f>IF(INDEX(男子申込!$B$9:$AS$108,$B21,41)="","",INDEX(男子申込!$B$9:$AS$108,$B21,41))</f>
        <v/>
      </c>
      <c r="N21" s="306"/>
      <c r="P21" s="304"/>
      <c r="Q21">
        <v>3</v>
      </c>
      <c r="R21" s="300" t="str">
        <f>IF(VLOOKUP(MATCH(U16,リレー男子申込!$B$10:$B$63,0)+3+Q21,リレー男子申込!$A$10:$K$63,4)="","",VLOOKUP(MATCH(U16,リレー男子申込!$B$10:$B$63,0)+3+Q21,リレー男子申込!$A$10:$K$63,4))</f>
        <v/>
      </c>
      <c r="S21" s="300" t="str">
        <f>IF(VLOOKUP(MATCH(U16,リレー男子申込!$B$10:$B$63,0)+3+Q21,リレー男子申込!$A$10:$K$63,5)="","",VLOOKUP(MATCH(U16,リレー男子申込!$B$10:$B$63,0)+3+Q21,リレー男子申込!$A$10:$K$63,5))</f>
        <v/>
      </c>
      <c r="T21" s="300" t="str">
        <f>IF(VLOOKUP(MATCH(U16,リレー男子申込!$B$10:$B$63,0)+3+Q21,リレー男子申込!$A$10:$K$63,6)="","",VLOOKUP(MATCH(U16,リレー男子申込!$B$10:$B$63,0)+3+Q21,リレー男子申込!$A$10:$K$63,6))</f>
        <v/>
      </c>
      <c r="U21" s="438"/>
      <c r="W21">
        <v>3</v>
      </c>
      <c r="X21" s="300" t="str">
        <f>IF(VLOOKUP(MATCH(AA16,リレー男子申込!$B$10:$B$63,0)+3+W21,リレー男子申込!$A$10:$K$63,9)="","",VLOOKUP(MATCH(AA16,リレー男子申込!$B$10:$B$63,0)+3+W21,リレー男子申込!$A$10:$K$63,9))</f>
        <v/>
      </c>
      <c r="Y21" s="300" t="str">
        <f>IF(VLOOKUP(MATCH(AA16,リレー男子申込!$B$10:$B$63,0)+3+W21,リレー男子申込!$A$10:$K$63,10)="","",VLOOKUP(MATCH(AA16,リレー男子申込!$B$10:$B$63,0)+3+W21,リレー男子申込!$A$10:$K$63,10))</f>
        <v/>
      </c>
      <c r="Z21" s="300" t="str">
        <f>IF(VLOOKUP(MATCH(AA16,リレー男子申込!$B$10:$B$63,0)+3+W21,リレー男子申込!$A$10:$K$63,11)="","",VLOOKUP(MATCH(AA16,リレー男子申込!$B$10:$B$63,0)+3+W21,リレー男子申込!$A$10:$K$63,11))</f>
        <v/>
      </c>
      <c r="AA21" s="438"/>
      <c r="AC21">
        <v>3</v>
      </c>
      <c r="AD21" s="300" t="str">
        <f>IF(VLOOKUP(MATCH(AG16,リレー男子申込!$B$10:$B$63,0)+3+AC21,リレー男子申込!$A$10:$P$63,14)="","",VLOOKUP(MATCH(AG16,リレー男子申込!$B$10:$B$63,0)+3+AC21,リレー男子申込!$A$10:$P$63,14))</f>
        <v/>
      </c>
      <c r="AE21" s="300" t="str">
        <f>IF(VLOOKUP(MATCH(AG16,リレー男子申込!$B$10:$B$63,0)+3+AC21,リレー男子申込!$A$10:$P$63,15)="","",VLOOKUP(MATCH(AG16,リレー男子申込!$B$10:$B$63,0)+3+AC21,リレー男子申込!$A$10:$P$63,15))</f>
        <v/>
      </c>
      <c r="AF21" s="300" t="str">
        <f>IF(VLOOKUP(MATCH(AG16,リレー男子申込!$B$10:$B$63,0)+3+AC21,リレー男子申込!$A$10:$P$63,16)="","",VLOOKUP(MATCH(AG16,リレー男子申込!$B$10:$B$63,0)+3+AC21,リレー男子申込!$A$10:$P$63,16))</f>
        <v/>
      </c>
      <c r="AG21" s="438"/>
      <c r="AH21" s="307"/>
      <c r="AJ21" s="19">
        <f>IF(AE17="",0,1)</f>
        <v>0</v>
      </c>
    </row>
    <row r="22" spans="2:36" ht="15" customHeight="1">
      <c r="B22" s="310">
        <f t="shared" si="0"/>
        <v>7</v>
      </c>
      <c r="C22" s="277" t="str">
        <f>IF(INDEX(男子申込!$B$9:$AS$108,$B22,1)="","",INDEX(男子申込!$B$9:$AS$108,$B22,1))</f>
        <v/>
      </c>
      <c r="D22" s="278" t="str">
        <f>IF(INDEX(男子申込!$B$9:$AS$108,$B22,2)="","",INDEX(男子申込!$B$9:$AS$108,$B22,2))</f>
        <v/>
      </c>
      <c r="E22" s="279" t="str">
        <f>IF(INDEX(男子申込!$B$9:$AS$108,$B22,3)="","",INDEX(男子申込!$B$9:$AS$108,$B22,3))</f>
        <v/>
      </c>
      <c r="F22" s="280" t="str">
        <f>IF(INDEX(男子申込!$B$9:$AS$108,$B22,4)="","",INDEX(男子申込!$B$9:$AS$108,$B22,4))</f>
        <v/>
      </c>
      <c r="G22" s="281" t="str">
        <f>IF(INDEX(男子申込!$B$9:$AS$108,$B22,44)="","",INDEX(男子申込!$B$9:$AS$108,$B22,44))</f>
        <v/>
      </c>
      <c r="H22" s="440" t="str">
        <f>IF(INDEX(男子申込!$B$9:$AS$108,$B22,6)="","",INDEX(男子申込!$B$9:$AS$108,$B22,6))</f>
        <v/>
      </c>
      <c r="I22" s="441"/>
      <c r="J22" s="441"/>
      <c r="K22" s="282" t="str">
        <f>IF(INDEX(男子申込!$B$9:$AS$108,$B22,37)="","",INDEX(男子申込!$B$9:$AS$108,$B22,37))</f>
        <v/>
      </c>
      <c r="L22" s="330" t="str">
        <f>IF(INDEX(男子申込!$B$9:$AS$108,$B22,39)="","",INDEX(男子申込!$B$9:$AS$108,$B22,39))</f>
        <v/>
      </c>
      <c r="M22" s="283" t="str">
        <f>IF(INDEX(男子申込!$B$9:$AS$108,$B22,41)="","",INDEX(男子申込!$B$9:$AS$108,$B22,41))</f>
        <v/>
      </c>
      <c r="N22" s="306"/>
      <c r="P22" s="304"/>
      <c r="Q22">
        <v>4</v>
      </c>
      <c r="R22" s="300" t="str">
        <f>IF(VLOOKUP(MATCH(U16,リレー男子申込!$B$10:$B$63,0)+3+Q22,リレー男子申込!$A$10:$K$63,4)="","",VLOOKUP(MATCH(U16,リレー男子申込!$B$10:$B$63,0)+3+Q22,リレー男子申込!$A$10:$K$63,4))</f>
        <v/>
      </c>
      <c r="S22" s="300" t="str">
        <f>IF(VLOOKUP(MATCH(U16,リレー男子申込!$B$10:$B$63,0)+3+Q22,リレー男子申込!$A$10:$K$63,5)="","",VLOOKUP(MATCH(U16,リレー男子申込!$B$10:$B$63,0)+3+Q22,リレー男子申込!$A$10:$K$63,5))</f>
        <v/>
      </c>
      <c r="T22" s="300" t="str">
        <f>IF(VLOOKUP(MATCH(U16,リレー男子申込!$B$10:$B$63,0)+3+Q22,リレー男子申込!$A$10:$K$63,6)="","",VLOOKUP(MATCH(U16,リレー男子申込!$B$10:$B$63,0)+3+Q22,リレー男子申込!$A$10:$K$63,6))</f>
        <v/>
      </c>
      <c r="U22" s="438"/>
      <c r="W22">
        <v>4</v>
      </c>
      <c r="X22" s="300" t="str">
        <f>IF(VLOOKUP(MATCH(AA16,リレー男子申込!$B$10:$B$63,0)+3+W22,リレー男子申込!$A$10:$K$63,9)="","",VLOOKUP(MATCH(AA16,リレー男子申込!$B$10:$B$63,0)+3+W22,リレー男子申込!$A$10:$K$63,9))</f>
        <v/>
      </c>
      <c r="Y22" s="300" t="str">
        <f>IF(VLOOKUP(MATCH(AA16,リレー男子申込!$B$10:$B$63,0)+3+W22,リレー男子申込!$A$10:$K$63,10)="","",VLOOKUP(MATCH(AA16,リレー男子申込!$B$10:$B$63,0)+3+W22,リレー男子申込!$A$10:$K$63,10))</f>
        <v/>
      </c>
      <c r="Z22" s="300" t="str">
        <f>IF(VLOOKUP(MATCH(AA16,リレー男子申込!$B$10:$B$63,0)+3+W22,リレー男子申込!$A$10:$K$63,11)="","",VLOOKUP(MATCH(AA16,リレー男子申込!$B$10:$B$63,0)+3+W22,リレー男子申込!$A$10:$K$63,11))</f>
        <v/>
      </c>
      <c r="AA22" s="438"/>
      <c r="AC22">
        <v>4</v>
      </c>
      <c r="AD22" s="300" t="str">
        <f>IF(VLOOKUP(MATCH(AG16,リレー男子申込!$B$10:$B$63,0)+3+AC22,リレー男子申込!$A$10:$P$63,14)="","",VLOOKUP(MATCH(AG16,リレー男子申込!$B$10:$B$63,0)+3+AC22,リレー男子申込!$A$10:$P$63,14))</f>
        <v/>
      </c>
      <c r="AE22" s="300" t="str">
        <f>IF(VLOOKUP(MATCH(AG16,リレー男子申込!$B$10:$B$63,0)+3+AC22,リレー男子申込!$A$10:$P$63,15)="","",VLOOKUP(MATCH(AG16,リレー男子申込!$B$10:$B$63,0)+3+AC22,リレー男子申込!$A$10:$P$63,15))</f>
        <v/>
      </c>
      <c r="AF22" s="300" t="str">
        <f>IF(VLOOKUP(MATCH(AG16,リレー男子申込!$B$10:$B$63,0)+3+AC22,リレー男子申込!$A$10:$P$63,16)="","",VLOOKUP(MATCH(AG16,リレー男子申込!$B$10:$B$63,0)+3+AC22,リレー男子申込!$A$10:$P$63,16))</f>
        <v/>
      </c>
      <c r="AG22" s="438"/>
      <c r="AH22" s="307"/>
    </row>
    <row r="23" spans="2:36" ht="15" customHeight="1">
      <c r="B23" s="310">
        <f t="shared" si="0"/>
        <v>8</v>
      </c>
      <c r="C23" s="277" t="str">
        <f>IF(INDEX(男子申込!$B$9:$AS$108,$B23,1)="","",INDEX(男子申込!$B$9:$AS$108,$B23,1))</f>
        <v/>
      </c>
      <c r="D23" s="278" t="str">
        <f>IF(INDEX(男子申込!$B$9:$AS$108,$B23,2)="","",INDEX(男子申込!$B$9:$AS$108,$B23,2))</f>
        <v/>
      </c>
      <c r="E23" s="279" t="str">
        <f>IF(INDEX(男子申込!$B$9:$AS$108,$B23,3)="","",INDEX(男子申込!$B$9:$AS$108,$B23,3))</f>
        <v/>
      </c>
      <c r="F23" s="280" t="str">
        <f>IF(INDEX(男子申込!$B$9:$AS$108,$B23,4)="","",INDEX(男子申込!$B$9:$AS$108,$B23,4))</f>
        <v/>
      </c>
      <c r="G23" s="281" t="str">
        <f>IF(INDEX(男子申込!$B$9:$AS$108,$B23,44)="","",INDEX(男子申込!$B$9:$AS$108,$B23,44))</f>
        <v/>
      </c>
      <c r="H23" s="440" t="str">
        <f>IF(INDEX(男子申込!$B$9:$AS$108,$B23,6)="","",INDEX(男子申込!$B$9:$AS$108,$B23,6))</f>
        <v/>
      </c>
      <c r="I23" s="441"/>
      <c r="J23" s="441"/>
      <c r="K23" s="282" t="str">
        <f>IF(INDEX(男子申込!$B$9:$AS$108,$B23,37)="","",INDEX(男子申込!$B$9:$AS$108,$B23,37))</f>
        <v/>
      </c>
      <c r="L23" s="330" t="str">
        <f>IF(INDEX(男子申込!$B$9:$AS$108,$B23,39)="","",INDEX(男子申込!$B$9:$AS$108,$B23,39))</f>
        <v/>
      </c>
      <c r="M23" s="283" t="str">
        <f>IF(INDEX(男子申込!$B$9:$AS$108,$B23,41)="","",INDEX(男子申込!$B$9:$AS$108,$B23,41))</f>
        <v/>
      </c>
      <c r="N23" s="306"/>
      <c r="P23" s="304"/>
      <c r="Q23">
        <v>5</v>
      </c>
      <c r="R23" s="300" t="str">
        <f>IF(VLOOKUP(MATCH(U16,リレー男子申込!$B$10:$B$63,0)+3+Q23,リレー男子申込!$A$10:$K$63,4)="","",VLOOKUP(MATCH(U16,リレー男子申込!$B$10:$B$63,0)+3+Q23,リレー男子申込!$A$10:$K$63,4))</f>
        <v/>
      </c>
      <c r="S23" s="300" t="str">
        <f>IF(VLOOKUP(MATCH(U16,リレー男子申込!$B$10:$B$63,0)+3+Q23,リレー男子申込!$A$10:$K$63,5)="","",VLOOKUP(MATCH(U16,リレー男子申込!$B$10:$B$63,0)+3+Q23,リレー男子申込!$A$10:$K$63,5))</f>
        <v/>
      </c>
      <c r="T23" s="300" t="str">
        <f>IF(VLOOKUP(MATCH(U16,リレー男子申込!$B$10:$B$63,0)+3+Q23,リレー男子申込!$A$10:$K$63,6)="","",VLOOKUP(MATCH(U16,リレー男子申込!$B$10:$B$63,0)+3+Q23,リレー男子申込!$A$10:$K$63,6))</f>
        <v/>
      </c>
      <c r="U23" s="438"/>
      <c r="W23">
        <v>5</v>
      </c>
      <c r="X23" s="300" t="str">
        <f>IF(VLOOKUP(MATCH(AA16,リレー男子申込!$B$10:$B$63,0)+3+W23,リレー男子申込!$A$10:$K$63,9)="","",VLOOKUP(MATCH(AA16,リレー男子申込!$B$10:$B$63,0)+3+W23,リレー男子申込!$A$10:$K$63,9))</f>
        <v/>
      </c>
      <c r="Y23" s="300" t="str">
        <f>IF(VLOOKUP(MATCH(AA16,リレー男子申込!$B$10:$B$63,0)+3+W23,リレー男子申込!$A$10:$K$63,10)="","",VLOOKUP(MATCH(AA16,リレー男子申込!$B$10:$B$63,0)+3+W23,リレー男子申込!$A$10:$K$63,10))</f>
        <v/>
      </c>
      <c r="Z23" s="300" t="str">
        <f>IF(VLOOKUP(MATCH(AA16,リレー男子申込!$B$10:$B$63,0)+3+W23,リレー男子申込!$A$10:$K$63,11)="","",VLOOKUP(MATCH(AA16,リレー男子申込!$B$10:$B$63,0)+3+W23,リレー男子申込!$A$10:$K$63,11))</f>
        <v/>
      </c>
      <c r="AA23" s="438"/>
      <c r="AC23">
        <v>5</v>
      </c>
      <c r="AD23" s="300" t="str">
        <f>IF(VLOOKUP(MATCH(AG16,リレー男子申込!$B$10:$B$63,0)+3+AC23,リレー男子申込!$A$10:$P$63,14)="","",VLOOKUP(MATCH(AG16,リレー男子申込!$B$10:$B$63,0)+3+AC23,リレー男子申込!$A$10:$P$63,14))</f>
        <v/>
      </c>
      <c r="AE23" s="300" t="str">
        <f>IF(VLOOKUP(MATCH(AG16,リレー男子申込!$B$10:$B$63,0)+3+AC23,リレー男子申込!$A$10:$P$63,15)="","",VLOOKUP(MATCH(AG16,リレー男子申込!$B$10:$B$63,0)+3+AC23,リレー男子申込!$A$10:$P$63,15))</f>
        <v/>
      </c>
      <c r="AF23" s="300" t="str">
        <f>IF(VLOOKUP(MATCH(AG16,リレー男子申込!$B$10:$B$63,0)+3+AC23,リレー男子申込!$A$10:$P$63,16)="","",VLOOKUP(MATCH(AG16,リレー男子申込!$B$10:$B$63,0)+3+AC23,リレー男子申込!$A$10:$P$63,16))</f>
        <v/>
      </c>
      <c r="AG23" s="438"/>
      <c r="AH23" s="307"/>
    </row>
    <row r="24" spans="2:36" ht="15" customHeight="1">
      <c r="B24" s="310">
        <f t="shared" si="0"/>
        <v>9</v>
      </c>
      <c r="C24" s="277" t="str">
        <f>IF(INDEX(男子申込!$B$9:$AS$108,$B24,1)="","",INDEX(男子申込!$B$9:$AS$108,$B24,1))</f>
        <v/>
      </c>
      <c r="D24" s="278" t="str">
        <f>IF(INDEX(男子申込!$B$9:$AS$108,$B24,2)="","",INDEX(男子申込!$B$9:$AS$108,$B24,2))</f>
        <v/>
      </c>
      <c r="E24" s="279" t="str">
        <f>IF(INDEX(男子申込!$B$9:$AS$108,$B24,3)="","",INDEX(男子申込!$B$9:$AS$108,$B24,3))</f>
        <v/>
      </c>
      <c r="F24" s="280" t="str">
        <f>IF(INDEX(男子申込!$B$9:$AS$108,$B24,4)="","",INDEX(男子申込!$B$9:$AS$108,$B24,4))</f>
        <v/>
      </c>
      <c r="G24" s="281" t="str">
        <f>IF(INDEX(男子申込!$B$9:$AS$108,$B24,44)="","",INDEX(男子申込!$B$9:$AS$108,$B24,44))</f>
        <v/>
      </c>
      <c r="H24" s="440" t="str">
        <f>IF(INDEX(男子申込!$B$9:$AS$108,$B24,6)="","",INDEX(男子申込!$B$9:$AS$108,$B24,6))</f>
        <v/>
      </c>
      <c r="I24" s="441"/>
      <c r="J24" s="441"/>
      <c r="K24" s="282" t="str">
        <f>IF(INDEX(男子申込!$B$9:$AS$108,$B24,37)="","",INDEX(男子申込!$B$9:$AS$108,$B24,37))</f>
        <v/>
      </c>
      <c r="L24" s="330" t="str">
        <f>IF(INDEX(男子申込!$B$9:$AS$108,$B24,39)="","",INDEX(男子申込!$B$9:$AS$108,$B24,39))</f>
        <v/>
      </c>
      <c r="M24" s="283" t="str">
        <f>IF(INDEX(男子申込!$B$9:$AS$108,$B24,41)="","",INDEX(男子申込!$B$9:$AS$108,$B24,41))</f>
        <v/>
      </c>
      <c r="N24" s="306"/>
      <c r="P24" s="304"/>
      <c r="Q24">
        <v>6</v>
      </c>
      <c r="R24" s="300" t="str">
        <f>IF(VLOOKUP(MATCH(U16,リレー男子申込!$B$10:$B$63,0)+3+Q24,リレー男子申込!$A$10:$K$63,4)="","",VLOOKUP(MATCH(U16,リレー男子申込!$B$10:$B$63,0)+3+Q24,リレー男子申込!$A$10:$K$63,4))</f>
        <v/>
      </c>
      <c r="S24" s="300" t="str">
        <f>IF(VLOOKUP(MATCH(U16,リレー男子申込!$B$10:$B$63,0)+3+Q24,リレー男子申込!$A$10:$K$63,5)="","",VLOOKUP(MATCH(U16,リレー男子申込!$B$10:$B$63,0)+3+Q24,リレー男子申込!$A$10:$K$63,5))</f>
        <v/>
      </c>
      <c r="T24" s="300" t="str">
        <f>IF(VLOOKUP(MATCH(U16,リレー男子申込!$B$10:$B$63,0)+3+Q24,リレー男子申込!$A$10:$K$63,6)="","",VLOOKUP(MATCH(U16,リレー男子申込!$B$10:$B$63,0)+3+Q24,リレー男子申込!$A$10:$K$63,6))</f>
        <v/>
      </c>
      <c r="U24" s="439"/>
      <c r="W24">
        <v>6</v>
      </c>
      <c r="X24" s="300" t="str">
        <f>IF(VLOOKUP(MATCH(AA16,リレー男子申込!$B$10:$B$63,0)+3+W24,リレー男子申込!$A$10:$K$63,9)="","",VLOOKUP(MATCH(AA16,リレー男子申込!$B$10:$B$63,0)+3+W24,リレー男子申込!$A$10:$K$63,9))</f>
        <v/>
      </c>
      <c r="Y24" s="300" t="str">
        <f>IF(VLOOKUP(MATCH(AA16,リレー男子申込!$B$10:$B$63,0)+3+W24,リレー男子申込!$A$10:$K$63,10)="","",VLOOKUP(MATCH(AA16,リレー男子申込!$B$10:$B$63,0)+3+W24,リレー男子申込!$A$10:$K$63,10))</f>
        <v/>
      </c>
      <c r="Z24" s="300" t="str">
        <f>IF(VLOOKUP(MATCH(AA16,リレー男子申込!$B$10:$B$63,0)+3+W24,リレー男子申込!$A$10:$K$63,11)="","",VLOOKUP(MATCH(AA16,リレー男子申込!$B$10:$B$63,0)+3+W24,リレー男子申込!$A$10:$K$63,11))</f>
        <v/>
      </c>
      <c r="AA24" s="439"/>
      <c r="AC24">
        <v>6</v>
      </c>
      <c r="AD24" s="300" t="str">
        <f>IF(VLOOKUP(MATCH(AG16,リレー男子申込!$B$10:$B$63,0)+3+AC24,リレー男子申込!$A$10:$P$63,14)="","",VLOOKUP(MATCH(AG16,リレー男子申込!$B$10:$B$63,0)+3+AC24,リレー男子申込!$A$10:$P$63,14))</f>
        <v/>
      </c>
      <c r="AE24" s="300" t="str">
        <f>IF(VLOOKUP(MATCH(AG16,リレー男子申込!$B$10:$B$63,0)+3+AC24,リレー男子申込!$A$10:$P$63,15)="","",VLOOKUP(MATCH(AG16,リレー男子申込!$B$10:$B$63,0)+3+AC24,リレー男子申込!$A$10:$P$63,15))</f>
        <v/>
      </c>
      <c r="AF24" s="300" t="str">
        <f>IF(VLOOKUP(MATCH(AG16,リレー男子申込!$B$10:$B$63,0)+3+AC24,リレー男子申込!$A$10:$P$63,16)="","",VLOOKUP(MATCH(AG16,リレー男子申込!$B$10:$B$63,0)+3+AC24,リレー男子申込!$A$10:$P$63,16))</f>
        <v/>
      </c>
      <c r="AG24" s="439"/>
      <c r="AH24" s="307"/>
    </row>
    <row r="25" spans="2:36" ht="15" customHeight="1">
      <c r="B25" s="310">
        <f t="shared" si="0"/>
        <v>10</v>
      </c>
      <c r="C25" s="288" t="str">
        <f>IF(INDEX(男子申込!$B$9:$AS$108,$B25,1)="","",INDEX(男子申込!$B$9:$AS$108,$B25,1))</f>
        <v/>
      </c>
      <c r="D25" s="289" t="str">
        <f>IF(INDEX(男子申込!$B$9:$AS$108,$B25,2)="","",INDEX(男子申込!$B$9:$AS$108,$B25,2))</f>
        <v/>
      </c>
      <c r="E25" s="290" t="str">
        <f>IF(INDEX(男子申込!$B$9:$AS$108,$B25,3)="","",INDEX(男子申込!$B$9:$AS$108,$B25,3))</f>
        <v/>
      </c>
      <c r="F25" s="291" t="str">
        <f>IF(INDEX(男子申込!$B$9:$AS$108,$B25,4)="","",INDEX(男子申込!$B$9:$AS$108,$B25,4))</f>
        <v/>
      </c>
      <c r="G25" s="292" t="str">
        <f>IF(INDEX(男子申込!$B$9:$AS$108,$B25,44)="","",INDEX(男子申込!$B$9:$AS$108,$B25,44))</f>
        <v/>
      </c>
      <c r="H25" s="440" t="str">
        <f>IF(INDEX(男子申込!$B$9:$AS$108,$B25,6)="","",INDEX(男子申込!$B$9:$AS$108,$B25,6))</f>
        <v/>
      </c>
      <c r="I25" s="441"/>
      <c r="J25" s="441"/>
      <c r="K25" s="282" t="str">
        <f>IF(INDEX(男子申込!$B$9:$AS$108,$B25,37)="","",INDEX(男子申込!$B$9:$AS$108,$B25,37))</f>
        <v/>
      </c>
      <c r="L25" s="330" t="str">
        <f>IF(INDEX(男子申込!$B$9:$AS$108,$B25,39)="","",INDEX(男子申込!$B$9:$AS$108,$B25,39))</f>
        <v/>
      </c>
      <c r="M25" s="283" t="str">
        <f>IF(INDEX(男子申込!$B$9:$AS$108,$B25,41)="","",INDEX(男子申込!$B$9:$AS$108,$B25,41))</f>
        <v/>
      </c>
      <c r="N25" s="306"/>
      <c r="P25" s="304"/>
      <c r="AH25" s="307"/>
    </row>
    <row r="26" spans="2:36" ht="15" customHeight="1">
      <c r="B26" s="310">
        <f t="shared" si="0"/>
        <v>11</v>
      </c>
      <c r="C26" s="270" t="str">
        <f>IF(INDEX(男子申込!$B$9:$AS$108,$B26,1)="","",INDEX(男子申込!$B$9:$AS$108,$B26,1))</f>
        <v/>
      </c>
      <c r="D26" s="271" t="str">
        <f>IF(INDEX(男子申込!$B$9:$AS$108,$B26,2)="","",INDEX(男子申込!$B$9:$AS$108,$B26,2))</f>
        <v/>
      </c>
      <c r="E26" s="272" t="str">
        <f>IF(INDEX(男子申込!$B$9:$AS$108,$B26,3)="","",INDEX(男子申込!$B$9:$AS$108,$B26,3))</f>
        <v/>
      </c>
      <c r="F26" s="273" t="str">
        <f>IF(INDEX(男子申込!$B$9:$AS$108,$B26,4)="","",INDEX(男子申込!$B$9:$AS$108,$B26,4))</f>
        <v/>
      </c>
      <c r="G26" s="274" t="str">
        <f>IF(INDEX(男子申込!$B$9:$AS$108,$B26,44)="","",INDEX(男子申込!$B$9:$AS$108,$B26,44))</f>
        <v/>
      </c>
      <c r="H26" s="492" t="str">
        <f>IF(INDEX(男子申込!$B$9:$AS$108,$B26,6)="","",INDEX(男子申込!$B$9:$AS$108,$B26,6))</f>
        <v/>
      </c>
      <c r="I26" s="493"/>
      <c r="J26" s="493"/>
      <c r="K26" s="275" t="str">
        <f>IF(INDEX(男子申込!$B$9:$AS$108,$B26,37)="","",INDEX(男子申込!$B$9:$AS$108,$B26,37))</f>
        <v/>
      </c>
      <c r="L26" s="329" t="str">
        <f>IF(INDEX(男子申込!$B$9:$AS$108,$B26,39)="","",INDEX(男子申込!$B$9:$AS$108,$B26,39))</f>
        <v/>
      </c>
      <c r="M26" s="276" t="str">
        <f>IF(INDEX(男子申込!$B$9:$AS$108,$B26,41)="","",INDEX(男子申込!$B$9:$AS$108,$B26,41))</f>
        <v/>
      </c>
      <c r="N26" s="306"/>
      <c r="P26" s="304"/>
      <c r="Q26" t="str">
        <f>$Q$16</f>
        <v>４年男子　４×１００ｍＲ</v>
      </c>
      <c r="U26">
        <f>U16+1</f>
        <v>2</v>
      </c>
      <c r="W26" t="str">
        <f>$W$16</f>
        <v>５年男子　４×１００ｍＲ</v>
      </c>
      <c r="AA26">
        <f>AA16+1</f>
        <v>2</v>
      </c>
      <c r="AC26" t="str">
        <f>$AC$16</f>
        <v>全学年男子　４×１００ｍＲ</v>
      </c>
      <c r="AG26">
        <f>AG16+1</f>
        <v>2</v>
      </c>
      <c r="AH26" s="307"/>
    </row>
    <row r="27" spans="2:36" ht="15" customHeight="1">
      <c r="B27" s="310">
        <f t="shared" si="0"/>
        <v>12</v>
      </c>
      <c r="C27" s="277" t="str">
        <f>IF(INDEX(男子申込!$B$9:$AS$108,$B27,1)="","",INDEX(男子申込!$B$9:$AS$108,$B27,1))</f>
        <v/>
      </c>
      <c r="D27" s="278" t="str">
        <f>IF(INDEX(男子申込!$B$9:$AS$108,$B27,2)="","",INDEX(男子申込!$B$9:$AS$108,$B27,2))</f>
        <v/>
      </c>
      <c r="E27" s="279" t="str">
        <f>IF(INDEX(男子申込!$B$9:$AS$108,$B27,3)="","",INDEX(男子申込!$B$9:$AS$108,$B27,3))</f>
        <v/>
      </c>
      <c r="F27" s="280" t="str">
        <f>IF(INDEX(男子申込!$B$9:$AS$108,$B27,4)="","",INDEX(男子申込!$B$9:$AS$108,$B27,4))</f>
        <v/>
      </c>
      <c r="G27" s="281" t="str">
        <f>IF(INDEX(男子申込!$B$9:$AS$108,$B27,44)="","",INDEX(男子申込!$B$9:$AS$108,$B27,44))</f>
        <v/>
      </c>
      <c r="H27" s="440" t="str">
        <f>IF(INDEX(男子申込!$B$9:$AS$108,$B27,6)="","",INDEX(男子申込!$B$9:$AS$108,$B27,6))</f>
        <v/>
      </c>
      <c r="I27" s="441"/>
      <c r="J27" s="441"/>
      <c r="K27" s="282" t="str">
        <f>IF(INDEX(男子申込!$B$9:$AS$108,$B27,37)="","",INDEX(男子申込!$B$9:$AS$108,$B27,37))</f>
        <v/>
      </c>
      <c r="L27" s="330" t="str">
        <f>IF(INDEX(男子申込!$B$9:$AS$108,$B27,39)="","",INDEX(男子申込!$B$9:$AS$108,$B27,39))</f>
        <v/>
      </c>
      <c r="M27" s="283" t="str">
        <f>IF(INDEX(男子申込!$B$9:$AS$108,$B27,41)="","",INDEX(男子申込!$B$9:$AS$108,$B27,41))</f>
        <v/>
      </c>
      <c r="N27" s="306"/>
      <c r="P27" s="304"/>
      <c r="R27" s="335" t="s">
        <v>42</v>
      </c>
      <c r="S27" s="434" t="str">
        <f>VLOOKUP(MATCH(U26,リレー男子申込!$B$10:$B$63,0)+2,リレー男子申込!$A$10:$K$63,5)</f>
        <v/>
      </c>
      <c r="T27" s="435"/>
      <c r="U27" s="436"/>
      <c r="X27" s="335" t="s">
        <v>42</v>
      </c>
      <c r="Y27" s="434" t="str">
        <f>VLOOKUP(MATCH(AA26,リレー男子申込!$B$10:$B$63,0)+2,リレー男子申込!$A$10:$K$63,10)</f>
        <v/>
      </c>
      <c r="Z27" s="435"/>
      <c r="AA27" s="436"/>
      <c r="AD27" s="335" t="s">
        <v>42</v>
      </c>
      <c r="AE27" s="434" t="str">
        <f>VLOOKUP(MATCH(AG26,リレー男子申込!$B$10:$B$63,0)+2,リレー男子申込!$A$10:$P$63,15)</f>
        <v/>
      </c>
      <c r="AF27" s="435"/>
      <c r="AG27" s="436"/>
      <c r="AH27" s="307"/>
      <c r="AJ27" s="19">
        <f>IF(S27="",0,1)</f>
        <v>0</v>
      </c>
    </row>
    <row r="28" spans="2:36" ht="15" customHeight="1">
      <c r="B28" s="310">
        <f t="shared" si="0"/>
        <v>13</v>
      </c>
      <c r="C28" s="284" t="str">
        <f>IF(INDEX(男子申込!$B$9:$AS$108,$B28,1)="","",INDEX(男子申込!$B$9:$AS$108,$B28,1))</f>
        <v/>
      </c>
      <c r="D28" s="285" t="str">
        <f>IF(INDEX(男子申込!$B$9:$AS$108,$B28,2)="","",INDEX(男子申込!$B$9:$AS$108,$B28,2))</f>
        <v/>
      </c>
      <c r="E28" s="279" t="str">
        <f>IF(INDEX(男子申込!$B$9:$AS$108,$B28,3)="","",INDEX(男子申込!$B$9:$AS$108,$B28,3))</f>
        <v/>
      </c>
      <c r="F28" s="286" t="str">
        <f>IF(INDEX(男子申込!$B$9:$AS$108,$B28,4)="","",INDEX(男子申込!$B$9:$AS$108,$B28,4))</f>
        <v/>
      </c>
      <c r="G28" s="287" t="str">
        <f>IF(INDEX(男子申込!$B$9:$AS$108,$B28,44)="","",INDEX(男子申込!$B$9:$AS$108,$B28,44))</f>
        <v/>
      </c>
      <c r="H28" s="440" t="str">
        <f>IF(INDEX(男子申込!$B$9:$AS$108,$B28,6)="","",INDEX(男子申込!$B$9:$AS$108,$B28,6))</f>
        <v/>
      </c>
      <c r="I28" s="441"/>
      <c r="J28" s="441"/>
      <c r="K28" s="282" t="str">
        <f>IF(INDEX(男子申込!$B$9:$AS$108,$B28,37)="","",INDEX(男子申込!$B$9:$AS$108,$B28,37))</f>
        <v/>
      </c>
      <c r="L28" s="330" t="str">
        <f>IF(INDEX(男子申込!$B$9:$AS$108,$B28,39)="","",INDEX(男子申込!$B$9:$AS$108,$B28,39))</f>
        <v/>
      </c>
      <c r="M28" s="283" t="str">
        <f>IF(INDEX(男子申込!$B$9:$AS$108,$B28,41)="","",INDEX(男子申込!$B$9:$AS$108,$B28,41))</f>
        <v/>
      </c>
      <c r="N28" s="306"/>
      <c r="P28" s="304"/>
      <c r="R28" s="333" t="s">
        <v>11</v>
      </c>
      <c r="S28" s="334" t="s">
        <v>22</v>
      </c>
      <c r="T28" s="334" t="s">
        <v>0</v>
      </c>
      <c r="U28" s="334" t="s">
        <v>2</v>
      </c>
      <c r="V28" s="122"/>
      <c r="W28" s="122"/>
      <c r="X28" s="333" t="s">
        <v>11</v>
      </c>
      <c r="Y28" s="334" t="s">
        <v>22</v>
      </c>
      <c r="Z28" s="334" t="s">
        <v>0</v>
      </c>
      <c r="AA28" s="334" t="s">
        <v>2</v>
      </c>
      <c r="AC28" s="122"/>
      <c r="AD28" s="333" t="s">
        <v>11</v>
      </c>
      <c r="AE28" s="334" t="s">
        <v>22</v>
      </c>
      <c r="AF28" s="334" t="s">
        <v>0</v>
      </c>
      <c r="AG28" s="334" t="s">
        <v>2</v>
      </c>
      <c r="AH28" s="307"/>
    </row>
    <row r="29" spans="2:36" ht="15" customHeight="1">
      <c r="B29" s="310">
        <f t="shared" si="0"/>
        <v>14</v>
      </c>
      <c r="C29" s="277" t="str">
        <f>IF(INDEX(男子申込!$B$9:$AS$108,$B29,1)="","",INDEX(男子申込!$B$9:$AS$108,$B29,1))</f>
        <v/>
      </c>
      <c r="D29" s="278" t="str">
        <f>IF(INDEX(男子申込!$B$9:$AS$108,$B29,2)="","",INDEX(男子申込!$B$9:$AS$108,$B29,2))</f>
        <v/>
      </c>
      <c r="E29" s="279" t="str">
        <f>IF(INDEX(男子申込!$B$9:$AS$108,$B29,3)="","",INDEX(男子申込!$B$9:$AS$108,$B29,3))</f>
        <v/>
      </c>
      <c r="F29" s="280" t="str">
        <f>IF(INDEX(男子申込!$B$9:$AS$108,$B29,4)="","",INDEX(男子申込!$B$9:$AS$108,$B29,4))</f>
        <v/>
      </c>
      <c r="G29" s="281" t="str">
        <f>IF(INDEX(男子申込!$B$9:$AS$108,$B29,44)="","",INDEX(男子申込!$B$9:$AS$108,$B29,44))</f>
        <v/>
      </c>
      <c r="H29" s="440" t="str">
        <f>IF(INDEX(男子申込!$B$9:$AS$108,$B29,6)="","",INDEX(男子申込!$B$9:$AS$108,$B29,6))</f>
        <v/>
      </c>
      <c r="I29" s="441"/>
      <c r="J29" s="441"/>
      <c r="K29" s="282" t="str">
        <f>IF(INDEX(男子申込!$B$9:$AS$108,$B29,37)="","",INDEX(男子申込!$B$9:$AS$108,$B29,37))</f>
        <v/>
      </c>
      <c r="L29" s="330" t="str">
        <f>IF(INDEX(男子申込!$B$9:$AS$108,$B29,39)="","",INDEX(男子申込!$B$9:$AS$108,$B29,39))</f>
        <v/>
      </c>
      <c r="M29" s="283" t="str">
        <f>IF(INDEX(男子申込!$B$9:$AS$108,$B29,41)="","",INDEX(男子申込!$B$9:$AS$108,$B29,41))</f>
        <v/>
      </c>
      <c r="N29" s="306"/>
      <c r="P29" s="304"/>
      <c r="Q29">
        <v>1</v>
      </c>
      <c r="R29" s="300" t="str">
        <f>IF(VLOOKUP(MATCH(U26,リレー男子申込!$B$10:$B$63,0)+3+Q29,リレー男子申込!$A$10:$K$63,4)="","",VLOOKUP(MATCH(U26,リレー男子申込!$B$10:$B$63,0)+3+Q29,リレー男子申込!$A$10:$K$63,4))</f>
        <v/>
      </c>
      <c r="S29" s="300" t="str">
        <f>IF(VLOOKUP(MATCH(U26,リレー男子申込!$B$10:$B$63,0)+3+Q29,リレー男子申込!$A$10:$K$63,5)="","",VLOOKUP(MATCH(U26,リレー男子申込!$B$10:$B$63,0)+3+Q29,リレー男子申込!$A$10:$K$63,5))</f>
        <v/>
      </c>
      <c r="T29" s="300" t="str">
        <f>IF(VLOOKUP(MATCH(U26,リレー男子申込!$B$10:$B$63,0)+3+Q29,リレー男子申込!$A$10:$K$63,6)="","",VLOOKUP(MATCH(U26,リレー男子申込!$B$10:$B$63,0)+3+Q29,リレー男子申込!$A$10:$K$63,6))</f>
        <v/>
      </c>
      <c r="U29" s="437" t="str">
        <f>IF(VLOOKUP(MATCH(U26,リレー男子申込!$B$10:$B$63,0)+1,リレー男子申込!$A$10:$K$63,4)="","",VLOOKUP(MATCH(U26,リレー男子申込!$B$10:$B$63,0)+1,リレー男子申込!$A$10:$K$63,4))</f>
        <v/>
      </c>
      <c r="W29">
        <v>1</v>
      </c>
      <c r="X29" s="300" t="str">
        <f>IF(VLOOKUP(MATCH(AA26,リレー男子申込!$B$10:$B$63,0)+3+W29,リレー男子申込!$A$10:$K$63,9)="","",VLOOKUP(MATCH(AA26,リレー男子申込!$B$10:$B$63,0)+3+W29,リレー男子申込!$A$10:$K$63,9))</f>
        <v/>
      </c>
      <c r="Y29" s="300" t="str">
        <f>IF(VLOOKUP(MATCH(AA26,リレー男子申込!$B$10:$B$63,0)+3+W29,リレー男子申込!$A$10:$K$63,10)="","",VLOOKUP(MATCH(AA26,リレー男子申込!$B$10:$B$63,0)+3+W29,リレー男子申込!$A$10:$K$63,10))</f>
        <v/>
      </c>
      <c r="Z29" s="300" t="str">
        <f>IF(VLOOKUP(MATCH(AA26,リレー男子申込!$B$10:$B$63,0)+3+W29,リレー男子申込!$A$10:$K$63,11)="","",VLOOKUP(MATCH(AA26,リレー男子申込!$B$10:$B$63,0)+3+W29,リレー男子申込!$A$10:$K$63,11))</f>
        <v/>
      </c>
      <c r="AA29" s="437" t="str">
        <f>IF(VLOOKUP(MATCH(AA26,リレー男子申込!$B$10:$B$63,0)+1,リレー男子申込!$A$10:$K$63,9)="","",VLOOKUP(MATCH(AA26,リレー男子申込!$B$10:$B$63,0)+1,リレー男子申込!$A$10:$K$63,9))</f>
        <v/>
      </c>
      <c r="AC29">
        <v>1</v>
      </c>
      <c r="AD29" s="300" t="str">
        <f>IF(VLOOKUP(MATCH(AG26,リレー男子申込!$B$10:$B$63,0)+3+AC29,リレー男子申込!$A$10:$P$63,14)="","",VLOOKUP(MATCH(AG26,リレー男子申込!$B$10:$B$63,0)+3+AC29,リレー男子申込!$A$10:$P$63,14))</f>
        <v/>
      </c>
      <c r="AE29" s="300" t="str">
        <f>IF(VLOOKUP(MATCH(AG26,リレー男子申込!$B$10:$B$63,0)+3+AC29,リレー男子申込!$A$10:$P$63,15)="","",VLOOKUP(MATCH(AG26,リレー男子申込!$B$10:$B$63,0)+3+AC29,リレー男子申込!$A$10:$P$63,15))</f>
        <v/>
      </c>
      <c r="AF29" s="300" t="str">
        <f>IF(VLOOKUP(MATCH(AG26,リレー男子申込!$B$10:$B$63,0)+3+AC29,リレー男子申込!$A$10:$P$63,16)="","",VLOOKUP(MATCH(AG26,リレー男子申込!$B$10:$B$63,0)+3+AC29,リレー男子申込!$A$10:$P$63,16))</f>
        <v/>
      </c>
      <c r="AG29" s="437" t="str">
        <f>IF(VLOOKUP(MATCH(AG26,リレー男子申込!$B$10:$B$63,0)+1,リレー男子申込!$A$10:$P$63,14)="","",VLOOKUP(MATCH(AG26,リレー男子申込!$B$10:$B$63,0)+1,リレー男子申込!$A$10:$P$63,14))</f>
        <v/>
      </c>
      <c r="AH29" s="307"/>
      <c r="AJ29" s="19">
        <f>IF(Y27="",0,1)</f>
        <v>0</v>
      </c>
    </row>
    <row r="30" spans="2:36" ht="15" customHeight="1">
      <c r="B30" s="310">
        <f t="shared" si="0"/>
        <v>15</v>
      </c>
      <c r="C30" s="284" t="str">
        <f>IF(INDEX(男子申込!$B$9:$AS$108,$B30,1)="","",INDEX(男子申込!$B$9:$AS$108,$B30,1))</f>
        <v/>
      </c>
      <c r="D30" s="285" t="str">
        <f>IF(INDEX(男子申込!$B$9:$AS$108,$B30,2)="","",INDEX(男子申込!$B$9:$AS$108,$B30,2))</f>
        <v/>
      </c>
      <c r="E30" s="279" t="str">
        <f>IF(INDEX(男子申込!$B$9:$AS$108,$B30,3)="","",INDEX(男子申込!$B$9:$AS$108,$B30,3))</f>
        <v/>
      </c>
      <c r="F30" s="286" t="str">
        <f>IF(INDEX(男子申込!$B$9:$AS$108,$B30,4)="","",INDEX(男子申込!$B$9:$AS$108,$B30,4))</f>
        <v/>
      </c>
      <c r="G30" s="287" t="str">
        <f>IF(INDEX(男子申込!$B$9:$AS$108,$B30,44)="","",INDEX(男子申込!$B$9:$AS$108,$B30,44))</f>
        <v/>
      </c>
      <c r="H30" s="440" t="str">
        <f>IF(INDEX(男子申込!$B$9:$AS$108,$B30,6)="","",INDEX(男子申込!$B$9:$AS$108,$B30,6))</f>
        <v/>
      </c>
      <c r="I30" s="441"/>
      <c r="J30" s="441"/>
      <c r="K30" s="282" t="str">
        <f>IF(INDEX(男子申込!$B$9:$AS$108,$B30,37)="","",INDEX(男子申込!$B$9:$AS$108,$B30,37))</f>
        <v/>
      </c>
      <c r="L30" s="330" t="str">
        <f>IF(INDEX(男子申込!$B$9:$AS$108,$B30,39)="","",INDEX(男子申込!$B$9:$AS$108,$B30,39))</f>
        <v/>
      </c>
      <c r="M30" s="283" t="str">
        <f>IF(INDEX(男子申込!$B$9:$AS$108,$B30,41)="","",INDEX(男子申込!$B$9:$AS$108,$B30,41))</f>
        <v/>
      </c>
      <c r="N30" s="306"/>
      <c r="P30" s="304"/>
      <c r="Q30">
        <v>2</v>
      </c>
      <c r="R30" s="300" t="str">
        <f>IF(VLOOKUP(MATCH(U26,リレー男子申込!$B$10:$B$63,0)+3+Q30,リレー男子申込!$A$10:$K$63,4)="","",VLOOKUP(MATCH(U26,リレー男子申込!$B$10:$B$63,0)+3+Q30,リレー男子申込!$A$10:$K$63,4))</f>
        <v/>
      </c>
      <c r="S30" s="300" t="str">
        <f>IF(VLOOKUP(MATCH(U26,リレー男子申込!$B$10:$B$63,0)+3+Q30,リレー男子申込!$A$10:$K$63,5)="","",VLOOKUP(MATCH(U26,リレー男子申込!$B$10:$B$63,0)+3+Q30,リレー男子申込!$A$10:$K$63,5))</f>
        <v/>
      </c>
      <c r="T30" s="300" t="str">
        <f>IF(VLOOKUP(MATCH(U26,リレー男子申込!$B$10:$B$63,0)+3+Q30,リレー男子申込!$A$10:$K$63,6)="","",VLOOKUP(MATCH(U26,リレー男子申込!$B$10:$B$63,0)+3+Q30,リレー男子申込!$A$10:$K$63,6))</f>
        <v/>
      </c>
      <c r="U30" s="438"/>
      <c r="W30">
        <v>2</v>
      </c>
      <c r="X30" s="300" t="str">
        <f>IF(VLOOKUP(MATCH(AA26,リレー男子申込!$B$10:$B$63,0)+3+W30,リレー男子申込!$A$10:$K$63,9)="","",VLOOKUP(MATCH(AA26,リレー男子申込!$B$10:$B$63,0)+3+W30,リレー男子申込!$A$10:$K$63,9))</f>
        <v/>
      </c>
      <c r="Y30" s="300" t="str">
        <f>IF(VLOOKUP(MATCH(AA26,リレー男子申込!$B$10:$B$63,0)+3+W30,リレー男子申込!$A$10:$K$63,10)="","",VLOOKUP(MATCH(AA26,リレー男子申込!$B$10:$B$63,0)+3+W30,リレー男子申込!$A$10:$K$63,10))</f>
        <v/>
      </c>
      <c r="Z30" s="300" t="str">
        <f>IF(VLOOKUP(MATCH(AA26,リレー男子申込!$B$10:$B$63,0)+3+W30,リレー男子申込!$A$10:$K$63,11)="","",VLOOKUP(MATCH(AA26,リレー男子申込!$B$10:$B$63,0)+3+W30,リレー男子申込!$A$10:$K$63,11))</f>
        <v/>
      </c>
      <c r="AA30" s="438"/>
      <c r="AC30">
        <v>2</v>
      </c>
      <c r="AD30" s="300" t="str">
        <f>IF(VLOOKUP(MATCH(AG26,リレー男子申込!$B$10:$B$63,0)+3+AC30,リレー男子申込!$A$10:$P$63,14)="","",VLOOKUP(MATCH(AG26,リレー男子申込!$B$10:$B$63,0)+3+AC30,リレー男子申込!$A$10:$P$63,14))</f>
        <v/>
      </c>
      <c r="AE30" s="300" t="str">
        <f>IF(VLOOKUP(MATCH(AG26,リレー男子申込!$B$10:$B$63,0)+3+AC30,リレー男子申込!$A$10:$P$63,15)="","",VLOOKUP(MATCH(AG26,リレー男子申込!$B$10:$B$63,0)+3+AC30,リレー男子申込!$A$10:$P$63,15))</f>
        <v/>
      </c>
      <c r="AF30" s="300" t="str">
        <f>IF(VLOOKUP(MATCH(AG26,リレー男子申込!$B$10:$B$63,0)+3+AC30,リレー男子申込!$A$10:$P$63,16)="","",VLOOKUP(MATCH(AG26,リレー男子申込!$B$10:$B$63,0)+3+AC30,リレー男子申込!$A$10:$P$63,16))</f>
        <v/>
      </c>
      <c r="AG30" s="438"/>
      <c r="AH30" s="307"/>
    </row>
    <row r="31" spans="2:36" ht="15" customHeight="1">
      <c r="B31" s="310">
        <f t="shared" si="0"/>
        <v>16</v>
      </c>
      <c r="C31" s="277" t="str">
        <f>IF(INDEX(男子申込!$B$9:$AS$108,$B31,1)="","",INDEX(男子申込!$B$9:$AS$108,$B31,1))</f>
        <v/>
      </c>
      <c r="D31" s="278" t="str">
        <f>IF(INDEX(男子申込!$B$9:$AS$108,$B31,2)="","",INDEX(男子申込!$B$9:$AS$108,$B31,2))</f>
        <v/>
      </c>
      <c r="E31" s="279" t="str">
        <f>IF(INDEX(男子申込!$B$9:$AS$108,$B31,3)="","",INDEX(男子申込!$B$9:$AS$108,$B31,3))</f>
        <v/>
      </c>
      <c r="F31" s="280" t="str">
        <f>IF(INDEX(男子申込!$B$9:$AS$108,$B31,4)="","",INDEX(男子申込!$B$9:$AS$108,$B31,4))</f>
        <v/>
      </c>
      <c r="G31" s="281" t="str">
        <f>IF(INDEX(男子申込!$B$9:$AS$108,$B31,44)="","",INDEX(男子申込!$B$9:$AS$108,$B31,44))</f>
        <v/>
      </c>
      <c r="H31" s="440" t="str">
        <f>IF(INDEX(男子申込!$B$9:$AS$108,$B31,6)="","",INDEX(男子申込!$B$9:$AS$108,$B31,6))</f>
        <v/>
      </c>
      <c r="I31" s="441"/>
      <c r="J31" s="441"/>
      <c r="K31" s="282" t="str">
        <f>IF(INDEX(男子申込!$B$9:$AS$108,$B31,37)="","",INDEX(男子申込!$B$9:$AS$108,$B31,37))</f>
        <v/>
      </c>
      <c r="L31" s="330" t="str">
        <f>IF(INDEX(男子申込!$B$9:$AS$108,$B31,39)="","",INDEX(男子申込!$B$9:$AS$108,$B31,39))</f>
        <v/>
      </c>
      <c r="M31" s="283" t="str">
        <f>IF(INDEX(男子申込!$B$9:$AS$108,$B31,41)="","",INDEX(男子申込!$B$9:$AS$108,$B31,41))</f>
        <v/>
      </c>
      <c r="N31" s="306"/>
      <c r="P31" s="304"/>
      <c r="Q31">
        <v>3</v>
      </c>
      <c r="R31" s="300" t="str">
        <f>IF(VLOOKUP(MATCH(U26,リレー男子申込!$B$10:$B$63,0)+3+Q31,リレー男子申込!$A$10:$K$63,4)="","",VLOOKUP(MATCH(U26,リレー男子申込!$B$10:$B$63,0)+3+Q31,リレー男子申込!$A$10:$K$63,4))</f>
        <v/>
      </c>
      <c r="S31" s="300" t="str">
        <f>IF(VLOOKUP(MATCH(U26,リレー男子申込!$B$10:$B$63,0)+3+Q31,リレー男子申込!$A$10:$K$63,5)="","",VLOOKUP(MATCH(U26,リレー男子申込!$B$10:$B$63,0)+3+Q31,リレー男子申込!$A$10:$K$63,5))</f>
        <v/>
      </c>
      <c r="T31" s="300" t="str">
        <f>IF(VLOOKUP(MATCH(U26,リレー男子申込!$B$10:$B$63,0)+3+Q31,リレー男子申込!$A$10:$K$63,6)="","",VLOOKUP(MATCH(U26,リレー男子申込!$B$10:$B$63,0)+3+Q31,リレー男子申込!$A$10:$K$63,6))</f>
        <v/>
      </c>
      <c r="U31" s="438"/>
      <c r="W31">
        <v>3</v>
      </c>
      <c r="X31" s="300" t="str">
        <f>IF(VLOOKUP(MATCH(AA26,リレー男子申込!$B$10:$B$63,0)+3+W31,リレー男子申込!$A$10:$K$63,9)="","",VLOOKUP(MATCH(AA26,リレー男子申込!$B$10:$B$63,0)+3+W31,リレー男子申込!$A$10:$K$63,9))</f>
        <v/>
      </c>
      <c r="Y31" s="300" t="str">
        <f>IF(VLOOKUP(MATCH(AA26,リレー男子申込!$B$10:$B$63,0)+3+W31,リレー男子申込!$A$10:$K$63,10)="","",VLOOKUP(MATCH(AA26,リレー男子申込!$B$10:$B$63,0)+3+W31,リレー男子申込!$A$10:$K$63,10))</f>
        <v/>
      </c>
      <c r="Z31" s="300" t="str">
        <f>IF(VLOOKUP(MATCH(AA26,リレー男子申込!$B$10:$B$63,0)+3+W31,リレー男子申込!$A$10:$K$63,11)="","",VLOOKUP(MATCH(AA26,リレー男子申込!$B$10:$B$63,0)+3+W31,リレー男子申込!$A$10:$K$63,11))</f>
        <v/>
      </c>
      <c r="AA31" s="438"/>
      <c r="AC31">
        <v>3</v>
      </c>
      <c r="AD31" s="300" t="str">
        <f>IF(VLOOKUP(MATCH(AG26,リレー男子申込!$B$10:$B$63,0)+3+AC31,リレー男子申込!$A$10:$P$63,14)="","",VLOOKUP(MATCH(AG26,リレー男子申込!$B$10:$B$63,0)+3+AC31,リレー男子申込!$A$10:$P$63,14))</f>
        <v/>
      </c>
      <c r="AE31" s="300" t="str">
        <f>IF(VLOOKUP(MATCH(AG26,リレー男子申込!$B$10:$B$63,0)+3+AC31,リレー男子申込!$A$10:$P$63,15)="","",VLOOKUP(MATCH(AG26,リレー男子申込!$B$10:$B$63,0)+3+AC31,リレー男子申込!$A$10:$P$63,15))</f>
        <v/>
      </c>
      <c r="AF31" s="300" t="str">
        <f>IF(VLOOKUP(MATCH(AG26,リレー男子申込!$B$10:$B$63,0)+3+AC31,リレー男子申込!$A$10:$P$63,16)="","",VLOOKUP(MATCH(AG26,リレー男子申込!$B$10:$B$63,0)+3+AC31,リレー男子申込!$A$10:$P$63,16))</f>
        <v/>
      </c>
      <c r="AG31" s="438"/>
      <c r="AH31" s="307"/>
      <c r="AJ31" s="19">
        <f>IF(AE27="",0,1)</f>
        <v>0</v>
      </c>
    </row>
    <row r="32" spans="2:36" ht="15" customHeight="1">
      <c r="B32" s="310">
        <f t="shared" si="0"/>
        <v>17</v>
      </c>
      <c r="C32" s="277" t="str">
        <f>IF(INDEX(男子申込!$B$9:$AS$108,$B32,1)="","",INDEX(男子申込!$B$9:$AS$108,$B32,1))</f>
        <v/>
      </c>
      <c r="D32" s="278" t="str">
        <f>IF(INDEX(男子申込!$B$9:$AS$108,$B32,2)="","",INDEX(男子申込!$B$9:$AS$108,$B32,2))</f>
        <v/>
      </c>
      <c r="E32" s="279" t="str">
        <f>IF(INDEX(男子申込!$B$9:$AS$108,$B32,3)="","",INDEX(男子申込!$B$9:$AS$108,$B32,3))</f>
        <v/>
      </c>
      <c r="F32" s="280" t="str">
        <f>IF(INDEX(男子申込!$B$9:$AS$108,$B32,4)="","",INDEX(男子申込!$B$9:$AS$108,$B32,4))</f>
        <v/>
      </c>
      <c r="G32" s="281" t="str">
        <f>IF(INDEX(男子申込!$B$9:$AS$108,$B32,44)="","",INDEX(男子申込!$B$9:$AS$108,$B32,44))</f>
        <v/>
      </c>
      <c r="H32" s="440" t="str">
        <f>IF(INDEX(男子申込!$B$9:$AS$108,$B32,6)="","",INDEX(男子申込!$B$9:$AS$108,$B32,6))</f>
        <v/>
      </c>
      <c r="I32" s="441"/>
      <c r="J32" s="441"/>
      <c r="K32" s="282" t="str">
        <f>IF(INDEX(男子申込!$B$9:$AS$108,$B32,37)="","",INDEX(男子申込!$B$9:$AS$108,$B32,37))</f>
        <v/>
      </c>
      <c r="L32" s="330" t="str">
        <f>IF(INDEX(男子申込!$B$9:$AS$108,$B32,39)="","",INDEX(男子申込!$B$9:$AS$108,$B32,39))</f>
        <v/>
      </c>
      <c r="M32" s="283" t="str">
        <f>IF(INDEX(男子申込!$B$9:$AS$108,$B32,41)="","",INDEX(男子申込!$B$9:$AS$108,$B32,41))</f>
        <v/>
      </c>
      <c r="N32" s="306"/>
      <c r="P32" s="304"/>
      <c r="Q32">
        <v>4</v>
      </c>
      <c r="R32" s="300" t="str">
        <f>IF(VLOOKUP(MATCH(U26,リレー男子申込!$B$10:$B$63,0)+3+Q32,リレー男子申込!$A$10:$K$63,4)="","",VLOOKUP(MATCH(U26,リレー男子申込!$B$10:$B$63,0)+3+Q32,リレー男子申込!$A$10:$K$63,4))</f>
        <v/>
      </c>
      <c r="S32" s="300" t="str">
        <f>IF(VLOOKUP(MATCH(U26,リレー男子申込!$B$10:$B$63,0)+3+Q32,リレー男子申込!$A$10:$K$63,5)="","",VLOOKUP(MATCH(U26,リレー男子申込!$B$10:$B$63,0)+3+Q32,リレー男子申込!$A$10:$K$63,5))</f>
        <v/>
      </c>
      <c r="T32" s="300" t="str">
        <f>IF(VLOOKUP(MATCH(U26,リレー男子申込!$B$10:$B$63,0)+3+Q32,リレー男子申込!$A$10:$K$63,6)="","",VLOOKUP(MATCH(U26,リレー男子申込!$B$10:$B$63,0)+3+Q32,リレー男子申込!$A$10:$K$63,6))</f>
        <v/>
      </c>
      <c r="U32" s="438"/>
      <c r="W32">
        <v>4</v>
      </c>
      <c r="X32" s="300" t="str">
        <f>IF(VLOOKUP(MATCH(AA26,リレー男子申込!$B$10:$B$63,0)+3+W32,リレー男子申込!$A$10:$K$63,9)="","",VLOOKUP(MATCH(AA26,リレー男子申込!$B$10:$B$63,0)+3+W32,リレー男子申込!$A$10:$K$63,9))</f>
        <v/>
      </c>
      <c r="Y32" s="300" t="str">
        <f>IF(VLOOKUP(MATCH(AA26,リレー男子申込!$B$10:$B$63,0)+3+W32,リレー男子申込!$A$10:$K$63,10)="","",VLOOKUP(MATCH(AA26,リレー男子申込!$B$10:$B$63,0)+3+W32,リレー男子申込!$A$10:$K$63,10))</f>
        <v/>
      </c>
      <c r="Z32" s="300" t="str">
        <f>IF(VLOOKUP(MATCH(AA26,リレー男子申込!$B$10:$B$63,0)+3+W32,リレー男子申込!$A$10:$K$63,11)="","",VLOOKUP(MATCH(AA26,リレー男子申込!$B$10:$B$63,0)+3+W32,リレー男子申込!$A$10:$K$63,11))</f>
        <v/>
      </c>
      <c r="AA32" s="438"/>
      <c r="AC32">
        <v>4</v>
      </c>
      <c r="AD32" s="300" t="str">
        <f>IF(VLOOKUP(MATCH(AG26,リレー男子申込!$B$10:$B$63,0)+3+AC32,リレー男子申込!$A$10:$P$63,14)="","",VLOOKUP(MATCH(AG26,リレー男子申込!$B$10:$B$63,0)+3+AC32,リレー男子申込!$A$10:$P$63,14))</f>
        <v/>
      </c>
      <c r="AE32" s="300" t="str">
        <f>IF(VLOOKUP(MATCH(AG26,リレー男子申込!$B$10:$B$63,0)+3+AC32,リレー男子申込!$A$10:$P$63,15)="","",VLOOKUP(MATCH(AG26,リレー男子申込!$B$10:$B$63,0)+3+AC32,リレー男子申込!$A$10:$P$63,15))</f>
        <v/>
      </c>
      <c r="AF32" s="300" t="str">
        <f>IF(VLOOKUP(MATCH(AG26,リレー男子申込!$B$10:$B$63,0)+3+AC32,リレー男子申込!$A$10:$P$63,16)="","",VLOOKUP(MATCH(AG26,リレー男子申込!$B$10:$B$63,0)+3+AC32,リレー男子申込!$A$10:$P$63,16))</f>
        <v/>
      </c>
      <c r="AG32" s="438"/>
      <c r="AH32" s="307"/>
    </row>
    <row r="33" spans="2:36" ht="15" customHeight="1">
      <c r="B33" s="310">
        <f t="shared" si="0"/>
        <v>18</v>
      </c>
      <c r="C33" s="277" t="str">
        <f>IF(INDEX(男子申込!$B$9:$AS$108,$B33,1)="","",INDEX(男子申込!$B$9:$AS$108,$B33,1))</f>
        <v/>
      </c>
      <c r="D33" s="278" t="str">
        <f>IF(INDEX(男子申込!$B$9:$AS$108,$B33,2)="","",INDEX(男子申込!$B$9:$AS$108,$B33,2))</f>
        <v/>
      </c>
      <c r="E33" s="279" t="str">
        <f>IF(INDEX(男子申込!$B$9:$AS$108,$B33,3)="","",INDEX(男子申込!$B$9:$AS$108,$B33,3))</f>
        <v/>
      </c>
      <c r="F33" s="280" t="str">
        <f>IF(INDEX(男子申込!$B$9:$AS$108,$B33,4)="","",INDEX(男子申込!$B$9:$AS$108,$B33,4))</f>
        <v/>
      </c>
      <c r="G33" s="281" t="str">
        <f>IF(INDEX(男子申込!$B$9:$AS$108,$B33,44)="","",INDEX(男子申込!$B$9:$AS$108,$B33,44))</f>
        <v/>
      </c>
      <c r="H33" s="440" t="str">
        <f>IF(INDEX(男子申込!$B$9:$AS$108,$B33,6)="","",INDEX(男子申込!$B$9:$AS$108,$B33,6))</f>
        <v/>
      </c>
      <c r="I33" s="441"/>
      <c r="J33" s="441"/>
      <c r="K33" s="282" t="str">
        <f>IF(INDEX(男子申込!$B$9:$AS$108,$B33,37)="","",INDEX(男子申込!$B$9:$AS$108,$B33,37))</f>
        <v/>
      </c>
      <c r="L33" s="330" t="str">
        <f>IF(INDEX(男子申込!$B$9:$AS$108,$B33,39)="","",INDEX(男子申込!$B$9:$AS$108,$B33,39))</f>
        <v/>
      </c>
      <c r="M33" s="283" t="str">
        <f>IF(INDEX(男子申込!$B$9:$AS$108,$B33,41)="","",INDEX(男子申込!$B$9:$AS$108,$B33,41))</f>
        <v/>
      </c>
      <c r="N33" s="306"/>
      <c r="P33" s="304"/>
      <c r="Q33">
        <v>5</v>
      </c>
      <c r="R33" s="300" t="str">
        <f>IF(VLOOKUP(MATCH(U26,リレー男子申込!$B$10:$B$63,0)+3+Q33,リレー男子申込!$A$10:$K$63,4)="","",VLOOKUP(MATCH(U26,リレー男子申込!$B$10:$B$63,0)+3+Q33,リレー男子申込!$A$10:$K$63,4))</f>
        <v/>
      </c>
      <c r="S33" s="300" t="str">
        <f>IF(VLOOKUP(MATCH(U26,リレー男子申込!$B$10:$B$63,0)+3+Q33,リレー男子申込!$A$10:$K$63,5)="","",VLOOKUP(MATCH(U26,リレー男子申込!$B$10:$B$63,0)+3+Q33,リレー男子申込!$A$10:$K$63,5))</f>
        <v/>
      </c>
      <c r="T33" s="300" t="str">
        <f>IF(VLOOKUP(MATCH(U26,リレー男子申込!$B$10:$B$63,0)+3+Q33,リレー男子申込!$A$10:$K$63,6)="","",VLOOKUP(MATCH(U26,リレー男子申込!$B$10:$B$63,0)+3+Q33,リレー男子申込!$A$10:$K$63,6))</f>
        <v/>
      </c>
      <c r="U33" s="438"/>
      <c r="W33">
        <v>5</v>
      </c>
      <c r="X33" s="300" t="str">
        <f>IF(VLOOKUP(MATCH(AA26,リレー男子申込!$B$10:$B$63,0)+3+W33,リレー男子申込!$A$10:$K$63,9)="","",VLOOKUP(MATCH(AA26,リレー男子申込!$B$10:$B$63,0)+3+W33,リレー男子申込!$A$10:$K$63,9))</f>
        <v/>
      </c>
      <c r="Y33" s="300" t="str">
        <f>IF(VLOOKUP(MATCH(AA26,リレー男子申込!$B$10:$B$63,0)+3+W33,リレー男子申込!$A$10:$K$63,10)="","",VLOOKUP(MATCH(AA26,リレー男子申込!$B$10:$B$63,0)+3+W33,リレー男子申込!$A$10:$K$63,10))</f>
        <v/>
      </c>
      <c r="Z33" s="300" t="str">
        <f>IF(VLOOKUP(MATCH(AA26,リレー男子申込!$B$10:$B$63,0)+3+W33,リレー男子申込!$A$10:$K$63,11)="","",VLOOKUP(MATCH(AA26,リレー男子申込!$B$10:$B$63,0)+3+W33,リレー男子申込!$A$10:$K$63,11))</f>
        <v/>
      </c>
      <c r="AA33" s="438"/>
      <c r="AC33">
        <v>5</v>
      </c>
      <c r="AD33" s="300" t="str">
        <f>IF(VLOOKUP(MATCH(AG26,リレー男子申込!$B$10:$B$63,0)+3+AC33,リレー男子申込!$A$10:$P$63,14)="","",VLOOKUP(MATCH(AG26,リレー男子申込!$B$10:$B$63,0)+3+AC33,リレー男子申込!$A$10:$P$63,14))</f>
        <v/>
      </c>
      <c r="AE33" s="300" t="str">
        <f>IF(VLOOKUP(MATCH(AG26,リレー男子申込!$B$10:$B$63,0)+3+AC33,リレー男子申込!$A$10:$P$63,15)="","",VLOOKUP(MATCH(AG26,リレー男子申込!$B$10:$B$63,0)+3+AC33,リレー男子申込!$A$10:$P$63,15))</f>
        <v/>
      </c>
      <c r="AF33" s="300" t="str">
        <f>IF(VLOOKUP(MATCH(AG26,リレー男子申込!$B$10:$B$63,0)+3+AC33,リレー男子申込!$A$10:$P$63,16)="","",VLOOKUP(MATCH(AG26,リレー男子申込!$B$10:$B$63,0)+3+AC33,リレー男子申込!$A$10:$P$63,16))</f>
        <v/>
      </c>
      <c r="AG33" s="438"/>
      <c r="AH33" s="307"/>
    </row>
    <row r="34" spans="2:36" ht="15" customHeight="1">
      <c r="B34" s="310">
        <f t="shared" si="0"/>
        <v>19</v>
      </c>
      <c r="C34" s="277" t="str">
        <f>IF(INDEX(男子申込!$B$9:$AS$108,$B34,1)="","",INDEX(男子申込!$B$9:$AS$108,$B34,1))</f>
        <v/>
      </c>
      <c r="D34" s="278" t="str">
        <f>IF(INDEX(男子申込!$B$9:$AS$108,$B34,2)="","",INDEX(男子申込!$B$9:$AS$108,$B34,2))</f>
        <v/>
      </c>
      <c r="E34" s="279" t="str">
        <f>IF(INDEX(男子申込!$B$9:$AS$108,$B34,3)="","",INDEX(男子申込!$B$9:$AS$108,$B34,3))</f>
        <v/>
      </c>
      <c r="F34" s="280" t="str">
        <f>IF(INDEX(男子申込!$B$9:$AS$108,$B34,4)="","",INDEX(男子申込!$B$9:$AS$108,$B34,4))</f>
        <v/>
      </c>
      <c r="G34" s="281" t="str">
        <f>IF(INDEX(男子申込!$B$9:$AS$108,$B34,44)="","",INDEX(男子申込!$B$9:$AS$108,$B34,44))</f>
        <v/>
      </c>
      <c r="H34" s="440" t="str">
        <f>IF(INDEX(男子申込!$B$9:$AS$108,$B34,6)="","",INDEX(男子申込!$B$9:$AS$108,$B34,6))</f>
        <v/>
      </c>
      <c r="I34" s="441"/>
      <c r="J34" s="441"/>
      <c r="K34" s="282" t="str">
        <f>IF(INDEX(男子申込!$B$9:$AS$108,$B34,37)="","",INDEX(男子申込!$B$9:$AS$108,$B34,37))</f>
        <v/>
      </c>
      <c r="L34" s="330" t="str">
        <f>IF(INDEX(男子申込!$B$9:$AS$108,$B34,39)="","",INDEX(男子申込!$B$9:$AS$108,$B34,39))</f>
        <v/>
      </c>
      <c r="M34" s="283" t="str">
        <f>IF(INDEX(男子申込!$B$9:$AS$108,$B34,41)="","",INDEX(男子申込!$B$9:$AS$108,$B34,41))</f>
        <v/>
      </c>
      <c r="N34" s="306"/>
      <c r="P34" s="304"/>
      <c r="Q34">
        <v>6</v>
      </c>
      <c r="R34" s="300" t="str">
        <f>IF(VLOOKUP(MATCH(U26,リレー男子申込!$B$10:$B$63,0)+3+Q34,リレー男子申込!$A$10:$K$63,4)="","",VLOOKUP(MATCH(U26,リレー男子申込!$B$10:$B$63,0)+3+Q34,リレー男子申込!$A$10:$K$63,4))</f>
        <v/>
      </c>
      <c r="S34" s="300" t="str">
        <f>IF(VLOOKUP(MATCH(U26,リレー男子申込!$B$10:$B$63,0)+3+Q34,リレー男子申込!$A$10:$K$63,5)="","",VLOOKUP(MATCH(U26,リレー男子申込!$B$10:$B$63,0)+3+Q34,リレー男子申込!$A$10:$K$63,5))</f>
        <v/>
      </c>
      <c r="T34" s="300" t="str">
        <f>IF(VLOOKUP(MATCH(U26,リレー男子申込!$B$10:$B$63,0)+3+Q34,リレー男子申込!$A$10:$K$63,6)="","",VLOOKUP(MATCH(U26,リレー男子申込!$B$10:$B$63,0)+3+Q34,リレー男子申込!$A$10:$K$63,6))</f>
        <v/>
      </c>
      <c r="U34" s="439"/>
      <c r="W34">
        <v>6</v>
      </c>
      <c r="X34" s="300" t="str">
        <f>IF(VLOOKUP(MATCH(AA26,リレー男子申込!$B$10:$B$63,0)+3+W34,リレー男子申込!$A$10:$K$63,9)="","",VLOOKUP(MATCH(AA26,リレー男子申込!$B$10:$B$63,0)+3+W34,リレー男子申込!$A$10:$K$63,9))</f>
        <v/>
      </c>
      <c r="Y34" s="300" t="str">
        <f>IF(VLOOKUP(MATCH(AA26,リレー男子申込!$B$10:$B$63,0)+3+W34,リレー男子申込!$A$10:$K$63,10)="","",VLOOKUP(MATCH(AA26,リレー男子申込!$B$10:$B$63,0)+3+W34,リレー男子申込!$A$10:$K$63,10))</f>
        <v/>
      </c>
      <c r="Z34" s="300" t="str">
        <f>IF(VLOOKUP(MATCH(AA26,リレー男子申込!$B$10:$B$63,0)+3+W34,リレー男子申込!$A$10:$K$63,11)="","",VLOOKUP(MATCH(AA26,リレー男子申込!$B$10:$B$63,0)+3+W34,リレー男子申込!$A$10:$K$63,11))</f>
        <v/>
      </c>
      <c r="AA34" s="439"/>
      <c r="AC34">
        <v>6</v>
      </c>
      <c r="AD34" s="300" t="str">
        <f>IF(VLOOKUP(MATCH(AG26,リレー男子申込!$B$10:$B$63,0)+3+AC34,リレー男子申込!$A$10:$P$63,14)="","",VLOOKUP(MATCH(AG26,リレー男子申込!$B$10:$B$63,0)+3+AC34,リレー男子申込!$A$10:$P$63,14))</f>
        <v/>
      </c>
      <c r="AE34" s="300" t="str">
        <f>IF(VLOOKUP(MATCH(AG26,リレー男子申込!$B$10:$B$63,0)+3+AC34,リレー男子申込!$A$10:$P$63,15)="","",VLOOKUP(MATCH(AG26,リレー男子申込!$B$10:$B$63,0)+3+AC34,リレー男子申込!$A$10:$P$63,15))</f>
        <v/>
      </c>
      <c r="AF34" s="300" t="str">
        <f>IF(VLOOKUP(MATCH(AG26,リレー男子申込!$B$10:$B$63,0)+3+AC34,リレー男子申込!$A$10:$P$63,16)="","",VLOOKUP(MATCH(AG26,リレー男子申込!$B$10:$B$63,0)+3+AC34,リレー男子申込!$A$10:$P$63,16))</f>
        <v/>
      </c>
      <c r="AG34" s="439"/>
      <c r="AH34" s="307"/>
    </row>
    <row r="35" spans="2:36" ht="15" customHeight="1">
      <c r="B35" s="310">
        <f t="shared" si="0"/>
        <v>20</v>
      </c>
      <c r="C35" s="288" t="str">
        <f>IF(INDEX(男子申込!$B$9:$AS$108,$B35,1)="","",INDEX(男子申込!$B$9:$AS$108,$B35,1))</f>
        <v/>
      </c>
      <c r="D35" s="289" t="str">
        <f>IF(INDEX(男子申込!$B$9:$AS$108,$B35,2)="","",INDEX(男子申込!$B$9:$AS$108,$B35,2))</f>
        <v/>
      </c>
      <c r="E35" s="290" t="str">
        <f>IF(INDEX(男子申込!$B$9:$AS$108,$B35,3)="","",INDEX(男子申込!$B$9:$AS$108,$B35,3))</f>
        <v/>
      </c>
      <c r="F35" s="291" t="str">
        <f>IF(INDEX(男子申込!$B$9:$AS$108,$B35,4)="","",INDEX(男子申込!$B$9:$AS$108,$B35,4))</f>
        <v/>
      </c>
      <c r="G35" s="292" t="str">
        <f>IF(INDEX(男子申込!$B$9:$AS$108,$B35,44)="","",INDEX(男子申込!$B$9:$AS$108,$B35,44))</f>
        <v/>
      </c>
      <c r="H35" s="440" t="str">
        <f>IF(INDEX(男子申込!$B$9:$AS$108,$B35,6)="","",INDEX(男子申込!$B$9:$AS$108,$B35,6))</f>
        <v/>
      </c>
      <c r="I35" s="441"/>
      <c r="J35" s="441"/>
      <c r="K35" s="282" t="str">
        <f>IF(INDEX(男子申込!$B$9:$AS$108,$B35,37)="","",INDEX(男子申込!$B$9:$AS$108,$B35,37))</f>
        <v/>
      </c>
      <c r="L35" s="330" t="str">
        <f>IF(INDEX(男子申込!$B$9:$AS$108,$B35,39)="","",INDEX(男子申込!$B$9:$AS$108,$B35,39))</f>
        <v/>
      </c>
      <c r="M35" s="283" t="str">
        <f>IF(INDEX(男子申込!$B$9:$AS$108,$B35,41)="","",INDEX(男子申込!$B$9:$AS$108,$B35,41))</f>
        <v/>
      </c>
      <c r="N35" s="306"/>
      <c r="P35" s="304"/>
      <c r="AH35" s="307"/>
    </row>
    <row r="36" spans="2:36" ht="15" customHeight="1">
      <c r="B36" s="310">
        <f t="shared" si="0"/>
        <v>21</v>
      </c>
      <c r="C36" s="270" t="str">
        <f>IF(INDEX(男子申込!$B$9:$AS$108,$B36,1)="","",INDEX(男子申込!$B$9:$AS$108,$B36,1))</f>
        <v/>
      </c>
      <c r="D36" s="271" t="str">
        <f>IF(INDEX(男子申込!$B$9:$AS$108,$B36,2)="","",INDEX(男子申込!$B$9:$AS$108,$B36,2))</f>
        <v/>
      </c>
      <c r="E36" s="272" t="str">
        <f>IF(INDEX(男子申込!$B$9:$AS$108,$B36,3)="","",INDEX(男子申込!$B$9:$AS$108,$B36,3))</f>
        <v/>
      </c>
      <c r="F36" s="273" t="str">
        <f>IF(INDEX(男子申込!$B$9:$AS$108,$B36,4)="","",INDEX(男子申込!$B$9:$AS$108,$B36,4))</f>
        <v/>
      </c>
      <c r="G36" s="274" t="str">
        <f>IF(INDEX(男子申込!$B$9:$AS$108,$B36,44)="","",INDEX(男子申込!$B$9:$AS$108,$B36,44))</f>
        <v/>
      </c>
      <c r="H36" s="492" t="str">
        <f>IF(INDEX(男子申込!$B$9:$AS$108,$B36,6)="","",INDEX(男子申込!$B$9:$AS$108,$B36,6))</f>
        <v/>
      </c>
      <c r="I36" s="493"/>
      <c r="J36" s="493"/>
      <c r="K36" s="275" t="str">
        <f>IF(INDEX(男子申込!$B$9:$AS$108,$B36,37)="","",INDEX(男子申込!$B$9:$AS$108,$B36,37))</f>
        <v/>
      </c>
      <c r="L36" s="329" t="str">
        <f>IF(INDEX(男子申込!$B$9:$AS$108,$B36,39)="","",INDEX(男子申込!$B$9:$AS$108,$B36,39))</f>
        <v/>
      </c>
      <c r="M36" s="276" t="str">
        <f>IF(INDEX(男子申込!$B$9:$AS$108,$B36,41)="","",INDEX(男子申込!$B$9:$AS$108,$B36,41))</f>
        <v/>
      </c>
      <c r="N36" s="306"/>
      <c r="P36" s="304"/>
      <c r="Q36" t="str">
        <f>$Q$16</f>
        <v>４年男子　４×１００ｍＲ</v>
      </c>
      <c r="U36">
        <f>U26+1</f>
        <v>3</v>
      </c>
      <c r="W36" t="str">
        <f>$W$16</f>
        <v>５年男子　４×１００ｍＲ</v>
      </c>
      <c r="AA36">
        <f>AA26+1</f>
        <v>3</v>
      </c>
      <c r="AC36" t="str">
        <f>$AC$16</f>
        <v>全学年男子　４×１００ｍＲ</v>
      </c>
      <c r="AG36">
        <f>AG26+1</f>
        <v>3</v>
      </c>
      <c r="AH36" s="307"/>
    </row>
    <row r="37" spans="2:36" ht="15" customHeight="1">
      <c r="B37" s="310">
        <f t="shared" si="0"/>
        <v>22</v>
      </c>
      <c r="C37" s="277" t="str">
        <f>IF(INDEX(男子申込!$B$9:$AS$108,$B37,1)="","",INDEX(男子申込!$B$9:$AS$108,$B37,1))</f>
        <v/>
      </c>
      <c r="D37" s="278" t="str">
        <f>IF(INDEX(男子申込!$B$9:$AS$108,$B37,2)="","",INDEX(男子申込!$B$9:$AS$108,$B37,2))</f>
        <v/>
      </c>
      <c r="E37" s="279" t="str">
        <f>IF(INDEX(男子申込!$B$9:$AS$108,$B37,3)="","",INDEX(男子申込!$B$9:$AS$108,$B37,3))</f>
        <v/>
      </c>
      <c r="F37" s="280" t="str">
        <f>IF(INDEX(男子申込!$B$9:$AS$108,$B37,4)="","",INDEX(男子申込!$B$9:$AS$108,$B37,4))</f>
        <v/>
      </c>
      <c r="G37" s="281" t="str">
        <f>IF(INDEX(男子申込!$B$9:$AS$108,$B37,44)="","",INDEX(男子申込!$B$9:$AS$108,$B37,44))</f>
        <v/>
      </c>
      <c r="H37" s="440" t="str">
        <f>IF(INDEX(男子申込!$B$9:$AS$108,$B37,6)="","",INDEX(男子申込!$B$9:$AS$108,$B37,6))</f>
        <v/>
      </c>
      <c r="I37" s="441"/>
      <c r="J37" s="441"/>
      <c r="K37" s="282" t="str">
        <f>IF(INDEX(男子申込!$B$9:$AS$108,$B37,37)="","",INDEX(男子申込!$B$9:$AS$108,$B37,37))</f>
        <v/>
      </c>
      <c r="L37" s="330" t="str">
        <f>IF(INDEX(男子申込!$B$9:$AS$108,$B37,39)="","",INDEX(男子申込!$B$9:$AS$108,$B37,39))</f>
        <v/>
      </c>
      <c r="M37" s="283" t="str">
        <f>IF(INDEX(男子申込!$B$9:$AS$108,$B37,41)="","",INDEX(男子申込!$B$9:$AS$108,$B37,41))</f>
        <v/>
      </c>
      <c r="N37" s="306"/>
      <c r="P37" s="304"/>
      <c r="R37" s="335" t="s">
        <v>42</v>
      </c>
      <c r="S37" s="434" t="str">
        <f>VLOOKUP(MATCH(U36,リレー男子申込!$B$10:$B$63,0)+2,リレー男子申込!$A$10:$K$63,5)</f>
        <v/>
      </c>
      <c r="T37" s="435"/>
      <c r="U37" s="436"/>
      <c r="X37" s="335" t="s">
        <v>42</v>
      </c>
      <c r="Y37" s="434" t="str">
        <f>VLOOKUP(MATCH(AA36,リレー男子申込!$B$10:$B$63,0)+2,リレー男子申込!$A$10:$K$63,10)</f>
        <v/>
      </c>
      <c r="Z37" s="435"/>
      <c r="AA37" s="436"/>
      <c r="AD37" s="335" t="s">
        <v>42</v>
      </c>
      <c r="AE37" s="434" t="str">
        <f>VLOOKUP(MATCH(AG36,リレー男子申込!$B$10:$B$63,0)+2,リレー男子申込!$A$10:$P$63,15)</f>
        <v/>
      </c>
      <c r="AF37" s="435"/>
      <c r="AG37" s="436"/>
      <c r="AH37" s="307"/>
      <c r="AJ37" s="19">
        <f>IF(S37="",0,1)</f>
        <v>0</v>
      </c>
    </row>
    <row r="38" spans="2:36" ht="15" customHeight="1">
      <c r="B38" s="310">
        <f t="shared" si="0"/>
        <v>23</v>
      </c>
      <c r="C38" s="284" t="str">
        <f>IF(INDEX(男子申込!$B$9:$AS$108,$B38,1)="","",INDEX(男子申込!$B$9:$AS$108,$B38,1))</f>
        <v/>
      </c>
      <c r="D38" s="285" t="str">
        <f>IF(INDEX(男子申込!$B$9:$AS$108,$B38,2)="","",INDEX(男子申込!$B$9:$AS$108,$B38,2))</f>
        <v/>
      </c>
      <c r="E38" s="279" t="str">
        <f>IF(INDEX(男子申込!$B$9:$AS$108,$B38,3)="","",INDEX(男子申込!$B$9:$AS$108,$B38,3))</f>
        <v/>
      </c>
      <c r="F38" s="286" t="str">
        <f>IF(INDEX(男子申込!$B$9:$AS$108,$B38,4)="","",INDEX(男子申込!$B$9:$AS$108,$B38,4))</f>
        <v/>
      </c>
      <c r="G38" s="287" t="str">
        <f>IF(INDEX(男子申込!$B$9:$AS$108,$B38,44)="","",INDEX(男子申込!$B$9:$AS$108,$B38,44))</f>
        <v/>
      </c>
      <c r="H38" s="440" t="str">
        <f>IF(INDEX(男子申込!$B$9:$AS$108,$B38,6)="","",INDEX(男子申込!$B$9:$AS$108,$B38,6))</f>
        <v/>
      </c>
      <c r="I38" s="441"/>
      <c r="J38" s="441"/>
      <c r="K38" s="282" t="str">
        <f>IF(INDEX(男子申込!$B$9:$AS$108,$B38,37)="","",INDEX(男子申込!$B$9:$AS$108,$B38,37))</f>
        <v/>
      </c>
      <c r="L38" s="330" t="str">
        <f>IF(INDEX(男子申込!$B$9:$AS$108,$B38,39)="","",INDEX(男子申込!$B$9:$AS$108,$B38,39))</f>
        <v/>
      </c>
      <c r="M38" s="283" t="str">
        <f>IF(INDEX(男子申込!$B$9:$AS$108,$B38,41)="","",INDEX(男子申込!$B$9:$AS$108,$B38,41))</f>
        <v/>
      </c>
      <c r="N38" s="306"/>
      <c r="P38" s="304"/>
      <c r="R38" s="333" t="s">
        <v>11</v>
      </c>
      <c r="S38" s="334" t="s">
        <v>22</v>
      </c>
      <c r="T38" s="334" t="s">
        <v>0</v>
      </c>
      <c r="U38" s="334" t="s">
        <v>2</v>
      </c>
      <c r="V38" s="122"/>
      <c r="W38" s="122"/>
      <c r="X38" s="333" t="s">
        <v>11</v>
      </c>
      <c r="Y38" s="334" t="s">
        <v>22</v>
      </c>
      <c r="Z38" s="334" t="s">
        <v>0</v>
      </c>
      <c r="AA38" s="334" t="s">
        <v>2</v>
      </c>
      <c r="AC38" s="122"/>
      <c r="AD38" s="333" t="s">
        <v>11</v>
      </c>
      <c r="AE38" s="334" t="s">
        <v>22</v>
      </c>
      <c r="AF38" s="334" t="s">
        <v>0</v>
      </c>
      <c r="AG38" s="334" t="s">
        <v>2</v>
      </c>
      <c r="AH38" s="307"/>
    </row>
    <row r="39" spans="2:36" ht="15" customHeight="1">
      <c r="B39" s="310">
        <f t="shared" si="0"/>
        <v>24</v>
      </c>
      <c r="C39" s="277" t="str">
        <f>IF(INDEX(男子申込!$B$9:$AS$108,$B39,1)="","",INDEX(男子申込!$B$9:$AS$108,$B39,1))</f>
        <v/>
      </c>
      <c r="D39" s="278" t="str">
        <f>IF(INDEX(男子申込!$B$9:$AS$108,$B39,2)="","",INDEX(男子申込!$B$9:$AS$108,$B39,2))</f>
        <v/>
      </c>
      <c r="E39" s="279" t="str">
        <f>IF(INDEX(男子申込!$B$9:$AS$108,$B39,3)="","",INDEX(男子申込!$B$9:$AS$108,$B39,3))</f>
        <v/>
      </c>
      <c r="F39" s="280" t="str">
        <f>IF(INDEX(男子申込!$B$9:$AS$108,$B39,4)="","",INDEX(男子申込!$B$9:$AS$108,$B39,4))</f>
        <v/>
      </c>
      <c r="G39" s="281" t="str">
        <f>IF(INDEX(男子申込!$B$9:$AS$108,$B39,44)="","",INDEX(男子申込!$B$9:$AS$108,$B39,44))</f>
        <v/>
      </c>
      <c r="H39" s="440" t="str">
        <f>IF(INDEX(男子申込!$B$9:$AS$108,$B39,6)="","",INDEX(男子申込!$B$9:$AS$108,$B39,6))</f>
        <v/>
      </c>
      <c r="I39" s="441"/>
      <c r="J39" s="441"/>
      <c r="K39" s="282" t="str">
        <f>IF(INDEX(男子申込!$B$9:$AS$108,$B39,37)="","",INDEX(男子申込!$B$9:$AS$108,$B39,37))</f>
        <v/>
      </c>
      <c r="L39" s="330" t="str">
        <f>IF(INDEX(男子申込!$B$9:$AS$108,$B39,39)="","",INDEX(男子申込!$B$9:$AS$108,$B39,39))</f>
        <v/>
      </c>
      <c r="M39" s="283" t="str">
        <f>IF(INDEX(男子申込!$B$9:$AS$108,$B39,41)="","",INDEX(男子申込!$B$9:$AS$108,$B39,41))</f>
        <v/>
      </c>
      <c r="N39" s="306"/>
      <c r="P39" s="304"/>
      <c r="Q39">
        <v>1</v>
      </c>
      <c r="R39" s="300" t="str">
        <f>IF(VLOOKUP(MATCH(U36,リレー男子申込!$B$10:$B$63,0)+3+Q39,リレー男子申込!$A$10:$K$63,4)="","",VLOOKUP(MATCH(U36,リレー男子申込!$B$10:$B$63,0)+3+Q39,リレー男子申込!$A$10:$K$63,4))</f>
        <v/>
      </c>
      <c r="S39" s="300" t="str">
        <f>IF(VLOOKUP(MATCH(U36,リレー男子申込!$B$10:$B$63,0)+3+Q39,リレー男子申込!$A$10:$K$63,5)="","",VLOOKUP(MATCH(U36,リレー男子申込!$B$10:$B$63,0)+3+Q39,リレー男子申込!$A$10:$K$63,5))</f>
        <v/>
      </c>
      <c r="T39" s="300" t="str">
        <f>IF(VLOOKUP(MATCH(U36,リレー男子申込!$B$10:$B$63,0)+3+Q39,リレー男子申込!$A$10:$K$63,6)="","",VLOOKUP(MATCH(U36,リレー男子申込!$B$10:$B$63,0)+3+Q39,リレー男子申込!$A$10:$K$63,6))</f>
        <v/>
      </c>
      <c r="U39" s="437" t="str">
        <f>IF(VLOOKUP(MATCH(U36,リレー男子申込!$B$10:$B$63,0)+1,リレー男子申込!$A$10:$K$63,4)="","",VLOOKUP(MATCH(U36,リレー男子申込!$B$10:$B$63,0)+1,リレー男子申込!$A$10:$K$63,4))</f>
        <v/>
      </c>
      <c r="W39">
        <v>1</v>
      </c>
      <c r="X39" s="300" t="str">
        <f>IF(VLOOKUP(MATCH(AA36,リレー男子申込!$B$10:$B$63,0)+3+W39,リレー男子申込!$A$10:$K$63,9)="","",VLOOKUP(MATCH(AA36,リレー男子申込!$B$10:$B$63,0)+3+W39,リレー男子申込!$A$10:$K$63,9))</f>
        <v/>
      </c>
      <c r="Y39" s="300" t="str">
        <f>IF(VLOOKUP(MATCH(AA36,リレー男子申込!$B$10:$B$63,0)+3+W39,リレー男子申込!$A$10:$K$63,10)="","",VLOOKUP(MATCH(AA36,リレー男子申込!$B$10:$B$63,0)+3+W39,リレー男子申込!$A$10:$K$63,10))</f>
        <v/>
      </c>
      <c r="Z39" s="300" t="str">
        <f>IF(VLOOKUP(MATCH(AA36,リレー男子申込!$B$10:$B$63,0)+3+W39,リレー男子申込!$A$10:$K$63,11)="","",VLOOKUP(MATCH(AA36,リレー男子申込!$B$10:$B$63,0)+3+W39,リレー男子申込!$A$10:$K$63,11))</f>
        <v/>
      </c>
      <c r="AA39" s="437" t="str">
        <f>IF(VLOOKUP(MATCH(AA36,リレー男子申込!$B$10:$B$63,0)+1,リレー男子申込!$A$10:$K$63,9)="","",VLOOKUP(MATCH(AA36,リレー男子申込!$B$10:$B$63,0)+1,リレー男子申込!$A$10:$K$63,9))</f>
        <v/>
      </c>
      <c r="AC39">
        <v>1</v>
      </c>
      <c r="AD39" s="300" t="str">
        <f>IF(VLOOKUP(MATCH(AG36,リレー男子申込!$B$10:$B$63,0)+3+AC39,リレー男子申込!$A$10:$P$63,14)="","",VLOOKUP(MATCH(AG36,リレー男子申込!$B$10:$B$63,0)+3+AC39,リレー男子申込!$A$10:$P$63,14))</f>
        <v/>
      </c>
      <c r="AE39" s="300" t="str">
        <f>IF(VLOOKUP(MATCH(AG36,リレー男子申込!$B$10:$B$63,0)+3+AC39,リレー男子申込!$A$10:$P$63,15)="","",VLOOKUP(MATCH(AG36,リレー男子申込!$B$10:$B$63,0)+3+AC39,リレー男子申込!$A$10:$P$63,15))</f>
        <v/>
      </c>
      <c r="AF39" s="300" t="str">
        <f>IF(VLOOKUP(MATCH(AG36,リレー男子申込!$B$10:$B$63,0)+3+AC39,リレー男子申込!$A$10:$P$63,16)="","",VLOOKUP(MATCH(AG36,リレー男子申込!$B$10:$B$63,0)+3+AC39,リレー男子申込!$A$10:$P$63,16))</f>
        <v/>
      </c>
      <c r="AG39" s="437" t="str">
        <f>IF(VLOOKUP(MATCH(AG36,リレー男子申込!$B$10:$B$63,0)+1,リレー男子申込!$A$10:$P$63,14)="","",VLOOKUP(MATCH(AG36,リレー男子申込!$B$10:$B$63,0)+1,リレー男子申込!$A$10:$P$63,14))</f>
        <v/>
      </c>
      <c r="AH39" s="307"/>
      <c r="AJ39" s="19">
        <f>IF(Y37="",0,1)</f>
        <v>0</v>
      </c>
    </row>
    <row r="40" spans="2:36" ht="15" customHeight="1">
      <c r="B40" s="310">
        <f t="shared" si="0"/>
        <v>25</v>
      </c>
      <c r="C40" s="284" t="str">
        <f>IF(INDEX(男子申込!$B$9:$AS$108,$B40,1)="","",INDEX(男子申込!$B$9:$AS$108,$B40,1))</f>
        <v/>
      </c>
      <c r="D40" s="285" t="str">
        <f>IF(INDEX(男子申込!$B$9:$AS$108,$B40,2)="","",INDEX(男子申込!$B$9:$AS$108,$B40,2))</f>
        <v/>
      </c>
      <c r="E40" s="279" t="str">
        <f>IF(INDEX(男子申込!$B$9:$AS$108,$B40,3)="","",INDEX(男子申込!$B$9:$AS$108,$B40,3))</f>
        <v/>
      </c>
      <c r="F40" s="286" t="str">
        <f>IF(INDEX(男子申込!$B$9:$AS$108,$B40,4)="","",INDEX(男子申込!$B$9:$AS$108,$B40,4))</f>
        <v/>
      </c>
      <c r="G40" s="287" t="str">
        <f>IF(INDEX(男子申込!$B$9:$AS$108,$B40,44)="","",INDEX(男子申込!$B$9:$AS$108,$B40,44))</f>
        <v/>
      </c>
      <c r="H40" s="440" t="str">
        <f>IF(INDEX(男子申込!$B$9:$AS$108,$B40,6)="","",INDEX(男子申込!$B$9:$AS$108,$B40,6))</f>
        <v/>
      </c>
      <c r="I40" s="441"/>
      <c r="J40" s="441"/>
      <c r="K40" s="282" t="str">
        <f>IF(INDEX(男子申込!$B$9:$AS$108,$B40,37)="","",INDEX(男子申込!$B$9:$AS$108,$B40,37))</f>
        <v/>
      </c>
      <c r="L40" s="330" t="str">
        <f>IF(INDEX(男子申込!$B$9:$AS$108,$B40,39)="","",INDEX(男子申込!$B$9:$AS$108,$B40,39))</f>
        <v/>
      </c>
      <c r="M40" s="283" t="str">
        <f>IF(INDEX(男子申込!$B$9:$AS$108,$B40,41)="","",INDEX(男子申込!$B$9:$AS$108,$B40,41))</f>
        <v/>
      </c>
      <c r="N40" s="306"/>
      <c r="P40" s="304"/>
      <c r="Q40">
        <v>2</v>
      </c>
      <c r="R40" s="300" t="str">
        <f>IF(VLOOKUP(MATCH(U36,リレー男子申込!$B$10:$B$63,0)+3+Q40,リレー男子申込!$A$10:$K$63,4)="","",VLOOKUP(MATCH(U36,リレー男子申込!$B$10:$B$63,0)+3+Q40,リレー男子申込!$A$10:$K$63,4))</f>
        <v/>
      </c>
      <c r="S40" s="300" t="str">
        <f>IF(VLOOKUP(MATCH(U36,リレー男子申込!$B$10:$B$63,0)+3+Q40,リレー男子申込!$A$10:$K$63,5)="","",VLOOKUP(MATCH(U36,リレー男子申込!$B$10:$B$63,0)+3+Q40,リレー男子申込!$A$10:$K$63,5))</f>
        <v/>
      </c>
      <c r="T40" s="300" t="str">
        <f>IF(VLOOKUP(MATCH(U36,リレー男子申込!$B$10:$B$63,0)+3+Q40,リレー男子申込!$A$10:$K$63,6)="","",VLOOKUP(MATCH(U36,リレー男子申込!$B$10:$B$63,0)+3+Q40,リレー男子申込!$A$10:$K$63,6))</f>
        <v/>
      </c>
      <c r="U40" s="438"/>
      <c r="W40">
        <v>2</v>
      </c>
      <c r="X40" s="300" t="str">
        <f>IF(VLOOKUP(MATCH(AA36,リレー男子申込!$B$10:$B$63,0)+3+W40,リレー男子申込!$A$10:$K$63,9)="","",VLOOKUP(MATCH(AA36,リレー男子申込!$B$10:$B$63,0)+3+W40,リレー男子申込!$A$10:$K$63,9))</f>
        <v/>
      </c>
      <c r="Y40" s="300" t="str">
        <f>IF(VLOOKUP(MATCH(AA36,リレー男子申込!$B$10:$B$63,0)+3+W40,リレー男子申込!$A$10:$K$63,10)="","",VLOOKUP(MATCH(AA36,リレー男子申込!$B$10:$B$63,0)+3+W40,リレー男子申込!$A$10:$K$63,10))</f>
        <v/>
      </c>
      <c r="Z40" s="300" t="str">
        <f>IF(VLOOKUP(MATCH(AA36,リレー男子申込!$B$10:$B$63,0)+3+W40,リレー男子申込!$A$10:$K$63,11)="","",VLOOKUP(MATCH(AA36,リレー男子申込!$B$10:$B$63,0)+3+W40,リレー男子申込!$A$10:$K$63,11))</f>
        <v/>
      </c>
      <c r="AA40" s="438"/>
      <c r="AC40">
        <v>2</v>
      </c>
      <c r="AD40" s="300" t="str">
        <f>IF(VLOOKUP(MATCH(AG36,リレー男子申込!$B$10:$B$63,0)+3+AC40,リレー男子申込!$A$10:$P$63,14)="","",VLOOKUP(MATCH(AG36,リレー男子申込!$B$10:$B$63,0)+3+AC40,リレー男子申込!$A$10:$P$63,14))</f>
        <v/>
      </c>
      <c r="AE40" s="300" t="str">
        <f>IF(VLOOKUP(MATCH(AG36,リレー男子申込!$B$10:$B$63,0)+3+AC40,リレー男子申込!$A$10:$P$63,15)="","",VLOOKUP(MATCH(AG36,リレー男子申込!$B$10:$B$63,0)+3+AC40,リレー男子申込!$A$10:$P$63,15))</f>
        <v/>
      </c>
      <c r="AF40" s="300" t="str">
        <f>IF(VLOOKUP(MATCH(AG36,リレー男子申込!$B$10:$B$63,0)+3+AC40,リレー男子申込!$A$10:$P$63,16)="","",VLOOKUP(MATCH(AG36,リレー男子申込!$B$10:$B$63,0)+3+AC40,リレー男子申込!$A$10:$P$63,16))</f>
        <v/>
      </c>
      <c r="AG40" s="438"/>
      <c r="AH40" s="307"/>
    </row>
    <row r="41" spans="2:36" ht="15" customHeight="1">
      <c r="B41" s="310">
        <f t="shared" si="0"/>
        <v>26</v>
      </c>
      <c r="C41" s="277" t="str">
        <f>IF(INDEX(男子申込!$B$9:$AS$108,$B41,1)="","",INDEX(男子申込!$B$9:$AS$108,$B41,1))</f>
        <v/>
      </c>
      <c r="D41" s="278" t="str">
        <f>IF(INDEX(男子申込!$B$9:$AS$108,$B41,2)="","",INDEX(男子申込!$B$9:$AS$108,$B41,2))</f>
        <v/>
      </c>
      <c r="E41" s="279" t="str">
        <f>IF(INDEX(男子申込!$B$9:$AS$108,$B41,3)="","",INDEX(男子申込!$B$9:$AS$108,$B41,3))</f>
        <v/>
      </c>
      <c r="F41" s="280" t="str">
        <f>IF(INDEX(男子申込!$B$9:$AS$108,$B41,4)="","",INDEX(男子申込!$B$9:$AS$108,$B41,4))</f>
        <v/>
      </c>
      <c r="G41" s="281" t="str">
        <f>IF(INDEX(男子申込!$B$9:$AS$108,$B41,44)="","",INDEX(男子申込!$B$9:$AS$108,$B41,44))</f>
        <v/>
      </c>
      <c r="H41" s="440" t="str">
        <f>IF(INDEX(男子申込!$B$9:$AS$108,$B41,6)="","",INDEX(男子申込!$B$9:$AS$108,$B41,6))</f>
        <v/>
      </c>
      <c r="I41" s="441"/>
      <c r="J41" s="441"/>
      <c r="K41" s="282" t="str">
        <f>IF(INDEX(男子申込!$B$9:$AS$108,$B41,37)="","",INDEX(男子申込!$B$9:$AS$108,$B41,37))</f>
        <v/>
      </c>
      <c r="L41" s="330" t="str">
        <f>IF(INDEX(男子申込!$B$9:$AS$108,$B41,39)="","",INDEX(男子申込!$B$9:$AS$108,$B41,39))</f>
        <v/>
      </c>
      <c r="M41" s="283" t="str">
        <f>IF(INDEX(男子申込!$B$9:$AS$108,$B41,41)="","",INDEX(男子申込!$B$9:$AS$108,$B41,41))</f>
        <v/>
      </c>
      <c r="N41" s="306"/>
      <c r="P41" s="304"/>
      <c r="Q41">
        <v>3</v>
      </c>
      <c r="R41" s="300" t="str">
        <f>IF(VLOOKUP(MATCH(U36,リレー男子申込!$B$10:$B$63,0)+3+Q41,リレー男子申込!$A$10:$K$63,4)="","",VLOOKUP(MATCH(U36,リレー男子申込!$B$10:$B$63,0)+3+Q41,リレー男子申込!$A$10:$K$63,4))</f>
        <v/>
      </c>
      <c r="S41" s="300" t="str">
        <f>IF(VLOOKUP(MATCH(U36,リレー男子申込!$B$10:$B$63,0)+3+Q41,リレー男子申込!$A$10:$K$63,5)="","",VLOOKUP(MATCH(U36,リレー男子申込!$B$10:$B$63,0)+3+Q41,リレー男子申込!$A$10:$K$63,5))</f>
        <v/>
      </c>
      <c r="T41" s="300" t="str">
        <f>IF(VLOOKUP(MATCH(U36,リレー男子申込!$B$10:$B$63,0)+3+Q41,リレー男子申込!$A$10:$K$63,6)="","",VLOOKUP(MATCH(U36,リレー男子申込!$B$10:$B$63,0)+3+Q41,リレー男子申込!$A$10:$K$63,6))</f>
        <v/>
      </c>
      <c r="U41" s="438"/>
      <c r="W41">
        <v>3</v>
      </c>
      <c r="X41" s="300" t="str">
        <f>IF(VLOOKUP(MATCH(AA36,リレー男子申込!$B$10:$B$63,0)+3+W41,リレー男子申込!$A$10:$K$63,9)="","",VLOOKUP(MATCH(AA36,リレー男子申込!$B$10:$B$63,0)+3+W41,リレー男子申込!$A$10:$K$63,9))</f>
        <v/>
      </c>
      <c r="Y41" s="300" t="str">
        <f>IF(VLOOKUP(MATCH(AA36,リレー男子申込!$B$10:$B$63,0)+3+W41,リレー男子申込!$A$10:$K$63,10)="","",VLOOKUP(MATCH(AA36,リレー男子申込!$B$10:$B$63,0)+3+W41,リレー男子申込!$A$10:$K$63,10))</f>
        <v/>
      </c>
      <c r="Z41" s="300" t="str">
        <f>IF(VLOOKUP(MATCH(AA36,リレー男子申込!$B$10:$B$63,0)+3+W41,リレー男子申込!$A$10:$K$63,11)="","",VLOOKUP(MATCH(AA36,リレー男子申込!$B$10:$B$63,0)+3+W41,リレー男子申込!$A$10:$K$63,11))</f>
        <v/>
      </c>
      <c r="AA41" s="438"/>
      <c r="AC41">
        <v>3</v>
      </c>
      <c r="AD41" s="300" t="str">
        <f>IF(VLOOKUP(MATCH(AG36,リレー男子申込!$B$10:$B$63,0)+3+AC41,リレー男子申込!$A$10:$P$63,14)="","",VLOOKUP(MATCH(AG36,リレー男子申込!$B$10:$B$63,0)+3+AC41,リレー男子申込!$A$10:$P$63,14))</f>
        <v/>
      </c>
      <c r="AE41" s="300" t="str">
        <f>IF(VLOOKUP(MATCH(AG36,リレー男子申込!$B$10:$B$63,0)+3+AC41,リレー男子申込!$A$10:$P$63,15)="","",VLOOKUP(MATCH(AG36,リレー男子申込!$B$10:$B$63,0)+3+AC41,リレー男子申込!$A$10:$P$63,15))</f>
        <v/>
      </c>
      <c r="AF41" s="300" t="str">
        <f>IF(VLOOKUP(MATCH(AG36,リレー男子申込!$B$10:$B$63,0)+3+AC41,リレー男子申込!$A$10:$P$63,16)="","",VLOOKUP(MATCH(AG36,リレー男子申込!$B$10:$B$63,0)+3+AC41,リレー男子申込!$A$10:$P$63,16))</f>
        <v/>
      </c>
      <c r="AG41" s="438"/>
      <c r="AH41" s="307"/>
      <c r="AJ41" s="19">
        <f>IF(AE37="",0,1)</f>
        <v>0</v>
      </c>
    </row>
    <row r="42" spans="2:36" ht="15" customHeight="1">
      <c r="B42" s="310">
        <f t="shared" si="0"/>
        <v>27</v>
      </c>
      <c r="C42" s="277" t="str">
        <f>IF(INDEX(男子申込!$B$9:$AS$108,$B42,1)="","",INDEX(男子申込!$B$9:$AS$108,$B42,1))</f>
        <v/>
      </c>
      <c r="D42" s="278" t="str">
        <f>IF(INDEX(男子申込!$B$9:$AS$108,$B42,2)="","",INDEX(男子申込!$B$9:$AS$108,$B42,2))</f>
        <v/>
      </c>
      <c r="E42" s="279" t="str">
        <f>IF(INDEX(男子申込!$B$9:$AS$108,$B42,3)="","",INDEX(男子申込!$B$9:$AS$108,$B42,3))</f>
        <v/>
      </c>
      <c r="F42" s="280" t="str">
        <f>IF(INDEX(男子申込!$B$9:$AS$108,$B42,4)="","",INDEX(男子申込!$B$9:$AS$108,$B42,4))</f>
        <v/>
      </c>
      <c r="G42" s="281" t="str">
        <f>IF(INDEX(男子申込!$B$9:$AS$108,$B42,44)="","",INDEX(男子申込!$B$9:$AS$108,$B42,44))</f>
        <v/>
      </c>
      <c r="H42" s="440" t="str">
        <f>IF(INDEX(男子申込!$B$9:$AS$108,$B42,6)="","",INDEX(男子申込!$B$9:$AS$108,$B42,6))</f>
        <v/>
      </c>
      <c r="I42" s="441"/>
      <c r="J42" s="441"/>
      <c r="K42" s="282" t="str">
        <f>IF(INDEX(男子申込!$B$9:$AS$108,$B42,37)="","",INDEX(男子申込!$B$9:$AS$108,$B42,37))</f>
        <v/>
      </c>
      <c r="L42" s="330" t="str">
        <f>IF(INDEX(男子申込!$B$9:$AS$108,$B42,39)="","",INDEX(男子申込!$B$9:$AS$108,$B42,39))</f>
        <v/>
      </c>
      <c r="M42" s="283" t="str">
        <f>IF(INDEX(男子申込!$B$9:$AS$108,$B42,41)="","",INDEX(男子申込!$B$9:$AS$108,$B42,41))</f>
        <v/>
      </c>
      <c r="N42" s="306"/>
      <c r="P42" s="304"/>
      <c r="Q42">
        <v>4</v>
      </c>
      <c r="R42" s="300" t="str">
        <f>IF(VLOOKUP(MATCH(U36,リレー男子申込!$B$10:$B$63,0)+3+Q42,リレー男子申込!$A$10:$K$63,4)="","",VLOOKUP(MATCH(U36,リレー男子申込!$B$10:$B$63,0)+3+Q42,リレー男子申込!$A$10:$K$63,4))</f>
        <v/>
      </c>
      <c r="S42" s="300" t="str">
        <f>IF(VLOOKUP(MATCH(U36,リレー男子申込!$B$10:$B$63,0)+3+Q42,リレー男子申込!$A$10:$K$63,5)="","",VLOOKUP(MATCH(U36,リレー男子申込!$B$10:$B$63,0)+3+Q42,リレー男子申込!$A$10:$K$63,5))</f>
        <v/>
      </c>
      <c r="T42" s="300" t="str">
        <f>IF(VLOOKUP(MATCH(U36,リレー男子申込!$B$10:$B$63,0)+3+Q42,リレー男子申込!$A$10:$K$63,6)="","",VLOOKUP(MATCH(U36,リレー男子申込!$B$10:$B$63,0)+3+Q42,リレー男子申込!$A$10:$K$63,6))</f>
        <v/>
      </c>
      <c r="U42" s="438"/>
      <c r="W42">
        <v>4</v>
      </c>
      <c r="X42" s="300" t="str">
        <f>IF(VLOOKUP(MATCH(AA36,リレー男子申込!$B$10:$B$63,0)+3+W42,リレー男子申込!$A$10:$K$63,9)="","",VLOOKUP(MATCH(AA36,リレー男子申込!$B$10:$B$63,0)+3+W42,リレー男子申込!$A$10:$K$63,9))</f>
        <v/>
      </c>
      <c r="Y42" s="300" t="str">
        <f>IF(VLOOKUP(MATCH(AA36,リレー男子申込!$B$10:$B$63,0)+3+W42,リレー男子申込!$A$10:$K$63,10)="","",VLOOKUP(MATCH(AA36,リレー男子申込!$B$10:$B$63,0)+3+W42,リレー男子申込!$A$10:$K$63,10))</f>
        <v/>
      </c>
      <c r="Z42" s="300" t="str">
        <f>IF(VLOOKUP(MATCH(AA36,リレー男子申込!$B$10:$B$63,0)+3+W42,リレー男子申込!$A$10:$K$63,11)="","",VLOOKUP(MATCH(AA36,リレー男子申込!$B$10:$B$63,0)+3+W42,リレー男子申込!$A$10:$K$63,11))</f>
        <v/>
      </c>
      <c r="AA42" s="438"/>
      <c r="AC42">
        <v>4</v>
      </c>
      <c r="AD42" s="300" t="str">
        <f>IF(VLOOKUP(MATCH(AG36,リレー男子申込!$B$10:$B$63,0)+3+AC42,リレー男子申込!$A$10:$P$63,14)="","",VLOOKUP(MATCH(AG36,リレー男子申込!$B$10:$B$63,0)+3+AC42,リレー男子申込!$A$10:$P$63,14))</f>
        <v/>
      </c>
      <c r="AE42" s="300" t="str">
        <f>IF(VLOOKUP(MATCH(AG36,リレー男子申込!$B$10:$B$63,0)+3+AC42,リレー男子申込!$A$10:$P$63,15)="","",VLOOKUP(MATCH(AG36,リレー男子申込!$B$10:$B$63,0)+3+AC42,リレー男子申込!$A$10:$P$63,15))</f>
        <v/>
      </c>
      <c r="AF42" s="300" t="str">
        <f>IF(VLOOKUP(MATCH(AG36,リレー男子申込!$B$10:$B$63,0)+3+AC42,リレー男子申込!$A$10:$P$63,16)="","",VLOOKUP(MATCH(AG36,リレー男子申込!$B$10:$B$63,0)+3+AC42,リレー男子申込!$A$10:$P$63,16))</f>
        <v/>
      </c>
      <c r="AG42" s="438"/>
      <c r="AH42" s="307"/>
    </row>
    <row r="43" spans="2:36" ht="15" customHeight="1">
      <c r="B43" s="310">
        <f t="shared" si="0"/>
        <v>28</v>
      </c>
      <c r="C43" s="277" t="str">
        <f>IF(INDEX(男子申込!$B$9:$AS$108,$B43,1)="","",INDEX(男子申込!$B$9:$AS$108,$B43,1))</f>
        <v/>
      </c>
      <c r="D43" s="278" t="str">
        <f>IF(INDEX(男子申込!$B$9:$AS$108,$B43,2)="","",INDEX(男子申込!$B$9:$AS$108,$B43,2))</f>
        <v/>
      </c>
      <c r="E43" s="279" t="str">
        <f>IF(INDEX(男子申込!$B$9:$AS$108,$B43,3)="","",INDEX(男子申込!$B$9:$AS$108,$B43,3))</f>
        <v/>
      </c>
      <c r="F43" s="280" t="str">
        <f>IF(INDEX(男子申込!$B$9:$AS$108,$B43,4)="","",INDEX(男子申込!$B$9:$AS$108,$B43,4))</f>
        <v/>
      </c>
      <c r="G43" s="281" t="str">
        <f>IF(INDEX(男子申込!$B$9:$AS$108,$B43,44)="","",INDEX(男子申込!$B$9:$AS$108,$B43,44))</f>
        <v/>
      </c>
      <c r="H43" s="440" t="str">
        <f>IF(INDEX(男子申込!$B$9:$AS$108,$B43,6)="","",INDEX(男子申込!$B$9:$AS$108,$B43,6))</f>
        <v/>
      </c>
      <c r="I43" s="441"/>
      <c r="J43" s="441"/>
      <c r="K43" s="282" t="str">
        <f>IF(INDEX(男子申込!$B$9:$AS$108,$B43,37)="","",INDEX(男子申込!$B$9:$AS$108,$B43,37))</f>
        <v/>
      </c>
      <c r="L43" s="330" t="str">
        <f>IF(INDEX(男子申込!$B$9:$AS$108,$B43,39)="","",INDEX(男子申込!$B$9:$AS$108,$B43,39))</f>
        <v/>
      </c>
      <c r="M43" s="283" t="str">
        <f>IF(INDEX(男子申込!$B$9:$AS$108,$B43,41)="","",INDEX(男子申込!$B$9:$AS$108,$B43,41))</f>
        <v/>
      </c>
      <c r="N43" s="306"/>
      <c r="P43" s="304"/>
      <c r="Q43">
        <v>5</v>
      </c>
      <c r="R43" s="300" t="str">
        <f>IF(VLOOKUP(MATCH(U36,リレー男子申込!$B$10:$B$63,0)+3+Q43,リレー男子申込!$A$10:$K$63,4)="","",VLOOKUP(MATCH(U36,リレー男子申込!$B$10:$B$63,0)+3+Q43,リレー男子申込!$A$10:$K$63,4))</f>
        <v/>
      </c>
      <c r="S43" s="300" t="str">
        <f>IF(VLOOKUP(MATCH(U36,リレー男子申込!$B$10:$B$63,0)+3+Q43,リレー男子申込!$A$10:$K$63,5)="","",VLOOKUP(MATCH(U36,リレー男子申込!$B$10:$B$63,0)+3+Q43,リレー男子申込!$A$10:$K$63,5))</f>
        <v/>
      </c>
      <c r="T43" s="300" t="str">
        <f>IF(VLOOKUP(MATCH(U36,リレー男子申込!$B$10:$B$63,0)+3+Q43,リレー男子申込!$A$10:$K$63,6)="","",VLOOKUP(MATCH(U36,リレー男子申込!$B$10:$B$63,0)+3+Q43,リレー男子申込!$A$10:$K$63,6))</f>
        <v/>
      </c>
      <c r="U43" s="438"/>
      <c r="W43">
        <v>5</v>
      </c>
      <c r="X43" s="300" t="str">
        <f>IF(VLOOKUP(MATCH(AA36,リレー男子申込!$B$10:$B$63,0)+3+W43,リレー男子申込!$A$10:$K$63,9)="","",VLOOKUP(MATCH(AA36,リレー男子申込!$B$10:$B$63,0)+3+W43,リレー男子申込!$A$10:$K$63,9))</f>
        <v/>
      </c>
      <c r="Y43" s="300" t="str">
        <f>IF(VLOOKUP(MATCH(AA36,リレー男子申込!$B$10:$B$63,0)+3+W43,リレー男子申込!$A$10:$K$63,10)="","",VLOOKUP(MATCH(AA36,リレー男子申込!$B$10:$B$63,0)+3+W43,リレー男子申込!$A$10:$K$63,10))</f>
        <v/>
      </c>
      <c r="Z43" s="300" t="str">
        <f>IF(VLOOKUP(MATCH(AA36,リレー男子申込!$B$10:$B$63,0)+3+W43,リレー男子申込!$A$10:$K$63,11)="","",VLOOKUP(MATCH(AA36,リレー男子申込!$B$10:$B$63,0)+3+W43,リレー男子申込!$A$10:$K$63,11))</f>
        <v/>
      </c>
      <c r="AA43" s="438"/>
      <c r="AC43">
        <v>5</v>
      </c>
      <c r="AD43" s="300" t="str">
        <f>IF(VLOOKUP(MATCH(AG36,リレー男子申込!$B$10:$B$63,0)+3+AC43,リレー男子申込!$A$10:$P$63,14)="","",VLOOKUP(MATCH(AG36,リレー男子申込!$B$10:$B$63,0)+3+AC43,リレー男子申込!$A$10:$P$63,14))</f>
        <v/>
      </c>
      <c r="AE43" s="300" t="str">
        <f>IF(VLOOKUP(MATCH(AG36,リレー男子申込!$B$10:$B$63,0)+3+AC43,リレー男子申込!$A$10:$P$63,15)="","",VLOOKUP(MATCH(AG36,リレー男子申込!$B$10:$B$63,0)+3+AC43,リレー男子申込!$A$10:$P$63,15))</f>
        <v/>
      </c>
      <c r="AF43" s="300" t="str">
        <f>IF(VLOOKUP(MATCH(AG36,リレー男子申込!$B$10:$B$63,0)+3+AC43,リレー男子申込!$A$10:$P$63,16)="","",VLOOKUP(MATCH(AG36,リレー男子申込!$B$10:$B$63,0)+3+AC43,リレー男子申込!$A$10:$P$63,16))</f>
        <v/>
      </c>
      <c r="AG43" s="438"/>
      <c r="AH43" s="307"/>
    </row>
    <row r="44" spans="2:36" ht="15" customHeight="1">
      <c r="B44" s="310">
        <f t="shared" si="0"/>
        <v>29</v>
      </c>
      <c r="C44" s="277" t="str">
        <f>IF(INDEX(男子申込!$B$9:$AS$108,$B44,1)="","",INDEX(男子申込!$B$9:$AS$108,$B44,1))</f>
        <v/>
      </c>
      <c r="D44" s="278" t="str">
        <f>IF(INDEX(男子申込!$B$9:$AS$108,$B44,2)="","",INDEX(男子申込!$B$9:$AS$108,$B44,2))</f>
        <v/>
      </c>
      <c r="E44" s="279" t="str">
        <f>IF(INDEX(男子申込!$B$9:$AS$108,$B44,3)="","",INDEX(男子申込!$B$9:$AS$108,$B44,3))</f>
        <v/>
      </c>
      <c r="F44" s="280" t="str">
        <f>IF(INDEX(男子申込!$B$9:$AS$108,$B44,4)="","",INDEX(男子申込!$B$9:$AS$108,$B44,4))</f>
        <v/>
      </c>
      <c r="G44" s="281" t="str">
        <f>IF(INDEX(男子申込!$B$9:$AS$108,$B44,44)="","",INDEX(男子申込!$B$9:$AS$108,$B44,44))</f>
        <v/>
      </c>
      <c r="H44" s="440" t="str">
        <f>IF(INDEX(男子申込!$B$9:$AS$108,$B44,6)="","",INDEX(男子申込!$B$9:$AS$108,$B44,6))</f>
        <v/>
      </c>
      <c r="I44" s="441"/>
      <c r="J44" s="441"/>
      <c r="K44" s="282" t="str">
        <f>IF(INDEX(男子申込!$B$9:$AS$108,$B44,37)="","",INDEX(男子申込!$B$9:$AS$108,$B44,37))</f>
        <v/>
      </c>
      <c r="L44" s="330" t="str">
        <f>IF(INDEX(男子申込!$B$9:$AS$108,$B44,39)="","",INDEX(男子申込!$B$9:$AS$108,$B44,39))</f>
        <v/>
      </c>
      <c r="M44" s="283" t="str">
        <f>IF(INDEX(男子申込!$B$9:$AS$108,$B44,41)="","",INDEX(男子申込!$B$9:$AS$108,$B44,41))</f>
        <v/>
      </c>
      <c r="N44" s="306"/>
      <c r="P44" s="304"/>
      <c r="Q44">
        <v>6</v>
      </c>
      <c r="R44" s="300" t="str">
        <f>IF(VLOOKUP(MATCH(U36,リレー男子申込!$B$10:$B$63,0)+3+Q44,リレー男子申込!$A$10:$K$63,4)="","",VLOOKUP(MATCH(U36,リレー男子申込!$B$10:$B$63,0)+3+Q44,リレー男子申込!$A$10:$K$63,4))</f>
        <v/>
      </c>
      <c r="S44" s="300" t="str">
        <f>IF(VLOOKUP(MATCH(U36,リレー男子申込!$B$10:$B$63,0)+3+Q44,リレー男子申込!$A$10:$K$63,5)="","",VLOOKUP(MATCH(U36,リレー男子申込!$B$10:$B$63,0)+3+Q44,リレー男子申込!$A$10:$K$63,5))</f>
        <v/>
      </c>
      <c r="T44" s="300" t="str">
        <f>IF(VLOOKUP(MATCH(U36,リレー男子申込!$B$10:$B$63,0)+3+Q44,リレー男子申込!$A$10:$K$63,6)="","",VLOOKUP(MATCH(U36,リレー男子申込!$B$10:$B$63,0)+3+Q44,リレー男子申込!$A$10:$K$63,6))</f>
        <v/>
      </c>
      <c r="U44" s="439"/>
      <c r="W44">
        <v>6</v>
      </c>
      <c r="X44" s="300" t="str">
        <f>IF(VLOOKUP(MATCH(AA36,リレー男子申込!$B$10:$B$63,0)+3+W44,リレー男子申込!$A$10:$K$63,9)="","",VLOOKUP(MATCH(AA36,リレー男子申込!$B$10:$B$63,0)+3+W44,リレー男子申込!$A$10:$K$63,9))</f>
        <v/>
      </c>
      <c r="Y44" s="300" t="str">
        <f>IF(VLOOKUP(MATCH(AA36,リレー男子申込!$B$10:$B$63,0)+3+W44,リレー男子申込!$A$10:$K$63,10)="","",VLOOKUP(MATCH(AA36,リレー男子申込!$B$10:$B$63,0)+3+W44,リレー男子申込!$A$10:$K$63,10))</f>
        <v/>
      </c>
      <c r="Z44" s="300" t="str">
        <f>IF(VLOOKUP(MATCH(AA36,リレー男子申込!$B$10:$B$63,0)+3+W44,リレー男子申込!$A$10:$K$63,11)="","",VLOOKUP(MATCH(AA36,リレー男子申込!$B$10:$B$63,0)+3+W44,リレー男子申込!$A$10:$K$63,11))</f>
        <v/>
      </c>
      <c r="AA44" s="439"/>
      <c r="AC44">
        <v>6</v>
      </c>
      <c r="AD44" s="300" t="str">
        <f>IF(VLOOKUP(MATCH(AG36,リレー男子申込!$B$10:$B$63,0)+3+AC44,リレー男子申込!$A$10:$P$63,14)="","",VLOOKUP(MATCH(AG36,リレー男子申込!$B$10:$B$63,0)+3+AC44,リレー男子申込!$A$10:$P$63,14))</f>
        <v/>
      </c>
      <c r="AE44" s="300" t="str">
        <f>IF(VLOOKUP(MATCH(AG36,リレー男子申込!$B$10:$B$63,0)+3+AC44,リレー男子申込!$A$10:$P$63,15)="","",VLOOKUP(MATCH(AG36,リレー男子申込!$B$10:$B$63,0)+3+AC44,リレー男子申込!$A$10:$P$63,15))</f>
        <v/>
      </c>
      <c r="AF44" s="300" t="str">
        <f>IF(VLOOKUP(MATCH(AG36,リレー男子申込!$B$10:$B$63,0)+3+AC44,リレー男子申込!$A$10:$P$63,16)="","",VLOOKUP(MATCH(AG36,リレー男子申込!$B$10:$B$63,0)+3+AC44,リレー男子申込!$A$10:$P$63,16))</f>
        <v/>
      </c>
      <c r="AG44" s="439"/>
      <c r="AH44" s="307"/>
    </row>
    <row r="45" spans="2:36" ht="15" customHeight="1">
      <c r="B45" s="310">
        <f t="shared" si="0"/>
        <v>30</v>
      </c>
      <c r="C45" s="288" t="str">
        <f>IF(INDEX(男子申込!$B$9:$AS$108,$B45,1)="","",INDEX(男子申込!$B$9:$AS$108,$B45,1))</f>
        <v/>
      </c>
      <c r="D45" s="289" t="str">
        <f>IF(INDEX(男子申込!$B$9:$AS$108,$B45,2)="","",INDEX(男子申込!$B$9:$AS$108,$B45,2))</f>
        <v/>
      </c>
      <c r="E45" s="290" t="str">
        <f>IF(INDEX(男子申込!$B$9:$AS$108,$B45,3)="","",INDEX(男子申込!$B$9:$AS$108,$B45,3))</f>
        <v/>
      </c>
      <c r="F45" s="291" t="str">
        <f>IF(INDEX(男子申込!$B$9:$AS$108,$B45,4)="","",INDEX(男子申込!$B$9:$AS$108,$B45,4))</f>
        <v/>
      </c>
      <c r="G45" s="292" t="str">
        <f>IF(INDEX(男子申込!$B$9:$AS$108,$B45,44)="","",INDEX(男子申込!$B$9:$AS$108,$B45,44))</f>
        <v/>
      </c>
      <c r="H45" s="440" t="str">
        <f>IF(INDEX(男子申込!$B$9:$AS$108,$B45,6)="","",INDEX(男子申込!$B$9:$AS$108,$B45,6))</f>
        <v/>
      </c>
      <c r="I45" s="441"/>
      <c r="J45" s="441"/>
      <c r="K45" s="282" t="str">
        <f>IF(INDEX(男子申込!$B$9:$AS$108,$B45,37)="","",INDEX(男子申込!$B$9:$AS$108,$B45,37))</f>
        <v/>
      </c>
      <c r="L45" s="330" t="str">
        <f>IF(INDEX(男子申込!$B$9:$AS$108,$B45,39)="","",INDEX(男子申込!$B$9:$AS$108,$B45,39))</f>
        <v/>
      </c>
      <c r="M45" s="283" t="str">
        <f>IF(INDEX(男子申込!$B$9:$AS$108,$B45,41)="","",INDEX(男子申込!$B$9:$AS$108,$B45,41))</f>
        <v/>
      </c>
      <c r="N45" s="306"/>
      <c r="P45" s="304"/>
      <c r="AH45" s="307"/>
    </row>
    <row r="46" spans="2:36" ht="15" customHeight="1">
      <c r="B46" s="310">
        <f t="shared" si="0"/>
        <v>31</v>
      </c>
      <c r="C46" s="270" t="str">
        <f>IF(INDEX(男子申込!$B$9:$AS$108,$B46,1)="","",INDEX(男子申込!$B$9:$AS$108,$B46,1))</f>
        <v/>
      </c>
      <c r="D46" s="271" t="str">
        <f>IF(INDEX(男子申込!$B$9:$AS$108,$B46,2)="","",INDEX(男子申込!$B$9:$AS$108,$B46,2))</f>
        <v/>
      </c>
      <c r="E46" s="272" t="str">
        <f>IF(INDEX(男子申込!$B$9:$AS$108,$B46,3)="","",INDEX(男子申込!$B$9:$AS$108,$B46,3))</f>
        <v/>
      </c>
      <c r="F46" s="273" t="str">
        <f>IF(INDEX(男子申込!$B$9:$AS$108,$B46,4)="","",INDEX(男子申込!$B$9:$AS$108,$B46,4))</f>
        <v/>
      </c>
      <c r="G46" s="274" t="str">
        <f>IF(INDEX(男子申込!$B$9:$AS$108,$B46,44)="","",INDEX(男子申込!$B$9:$AS$108,$B46,44))</f>
        <v/>
      </c>
      <c r="H46" s="492" t="str">
        <f>IF(INDEX(男子申込!$B$9:$AS$108,$B46,6)="","",INDEX(男子申込!$B$9:$AS$108,$B46,6))</f>
        <v/>
      </c>
      <c r="I46" s="493"/>
      <c r="J46" s="493"/>
      <c r="K46" s="275" t="str">
        <f>IF(INDEX(男子申込!$B$9:$AS$108,$B46,37)="","",INDEX(男子申込!$B$9:$AS$108,$B46,37))</f>
        <v/>
      </c>
      <c r="L46" s="329" t="str">
        <f>IF(INDEX(男子申込!$B$9:$AS$108,$B46,39)="","",INDEX(男子申込!$B$9:$AS$108,$B46,39))</f>
        <v/>
      </c>
      <c r="M46" s="276" t="str">
        <f>IF(INDEX(男子申込!$B$9:$AS$108,$B46,41)="","",INDEX(男子申込!$B$9:$AS$108,$B46,41))</f>
        <v/>
      </c>
      <c r="N46" s="306"/>
      <c r="P46" s="304"/>
      <c r="Q46" t="str">
        <f>$Q$16</f>
        <v>４年男子　４×１００ｍＲ</v>
      </c>
      <c r="U46">
        <f>U36+1</f>
        <v>4</v>
      </c>
      <c r="W46" t="str">
        <f>$W$16</f>
        <v>５年男子　４×１００ｍＲ</v>
      </c>
      <c r="AA46">
        <f>AA36+1</f>
        <v>4</v>
      </c>
      <c r="AC46" t="str">
        <f>$AC$16</f>
        <v>全学年男子　４×１００ｍＲ</v>
      </c>
      <c r="AG46">
        <f>AG36+1</f>
        <v>4</v>
      </c>
      <c r="AH46" s="307"/>
    </row>
    <row r="47" spans="2:36" ht="15" customHeight="1">
      <c r="B47" s="310">
        <f t="shared" si="0"/>
        <v>32</v>
      </c>
      <c r="C47" s="277" t="str">
        <f>IF(INDEX(男子申込!$B$9:$AS$108,$B47,1)="","",INDEX(男子申込!$B$9:$AS$108,$B47,1))</f>
        <v/>
      </c>
      <c r="D47" s="278" t="str">
        <f>IF(INDEX(男子申込!$B$9:$AS$108,$B47,2)="","",INDEX(男子申込!$B$9:$AS$108,$B47,2))</f>
        <v/>
      </c>
      <c r="E47" s="279" t="str">
        <f>IF(INDEX(男子申込!$B$9:$AS$108,$B47,3)="","",INDEX(男子申込!$B$9:$AS$108,$B47,3))</f>
        <v/>
      </c>
      <c r="F47" s="280" t="str">
        <f>IF(INDEX(男子申込!$B$9:$AS$108,$B47,4)="","",INDEX(男子申込!$B$9:$AS$108,$B47,4))</f>
        <v/>
      </c>
      <c r="G47" s="281" t="str">
        <f>IF(INDEX(男子申込!$B$9:$AS$108,$B47,44)="","",INDEX(男子申込!$B$9:$AS$108,$B47,44))</f>
        <v/>
      </c>
      <c r="H47" s="440" t="str">
        <f>IF(INDEX(男子申込!$B$9:$AS$108,$B47,6)="","",INDEX(男子申込!$B$9:$AS$108,$B47,6))</f>
        <v/>
      </c>
      <c r="I47" s="441"/>
      <c r="J47" s="441"/>
      <c r="K47" s="282" t="str">
        <f>IF(INDEX(男子申込!$B$9:$AS$108,$B47,37)="","",INDEX(男子申込!$B$9:$AS$108,$B47,37))</f>
        <v/>
      </c>
      <c r="L47" s="330" t="str">
        <f>IF(INDEX(男子申込!$B$9:$AS$108,$B47,39)="","",INDEX(男子申込!$B$9:$AS$108,$B47,39))</f>
        <v/>
      </c>
      <c r="M47" s="283" t="str">
        <f>IF(INDEX(男子申込!$B$9:$AS$108,$B47,41)="","",INDEX(男子申込!$B$9:$AS$108,$B47,41))</f>
        <v/>
      </c>
      <c r="N47" s="306"/>
      <c r="P47" s="304"/>
      <c r="R47" s="335" t="s">
        <v>42</v>
      </c>
      <c r="S47" s="434" t="str">
        <f>VLOOKUP(MATCH(U46,リレー男子申込!$B$10:$B$63,0)+2,リレー男子申込!$A$10:$K$63,5)</f>
        <v/>
      </c>
      <c r="T47" s="435"/>
      <c r="U47" s="436"/>
      <c r="X47" s="335" t="s">
        <v>42</v>
      </c>
      <c r="Y47" s="434" t="str">
        <f>VLOOKUP(MATCH(AA46,リレー男子申込!$B$10:$B$63,0)+2,リレー男子申込!$A$10:$K$63,10)</f>
        <v/>
      </c>
      <c r="Z47" s="435"/>
      <c r="AA47" s="436"/>
      <c r="AD47" s="335" t="s">
        <v>42</v>
      </c>
      <c r="AE47" s="434" t="str">
        <f>VLOOKUP(MATCH(AG46,リレー男子申込!$B$10:$B$63,0)+2,リレー男子申込!$A$10:$P$63,15)</f>
        <v/>
      </c>
      <c r="AF47" s="435"/>
      <c r="AG47" s="436"/>
      <c r="AH47" s="307"/>
      <c r="AJ47" s="19">
        <f>IF(S47="",0,1)</f>
        <v>0</v>
      </c>
    </row>
    <row r="48" spans="2:36" ht="15" customHeight="1">
      <c r="B48" s="310">
        <f t="shared" si="0"/>
        <v>33</v>
      </c>
      <c r="C48" s="284" t="str">
        <f>IF(INDEX(男子申込!$B$9:$AS$108,$B48,1)="","",INDEX(男子申込!$B$9:$AS$108,$B48,1))</f>
        <v/>
      </c>
      <c r="D48" s="285" t="str">
        <f>IF(INDEX(男子申込!$B$9:$AS$108,$B48,2)="","",INDEX(男子申込!$B$9:$AS$108,$B48,2))</f>
        <v/>
      </c>
      <c r="E48" s="279" t="str">
        <f>IF(INDEX(男子申込!$B$9:$AS$108,$B48,3)="","",INDEX(男子申込!$B$9:$AS$108,$B48,3))</f>
        <v/>
      </c>
      <c r="F48" s="286" t="str">
        <f>IF(INDEX(男子申込!$B$9:$AS$108,$B48,4)="","",INDEX(男子申込!$B$9:$AS$108,$B48,4))</f>
        <v/>
      </c>
      <c r="G48" s="287" t="str">
        <f>IF(INDEX(男子申込!$B$9:$AS$108,$B48,44)="","",INDEX(男子申込!$B$9:$AS$108,$B48,44))</f>
        <v/>
      </c>
      <c r="H48" s="440" t="str">
        <f>IF(INDEX(男子申込!$B$9:$AS$108,$B48,6)="","",INDEX(男子申込!$B$9:$AS$108,$B48,6))</f>
        <v/>
      </c>
      <c r="I48" s="441"/>
      <c r="J48" s="441"/>
      <c r="K48" s="282" t="str">
        <f>IF(INDEX(男子申込!$B$9:$AS$108,$B48,37)="","",INDEX(男子申込!$B$9:$AS$108,$B48,37))</f>
        <v/>
      </c>
      <c r="L48" s="330" t="str">
        <f>IF(INDEX(男子申込!$B$9:$AS$108,$B48,39)="","",INDEX(男子申込!$B$9:$AS$108,$B48,39))</f>
        <v/>
      </c>
      <c r="M48" s="283" t="str">
        <f>IF(INDEX(男子申込!$B$9:$AS$108,$B48,41)="","",INDEX(男子申込!$B$9:$AS$108,$B48,41))</f>
        <v/>
      </c>
      <c r="N48" s="306"/>
      <c r="P48" s="304"/>
      <c r="R48" s="333" t="s">
        <v>11</v>
      </c>
      <c r="S48" s="334" t="s">
        <v>22</v>
      </c>
      <c r="T48" s="334" t="s">
        <v>0</v>
      </c>
      <c r="U48" s="334" t="s">
        <v>2</v>
      </c>
      <c r="V48" s="122"/>
      <c r="W48" s="122"/>
      <c r="X48" s="333" t="s">
        <v>11</v>
      </c>
      <c r="Y48" s="334" t="s">
        <v>22</v>
      </c>
      <c r="Z48" s="334" t="s">
        <v>0</v>
      </c>
      <c r="AA48" s="334" t="s">
        <v>2</v>
      </c>
      <c r="AB48" s="332"/>
      <c r="AC48" s="122"/>
      <c r="AD48" s="333" t="s">
        <v>11</v>
      </c>
      <c r="AE48" s="334" t="s">
        <v>22</v>
      </c>
      <c r="AF48" s="334" t="s">
        <v>0</v>
      </c>
      <c r="AG48" s="334" t="s">
        <v>2</v>
      </c>
      <c r="AH48" s="314"/>
    </row>
    <row r="49" spans="1:36" ht="15" customHeight="1">
      <c r="B49" s="310">
        <f t="shared" si="0"/>
        <v>34</v>
      </c>
      <c r="C49" s="277" t="str">
        <f>IF(INDEX(男子申込!$B$9:$AS$108,$B49,1)="","",INDEX(男子申込!$B$9:$AS$108,$B49,1))</f>
        <v/>
      </c>
      <c r="D49" s="278" t="str">
        <f>IF(INDEX(男子申込!$B$9:$AS$108,$B49,2)="","",INDEX(男子申込!$B$9:$AS$108,$B49,2))</f>
        <v/>
      </c>
      <c r="E49" s="279" t="str">
        <f>IF(INDEX(男子申込!$B$9:$AS$108,$B49,3)="","",INDEX(男子申込!$B$9:$AS$108,$B49,3))</f>
        <v/>
      </c>
      <c r="F49" s="280" t="str">
        <f>IF(INDEX(男子申込!$B$9:$AS$108,$B49,4)="","",INDEX(男子申込!$B$9:$AS$108,$B49,4))</f>
        <v/>
      </c>
      <c r="G49" s="281" t="str">
        <f>IF(INDEX(男子申込!$B$9:$AS$108,$B49,44)="","",INDEX(男子申込!$B$9:$AS$108,$B49,44))</f>
        <v/>
      </c>
      <c r="H49" s="440" t="str">
        <f>IF(INDEX(男子申込!$B$9:$AS$108,$B49,6)="","",INDEX(男子申込!$B$9:$AS$108,$B49,6))</f>
        <v/>
      </c>
      <c r="I49" s="441"/>
      <c r="J49" s="441"/>
      <c r="K49" s="282" t="str">
        <f>IF(INDEX(男子申込!$B$9:$AS$108,$B49,37)="","",INDEX(男子申込!$B$9:$AS$108,$B49,37))</f>
        <v/>
      </c>
      <c r="L49" s="330" t="str">
        <f>IF(INDEX(男子申込!$B$9:$AS$108,$B49,39)="","",INDEX(男子申込!$B$9:$AS$108,$B49,39))</f>
        <v/>
      </c>
      <c r="M49" s="283" t="str">
        <f>IF(INDEX(男子申込!$B$9:$AS$108,$B49,41)="","",INDEX(男子申込!$B$9:$AS$108,$B49,41))</f>
        <v/>
      </c>
      <c r="N49" s="306"/>
      <c r="P49" s="304"/>
      <c r="Q49">
        <v>1</v>
      </c>
      <c r="R49" s="300" t="str">
        <f>IF(VLOOKUP(MATCH(U46,リレー男子申込!$B$10:$B$63,0)+3+Q49,リレー男子申込!$A$10:$K$63,4)="","",VLOOKUP(MATCH(U46,リレー男子申込!$B$10:$B$63,0)+3+Q49,リレー男子申込!$A$10:$K$63,4))</f>
        <v/>
      </c>
      <c r="S49" s="300" t="str">
        <f>IF(VLOOKUP(MATCH(U46,リレー男子申込!$B$10:$B$63,0)+3+Q49,リレー男子申込!$A$10:$K$63,5)="","",VLOOKUP(MATCH(U46,リレー男子申込!$B$10:$B$63,0)+3+Q49,リレー男子申込!$A$10:$K$63,5))</f>
        <v/>
      </c>
      <c r="T49" s="300" t="str">
        <f>IF(VLOOKUP(MATCH(U46,リレー男子申込!$B$10:$B$63,0)+3+Q49,リレー男子申込!$A$10:$K$63,6)="","",VLOOKUP(MATCH(U46,リレー男子申込!$B$10:$B$63,0)+3+Q49,リレー男子申込!$A$10:$K$63,6))</f>
        <v/>
      </c>
      <c r="U49" s="437" t="str">
        <f>IF(VLOOKUP(MATCH(U46,リレー男子申込!$B$10:$B$63,0)+1,リレー男子申込!$A$10:$K$63,4)="","",VLOOKUP(MATCH(U46,リレー男子申込!$B$10:$B$63,0)+1,リレー男子申込!$A$10:$K$63,4))</f>
        <v/>
      </c>
      <c r="W49">
        <v>1</v>
      </c>
      <c r="X49" s="300" t="str">
        <f>IF(VLOOKUP(MATCH(AA46,リレー男子申込!$B$10:$B$63,0)+3+W49,リレー男子申込!$A$10:$K$63,9)="","",VLOOKUP(MATCH(AA46,リレー男子申込!$B$10:$B$63,0)+3+W49,リレー男子申込!$A$10:$K$63,9))</f>
        <v/>
      </c>
      <c r="Y49" s="300" t="str">
        <f>IF(VLOOKUP(MATCH(AA46,リレー男子申込!$B$10:$B$63,0)+3+W49,リレー男子申込!$A$10:$K$63,10)="","",VLOOKUP(MATCH(AA46,リレー男子申込!$B$10:$B$63,0)+3+W49,リレー男子申込!$A$10:$K$63,10))</f>
        <v/>
      </c>
      <c r="Z49" s="300" t="str">
        <f>IF(VLOOKUP(MATCH(AA46,リレー男子申込!$B$10:$B$63,0)+3+W49,リレー男子申込!$A$10:$K$63,11)="","",VLOOKUP(MATCH(AA46,リレー男子申込!$B$10:$B$63,0)+3+W49,リレー男子申込!$A$10:$K$63,11))</f>
        <v/>
      </c>
      <c r="AA49" s="437" t="str">
        <f>IF(VLOOKUP(MATCH(AA46,リレー男子申込!$B$10:$B$63,0)+1,リレー男子申込!$A$10:$K$63,9)="","",VLOOKUP(MATCH(AA46,リレー男子申込!$B$10:$B$63,0)+1,リレー男子申込!$A$10:$K$63,9))</f>
        <v/>
      </c>
      <c r="AC49">
        <v>1</v>
      </c>
      <c r="AD49" s="300" t="str">
        <f>IF(VLOOKUP(MATCH(AG46,リレー男子申込!$B$10:$B$63,0)+3+AC49,リレー男子申込!$A$10:$P$63,14)="","",VLOOKUP(MATCH(AG46,リレー男子申込!$B$10:$B$63,0)+3+AC49,リレー男子申込!$A$10:$P$63,14))</f>
        <v/>
      </c>
      <c r="AE49" s="300" t="str">
        <f>IF(VLOOKUP(MATCH(AG46,リレー男子申込!$B$10:$B$63,0)+3+AC49,リレー男子申込!$A$10:$P$63,15)="","",VLOOKUP(MATCH(AG46,リレー男子申込!$B$10:$B$63,0)+3+AC49,リレー男子申込!$A$10:$P$63,15))</f>
        <v/>
      </c>
      <c r="AF49" s="300" t="str">
        <f>IF(VLOOKUP(MATCH(AG46,リレー男子申込!$B$10:$B$63,0)+3+AC49,リレー男子申込!$A$10:$P$63,16)="","",VLOOKUP(MATCH(AG46,リレー男子申込!$B$10:$B$63,0)+3+AC49,リレー男子申込!$A$10:$P$63,16))</f>
        <v/>
      </c>
      <c r="AG49" s="437" t="str">
        <f>IF(VLOOKUP(MATCH(AG46,リレー男子申込!$B$10:$B$63,0)+1,リレー男子申込!$A$10:$P$63,14)="","",VLOOKUP(MATCH(AG46,リレー男子申込!$B$10:$B$63,0)+1,リレー男子申込!$A$10:$P$63,14))</f>
        <v/>
      </c>
      <c r="AH49" s="307"/>
      <c r="AJ49" s="19">
        <f>IF(Y47="",0,1)</f>
        <v>0</v>
      </c>
    </row>
    <row r="50" spans="1:36" ht="15" customHeight="1">
      <c r="B50" s="310">
        <f t="shared" si="0"/>
        <v>35</v>
      </c>
      <c r="C50" s="284" t="str">
        <f>IF(INDEX(男子申込!$B$9:$AS$108,$B50,1)="","",INDEX(男子申込!$B$9:$AS$108,$B50,1))</f>
        <v/>
      </c>
      <c r="D50" s="285" t="str">
        <f>IF(INDEX(男子申込!$B$9:$AS$108,$B50,2)="","",INDEX(男子申込!$B$9:$AS$108,$B50,2))</f>
        <v/>
      </c>
      <c r="E50" s="279" t="str">
        <f>IF(INDEX(男子申込!$B$9:$AS$108,$B50,3)="","",INDEX(男子申込!$B$9:$AS$108,$B50,3))</f>
        <v/>
      </c>
      <c r="F50" s="286" t="str">
        <f>IF(INDEX(男子申込!$B$9:$AS$108,$B50,4)="","",INDEX(男子申込!$B$9:$AS$108,$B50,4))</f>
        <v/>
      </c>
      <c r="G50" s="287" t="str">
        <f>IF(INDEX(男子申込!$B$9:$AS$108,$B50,44)="","",INDEX(男子申込!$B$9:$AS$108,$B50,44))</f>
        <v/>
      </c>
      <c r="H50" s="440" t="str">
        <f>IF(INDEX(男子申込!$B$9:$AS$108,$B50,6)="","",INDEX(男子申込!$B$9:$AS$108,$B50,6))</f>
        <v/>
      </c>
      <c r="I50" s="441"/>
      <c r="J50" s="441"/>
      <c r="K50" s="282" t="str">
        <f>IF(INDEX(男子申込!$B$9:$AS$108,$B50,37)="","",INDEX(男子申込!$B$9:$AS$108,$B50,37))</f>
        <v/>
      </c>
      <c r="L50" s="330" t="str">
        <f>IF(INDEX(男子申込!$B$9:$AS$108,$B50,39)="","",INDEX(男子申込!$B$9:$AS$108,$B50,39))</f>
        <v/>
      </c>
      <c r="M50" s="283" t="str">
        <f>IF(INDEX(男子申込!$B$9:$AS$108,$B50,41)="","",INDEX(男子申込!$B$9:$AS$108,$B50,41))</f>
        <v/>
      </c>
      <c r="N50" s="306"/>
      <c r="P50" s="304"/>
      <c r="Q50">
        <v>2</v>
      </c>
      <c r="R50" s="300" t="str">
        <f>IF(VLOOKUP(MATCH(U46,リレー男子申込!$B$10:$B$63,0)+3+Q50,リレー男子申込!$A$10:$K$63,4)="","",VLOOKUP(MATCH(U46,リレー男子申込!$B$10:$B$63,0)+3+Q50,リレー男子申込!$A$10:$K$63,4))</f>
        <v/>
      </c>
      <c r="S50" s="300" t="str">
        <f>IF(VLOOKUP(MATCH(U46,リレー男子申込!$B$10:$B$63,0)+3+Q50,リレー男子申込!$A$10:$K$63,5)="","",VLOOKUP(MATCH(U46,リレー男子申込!$B$10:$B$63,0)+3+Q50,リレー男子申込!$A$10:$K$63,5))</f>
        <v/>
      </c>
      <c r="T50" s="300" t="str">
        <f>IF(VLOOKUP(MATCH(U46,リレー男子申込!$B$10:$B$63,0)+3+Q50,リレー男子申込!$A$10:$K$63,6)="","",VLOOKUP(MATCH(U46,リレー男子申込!$B$10:$B$63,0)+3+Q50,リレー男子申込!$A$10:$K$63,6))</f>
        <v/>
      </c>
      <c r="U50" s="438"/>
      <c r="W50">
        <v>2</v>
      </c>
      <c r="X50" s="300" t="str">
        <f>IF(VLOOKUP(MATCH(AA46,リレー男子申込!$B$10:$B$63,0)+3+W50,リレー男子申込!$A$10:$K$63,9)="","",VLOOKUP(MATCH(AA46,リレー男子申込!$B$10:$B$63,0)+3+W50,リレー男子申込!$A$10:$K$63,9))</f>
        <v/>
      </c>
      <c r="Y50" s="300" t="str">
        <f>IF(VLOOKUP(MATCH(AA46,リレー男子申込!$B$10:$B$63,0)+3+W50,リレー男子申込!$A$10:$K$63,10)="","",VLOOKUP(MATCH(AA46,リレー男子申込!$B$10:$B$63,0)+3+W50,リレー男子申込!$A$10:$K$63,10))</f>
        <v/>
      </c>
      <c r="Z50" s="300" t="str">
        <f>IF(VLOOKUP(MATCH(AA46,リレー男子申込!$B$10:$B$63,0)+3+W50,リレー男子申込!$A$10:$K$63,11)="","",VLOOKUP(MATCH(AA46,リレー男子申込!$B$10:$B$63,0)+3+W50,リレー男子申込!$A$10:$K$63,11))</f>
        <v/>
      </c>
      <c r="AA50" s="438"/>
      <c r="AC50">
        <v>2</v>
      </c>
      <c r="AD50" s="300" t="str">
        <f>IF(VLOOKUP(MATCH(AG46,リレー男子申込!$B$10:$B$63,0)+3+AC50,リレー男子申込!$A$10:$P$63,14)="","",VLOOKUP(MATCH(AG46,リレー男子申込!$B$10:$B$63,0)+3+AC50,リレー男子申込!$A$10:$P$63,14))</f>
        <v/>
      </c>
      <c r="AE50" s="300" t="str">
        <f>IF(VLOOKUP(MATCH(AG46,リレー男子申込!$B$10:$B$63,0)+3+AC50,リレー男子申込!$A$10:$P$63,15)="","",VLOOKUP(MATCH(AG46,リレー男子申込!$B$10:$B$63,0)+3+AC50,リレー男子申込!$A$10:$P$63,15))</f>
        <v/>
      </c>
      <c r="AF50" s="300" t="str">
        <f>IF(VLOOKUP(MATCH(AG46,リレー男子申込!$B$10:$B$63,0)+3+AC50,リレー男子申込!$A$10:$P$63,16)="","",VLOOKUP(MATCH(AG46,リレー男子申込!$B$10:$B$63,0)+3+AC50,リレー男子申込!$A$10:$P$63,16))</f>
        <v/>
      </c>
      <c r="AG50" s="438"/>
      <c r="AH50" s="307"/>
    </row>
    <row r="51" spans="1:36" ht="15" customHeight="1">
      <c r="B51" s="310">
        <f t="shared" si="0"/>
        <v>36</v>
      </c>
      <c r="C51" s="277" t="str">
        <f>IF(INDEX(男子申込!$B$9:$AS$108,$B51,1)="","",INDEX(男子申込!$B$9:$AS$108,$B51,1))</f>
        <v/>
      </c>
      <c r="D51" s="278" t="str">
        <f>IF(INDEX(男子申込!$B$9:$AS$108,$B51,2)="","",INDEX(男子申込!$B$9:$AS$108,$B51,2))</f>
        <v/>
      </c>
      <c r="E51" s="279" t="str">
        <f>IF(INDEX(男子申込!$B$9:$AS$108,$B51,3)="","",INDEX(男子申込!$B$9:$AS$108,$B51,3))</f>
        <v/>
      </c>
      <c r="F51" s="280" t="str">
        <f>IF(INDEX(男子申込!$B$9:$AS$108,$B51,4)="","",INDEX(男子申込!$B$9:$AS$108,$B51,4))</f>
        <v/>
      </c>
      <c r="G51" s="281" t="str">
        <f>IF(INDEX(男子申込!$B$9:$AS$108,$B51,44)="","",INDEX(男子申込!$B$9:$AS$108,$B51,44))</f>
        <v/>
      </c>
      <c r="H51" s="440" t="str">
        <f>IF(INDEX(男子申込!$B$9:$AS$108,$B51,6)="","",INDEX(男子申込!$B$9:$AS$108,$B51,6))</f>
        <v/>
      </c>
      <c r="I51" s="441"/>
      <c r="J51" s="441"/>
      <c r="K51" s="282" t="str">
        <f>IF(INDEX(男子申込!$B$9:$AS$108,$B51,37)="","",INDEX(男子申込!$B$9:$AS$108,$B51,37))</f>
        <v/>
      </c>
      <c r="L51" s="330" t="str">
        <f>IF(INDEX(男子申込!$B$9:$AS$108,$B51,39)="","",INDEX(男子申込!$B$9:$AS$108,$B51,39))</f>
        <v/>
      </c>
      <c r="M51" s="283" t="str">
        <f>IF(INDEX(男子申込!$B$9:$AS$108,$B51,41)="","",INDEX(男子申込!$B$9:$AS$108,$B51,41))</f>
        <v/>
      </c>
      <c r="N51" s="306"/>
      <c r="P51" s="304"/>
      <c r="Q51">
        <v>3</v>
      </c>
      <c r="R51" s="300" t="str">
        <f>IF(VLOOKUP(MATCH(U46,リレー男子申込!$B$10:$B$63,0)+3+Q51,リレー男子申込!$A$10:$K$63,4)="","",VLOOKUP(MATCH(U46,リレー男子申込!$B$10:$B$63,0)+3+Q51,リレー男子申込!$A$10:$K$63,4))</f>
        <v/>
      </c>
      <c r="S51" s="300" t="str">
        <f>IF(VLOOKUP(MATCH(U46,リレー男子申込!$B$10:$B$63,0)+3+Q51,リレー男子申込!$A$10:$K$63,5)="","",VLOOKUP(MATCH(U46,リレー男子申込!$B$10:$B$63,0)+3+Q51,リレー男子申込!$A$10:$K$63,5))</f>
        <v/>
      </c>
      <c r="T51" s="300" t="str">
        <f>IF(VLOOKUP(MATCH(U46,リレー男子申込!$B$10:$B$63,0)+3+Q51,リレー男子申込!$A$10:$K$63,6)="","",VLOOKUP(MATCH(U46,リレー男子申込!$B$10:$B$63,0)+3+Q51,リレー男子申込!$A$10:$K$63,6))</f>
        <v/>
      </c>
      <c r="U51" s="438"/>
      <c r="W51">
        <v>3</v>
      </c>
      <c r="X51" s="300" t="str">
        <f>IF(VLOOKUP(MATCH(AA46,リレー男子申込!$B$10:$B$63,0)+3+W51,リレー男子申込!$A$10:$K$63,9)="","",VLOOKUP(MATCH(AA46,リレー男子申込!$B$10:$B$63,0)+3+W51,リレー男子申込!$A$10:$K$63,9))</f>
        <v/>
      </c>
      <c r="Y51" s="300" t="str">
        <f>IF(VLOOKUP(MATCH(AA46,リレー男子申込!$B$10:$B$63,0)+3+W51,リレー男子申込!$A$10:$K$63,10)="","",VLOOKUP(MATCH(AA46,リレー男子申込!$B$10:$B$63,0)+3+W51,リレー男子申込!$A$10:$K$63,10))</f>
        <v/>
      </c>
      <c r="Z51" s="300" t="str">
        <f>IF(VLOOKUP(MATCH(AA46,リレー男子申込!$B$10:$B$63,0)+3+W51,リレー男子申込!$A$10:$K$63,11)="","",VLOOKUP(MATCH(AA46,リレー男子申込!$B$10:$B$63,0)+3+W51,リレー男子申込!$A$10:$K$63,11))</f>
        <v/>
      </c>
      <c r="AA51" s="438"/>
      <c r="AC51">
        <v>3</v>
      </c>
      <c r="AD51" s="300" t="str">
        <f>IF(VLOOKUP(MATCH(AG46,リレー男子申込!$B$10:$B$63,0)+3+AC51,リレー男子申込!$A$10:$P$63,14)="","",VLOOKUP(MATCH(AG46,リレー男子申込!$B$10:$B$63,0)+3+AC51,リレー男子申込!$A$10:$P$63,14))</f>
        <v/>
      </c>
      <c r="AE51" s="300" t="str">
        <f>IF(VLOOKUP(MATCH(AG46,リレー男子申込!$B$10:$B$63,0)+3+AC51,リレー男子申込!$A$10:$P$63,15)="","",VLOOKUP(MATCH(AG46,リレー男子申込!$B$10:$B$63,0)+3+AC51,リレー男子申込!$A$10:$P$63,15))</f>
        <v/>
      </c>
      <c r="AF51" s="300" t="str">
        <f>IF(VLOOKUP(MATCH(AG46,リレー男子申込!$B$10:$B$63,0)+3+AC51,リレー男子申込!$A$10:$P$63,16)="","",VLOOKUP(MATCH(AG46,リレー男子申込!$B$10:$B$63,0)+3+AC51,リレー男子申込!$A$10:$P$63,16))</f>
        <v/>
      </c>
      <c r="AG51" s="438"/>
      <c r="AH51" s="307"/>
      <c r="AJ51" s="19">
        <f>IF(AE47="",0,1)</f>
        <v>0</v>
      </c>
    </row>
    <row r="52" spans="1:36" ht="15" customHeight="1">
      <c r="B52" s="310">
        <f t="shared" si="0"/>
        <v>37</v>
      </c>
      <c r="C52" s="277" t="str">
        <f>IF(INDEX(男子申込!$B$9:$AS$108,$B52,1)="","",INDEX(男子申込!$B$9:$AS$108,$B52,1))</f>
        <v/>
      </c>
      <c r="D52" s="278" t="str">
        <f>IF(INDEX(男子申込!$B$9:$AS$108,$B52,2)="","",INDEX(男子申込!$B$9:$AS$108,$B52,2))</f>
        <v/>
      </c>
      <c r="E52" s="279" t="str">
        <f>IF(INDEX(男子申込!$B$9:$AS$108,$B52,3)="","",INDEX(男子申込!$B$9:$AS$108,$B52,3))</f>
        <v/>
      </c>
      <c r="F52" s="280" t="str">
        <f>IF(INDEX(男子申込!$B$9:$AS$108,$B52,4)="","",INDEX(男子申込!$B$9:$AS$108,$B52,4))</f>
        <v/>
      </c>
      <c r="G52" s="281" t="str">
        <f>IF(INDEX(男子申込!$B$9:$AS$108,$B52,44)="","",INDEX(男子申込!$B$9:$AS$108,$B52,44))</f>
        <v/>
      </c>
      <c r="H52" s="440" t="str">
        <f>IF(INDEX(男子申込!$B$9:$AS$108,$B52,6)="","",INDEX(男子申込!$B$9:$AS$108,$B52,6))</f>
        <v/>
      </c>
      <c r="I52" s="441"/>
      <c r="J52" s="441"/>
      <c r="K52" s="282" t="str">
        <f>IF(INDEX(男子申込!$B$9:$AS$108,$B52,37)="","",INDEX(男子申込!$B$9:$AS$108,$B52,37))</f>
        <v/>
      </c>
      <c r="L52" s="330" t="str">
        <f>IF(INDEX(男子申込!$B$9:$AS$108,$B52,39)="","",INDEX(男子申込!$B$9:$AS$108,$B52,39))</f>
        <v/>
      </c>
      <c r="M52" s="283" t="str">
        <f>IF(INDEX(男子申込!$B$9:$AS$108,$B52,41)="","",INDEX(男子申込!$B$9:$AS$108,$B52,41))</f>
        <v/>
      </c>
      <c r="N52" s="306"/>
      <c r="P52" s="304"/>
      <c r="Q52">
        <v>4</v>
      </c>
      <c r="R52" s="300" t="str">
        <f>IF(VLOOKUP(MATCH(U46,リレー男子申込!$B$10:$B$63,0)+3+Q52,リレー男子申込!$A$10:$K$63,4)="","",VLOOKUP(MATCH(U46,リレー男子申込!$B$10:$B$63,0)+3+Q52,リレー男子申込!$A$10:$K$63,4))</f>
        <v/>
      </c>
      <c r="S52" s="300" t="str">
        <f>IF(VLOOKUP(MATCH(U46,リレー男子申込!$B$10:$B$63,0)+3+Q52,リレー男子申込!$A$10:$K$63,5)="","",VLOOKUP(MATCH(U46,リレー男子申込!$B$10:$B$63,0)+3+Q52,リレー男子申込!$A$10:$K$63,5))</f>
        <v/>
      </c>
      <c r="T52" s="300" t="str">
        <f>IF(VLOOKUP(MATCH(U46,リレー男子申込!$B$10:$B$63,0)+3+Q52,リレー男子申込!$A$10:$K$63,6)="","",VLOOKUP(MATCH(U46,リレー男子申込!$B$10:$B$63,0)+3+Q52,リレー男子申込!$A$10:$K$63,6))</f>
        <v/>
      </c>
      <c r="U52" s="438"/>
      <c r="W52">
        <v>4</v>
      </c>
      <c r="X52" s="300" t="str">
        <f>IF(VLOOKUP(MATCH(AA46,リレー男子申込!$B$10:$B$63,0)+3+W52,リレー男子申込!$A$10:$K$63,9)="","",VLOOKUP(MATCH(AA46,リレー男子申込!$B$10:$B$63,0)+3+W52,リレー男子申込!$A$10:$K$63,9))</f>
        <v/>
      </c>
      <c r="Y52" s="300" t="str">
        <f>IF(VLOOKUP(MATCH(AA46,リレー男子申込!$B$10:$B$63,0)+3+W52,リレー男子申込!$A$10:$K$63,10)="","",VLOOKUP(MATCH(AA46,リレー男子申込!$B$10:$B$63,0)+3+W52,リレー男子申込!$A$10:$K$63,10))</f>
        <v/>
      </c>
      <c r="Z52" s="300" t="str">
        <f>IF(VLOOKUP(MATCH(AA46,リレー男子申込!$B$10:$B$63,0)+3+W52,リレー男子申込!$A$10:$K$63,11)="","",VLOOKUP(MATCH(AA46,リレー男子申込!$B$10:$B$63,0)+3+W52,リレー男子申込!$A$10:$K$63,11))</f>
        <v/>
      </c>
      <c r="AA52" s="438"/>
      <c r="AC52">
        <v>4</v>
      </c>
      <c r="AD52" s="300" t="str">
        <f>IF(VLOOKUP(MATCH(AG46,リレー男子申込!$B$10:$B$63,0)+3+AC52,リレー男子申込!$A$10:$P$63,14)="","",VLOOKUP(MATCH(AG46,リレー男子申込!$B$10:$B$63,0)+3+AC52,リレー男子申込!$A$10:$P$63,14))</f>
        <v/>
      </c>
      <c r="AE52" s="300" t="str">
        <f>IF(VLOOKUP(MATCH(AG46,リレー男子申込!$B$10:$B$63,0)+3+AC52,リレー男子申込!$A$10:$P$63,15)="","",VLOOKUP(MATCH(AG46,リレー男子申込!$B$10:$B$63,0)+3+AC52,リレー男子申込!$A$10:$P$63,15))</f>
        <v/>
      </c>
      <c r="AF52" s="300" t="str">
        <f>IF(VLOOKUP(MATCH(AG46,リレー男子申込!$B$10:$B$63,0)+3+AC52,リレー男子申込!$A$10:$P$63,16)="","",VLOOKUP(MATCH(AG46,リレー男子申込!$B$10:$B$63,0)+3+AC52,リレー男子申込!$A$10:$P$63,16))</f>
        <v/>
      </c>
      <c r="AG52" s="438"/>
      <c r="AH52" s="307"/>
    </row>
    <row r="53" spans="1:36" ht="15" customHeight="1">
      <c r="B53" s="310">
        <f t="shared" si="0"/>
        <v>38</v>
      </c>
      <c r="C53" s="277" t="str">
        <f>IF(INDEX(男子申込!$B$9:$AS$108,$B53,1)="","",INDEX(男子申込!$B$9:$AS$108,$B53,1))</f>
        <v/>
      </c>
      <c r="D53" s="278" t="str">
        <f>IF(INDEX(男子申込!$B$9:$AS$108,$B53,2)="","",INDEX(男子申込!$B$9:$AS$108,$B53,2))</f>
        <v/>
      </c>
      <c r="E53" s="279" t="str">
        <f>IF(INDEX(男子申込!$B$9:$AS$108,$B53,3)="","",INDEX(男子申込!$B$9:$AS$108,$B53,3))</f>
        <v/>
      </c>
      <c r="F53" s="280" t="str">
        <f>IF(INDEX(男子申込!$B$9:$AS$108,$B53,4)="","",INDEX(男子申込!$B$9:$AS$108,$B53,4))</f>
        <v/>
      </c>
      <c r="G53" s="281" t="str">
        <f>IF(INDEX(男子申込!$B$9:$AS$108,$B53,44)="","",INDEX(男子申込!$B$9:$AS$108,$B53,44))</f>
        <v/>
      </c>
      <c r="H53" s="440" t="str">
        <f>IF(INDEX(男子申込!$B$9:$AS$108,$B53,6)="","",INDEX(男子申込!$B$9:$AS$108,$B53,6))</f>
        <v/>
      </c>
      <c r="I53" s="441"/>
      <c r="J53" s="441"/>
      <c r="K53" s="282" t="str">
        <f>IF(INDEX(男子申込!$B$9:$AS$108,$B53,37)="","",INDEX(男子申込!$B$9:$AS$108,$B53,37))</f>
        <v/>
      </c>
      <c r="L53" s="330" t="str">
        <f>IF(INDEX(男子申込!$B$9:$AS$108,$B53,39)="","",INDEX(男子申込!$B$9:$AS$108,$B53,39))</f>
        <v/>
      </c>
      <c r="M53" s="283" t="str">
        <f>IF(INDEX(男子申込!$B$9:$AS$108,$B53,41)="","",INDEX(男子申込!$B$9:$AS$108,$B53,41))</f>
        <v/>
      </c>
      <c r="N53" s="306"/>
      <c r="P53" s="304"/>
      <c r="Q53">
        <v>5</v>
      </c>
      <c r="R53" s="300" t="str">
        <f>IF(VLOOKUP(MATCH(U46,リレー男子申込!$B$10:$B$63,0)+3+Q53,リレー男子申込!$A$10:$K$63,4)="","",VLOOKUP(MATCH(U46,リレー男子申込!$B$10:$B$63,0)+3+Q53,リレー男子申込!$A$10:$K$63,4))</f>
        <v/>
      </c>
      <c r="S53" s="300" t="str">
        <f>IF(VLOOKUP(MATCH(U46,リレー男子申込!$B$10:$B$63,0)+3+Q53,リレー男子申込!$A$10:$K$63,5)="","",VLOOKUP(MATCH(U46,リレー男子申込!$B$10:$B$63,0)+3+Q53,リレー男子申込!$A$10:$K$63,5))</f>
        <v/>
      </c>
      <c r="T53" s="300" t="str">
        <f>IF(VLOOKUP(MATCH(U46,リレー男子申込!$B$10:$B$63,0)+3+Q53,リレー男子申込!$A$10:$K$63,6)="","",VLOOKUP(MATCH(U46,リレー男子申込!$B$10:$B$63,0)+3+Q53,リレー男子申込!$A$10:$K$63,6))</f>
        <v/>
      </c>
      <c r="U53" s="438"/>
      <c r="W53">
        <v>5</v>
      </c>
      <c r="X53" s="300" t="str">
        <f>IF(VLOOKUP(MATCH(AA46,リレー男子申込!$B$10:$B$63,0)+3+W53,リレー男子申込!$A$10:$K$63,9)="","",VLOOKUP(MATCH(AA46,リレー男子申込!$B$10:$B$63,0)+3+W53,リレー男子申込!$A$10:$K$63,9))</f>
        <v/>
      </c>
      <c r="Y53" s="300" t="str">
        <f>IF(VLOOKUP(MATCH(AA46,リレー男子申込!$B$10:$B$63,0)+3+W53,リレー男子申込!$A$10:$K$63,10)="","",VLOOKUP(MATCH(AA46,リレー男子申込!$B$10:$B$63,0)+3+W53,リレー男子申込!$A$10:$K$63,10))</f>
        <v/>
      </c>
      <c r="Z53" s="300" t="str">
        <f>IF(VLOOKUP(MATCH(AA46,リレー男子申込!$B$10:$B$63,0)+3+W53,リレー男子申込!$A$10:$K$63,11)="","",VLOOKUP(MATCH(AA46,リレー男子申込!$B$10:$B$63,0)+3+W53,リレー男子申込!$A$10:$K$63,11))</f>
        <v/>
      </c>
      <c r="AA53" s="438"/>
      <c r="AC53">
        <v>5</v>
      </c>
      <c r="AD53" s="300" t="str">
        <f>IF(VLOOKUP(MATCH(AG46,リレー男子申込!$B$10:$B$63,0)+3+AC53,リレー男子申込!$A$10:$P$63,14)="","",VLOOKUP(MATCH(AG46,リレー男子申込!$B$10:$B$63,0)+3+AC53,リレー男子申込!$A$10:$P$63,14))</f>
        <v/>
      </c>
      <c r="AE53" s="300" t="str">
        <f>IF(VLOOKUP(MATCH(AG46,リレー男子申込!$B$10:$B$63,0)+3+AC53,リレー男子申込!$A$10:$P$63,15)="","",VLOOKUP(MATCH(AG46,リレー男子申込!$B$10:$B$63,0)+3+AC53,リレー男子申込!$A$10:$P$63,15))</f>
        <v/>
      </c>
      <c r="AF53" s="300" t="str">
        <f>IF(VLOOKUP(MATCH(AG46,リレー男子申込!$B$10:$B$63,0)+3+AC53,リレー男子申込!$A$10:$P$63,16)="","",VLOOKUP(MATCH(AG46,リレー男子申込!$B$10:$B$63,0)+3+AC53,リレー男子申込!$A$10:$P$63,16))</f>
        <v/>
      </c>
      <c r="AG53" s="438"/>
      <c r="AH53" s="307"/>
    </row>
    <row r="54" spans="1:36" ht="15" customHeight="1">
      <c r="B54" s="310">
        <f t="shared" si="0"/>
        <v>39</v>
      </c>
      <c r="C54" s="277" t="str">
        <f>IF(INDEX(男子申込!$B$9:$AS$108,$B54,1)="","",INDEX(男子申込!$B$9:$AS$108,$B54,1))</f>
        <v/>
      </c>
      <c r="D54" s="278" t="str">
        <f>IF(INDEX(男子申込!$B$9:$AS$108,$B54,2)="","",INDEX(男子申込!$B$9:$AS$108,$B54,2))</f>
        <v/>
      </c>
      <c r="E54" s="279" t="str">
        <f>IF(INDEX(男子申込!$B$9:$AS$108,$B54,3)="","",INDEX(男子申込!$B$9:$AS$108,$B54,3))</f>
        <v/>
      </c>
      <c r="F54" s="280" t="str">
        <f>IF(INDEX(男子申込!$B$9:$AS$108,$B54,4)="","",INDEX(男子申込!$B$9:$AS$108,$B54,4))</f>
        <v/>
      </c>
      <c r="G54" s="281" t="str">
        <f>IF(INDEX(男子申込!$B$9:$AS$108,$B54,44)="","",INDEX(男子申込!$B$9:$AS$108,$B54,44))</f>
        <v/>
      </c>
      <c r="H54" s="440" t="str">
        <f>IF(INDEX(男子申込!$B$9:$AS$108,$B54,6)="","",INDEX(男子申込!$B$9:$AS$108,$B54,6))</f>
        <v/>
      </c>
      <c r="I54" s="441"/>
      <c r="J54" s="441"/>
      <c r="K54" s="282" t="str">
        <f>IF(INDEX(男子申込!$B$9:$AS$108,$B54,37)="","",INDEX(男子申込!$B$9:$AS$108,$B54,37))</f>
        <v/>
      </c>
      <c r="L54" s="330" t="str">
        <f>IF(INDEX(男子申込!$B$9:$AS$108,$B54,39)="","",INDEX(男子申込!$B$9:$AS$108,$B54,39))</f>
        <v/>
      </c>
      <c r="M54" s="283" t="str">
        <f>IF(INDEX(男子申込!$B$9:$AS$108,$B54,41)="","",INDEX(男子申込!$B$9:$AS$108,$B54,41))</f>
        <v/>
      </c>
      <c r="N54" s="306"/>
      <c r="P54" s="304"/>
      <c r="Q54">
        <v>6</v>
      </c>
      <c r="R54" s="300" t="str">
        <f>IF(VLOOKUP(MATCH(U46,リレー男子申込!$B$10:$B$63,0)+3+Q54,リレー男子申込!$A$10:$K$63,4)="","",VLOOKUP(MATCH(U46,リレー男子申込!$B$10:$B$63,0)+3+Q54,リレー男子申込!$A$10:$K$63,4))</f>
        <v/>
      </c>
      <c r="S54" s="300" t="str">
        <f>IF(VLOOKUP(MATCH(U46,リレー男子申込!$B$10:$B$63,0)+3+Q54,リレー男子申込!$A$10:$K$63,5)="","",VLOOKUP(MATCH(U46,リレー男子申込!$B$10:$B$63,0)+3+Q54,リレー男子申込!$A$10:$K$63,5))</f>
        <v/>
      </c>
      <c r="T54" s="300" t="str">
        <f>IF(VLOOKUP(MATCH(U46,リレー男子申込!$B$10:$B$63,0)+3+Q54,リレー男子申込!$A$10:$K$63,6)="","",VLOOKUP(MATCH(U46,リレー男子申込!$B$10:$B$63,0)+3+Q54,リレー男子申込!$A$10:$K$63,6))</f>
        <v/>
      </c>
      <c r="U54" s="439"/>
      <c r="W54">
        <v>6</v>
      </c>
      <c r="X54" s="300" t="str">
        <f>IF(VLOOKUP(MATCH(AA46,リレー男子申込!$B$10:$B$63,0)+3+W54,リレー男子申込!$A$10:$K$63,9)="","",VLOOKUP(MATCH(AA46,リレー男子申込!$B$10:$B$63,0)+3+W54,リレー男子申込!$A$10:$K$63,9))</f>
        <v/>
      </c>
      <c r="Y54" s="300" t="str">
        <f>IF(VLOOKUP(MATCH(AA46,リレー男子申込!$B$10:$B$63,0)+3+W54,リレー男子申込!$A$10:$K$63,10)="","",VLOOKUP(MATCH(AA46,リレー男子申込!$B$10:$B$63,0)+3+W54,リレー男子申込!$A$10:$K$63,10))</f>
        <v/>
      </c>
      <c r="Z54" s="300" t="str">
        <f>IF(VLOOKUP(MATCH(AA46,リレー男子申込!$B$10:$B$63,0)+3+W54,リレー男子申込!$A$10:$K$63,11)="","",VLOOKUP(MATCH(AA46,リレー男子申込!$B$10:$B$63,0)+3+W54,リレー男子申込!$A$10:$K$63,11))</f>
        <v/>
      </c>
      <c r="AA54" s="439"/>
      <c r="AC54">
        <v>6</v>
      </c>
      <c r="AD54" s="300" t="str">
        <f>IF(VLOOKUP(MATCH(AG46,リレー男子申込!$B$10:$B$63,0)+3+AC54,リレー男子申込!$A$10:$P$63,14)="","",VLOOKUP(MATCH(AG46,リレー男子申込!$B$10:$B$63,0)+3+AC54,リレー男子申込!$A$10:$P$63,14))</f>
        <v/>
      </c>
      <c r="AE54" s="300" t="str">
        <f>IF(VLOOKUP(MATCH(AG46,リレー男子申込!$B$10:$B$63,0)+3+AC54,リレー男子申込!$A$10:$P$63,15)="","",VLOOKUP(MATCH(AG46,リレー男子申込!$B$10:$B$63,0)+3+AC54,リレー男子申込!$A$10:$P$63,15))</f>
        <v/>
      </c>
      <c r="AF54" s="300" t="str">
        <f>IF(VLOOKUP(MATCH(AG46,リレー男子申込!$B$10:$B$63,0)+3+AC54,リレー男子申込!$A$10:$P$63,16)="","",VLOOKUP(MATCH(AG46,リレー男子申込!$B$10:$B$63,0)+3+AC54,リレー男子申込!$A$10:$P$63,16))</f>
        <v/>
      </c>
      <c r="AG54" s="439"/>
      <c r="AH54" s="307"/>
    </row>
    <row r="55" spans="1:36" ht="15" customHeight="1" thickBot="1">
      <c r="B55" s="310">
        <f t="shared" si="0"/>
        <v>40</v>
      </c>
      <c r="C55" s="293" t="str">
        <f>IF(INDEX(男子申込!$B$9:$AS$108,$B55,1)="","",INDEX(男子申込!$B$9:$AS$108,$B55,1))</f>
        <v/>
      </c>
      <c r="D55" s="294" t="str">
        <f>IF(INDEX(男子申込!$B$9:$AS$108,$B55,2)="","",INDEX(男子申込!$B$9:$AS$108,$B55,2))</f>
        <v/>
      </c>
      <c r="E55" s="295" t="str">
        <f>IF(INDEX(男子申込!$B$9:$AS$108,$B55,3)="","",INDEX(男子申込!$B$9:$AS$108,$B55,3))</f>
        <v/>
      </c>
      <c r="F55" s="296" t="str">
        <f>IF(INDEX(男子申込!$B$9:$AS$108,$B55,4)="","",INDEX(男子申込!$B$9:$AS$108,$B55,4))</f>
        <v/>
      </c>
      <c r="G55" s="297" t="str">
        <f>IF(INDEX(男子申込!$B$9:$AS$108,$B55,44)="","",INDEX(男子申込!$B$9:$AS$108,$B55,44))</f>
        <v/>
      </c>
      <c r="H55" s="494" t="str">
        <f>IF(INDEX(男子申込!$B$9:$AS$108,$B55,6)="","",INDEX(男子申込!$B$9:$AS$108,$B55,6))</f>
        <v/>
      </c>
      <c r="I55" s="495"/>
      <c r="J55" s="495"/>
      <c r="K55" s="298" t="str">
        <f>IF(INDEX(男子申込!$B$9:$AS$108,$B55,37)="","",INDEX(男子申込!$B$9:$AS$108,$B55,37))</f>
        <v/>
      </c>
      <c r="L55" s="331" t="str">
        <f>IF(INDEX(男子申込!$B$9:$AS$108,$B55,39)="","",INDEX(男子申込!$B$9:$AS$108,$B55,39))</f>
        <v/>
      </c>
      <c r="M55" s="299" t="str">
        <f>IF(INDEX(男子申込!$B$9:$AS$108,$B55,41)="","",INDEX(男子申込!$B$9:$AS$108,$B55,41))</f>
        <v/>
      </c>
      <c r="N55" s="306"/>
      <c r="P55" s="304"/>
      <c r="AH55" s="307"/>
    </row>
    <row r="56" spans="1:36" ht="13.5" customHeight="1">
      <c r="B56" s="304"/>
      <c r="G56">
        <f>SUM(G16:G55)</f>
        <v>0</v>
      </c>
      <c r="N56" s="307"/>
      <c r="P56" s="304"/>
      <c r="Q56" t="str">
        <f>$Q$16</f>
        <v>４年男子　４×１００ｍＲ</v>
      </c>
      <c r="U56">
        <f>U46+1</f>
        <v>5</v>
      </c>
      <c r="W56" t="str">
        <f>$W$16</f>
        <v>５年男子　４×１００ｍＲ</v>
      </c>
      <c r="AA56">
        <f>AA46+1</f>
        <v>5</v>
      </c>
      <c r="AC56" t="str">
        <f>$AC$16</f>
        <v>全学年男子　４×１００ｍＲ</v>
      </c>
      <c r="AG56">
        <f>AG46+1</f>
        <v>5</v>
      </c>
      <c r="AH56" s="307"/>
    </row>
    <row r="57" spans="1:36" ht="13.5" customHeight="1">
      <c r="B57" s="304"/>
      <c r="J57" t="s">
        <v>169</v>
      </c>
      <c r="K57" s="145"/>
      <c r="L57" s="315">
        <v>300</v>
      </c>
      <c r="M57" s="317" t="s">
        <v>43</v>
      </c>
      <c r="N57" s="307"/>
      <c r="P57" s="304"/>
      <c r="R57" s="335" t="s">
        <v>42</v>
      </c>
      <c r="S57" s="434" t="str">
        <f>VLOOKUP(MATCH(U56,リレー男子申込!$B$10:$B$63,0)+2,リレー男子申込!$A$10:$K$63,5)</f>
        <v/>
      </c>
      <c r="T57" s="435"/>
      <c r="U57" s="436"/>
      <c r="X57" s="335" t="s">
        <v>42</v>
      </c>
      <c r="Y57" s="434" t="str">
        <f>VLOOKUP(MATCH(AA56,リレー男子申込!$B$10:$B$63,0)+2,リレー男子申込!$A$10:$K$63,10)</f>
        <v/>
      </c>
      <c r="Z57" s="435"/>
      <c r="AA57" s="436"/>
      <c r="AD57" s="335" t="s">
        <v>42</v>
      </c>
      <c r="AE57" s="434" t="str">
        <f>VLOOKUP(MATCH(AG56,リレー男子申込!$B$10:$B$63,0)+2,リレー男子申込!$A$10:$P$63,15)</f>
        <v/>
      </c>
      <c r="AF57" s="435"/>
      <c r="AG57" s="436"/>
      <c r="AH57" s="307"/>
      <c r="AJ57" s="19">
        <f>IF(S57="",0,1)</f>
        <v>0</v>
      </c>
    </row>
    <row r="58" spans="1:36" ht="13.5" customHeight="1">
      <c r="B58" s="304"/>
      <c r="E58" t="s">
        <v>68</v>
      </c>
      <c r="H58" s="452">
        <f>G56*$L$57+AJ66*$L$58</f>
        <v>0</v>
      </c>
      <c r="I58" s="453"/>
      <c r="J58" t="s">
        <v>168</v>
      </c>
      <c r="K58" s="145"/>
      <c r="L58" s="315">
        <v>400</v>
      </c>
      <c r="M58" s="317" t="s">
        <v>43</v>
      </c>
      <c r="N58" s="307"/>
      <c r="P58" s="304"/>
      <c r="R58" s="333" t="s">
        <v>11</v>
      </c>
      <c r="S58" s="334" t="s">
        <v>22</v>
      </c>
      <c r="T58" s="334" t="s">
        <v>0</v>
      </c>
      <c r="U58" s="334" t="s">
        <v>2</v>
      </c>
      <c r="V58" s="122"/>
      <c r="W58" s="122"/>
      <c r="X58" s="333" t="s">
        <v>11</v>
      </c>
      <c r="Y58" s="334" t="s">
        <v>22</v>
      </c>
      <c r="Z58" s="334" t="s">
        <v>0</v>
      </c>
      <c r="AA58" s="334" t="s">
        <v>2</v>
      </c>
      <c r="AC58" s="122"/>
      <c r="AD58" s="333" t="s">
        <v>11</v>
      </c>
      <c r="AE58" s="334" t="s">
        <v>22</v>
      </c>
      <c r="AF58" s="334" t="s">
        <v>0</v>
      </c>
      <c r="AG58" s="334" t="s">
        <v>2</v>
      </c>
      <c r="AH58" s="307"/>
    </row>
    <row r="59" spans="1:36" ht="13.5" customHeight="1">
      <c r="B59" s="367"/>
      <c r="C59" s="365"/>
      <c r="D59" s="365"/>
      <c r="E59" s="431" t="s">
        <v>186</v>
      </c>
      <c r="F59" s="431"/>
      <c r="G59" s="431"/>
      <c r="H59" s="432">
        <f>+H58+女子一覧印刷用!H58</f>
        <v>0</v>
      </c>
      <c r="I59" s="433"/>
      <c r="J59" s="366" t="s">
        <v>187</v>
      </c>
      <c r="K59" s="365"/>
      <c r="L59" s="365"/>
      <c r="M59" s="365"/>
      <c r="N59" s="368"/>
      <c r="P59" s="304"/>
      <c r="Q59">
        <v>1</v>
      </c>
      <c r="R59" s="300" t="str">
        <f>IF(VLOOKUP(MATCH(U56,リレー男子申込!$B$10:$B$63,0)+3+Q59,リレー男子申込!$A$10:$K$63,4)="","",VLOOKUP(MATCH(U56,リレー男子申込!$B$10:$B$63,0)+3+Q59,リレー男子申込!$A$10:$K$63,4))</f>
        <v/>
      </c>
      <c r="S59" s="300" t="str">
        <f>IF(VLOOKUP(MATCH(U56,リレー男子申込!$B$10:$B$63,0)+3+Q59,リレー男子申込!$A$10:$K$63,5)="","",VLOOKUP(MATCH(U56,リレー男子申込!$B$10:$B$63,0)+3+Q59,リレー男子申込!$A$10:$K$63,5))</f>
        <v/>
      </c>
      <c r="T59" s="300" t="str">
        <f>IF(VLOOKUP(MATCH(U56,リレー男子申込!$B$10:$B$63,0)+3+Q59,リレー男子申込!$A$10:$K$63,6)="","",VLOOKUP(MATCH(U56,リレー男子申込!$B$10:$B$63,0)+3+Q59,リレー男子申込!$A$10:$K$63,6))</f>
        <v/>
      </c>
      <c r="U59" s="437" t="str">
        <f>IF(VLOOKUP(MATCH(U56,リレー男子申込!$B$10:$B$63,0)+1,リレー男子申込!$A$10:$K$63,4)="","",VLOOKUP(MATCH(U56,リレー男子申込!$B$10:$B$63,0)+1,リレー男子申込!$A$10:$K$63,4))</f>
        <v/>
      </c>
      <c r="W59">
        <v>1</v>
      </c>
      <c r="X59" s="300" t="str">
        <f>IF(VLOOKUP(MATCH(AA56,リレー男子申込!$B$10:$B$63,0)+3+W59,リレー男子申込!$A$10:$K$63,9)="","",VLOOKUP(MATCH(AA56,リレー男子申込!$B$10:$B$63,0)+3+W59,リレー男子申込!$A$10:$K$63,9))</f>
        <v/>
      </c>
      <c r="Y59" s="300" t="str">
        <f>IF(VLOOKUP(MATCH(AA56,リレー男子申込!$B$10:$B$63,0)+3+W59,リレー男子申込!$A$10:$K$63,10)="","",VLOOKUP(MATCH(AA56,リレー男子申込!$B$10:$B$63,0)+3+W59,リレー男子申込!$A$10:$K$63,10))</f>
        <v/>
      </c>
      <c r="Z59" s="300" t="str">
        <f>IF(VLOOKUP(MATCH(AA56,リレー男子申込!$B$10:$B$63,0)+3+W59,リレー男子申込!$A$10:$K$63,11)="","",VLOOKUP(MATCH(AA56,リレー男子申込!$B$10:$B$63,0)+3+W59,リレー男子申込!$A$10:$K$63,11))</f>
        <v/>
      </c>
      <c r="AA59" s="437" t="str">
        <f>IF(VLOOKUP(MATCH(AA56,リレー男子申込!$B$10:$B$63,0)+1,リレー男子申込!$A$10:$K$63,9)="","",VLOOKUP(MATCH(AA56,リレー男子申込!$B$10:$B$63,0)+1,リレー男子申込!$A$10:$K$63,9))</f>
        <v/>
      </c>
      <c r="AC59">
        <v>1</v>
      </c>
      <c r="AD59" s="300" t="str">
        <f>IF(VLOOKUP(MATCH(AG56,リレー男子申込!$B$10:$B$63,0)+3+AC59,リレー男子申込!$A$10:$P$63,14)="","",VLOOKUP(MATCH(AG56,リレー男子申込!$B$10:$B$63,0)+3+AC59,リレー男子申込!$A$10:$P$63,14))</f>
        <v/>
      </c>
      <c r="AE59" s="300" t="str">
        <f>IF(VLOOKUP(MATCH(AG56,リレー男子申込!$B$10:$B$63,0)+3+AC59,リレー男子申込!$A$10:$P$63,15)="","",VLOOKUP(MATCH(AG56,リレー男子申込!$B$10:$B$63,0)+3+AC59,リレー男子申込!$A$10:$P$63,15))</f>
        <v/>
      </c>
      <c r="AF59" s="300" t="str">
        <f>IF(VLOOKUP(MATCH(AG56,リレー男子申込!$B$10:$B$63,0)+3+AC59,リレー男子申込!$A$10:$P$63,16)="","",VLOOKUP(MATCH(AG56,リレー男子申込!$B$10:$B$63,0)+3+AC59,リレー男子申込!$A$10:$P$63,16))</f>
        <v/>
      </c>
      <c r="AG59" s="437" t="str">
        <f>IF(VLOOKUP(MATCH(AG56,リレー男子申込!$B$10:$B$63,0)+1,リレー男子申込!$A$10:$P$63,14)="","",VLOOKUP(MATCH(AG56,リレー男子申込!$B$10:$B$63,0)+1,リレー男子申込!$A$10:$P$63,14))</f>
        <v/>
      </c>
      <c r="AH59" s="307"/>
      <c r="AJ59" s="19">
        <f>IF(Y57="",0,1)</f>
        <v>0</v>
      </c>
    </row>
    <row r="60" spans="1:36" ht="14.25">
      <c r="A60" s="119">
        <v>13.5</v>
      </c>
      <c r="B60" s="171" t="s">
        <v>32</v>
      </c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P60" s="304"/>
      <c r="Q60">
        <v>2</v>
      </c>
      <c r="R60" s="300" t="str">
        <f>IF(VLOOKUP(MATCH(U56,リレー男子申込!$B$10:$B$63,0)+3+Q60,リレー男子申込!$A$10:$K$63,4)="","",VLOOKUP(MATCH(U56,リレー男子申込!$B$10:$B$63,0)+3+Q60,リレー男子申込!$A$10:$K$63,4))</f>
        <v/>
      </c>
      <c r="S60" s="300" t="str">
        <f>IF(VLOOKUP(MATCH(U56,リレー男子申込!$B$10:$B$63,0)+3+Q60,リレー男子申込!$A$10:$K$63,5)="","",VLOOKUP(MATCH(U56,リレー男子申込!$B$10:$B$63,0)+3+Q60,リレー男子申込!$A$10:$K$63,5))</f>
        <v/>
      </c>
      <c r="T60" s="300" t="str">
        <f>IF(VLOOKUP(MATCH(U56,リレー男子申込!$B$10:$B$63,0)+3+Q60,リレー男子申込!$A$10:$K$63,6)="","",VLOOKUP(MATCH(U56,リレー男子申込!$B$10:$B$63,0)+3+Q60,リレー男子申込!$A$10:$K$63,6))</f>
        <v/>
      </c>
      <c r="U60" s="438"/>
      <c r="W60">
        <v>2</v>
      </c>
      <c r="X60" s="300" t="str">
        <f>IF(VLOOKUP(MATCH(AA56,リレー男子申込!$B$10:$B$63,0)+3+W60,リレー男子申込!$A$10:$K$63,9)="","",VLOOKUP(MATCH(AA56,リレー男子申込!$B$10:$B$63,0)+3+W60,リレー男子申込!$A$10:$K$63,9))</f>
        <v/>
      </c>
      <c r="Y60" s="300" t="str">
        <f>IF(VLOOKUP(MATCH(AA56,リレー男子申込!$B$10:$B$63,0)+3+W60,リレー男子申込!$A$10:$K$63,10)="","",VLOOKUP(MATCH(AA56,リレー男子申込!$B$10:$B$63,0)+3+W60,リレー男子申込!$A$10:$K$63,10))</f>
        <v/>
      </c>
      <c r="Z60" s="300" t="str">
        <f>IF(VLOOKUP(MATCH(AA56,リレー男子申込!$B$10:$B$63,0)+3+W60,リレー男子申込!$A$10:$K$63,11)="","",VLOOKUP(MATCH(AA56,リレー男子申込!$B$10:$B$63,0)+3+W60,リレー男子申込!$A$10:$K$63,11))</f>
        <v/>
      </c>
      <c r="AA60" s="438"/>
      <c r="AC60">
        <v>2</v>
      </c>
      <c r="AD60" s="300" t="str">
        <f>IF(VLOOKUP(MATCH(AG56,リレー男子申込!$B$10:$B$63,0)+3+AC60,リレー男子申込!$A$10:$P$63,14)="","",VLOOKUP(MATCH(AG56,リレー男子申込!$B$10:$B$63,0)+3+AC60,リレー男子申込!$A$10:$P$63,14))</f>
        <v/>
      </c>
      <c r="AE60" s="300" t="str">
        <f>IF(VLOOKUP(MATCH(AG56,リレー男子申込!$B$10:$B$63,0)+3+AC60,リレー男子申込!$A$10:$P$63,15)="","",VLOOKUP(MATCH(AG56,リレー男子申込!$B$10:$B$63,0)+3+AC60,リレー男子申込!$A$10:$P$63,15))</f>
        <v/>
      </c>
      <c r="AF60" s="300" t="str">
        <f>IF(VLOOKUP(MATCH(AG56,リレー男子申込!$B$10:$B$63,0)+3+AC60,リレー男子申込!$A$10:$P$63,16)="","",VLOOKUP(MATCH(AG56,リレー男子申込!$B$10:$B$63,0)+3+AC60,リレー男子申込!$A$10:$P$63,16))</f>
        <v/>
      </c>
      <c r="AG60" s="438"/>
      <c r="AH60" s="307"/>
    </row>
    <row r="61" spans="1:36" ht="15.75" customHeight="1">
      <c r="A61" s="119">
        <v>15.75</v>
      </c>
      <c r="B61" s="171"/>
      <c r="C61" s="173"/>
      <c r="D61" s="173"/>
      <c r="E61" s="173" t="str">
        <f>E6</f>
        <v>　　浜田ジュニア陸上　参加申込シート　（小学男子）</v>
      </c>
      <c r="F61" s="173"/>
      <c r="G61" s="173"/>
      <c r="H61" s="173"/>
      <c r="I61" s="173"/>
      <c r="J61" s="171"/>
      <c r="K61" s="174"/>
      <c r="L61" s="174"/>
      <c r="M61" s="174"/>
      <c r="N61" s="174"/>
      <c r="P61" s="304"/>
      <c r="Q61">
        <v>3</v>
      </c>
      <c r="R61" s="300" t="str">
        <f>IF(VLOOKUP(MATCH(U56,リレー男子申込!$B$10:$B$63,0)+3+Q61,リレー男子申込!$A$10:$K$63,4)="","",VLOOKUP(MATCH(U56,リレー男子申込!$B$10:$B$63,0)+3+Q61,リレー男子申込!$A$10:$K$63,4))</f>
        <v/>
      </c>
      <c r="S61" s="300" t="str">
        <f>IF(VLOOKUP(MATCH(U56,リレー男子申込!$B$10:$B$63,0)+3+Q61,リレー男子申込!$A$10:$K$63,5)="","",VLOOKUP(MATCH(U56,リレー男子申込!$B$10:$B$63,0)+3+Q61,リレー男子申込!$A$10:$K$63,5))</f>
        <v/>
      </c>
      <c r="T61" s="300" t="str">
        <f>IF(VLOOKUP(MATCH(U56,リレー男子申込!$B$10:$B$63,0)+3+Q61,リレー男子申込!$A$10:$K$63,6)="","",VLOOKUP(MATCH(U56,リレー男子申込!$B$10:$B$63,0)+3+Q61,リレー男子申込!$A$10:$K$63,6))</f>
        <v/>
      </c>
      <c r="U61" s="438"/>
      <c r="W61">
        <v>3</v>
      </c>
      <c r="X61" s="300" t="str">
        <f>IF(VLOOKUP(MATCH(AA56,リレー男子申込!$B$10:$B$63,0)+3+W61,リレー男子申込!$A$10:$K$63,9)="","",VLOOKUP(MATCH(AA56,リレー男子申込!$B$10:$B$63,0)+3+W61,リレー男子申込!$A$10:$K$63,9))</f>
        <v/>
      </c>
      <c r="Y61" s="300" t="str">
        <f>IF(VLOOKUP(MATCH(AA56,リレー男子申込!$B$10:$B$63,0)+3+W61,リレー男子申込!$A$10:$K$63,10)="","",VLOOKUP(MATCH(AA56,リレー男子申込!$B$10:$B$63,0)+3+W61,リレー男子申込!$A$10:$K$63,10))</f>
        <v/>
      </c>
      <c r="Z61" s="300" t="str">
        <f>IF(VLOOKUP(MATCH(AA56,リレー男子申込!$B$10:$B$63,0)+3+W61,リレー男子申込!$A$10:$K$63,11)="","",VLOOKUP(MATCH(AA56,リレー男子申込!$B$10:$B$63,0)+3+W61,リレー男子申込!$A$10:$K$63,11))</f>
        <v/>
      </c>
      <c r="AA61" s="438"/>
      <c r="AC61">
        <v>3</v>
      </c>
      <c r="AD61" s="300" t="str">
        <f>IF(VLOOKUP(MATCH(AG56,リレー男子申込!$B$10:$B$63,0)+3+AC61,リレー男子申込!$A$10:$P$63,14)="","",VLOOKUP(MATCH(AG56,リレー男子申込!$B$10:$B$63,0)+3+AC61,リレー男子申込!$A$10:$P$63,14))</f>
        <v/>
      </c>
      <c r="AE61" s="300" t="str">
        <f>IF(VLOOKUP(MATCH(AG56,リレー男子申込!$B$10:$B$63,0)+3+AC61,リレー男子申込!$A$10:$P$63,15)="","",VLOOKUP(MATCH(AG56,リレー男子申込!$B$10:$B$63,0)+3+AC61,リレー男子申込!$A$10:$P$63,15))</f>
        <v/>
      </c>
      <c r="AF61" s="300" t="str">
        <f>IF(VLOOKUP(MATCH(AG56,リレー男子申込!$B$10:$B$63,0)+3+AC61,リレー男子申込!$A$10:$P$63,16)="","",VLOOKUP(MATCH(AG56,リレー男子申込!$B$10:$B$63,0)+3+AC61,リレー男子申込!$A$10:$P$63,16))</f>
        <v/>
      </c>
      <c r="AG61" s="438"/>
      <c r="AH61" s="307"/>
      <c r="AJ61" s="19">
        <f>IF(AE57="",0,1)</f>
        <v>0</v>
      </c>
    </row>
    <row r="62" spans="1:36">
      <c r="A62" s="119">
        <v>13.5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P62" s="304"/>
      <c r="Q62">
        <v>4</v>
      </c>
      <c r="R62" s="300" t="str">
        <f>IF(VLOOKUP(MATCH(U56,リレー男子申込!$B$10:$B$63,0)+3+Q62,リレー男子申込!$A$10:$K$63,4)="","",VLOOKUP(MATCH(U56,リレー男子申込!$B$10:$B$63,0)+3+Q62,リレー男子申込!$A$10:$K$63,4))</f>
        <v/>
      </c>
      <c r="S62" s="300" t="str">
        <f>IF(VLOOKUP(MATCH(U56,リレー男子申込!$B$10:$B$63,0)+3+Q62,リレー男子申込!$A$10:$K$63,5)="","",VLOOKUP(MATCH(U56,リレー男子申込!$B$10:$B$63,0)+3+Q62,リレー男子申込!$A$10:$K$63,5))</f>
        <v/>
      </c>
      <c r="T62" s="300" t="str">
        <f>IF(VLOOKUP(MATCH(U56,リレー男子申込!$B$10:$B$63,0)+3+Q62,リレー男子申込!$A$10:$K$63,6)="","",VLOOKUP(MATCH(U56,リレー男子申込!$B$10:$B$63,0)+3+Q62,リレー男子申込!$A$10:$K$63,6))</f>
        <v/>
      </c>
      <c r="U62" s="438"/>
      <c r="W62">
        <v>4</v>
      </c>
      <c r="X62" s="300" t="str">
        <f>IF(VLOOKUP(MATCH(AA56,リレー男子申込!$B$10:$B$63,0)+3+W62,リレー男子申込!$A$10:$K$63,9)="","",VLOOKUP(MATCH(AA56,リレー男子申込!$B$10:$B$63,0)+3+W62,リレー男子申込!$A$10:$K$63,9))</f>
        <v/>
      </c>
      <c r="Y62" s="300" t="str">
        <f>IF(VLOOKUP(MATCH(AA56,リレー男子申込!$B$10:$B$63,0)+3+W62,リレー男子申込!$A$10:$K$63,10)="","",VLOOKUP(MATCH(AA56,リレー男子申込!$B$10:$B$63,0)+3+W62,リレー男子申込!$A$10:$K$63,10))</f>
        <v/>
      </c>
      <c r="Z62" s="300" t="str">
        <f>IF(VLOOKUP(MATCH(AA56,リレー男子申込!$B$10:$B$63,0)+3+W62,リレー男子申込!$A$10:$K$63,11)="","",VLOOKUP(MATCH(AA56,リレー男子申込!$B$10:$B$63,0)+3+W62,リレー男子申込!$A$10:$K$63,11))</f>
        <v/>
      </c>
      <c r="AA62" s="438"/>
      <c r="AC62">
        <v>4</v>
      </c>
      <c r="AD62" s="300" t="str">
        <f>IF(VLOOKUP(MATCH(AG56,リレー男子申込!$B$10:$B$63,0)+3+AC62,リレー男子申込!$A$10:$P$63,14)="","",VLOOKUP(MATCH(AG56,リレー男子申込!$B$10:$B$63,0)+3+AC62,リレー男子申込!$A$10:$P$63,14))</f>
        <v/>
      </c>
      <c r="AE62" s="300" t="str">
        <f>IF(VLOOKUP(MATCH(AG56,リレー男子申込!$B$10:$B$63,0)+3+AC62,リレー男子申込!$A$10:$P$63,15)="","",VLOOKUP(MATCH(AG56,リレー男子申込!$B$10:$B$63,0)+3+AC62,リレー男子申込!$A$10:$P$63,15))</f>
        <v/>
      </c>
      <c r="AF62" s="300" t="str">
        <f>IF(VLOOKUP(MATCH(AG56,リレー男子申込!$B$10:$B$63,0)+3+AC62,リレー男子申込!$A$10:$P$63,16)="","",VLOOKUP(MATCH(AG56,リレー男子申込!$B$10:$B$63,0)+3+AC62,リレー男子申込!$A$10:$P$63,16))</f>
        <v/>
      </c>
      <c r="AG62" s="438"/>
      <c r="AH62" s="307"/>
    </row>
    <row r="63" spans="1:36">
      <c r="A63" s="119">
        <v>13.5</v>
      </c>
      <c r="B63" s="171"/>
      <c r="C63" s="175" t="str">
        <f>C8</f>
        <v>　　　　年　　　月　　　日</v>
      </c>
      <c r="D63" s="176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P63" s="304"/>
      <c r="Q63">
        <v>5</v>
      </c>
      <c r="R63" s="300" t="str">
        <f>IF(VLOOKUP(MATCH(U56,リレー男子申込!$B$10:$B$63,0)+3+Q63,リレー男子申込!$A$10:$K$63,4)="","",VLOOKUP(MATCH(U56,リレー男子申込!$B$10:$B$63,0)+3+Q63,リレー男子申込!$A$10:$K$63,4))</f>
        <v/>
      </c>
      <c r="S63" s="300" t="str">
        <f>IF(VLOOKUP(MATCH(U56,リレー男子申込!$B$10:$B$63,0)+3+Q63,リレー男子申込!$A$10:$K$63,5)="","",VLOOKUP(MATCH(U56,リレー男子申込!$B$10:$B$63,0)+3+Q63,リレー男子申込!$A$10:$K$63,5))</f>
        <v/>
      </c>
      <c r="T63" s="300" t="str">
        <f>IF(VLOOKUP(MATCH(U56,リレー男子申込!$B$10:$B$63,0)+3+Q63,リレー男子申込!$A$10:$K$63,6)="","",VLOOKUP(MATCH(U56,リレー男子申込!$B$10:$B$63,0)+3+Q63,リレー男子申込!$A$10:$K$63,6))</f>
        <v/>
      </c>
      <c r="U63" s="438"/>
      <c r="W63">
        <v>5</v>
      </c>
      <c r="X63" s="300" t="str">
        <f>IF(VLOOKUP(MATCH(AA56,リレー男子申込!$B$10:$B$63,0)+3+W63,リレー男子申込!$A$10:$K$63,9)="","",VLOOKUP(MATCH(AA56,リレー男子申込!$B$10:$B$63,0)+3+W63,リレー男子申込!$A$10:$K$63,9))</f>
        <v/>
      </c>
      <c r="Y63" s="300" t="str">
        <f>IF(VLOOKUP(MATCH(AA56,リレー男子申込!$B$10:$B$63,0)+3+W63,リレー男子申込!$A$10:$K$63,10)="","",VLOOKUP(MATCH(AA56,リレー男子申込!$B$10:$B$63,0)+3+W63,リレー男子申込!$A$10:$K$63,10))</f>
        <v/>
      </c>
      <c r="Z63" s="300" t="str">
        <f>IF(VLOOKUP(MATCH(AA56,リレー男子申込!$B$10:$B$63,0)+3+W63,リレー男子申込!$A$10:$K$63,11)="","",VLOOKUP(MATCH(AA56,リレー男子申込!$B$10:$B$63,0)+3+W63,リレー男子申込!$A$10:$K$63,11))</f>
        <v/>
      </c>
      <c r="AA63" s="438"/>
      <c r="AC63">
        <v>5</v>
      </c>
      <c r="AD63" s="300" t="str">
        <f>IF(VLOOKUP(MATCH(AG56,リレー男子申込!$B$10:$B$63,0)+3+AC63,リレー男子申込!$A$10:$P$63,14)="","",VLOOKUP(MATCH(AG56,リレー男子申込!$B$10:$B$63,0)+3+AC63,リレー男子申込!$A$10:$P$63,14))</f>
        <v/>
      </c>
      <c r="AE63" s="300" t="str">
        <f>IF(VLOOKUP(MATCH(AG56,リレー男子申込!$B$10:$B$63,0)+3+AC63,リレー男子申込!$A$10:$P$63,15)="","",VLOOKUP(MATCH(AG56,リレー男子申込!$B$10:$B$63,0)+3+AC63,リレー男子申込!$A$10:$P$63,15))</f>
        <v/>
      </c>
      <c r="AF63" s="300" t="str">
        <f>IF(VLOOKUP(MATCH(AG56,リレー男子申込!$B$10:$B$63,0)+3+AC63,リレー男子申込!$A$10:$P$63,16)="","",VLOOKUP(MATCH(AG56,リレー男子申込!$B$10:$B$63,0)+3+AC63,リレー男子申込!$A$10:$P$63,16))</f>
        <v/>
      </c>
      <c r="AG63" s="438"/>
      <c r="AH63" s="307"/>
    </row>
    <row r="64" spans="1:36" ht="17.25" customHeight="1">
      <c r="A64" s="119">
        <v>17.25</v>
      </c>
      <c r="B64" s="171"/>
      <c r="C64" s="171"/>
      <c r="D64" s="171"/>
      <c r="E64" s="171"/>
      <c r="F64" s="177"/>
      <c r="G64" s="177"/>
      <c r="H64" s="171"/>
      <c r="I64" s="178" t="s">
        <v>34</v>
      </c>
      <c r="J64" s="447"/>
      <c r="K64" s="443"/>
      <c r="L64" s="443"/>
      <c r="M64" s="171"/>
      <c r="N64" s="171"/>
      <c r="P64" s="304"/>
      <c r="Q64">
        <v>6</v>
      </c>
      <c r="R64" s="300" t="str">
        <f>IF(VLOOKUP(MATCH(U56,リレー男子申込!$B$10:$B$63,0)+3+Q64,リレー男子申込!$A$10:$K$63,4)="","",VLOOKUP(MATCH(U56,リレー男子申込!$B$10:$B$63,0)+3+Q64,リレー男子申込!$A$10:$K$63,4))</f>
        <v/>
      </c>
      <c r="S64" s="300" t="str">
        <f>IF(VLOOKUP(MATCH(U56,リレー男子申込!$B$10:$B$63,0)+3+Q64,リレー男子申込!$A$10:$K$63,5)="","",VLOOKUP(MATCH(U56,リレー男子申込!$B$10:$B$63,0)+3+Q64,リレー男子申込!$A$10:$K$63,5))</f>
        <v/>
      </c>
      <c r="T64" s="300" t="str">
        <f>IF(VLOOKUP(MATCH(U56,リレー男子申込!$B$10:$B$63,0)+3+Q64,リレー男子申込!$A$10:$K$63,6)="","",VLOOKUP(MATCH(U56,リレー男子申込!$B$10:$B$63,0)+3+Q64,リレー男子申込!$A$10:$K$63,6))</f>
        <v/>
      </c>
      <c r="U64" s="439"/>
      <c r="W64">
        <v>6</v>
      </c>
      <c r="X64" s="300" t="str">
        <f>IF(VLOOKUP(MATCH(AA56,リレー男子申込!$B$10:$B$63,0)+3+W64,リレー男子申込!$A$10:$K$63,9)="","",VLOOKUP(MATCH(AA56,リレー男子申込!$B$10:$B$63,0)+3+W64,リレー男子申込!$A$10:$K$63,9))</f>
        <v/>
      </c>
      <c r="Y64" s="300" t="str">
        <f>IF(VLOOKUP(MATCH(AA56,リレー男子申込!$B$10:$B$63,0)+3+W64,リレー男子申込!$A$10:$K$63,10)="","",VLOOKUP(MATCH(AA56,リレー男子申込!$B$10:$B$63,0)+3+W64,リレー男子申込!$A$10:$K$63,10))</f>
        <v/>
      </c>
      <c r="Z64" s="300" t="str">
        <f>IF(VLOOKUP(MATCH(AA56,リレー男子申込!$B$10:$B$63,0)+3+W64,リレー男子申込!$A$10:$K$63,11)="","",VLOOKUP(MATCH(AA56,リレー男子申込!$B$10:$B$63,0)+3+W64,リレー男子申込!$A$10:$K$63,11))</f>
        <v/>
      </c>
      <c r="AA64" s="439"/>
      <c r="AC64">
        <v>6</v>
      </c>
      <c r="AD64" s="300" t="str">
        <f>IF(VLOOKUP(MATCH(AG56,リレー男子申込!$B$10:$B$63,0)+3+AC64,リレー男子申込!$A$10:$P$63,14)="","",VLOOKUP(MATCH(AG56,リレー男子申込!$B$10:$B$63,0)+3+AC64,リレー男子申込!$A$10:$P$63,14))</f>
        <v/>
      </c>
      <c r="AE64" s="300" t="str">
        <f>IF(VLOOKUP(MATCH(AG56,リレー男子申込!$B$10:$B$63,0)+3+AC64,リレー男子申込!$A$10:$P$63,15)="","",VLOOKUP(MATCH(AG56,リレー男子申込!$B$10:$B$63,0)+3+AC64,リレー男子申込!$A$10:$P$63,15))</f>
        <v/>
      </c>
      <c r="AF64" s="300" t="str">
        <f>IF(VLOOKUP(MATCH(AG56,リレー男子申込!$B$10:$B$63,0)+3+AC64,リレー男子申込!$A$10:$P$63,16)="","",VLOOKUP(MATCH(AG56,リレー男子申込!$B$10:$B$63,0)+3+AC64,リレー男子申込!$A$10:$P$63,16))</f>
        <v/>
      </c>
      <c r="AG64" s="439"/>
      <c r="AH64" s="307"/>
    </row>
    <row r="65" spans="1:36" ht="6.75" customHeight="1">
      <c r="A65" s="119">
        <v>6.75</v>
      </c>
      <c r="B65" s="171"/>
      <c r="C65" s="171"/>
      <c r="D65" s="179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P65" s="311"/>
      <c r="Q65" s="312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3"/>
    </row>
    <row r="66" spans="1:36" ht="26.25" customHeight="1">
      <c r="A66" s="119">
        <v>26.25</v>
      </c>
      <c r="B66" s="171"/>
      <c r="C66" s="180" t="s">
        <v>35</v>
      </c>
      <c r="D66" s="450" t="str">
        <f>D11</f>
        <v>〒　</v>
      </c>
      <c r="E66" s="444"/>
      <c r="F66" s="444"/>
      <c r="G66" s="444"/>
      <c r="H66" s="444"/>
      <c r="I66" s="178" t="s">
        <v>36</v>
      </c>
      <c r="J66" s="451" t="str">
        <f>J11</f>
        <v xml:space="preserve">     </v>
      </c>
      <c r="K66" s="451"/>
      <c r="L66" s="451"/>
      <c r="M66" s="451"/>
      <c r="N66" s="177"/>
      <c r="AJ66">
        <f>SUM(AJ17:AJ64)</f>
        <v>0</v>
      </c>
    </row>
    <row r="67" spans="1:36" ht="21" customHeight="1">
      <c r="A67" s="119">
        <v>21</v>
      </c>
      <c r="B67" s="171"/>
      <c r="C67" s="444" t="str">
        <f>C12</f>
        <v xml:space="preserve">   </v>
      </c>
      <c r="D67" s="444"/>
      <c r="E67" s="444"/>
      <c r="F67" s="444"/>
      <c r="G67" s="444"/>
      <c r="H67" s="444"/>
      <c r="I67" s="181" t="s">
        <v>37</v>
      </c>
      <c r="J67" s="444">
        <f>J12</f>
        <v>0</v>
      </c>
      <c r="K67" s="444"/>
      <c r="L67" s="444"/>
      <c r="M67" s="444"/>
      <c r="N67" s="171"/>
    </row>
    <row r="68" spans="1:36" ht="21" customHeight="1">
      <c r="A68" s="119">
        <v>21</v>
      </c>
      <c r="B68" s="171"/>
      <c r="C68" s="445" t="s">
        <v>69</v>
      </c>
      <c r="D68" s="446" t="s">
        <v>1</v>
      </c>
      <c r="E68" s="447" t="s">
        <v>70</v>
      </c>
      <c r="F68" s="446" t="s">
        <v>0</v>
      </c>
      <c r="G68" s="447" t="s">
        <v>39</v>
      </c>
      <c r="H68" s="446"/>
      <c r="I68" s="446"/>
      <c r="J68" s="446"/>
      <c r="K68" s="446"/>
      <c r="L68" s="446"/>
      <c r="M68" s="446"/>
      <c r="N68" s="177"/>
    </row>
    <row r="69" spans="1:36" ht="21" customHeight="1">
      <c r="A69" s="119">
        <v>21</v>
      </c>
      <c r="B69" s="171"/>
      <c r="C69" s="445"/>
      <c r="D69" s="446"/>
      <c r="E69" s="447"/>
      <c r="F69" s="446"/>
      <c r="G69" s="449" t="s">
        <v>40</v>
      </c>
      <c r="H69" s="448" t="s">
        <v>41</v>
      </c>
      <c r="I69" s="448"/>
      <c r="J69" s="448"/>
      <c r="K69" s="448"/>
      <c r="L69" s="448"/>
      <c r="M69" s="445" t="s">
        <v>46</v>
      </c>
      <c r="N69" s="182"/>
    </row>
    <row r="70" spans="1:36" ht="27" customHeight="1">
      <c r="A70" s="119">
        <v>27</v>
      </c>
      <c r="B70" s="171"/>
      <c r="C70" s="445"/>
      <c r="D70" s="446"/>
      <c r="E70" s="447"/>
      <c r="F70" s="446"/>
      <c r="G70" s="449"/>
      <c r="H70" s="448"/>
      <c r="I70" s="448"/>
      <c r="J70" s="448"/>
      <c r="K70" s="448"/>
      <c r="L70" s="448"/>
      <c r="M70" s="448"/>
      <c r="N70" s="182"/>
    </row>
    <row r="71" spans="1:36" ht="15" customHeight="1">
      <c r="B71" s="183">
        <v>41</v>
      </c>
      <c r="C71" s="174" t="s">
        <v>60</v>
      </c>
      <c r="D71" s="171" t="s">
        <v>60</v>
      </c>
      <c r="E71" s="184" t="s">
        <v>60</v>
      </c>
      <c r="F71" s="174" t="s">
        <v>60</v>
      </c>
      <c r="G71" s="174" t="s">
        <v>60</v>
      </c>
      <c r="H71" s="443" t="s">
        <v>60</v>
      </c>
      <c r="I71" s="443" t="s">
        <v>60</v>
      </c>
      <c r="J71" s="443" t="s">
        <v>60</v>
      </c>
      <c r="K71" s="443" t="s">
        <v>60</v>
      </c>
      <c r="L71" s="443" t="s">
        <v>60</v>
      </c>
      <c r="M71" s="174" t="s">
        <v>60</v>
      </c>
      <c r="N71" s="174"/>
    </row>
    <row r="72" spans="1:36" ht="15" customHeight="1">
      <c r="B72" s="183">
        <f t="shared" ref="B72:B110" si="1">B71+1</f>
        <v>42</v>
      </c>
      <c r="C72" s="174" t="s">
        <v>60</v>
      </c>
      <c r="D72" s="171" t="s">
        <v>60</v>
      </c>
      <c r="E72" s="184" t="s">
        <v>60</v>
      </c>
      <c r="F72" s="174" t="s">
        <v>60</v>
      </c>
      <c r="G72" s="174" t="s">
        <v>60</v>
      </c>
      <c r="H72" s="443" t="s">
        <v>60</v>
      </c>
      <c r="I72" s="443" t="s">
        <v>60</v>
      </c>
      <c r="J72" s="443" t="s">
        <v>60</v>
      </c>
      <c r="K72" s="443" t="s">
        <v>60</v>
      </c>
      <c r="L72" s="443" t="s">
        <v>60</v>
      </c>
      <c r="M72" s="174" t="s">
        <v>60</v>
      </c>
      <c r="N72" s="174"/>
    </row>
    <row r="73" spans="1:36" ht="15" customHeight="1">
      <c r="B73" s="183">
        <f t="shared" si="1"/>
        <v>43</v>
      </c>
      <c r="C73" s="174" t="s">
        <v>60</v>
      </c>
      <c r="D73" s="171" t="s">
        <v>60</v>
      </c>
      <c r="E73" s="184" t="s">
        <v>60</v>
      </c>
      <c r="F73" s="174" t="s">
        <v>60</v>
      </c>
      <c r="G73" s="174" t="s">
        <v>60</v>
      </c>
      <c r="H73" s="443" t="s">
        <v>60</v>
      </c>
      <c r="I73" s="443" t="s">
        <v>60</v>
      </c>
      <c r="J73" s="443" t="s">
        <v>60</v>
      </c>
      <c r="K73" s="443" t="s">
        <v>60</v>
      </c>
      <c r="L73" s="443" t="s">
        <v>60</v>
      </c>
      <c r="M73" s="174" t="s">
        <v>60</v>
      </c>
      <c r="N73" s="174"/>
    </row>
    <row r="74" spans="1:36" ht="15" customHeight="1">
      <c r="B74" s="183">
        <f t="shared" si="1"/>
        <v>44</v>
      </c>
      <c r="C74" s="174" t="s">
        <v>60</v>
      </c>
      <c r="D74" s="171" t="s">
        <v>60</v>
      </c>
      <c r="E74" s="184" t="s">
        <v>60</v>
      </c>
      <c r="F74" s="174" t="s">
        <v>60</v>
      </c>
      <c r="G74" s="174" t="s">
        <v>60</v>
      </c>
      <c r="H74" s="443" t="s">
        <v>60</v>
      </c>
      <c r="I74" s="443" t="s">
        <v>60</v>
      </c>
      <c r="J74" s="443" t="s">
        <v>60</v>
      </c>
      <c r="K74" s="443" t="s">
        <v>60</v>
      </c>
      <c r="L74" s="443" t="s">
        <v>60</v>
      </c>
      <c r="M74" s="174" t="s">
        <v>60</v>
      </c>
      <c r="N74" s="174"/>
    </row>
    <row r="75" spans="1:36" ht="15" customHeight="1">
      <c r="B75" s="183">
        <f t="shared" si="1"/>
        <v>45</v>
      </c>
      <c r="C75" s="174" t="s">
        <v>60</v>
      </c>
      <c r="D75" s="171" t="s">
        <v>60</v>
      </c>
      <c r="E75" s="184" t="s">
        <v>60</v>
      </c>
      <c r="F75" s="174" t="s">
        <v>60</v>
      </c>
      <c r="G75" s="174" t="s">
        <v>60</v>
      </c>
      <c r="H75" s="443" t="s">
        <v>60</v>
      </c>
      <c r="I75" s="443" t="s">
        <v>60</v>
      </c>
      <c r="J75" s="443" t="s">
        <v>60</v>
      </c>
      <c r="K75" s="443" t="s">
        <v>60</v>
      </c>
      <c r="L75" s="443" t="s">
        <v>60</v>
      </c>
      <c r="M75" s="174" t="s">
        <v>60</v>
      </c>
      <c r="N75" s="174"/>
    </row>
    <row r="76" spans="1:36" ht="15" customHeight="1">
      <c r="B76" s="183">
        <f t="shared" si="1"/>
        <v>46</v>
      </c>
      <c r="C76" s="174" t="s">
        <v>60</v>
      </c>
      <c r="D76" s="171" t="s">
        <v>60</v>
      </c>
      <c r="E76" s="184" t="s">
        <v>60</v>
      </c>
      <c r="F76" s="174" t="s">
        <v>60</v>
      </c>
      <c r="G76" s="174" t="s">
        <v>60</v>
      </c>
      <c r="H76" s="443" t="s">
        <v>60</v>
      </c>
      <c r="I76" s="443" t="s">
        <v>60</v>
      </c>
      <c r="J76" s="443" t="s">
        <v>60</v>
      </c>
      <c r="K76" s="443" t="s">
        <v>60</v>
      </c>
      <c r="L76" s="443" t="s">
        <v>60</v>
      </c>
      <c r="M76" s="174" t="s">
        <v>60</v>
      </c>
      <c r="N76" s="174"/>
    </row>
    <row r="77" spans="1:36" ht="15" customHeight="1">
      <c r="B77" s="183">
        <f t="shared" si="1"/>
        <v>47</v>
      </c>
      <c r="C77" s="174" t="s">
        <v>60</v>
      </c>
      <c r="D77" s="171" t="s">
        <v>60</v>
      </c>
      <c r="E77" s="184" t="s">
        <v>60</v>
      </c>
      <c r="F77" s="174" t="s">
        <v>60</v>
      </c>
      <c r="G77" s="174" t="s">
        <v>60</v>
      </c>
      <c r="H77" s="443" t="s">
        <v>60</v>
      </c>
      <c r="I77" s="443" t="s">
        <v>60</v>
      </c>
      <c r="J77" s="443" t="s">
        <v>60</v>
      </c>
      <c r="K77" s="443" t="s">
        <v>60</v>
      </c>
      <c r="L77" s="443" t="s">
        <v>60</v>
      </c>
      <c r="M77" s="174" t="s">
        <v>60</v>
      </c>
      <c r="N77" s="174"/>
    </row>
    <row r="78" spans="1:36" ht="15" customHeight="1">
      <c r="B78" s="183">
        <f t="shared" si="1"/>
        <v>48</v>
      </c>
      <c r="C78" s="174" t="s">
        <v>60</v>
      </c>
      <c r="D78" s="171" t="s">
        <v>60</v>
      </c>
      <c r="E78" s="184" t="s">
        <v>60</v>
      </c>
      <c r="F78" s="174" t="s">
        <v>60</v>
      </c>
      <c r="G78" s="174" t="s">
        <v>60</v>
      </c>
      <c r="H78" s="443" t="s">
        <v>60</v>
      </c>
      <c r="I78" s="443" t="s">
        <v>60</v>
      </c>
      <c r="J78" s="443" t="s">
        <v>60</v>
      </c>
      <c r="K78" s="443" t="s">
        <v>60</v>
      </c>
      <c r="L78" s="443" t="s">
        <v>60</v>
      </c>
      <c r="M78" s="174" t="s">
        <v>60</v>
      </c>
      <c r="N78" s="174"/>
    </row>
    <row r="79" spans="1:36" ht="15" customHeight="1">
      <c r="B79" s="183">
        <f t="shared" si="1"/>
        <v>49</v>
      </c>
      <c r="C79" s="174" t="s">
        <v>60</v>
      </c>
      <c r="D79" s="171" t="s">
        <v>60</v>
      </c>
      <c r="E79" s="184" t="s">
        <v>60</v>
      </c>
      <c r="F79" s="174" t="s">
        <v>60</v>
      </c>
      <c r="G79" s="174" t="s">
        <v>60</v>
      </c>
      <c r="H79" s="443" t="s">
        <v>60</v>
      </c>
      <c r="I79" s="443" t="s">
        <v>60</v>
      </c>
      <c r="J79" s="443" t="s">
        <v>60</v>
      </c>
      <c r="K79" s="443" t="s">
        <v>60</v>
      </c>
      <c r="L79" s="443" t="s">
        <v>60</v>
      </c>
      <c r="M79" s="174" t="s">
        <v>60</v>
      </c>
      <c r="N79" s="174"/>
    </row>
    <row r="80" spans="1:36" ht="15" customHeight="1">
      <c r="B80" s="183">
        <f t="shared" si="1"/>
        <v>50</v>
      </c>
      <c r="C80" s="174" t="s">
        <v>60</v>
      </c>
      <c r="D80" s="171" t="s">
        <v>60</v>
      </c>
      <c r="E80" s="184" t="s">
        <v>60</v>
      </c>
      <c r="F80" s="174" t="s">
        <v>60</v>
      </c>
      <c r="G80" s="174" t="s">
        <v>60</v>
      </c>
      <c r="H80" s="443" t="s">
        <v>60</v>
      </c>
      <c r="I80" s="443" t="s">
        <v>60</v>
      </c>
      <c r="J80" s="443" t="s">
        <v>60</v>
      </c>
      <c r="K80" s="443" t="s">
        <v>60</v>
      </c>
      <c r="L80" s="443" t="s">
        <v>60</v>
      </c>
      <c r="M80" s="174" t="s">
        <v>60</v>
      </c>
      <c r="N80" s="174"/>
    </row>
    <row r="81" spans="2:14" ht="15" customHeight="1">
      <c r="B81" s="183">
        <f t="shared" si="1"/>
        <v>51</v>
      </c>
      <c r="C81" s="174" t="s">
        <v>60</v>
      </c>
      <c r="D81" s="171" t="s">
        <v>60</v>
      </c>
      <c r="E81" s="184" t="s">
        <v>60</v>
      </c>
      <c r="F81" s="174" t="s">
        <v>60</v>
      </c>
      <c r="G81" s="174" t="s">
        <v>60</v>
      </c>
      <c r="H81" s="443" t="s">
        <v>60</v>
      </c>
      <c r="I81" s="443" t="s">
        <v>60</v>
      </c>
      <c r="J81" s="443" t="s">
        <v>60</v>
      </c>
      <c r="K81" s="443" t="s">
        <v>60</v>
      </c>
      <c r="L81" s="443" t="s">
        <v>60</v>
      </c>
      <c r="M81" s="174" t="s">
        <v>60</v>
      </c>
      <c r="N81" s="174"/>
    </row>
    <row r="82" spans="2:14" ht="15" customHeight="1">
      <c r="B82" s="183">
        <f t="shared" si="1"/>
        <v>52</v>
      </c>
      <c r="C82" s="174" t="s">
        <v>60</v>
      </c>
      <c r="D82" s="171" t="s">
        <v>60</v>
      </c>
      <c r="E82" s="184" t="s">
        <v>60</v>
      </c>
      <c r="F82" s="174" t="s">
        <v>60</v>
      </c>
      <c r="G82" s="174" t="s">
        <v>60</v>
      </c>
      <c r="H82" s="443" t="s">
        <v>60</v>
      </c>
      <c r="I82" s="443" t="s">
        <v>60</v>
      </c>
      <c r="J82" s="443" t="s">
        <v>60</v>
      </c>
      <c r="K82" s="443" t="s">
        <v>60</v>
      </c>
      <c r="L82" s="443" t="s">
        <v>60</v>
      </c>
      <c r="M82" s="174" t="s">
        <v>60</v>
      </c>
      <c r="N82" s="174"/>
    </row>
    <row r="83" spans="2:14" ht="15" customHeight="1">
      <c r="B83" s="183">
        <f t="shared" si="1"/>
        <v>53</v>
      </c>
      <c r="C83" s="174" t="s">
        <v>60</v>
      </c>
      <c r="D83" s="171" t="s">
        <v>60</v>
      </c>
      <c r="E83" s="184" t="s">
        <v>60</v>
      </c>
      <c r="F83" s="174" t="s">
        <v>60</v>
      </c>
      <c r="G83" s="174" t="s">
        <v>60</v>
      </c>
      <c r="H83" s="443" t="s">
        <v>60</v>
      </c>
      <c r="I83" s="443" t="s">
        <v>60</v>
      </c>
      <c r="J83" s="443" t="s">
        <v>60</v>
      </c>
      <c r="K83" s="443" t="s">
        <v>60</v>
      </c>
      <c r="L83" s="443" t="s">
        <v>60</v>
      </c>
      <c r="M83" s="174" t="s">
        <v>60</v>
      </c>
      <c r="N83" s="174"/>
    </row>
    <row r="84" spans="2:14" ht="15" customHeight="1">
      <c r="B84" s="183">
        <f t="shared" si="1"/>
        <v>54</v>
      </c>
      <c r="C84" s="174" t="s">
        <v>60</v>
      </c>
      <c r="D84" s="171" t="s">
        <v>60</v>
      </c>
      <c r="E84" s="184" t="s">
        <v>60</v>
      </c>
      <c r="F84" s="174" t="s">
        <v>60</v>
      </c>
      <c r="G84" s="174" t="s">
        <v>60</v>
      </c>
      <c r="H84" s="443" t="s">
        <v>60</v>
      </c>
      <c r="I84" s="443" t="s">
        <v>60</v>
      </c>
      <c r="J84" s="443" t="s">
        <v>60</v>
      </c>
      <c r="K84" s="443" t="s">
        <v>60</v>
      </c>
      <c r="L84" s="443" t="s">
        <v>60</v>
      </c>
      <c r="M84" s="174" t="s">
        <v>60</v>
      </c>
      <c r="N84" s="174"/>
    </row>
    <row r="85" spans="2:14" ht="15" customHeight="1">
      <c r="B85" s="183">
        <f t="shared" si="1"/>
        <v>55</v>
      </c>
      <c r="C85" s="174" t="s">
        <v>60</v>
      </c>
      <c r="D85" s="171" t="s">
        <v>60</v>
      </c>
      <c r="E85" s="184" t="s">
        <v>60</v>
      </c>
      <c r="F85" s="174" t="s">
        <v>60</v>
      </c>
      <c r="G85" s="174" t="s">
        <v>60</v>
      </c>
      <c r="H85" s="443" t="s">
        <v>60</v>
      </c>
      <c r="I85" s="443" t="s">
        <v>60</v>
      </c>
      <c r="J85" s="443" t="s">
        <v>60</v>
      </c>
      <c r="K85" s="443" t="s">
        <v>60</v>
      </c>
      <c r="L85" s="443" t="s">
        <v>60</v>
      </c>
      <c r="M85" s="174" t="s">
        <v>60</v>
      </c>
      <c r="N85" s="174"/>
    </row>
    <row r="86" spans="2:14" ht="15" customHeight="1">
      <c r="B86" s="183">
        <f t="shared" si="1"/>
        <v>56</v>
      </c>
      <c r="C86" s="174" t="s">
        <v>60</v>
      </c>
      <c r="D86" s="171" t="s">
        <v>60</v>
      </c>
      <c r="E86" s="184" t="s">
        <v>60</v>
      </c>
      <c r="F86" s="174" t="s">
        <v>60</v>
      </c>
      <c r="G86" s="174" t="s">
        <v>60</v>
      </c>
      <c r="H86" s="443" t="s">
        <v>60</v>
      </c>
      <c r="I86" s="443" t="s">
        <v>60</v>
      </c>
      <c r="J86" s="443" t="s">
        <v>60</v>
      </c>
      <c r="K86" s="443" t="s">
        <v>60</v>
      </c>
      <c r="L86" s="443" t="s">
        <v>60</v>
      </c>
      <c r="M86" s="174" t="s">
        <v>60</v>
      </c>
      <c r="N86" s="174"/>
    </row>
    <row r="87" spans="2:14" ht="15" customHeight="1">
      <c r="B87" s="183">
        <f t="shared" si="1"/>
        <v>57</v>
      </c>
      <c r="C87" s="174" t="s">
        <v>60</v>
      </c>
      <c r="D87" s="171" t="s">
        <v>60</v>
      </c>
      <c r="E87" s="184" t="s">
        <v>60</v>
      </c>
      <c r="F87" s="174" t="s">
        <v>60</v>
      </c>
      <c r="G87" s="174" t="s">
        <v>60</v>
      </c>
      <c r="H87" s="443" t="s">
        <v>60</v>
      </c>
      <c r="I87" s="443" t="s">
        <v>60</v>
      </c>
      <c r="J87" s="443" t="s">
        <v>60</v>
      </c>
      <c r="K87" s="443" t="s">
        <v>60</v>
      </c>
      <c r="L87" s="443" t="s">
        <v>60</v>
      </c>
      <c r="M87" s="174" t="s">
        <v>60</v>
      </c>
      <c r="N87" s="174"/>
    </row>
    <row r="88" spans="2:14" ht="15" customHeight="1">
      <c r="B88" s="183">
        <f t="shared" si="1"/>
        <v>58</v>
      </c>
      <c r="C88" s="174" t="s">
        <v>60</v>
      </c>
      <c r="D88" s="171" t="s">
        <v>60</v>
      </c>
      <c r="E88" s="184" t="s">
        <v>60</v>
      </c>
      <c r="F88" s="174" t="s">
        <v>60</v>
      </c>
      <c r="G88" s="174" t="s">
        <v>60</v>
      </c>
      <c r="H88" s="443" t="s">
        <v>60</v>
      </c>
      <c r="I88" s="443" t="s">
        <v>60</v>
      </c>
      <c r="J88" s="443" t="s">
        <v>60</v>
      </c>
      <c r="K88" s="443" t="s">
        <v>60</v>
      </c>
      <c r="L88" s="443" t="s">
        <v>60</v>
      </c>
      <c r="M88" s="174" t="s">
        <v>60</v>
      </c>
      <c r="N88" s="174"/>
    </row>
    <row r="89" spans="2:14" ht="15" customHeight="1">
      <c r="B89" s="183">
        <f t="shared" si="1"/>
        <v>59</v>
      </c>
      <c r="C89" s="174" t="s">
        <v>60</v>
      </c>
      <c r="D89" s="171" t="s">
        <v>60</v>
      </c>
      <c r="E89" s="184" t="s">
        <v>60</v>
      </c>
      <c r="F89" s="174" t="s">
        <v>60</v>
      </c>
      <c r="G89" s="174" t="s">
        <v>60</v>
      </c>
      <c r="H89" s="443" t="s">
        <v>60</v>
      </c>
      <c r="I89" s="443" t="s">
        <v>60</v>
      </c>
      <c r="J89" s="443" t="s">
        <v>60</v>
      </c>
      <c r="K89" s="443" t="s">
        <v>60</v>
      </c>
      <c r="L89" s="443" t="s">
        <v>60</v>
      </c>
      <c r="M89" s="174" t="s">
        <v>60</v>
      </c>
      <c r="N89" s="174"/>
    </row>
    <row r="90" spans="2:14" ht="15" customHeight="1">
      <c r="B90" s="183">
        <f t="shared" si="1"/>
        <v>60</v>
      </c>
      <c r="C90" s="174" t="s">
        <v>60</v>
      </c>
      <c r="D90" s="171" t="s">
        <v>60</v>
      </c>
      <c r="E90" s="184" t="s">
        <v>60</v>
      </c>
      <c r="F90" s="174" t="s">
        <v>60</v>
      </c>
      <c r="G90" s="174" t="s">
        <v>60</v>
      </c>
      <c r="H90" s="443" t="s">
        <v>60</v>
      </c>
      <c r="I90" s="443" t="s">
        <v>60</v>
      </c>
      <c r="J90" s="443" t="s">
        <v>60</v>
      </c>
      <c r="K90" s="443" t="s">
        <v>60</v>
      </c>
      <c r="L90" s="443" t="s">
        <v>60</v>
      </c>
      <c r="M90" s="174" t="s">
        <v>60</v>
      </c>
      <c r="N90" s="174"/>
    </row>
    <row r="91" spans="2:14" ht="15" customHeight="1">
      <c r="B91" s="183">
        <f t="shared" si="1"/>
        <v>61</v>
      </c>
      <c r="C91" s="174" t="s">
        <v>60</v>
      </c>
      <c r="D91" s="171" t="s">
        <v>60</v>
      </c>
      <c r="E91" s="184" t="s">
        <v>60</v>
      </c>
      <c r="F91" s="174" t="s">
        <v>60</v>
      </c>
      <c r="G91" s="174" t="s">
        <v>60</v>
      </c>
      <c r="H91" s="443" t="s">
        <v>60</v>
      </c>
      <c r="I91" s="443" t="s">
        <v>60</v>
      </c>
      <c r="J91" s="443" t="s">
        <v>60</v>
      </c>
      <c r="K91" s="443" t="s">
        <v>60</v>
      </c>
      <c r="L91" s="443" t="s">
        <v>60</v>
      </c>
      <c r="M91" s="174" t="s">
        <v>60</v>
      </c>
      <c r="N91" s="174"/>
    </row>
    <row r="92" spans="2:14" ht="15" customHeight="1">
      <c r="B92" s="183">
        <f t="shared" si="1"/>
        <v>62</v>
      </c>
      <c r="C92" s="174" t="s">
        <v>60</v>
      </c>
      <c r="D92" s="171" t="s">
        <v>60</v>
      </c>
      <c r="E92" s="184" t="s">
        <v>60</v>
      </c>
      <c r="F92" s="174" t="s">
        <v>60</v>
      </c>
      <c r="G92" s="174" t="s">
        <v>60</v>
      </c>
      <c r="H92" s="443" t="s">
        <v>60</v>
      </c>
      <c r="I92" s="443" t="s">
        <v>60</v>
      </c>
      <c r="J92" s="443" t="s">
        <v>60</v>
      </c>
      <c r="K92" s="443" t="s">
        <v>60</v>
      </c>
      <c r="L92" s="443" t="s">
        <v>60</v>
      </c>
      <c r="M92" s="174" t="s">
        <v>60</v>
      </c>
      <c r="N92" s="174"/>
    </row>
    <row r="93" spans="2:14" ht="15" customHeight="1">
      <c r="B93" s="183">
        <f t="shared" si="1"/>
        <v>63</v>
      </c>
      <c r="C93" s="174" t="s">
        <v>60</v>
      </c>
      <c r="D93" s="171" t="s">
        <v>60</v>
      </c>
      <c r="E93" s="184" t="s">
        <v>60</v>
      </c>
      <c r="F93" s="174" t="s">
        <v>60</v>
      </c>
      <c r="G93" s="174" t="s">
        <v>60</v>
      </c>
      <c r="H93" s="443" t="s">
        <v>60</v>
      </c>
      <c r="I93" s="443" t="s">
        <v>60</v>
      </c>
      <c r="J93" s="443" t="s">
        <v>60</v>
      </c>
      <c r="K93" s="443" t="s">
        <v>60</v>
      </c>
      <c r="L93" s="443" t="s">
        <v>60</v>
      </c>
      <c r="M93" s="174" t="s">
        <v>60</v>
      </c>
      <c r="N93" s="174"/>
    </row>
    <row r="94" spans="2:14" ht="15" customHeight="1">
      <c r="B94" s="183">
        <f t="shared" si="1"/>
        <v>64</v>
      </c>
      <c r="C94" s="174" t="s">
        <v>60</v>
      </c>
      <c r="D94" s="171" t="s">
        <v>60</v>
      </c>
      <c r="E94" s="184" t="s">
        <v>60</v>
      </c>
      <c r="F94" s="174" t="s">
        <v>60</v>
      </c>
      <c r="G94" s="174" t="s">
        <v>60</v>
      </c>
      <c r="H94" s="443" t="s">
        <v>60</v>
      </c>
      <c r="I94" s="443" t="s">
        <v>60</v>
      </c>
      <c r="J94" s="443" t="s">
        <v>60</v>
      </c>
      <c r="K94" s="443" t="s">
        <v>60</v>
      </c>
      <c r="L94" s="443" t="s">
        <v>60</v>
      </c>
      <c r="M94" s="174" t="s">
        <v>60</v>
      </c>
      <c r="N94" s="174"/>
    </row>
    <row r="95" spans="2:14" ht="15" customHeight="1">
      <c r="B95" s="183">
        <f t="shared" si="1"/>
        <v>65</v>
      </c>
      <c r="C95" s="174" t="s">
        <v>60</v>
      </c>
      <c r="D95" s="171" t="s">
        <v>60</v>
      </c>
      <c r="E95" s="184" t="s">
        <v>60</v>
      </c>
      <c r="F95" s="174" t="s">
        <v>60</v>
      </c>
      <c r="G95" s="174" t="s">
        <v>60</v>
      </c>
      <c r="H95" s="443" t="s">
        <v>60</v>
      </c>
      <c r="I95" s="443" t="s">
        <v>60</v>
      </c>
      <c r="J95" s="443" t="s">
        <v>60</v>
      </c>
      <c r="K95" s="443" t="s">
        <v>60</v>
      </c>
      <c r="L95" s="443" t="s">
        <v>60</v>
      </c>
      <c r="M95" s="174" t="s">
        <v>60</v>
      </c>
      <c r="N95" s="174"/>
    </row>
    <row r="96" spans="2:14" ht="15" customHeight="1">
      <c r="B96" s="183">
        <f t="shared" si="1"/>
        <v>66</v>
      </c>
      <c r="C96" s="174" t="s">
        <v>60</v>
      </c>
      <c r="D96" s="171" t="s">
        <v>60</v>
      </c>
      <c r="E96" s="184" t="s">
        <v>60</v>
      </c>
      <c r="F96" s="174" t="s">
        <v>60</v>
      </c>
      <c r="G96" s="174" t="s">
        <v>60</v>
      </c>
      <c r="H96" s="443" t="s">
        <v>60</v>
      </c>
      <c r="I96" s="443" t="s">
        <v>60</v>
      </c>
      <c r="J96" s="443" t="s">
        <v>60</v>
      </c>
      <c r="K96" s="443" t="s">
        <v>60</v>
      </c>
      <c r="L96" s="443" t="s">
        <v>60</v>
      </c>
      <c r="M96" s="174" t="s">
        <v>60</v>
      </c>
      <c r="N96" s="174"/>
    </row>
    <row r="97" spans="2:14" ht="15" customHeight="1">
      <c r="B97" s="183">
        <f t="shared" si="1"/>
        <v>67</v>
      </c>
      <c r="C97" s="174" t="s">
        <v>60</v>
      </c>
      <c r="D97" s="171" t="s">
        <v>60</v>
      </c>
      <c r="E97" s="184" t="s">
        <v>60</v>
      </c>
      <c r="F97" s="174" t="s">
        <v>60</v>
      </c>
      <c r="G97" s="174" t="s">
        <v>60</v>
      </c>
      <c r="H97" s="443" t="s">
        <v>60</v>
      </c>
      <c r="I97" s="443" t="s">
        <v>60</v>
      </c>
      <c r="J97" s="443" t="s">
        <v>60</v>
      </c>
      <c r="K97" s="443" t="s">
        <v>60</v>
      </c>
      <c r="L97" s="443" t="s">
        <v>60</v>
      </c>
      <c r="M97" s="174" t="s">
        <v>60</v>
      </c>
      <c r="N97" s="174"/>
    </row>
    <row r="98" spans="2:14" ht="15" customHeight="1">
      <c r="B98" s="183">
        <f t="shared" si="1"/>
        <v>68</v>
      </c>
      <c r="C98" s="174" t="s">
        <v>60</v>
      </c>
      <c r="D98" s="171" t="s">
        <v>60</v>
      </c>
      <c r="E98" s="184" t="s">
        <v>60</v>
      </c>
      <c r="F98" s="174" t="s">
        <v>60</v>
      </c>
      <c r="G98" s="174" t="s">
        <v>60</v>
      </c>
      <c r="H98" s="443" t="s">
        <v>60</v>
      </c>
      <c r="I98" s="443" t="s">
        <v>60</v>
      </c>
      <c r="J98" s="443" t="s">
        <v>60</v>
      </c>
      <c r="K98" s="443" t="s">
        <v>60</v>
      </c>
      <c r="L98" s="443" t="s">
        <v>60</v>
      </c>
      <c r="M98" s="174" t="s">
        <v>60</v>
      </c>
      <c r="N98" s="174"/>
    </row>
    <row r="99" spans="2:14" ht="15" customHeight="1">
      <c r="B99" s="183">
        <f t="shared" si="1"/>
        <v>69</v>
      </c>
      <c r="C99" s="174" t="s">
        <v>60</v>
      </c>
      <c r="D99" s="171" t="s">
        <v>60</v>
      </c>
      <c r="E99" s="184" t="s">
        <v>60</v>
      </c>
      <c r="F99" s="174" t="s">
        <v>60</v>
      </c>
      <c r="G99" s="174" t="s">
        <v>60</v>
      </c>
      <c r="H99" s="443" t="s">
        <v>60</v>
      </c>
      <c r="I99" s="443" t="s">
        <v>60</v>
      </c>
      <c r="J99" s="443" t="s">
        <v>60</v>
      </c>
      <c r="K99" s="443" t="s">
        <v>60</v>
      </c>
      <c r="L99" s="443" t="s">
        <v>60</v>
      </c>
      <c r="M99" s="174" t="s">
        <v>60</v>
      </c>
      <c r="N99" s="174"/>
    </row>
    <row r="100" spans="2:14" ht="15" customHeight="1">
      <c r="B100" s="183">
        <f t="shared" si="1"/>
        <v>70</v>
      </c>
      <c r="C100" s="174" t="s">
        <v>60</v>
      </c>
      <c r="D100" s="171" t="s">
        <v>60</v>
      </c>
      <c r="E100" s="184" t="s">
        <v>60</v>
      </c>
      <c r="F100" s="174" t="s">
        <v>60</v>
      </c>
      <c r="G100" s="174" t="s">
        <v>60</v>
      </c>
      <c r="H100" s="443" t="s">
        <v>60</v>
      </c>
      <c r="I100" s="443" t="s">
        <v>60</v>
      </c>
      <c r="J100" s="443" t="s">
        <v>60</v>
      </c>
      <c r="K100" s="443" t="s">
        <v>60</v>
      </c>
      <c r="L100" s="443" t="s">
        <v>60</v>
      </c>
      <c r="M100" s="174" t="s">
        <v>60</v>
      </c>
      <c r="N100" s="174"/>
    </row>
    <row r="101" spans="2:14" ht="15" customHeight="1">
      <c r="B101" s="183">
        <f t="shared" si="1"/>
        <v>71</v>
      </c>
      <c r="C101" s="174" t="s">
        <v>60</v>
      </c>
      <c r="D101" s="171" t="s">
        <v>60</v>
      </c>
      <c r="E101" s="184" t="s">
        <v>60</v>
      </c>
      <c r="F101" s="174" t="s">
        <v>60</v>
      </c>
      <c r="G101" s="174" t="s">
        <v>60</v>
      </c>
      <c r="H101" s="443" t="s">
        <v>60</v>
      </c>
      <c r="I101" s="443" t="s">
        <v>60</v>
      </c>
      <c r="J101" s="443" t="s">
        <v>60</v>
      </c>
      <c r="K101" s="443" t="s">
        <v>60</v>
      </c>
      <c r="L101" s="443" t="s">
        <v>60</v>
      </c>
      <c r="M101" s="174" t="s">
        <v>60</v>
      </c>
      <c r="N101" s="174"/>
    </row>
    <row r="102" spans="2:14" ht="15" customHeight="1">
      <c r="B102" s="183">
        <f t="shared" si="1"/>
        <v>72</v>
      </c>
      <c r="C102" s="174" t="s">
        <v>60</v>
      </c>
      <c r="D102" s="171" t="s">
        <v>60</v>
      </c>
      <c r="E102" s="184" t="s">
        <v>60</v>
      </c>
      <c r="F102" s="174" t="s">
        <v>60</v>
      </c>
      <c r="G102" s="174" t="s">
        <v>60</v>
      </c>
      <c r="H102" s="443" t="s">
        <v>60</v>
      </c>
      <c r="I102" s="443" t="s">
        <v>60</v>
      </c>
      <c r="J102" s="443" t="s">
        <v>60</v>
      </c>
      <c r="K102" s="443" t="s">
        <v>60</v>
      </c>
      <c r="L102" s="443" t="s">
        <v>60</v>
      </c>
      <c r="M102" s="174" t="s">
        <v>60</v>
      </c>
      <c r="N102" s="174"/>
    </row>
    <row r="103" spans="2:14" ht="15" customHeight="1">
      <c r="B103" s="183">
        <f t="shared" si="1"/>
        <v>73</v>
      </c>
      <c r="C103" s="174" t="s">
        <v>60</v>
      </c>
      <c r="D103" s="171" t="s">
        <v>60</v>
      </c>
      <c r="E103" s="184" t="s">
        <v>60</v>
      </c>
      <c r="F103" s="174" t="s">
        <v>60</v>
      </c>
      <c r="G103" s="174" t="s">
        <v>60</v>
      </c>
      <c r="H103" s="443" t="s">
        <v>60</v>
      </c>
      <c r="I103" s="443" t="s">
        <v>60</v>
      </c>
      <c r="J103" s="443" t="s">
        <v>60</v>
      </c>
      <c r="K103" s="443" t="s">
        <v>60</v>
      </c>
      <c r="L103" s="443" t="s">
        <v>60</v>
      </c>
      <c r="M103" s="174" t="s">
        <v>60</v>
      </c>
      <c r="N103" s="174"/>
    </row>
    <row r="104" spans="2:14" ht="15" customHeight="1">
      <c r="B104" s="183">
        <f t="shared" si="1"/>
        <v>74</v>
      </c>
      <c r="C104" s="174" t="s">
        <v>60</v>
      </c>
      <c r="D104" s="171" t="s">
        <v>60</v>
      </c>
      <c r="E104" s="184" t="s">
        <v>60</v>
      </c>
      <c r="F104" s="174" t="s">
        <v>60</v>
      </c>
      <c r="G104" s="174" t="s">
        <v>60</v>
      </c>
      <c r="H104" s="443" t="s">
        <v>60</v>
      </c>
      <c r="I104" s="443" t="s">
        <v>60</v>
      </c>
      <c r="J104" s="443" t="s">
        <v>60</v>
      </c>
      <c r="K104" s="443" t="s">
        <v>60</v>
      </c>
      <c r="L104" s="443" t="s">
        <v>60</v>
      </c>
      <c r="M104" s="174" t="s">
        <v>60</v>
      </c>
      <c r="N104" s="174"/>
    </row>
    <row r="105" spans="2:14" ht="15" customHeight="1">
      <c r="B105" s="183">
        <f t="shared" si="1"/>
        <v>75</v>
      </c>
      <c r="C105" s="174" t="s">
        <v>60</v>
      </c>
      <c r="D105" s="171" t="s">
        <v>60</v>
      </c>
      <c r="E105" s="184" t="s">
        <v>60</v>
      </c>
      <c r="F105" s="174" t="s">
        <v>60</v>
      </c>
      <c r="G105" s="174" t="s">
        <v>60</v>
      </c>
      <c r="H105" s="443" t="s">
        <v>60</v>
      </c>
      <c r="I105" s="443" t="s">
        <v>60</v>
      </c>
      <c r="J105" s="443" t="s">
        <v>60</v>
      </c>
      <c r="K105" s="443" t="s">
        <v>60</v>
      </c>
      <c r="L105" s="443" t="s">
        <v>60</v>
      </c>
      <c r="M105" s="174" t="s">
        <v>60</v>
      </c>
      <c r="N105" s="174"/>
    </row>
    <row r="106" spans="2:14" ht="15" customHeight="1">
      <c r="B106" s="183">
        <f t="shared" si="1"/>
        <v>76</v>
      </c>
      <c r="C106" s="174" t="s">
        <v>60</v>
      </c>
      <c r="D106" s="171" t="s">
        <v>60</v>
      </c>
      <c r="E106" s="184" t="s">
        <v>60</v>
      </c>
      <c r="F106" s="174" t="s">
        <v>60</v>
      </c>
      <c r="G106" s="174" t="s">
        <v>60</v>
      </c>
      <c r="H106" s="443" t="s">
        <v>60</v>
      </c>
      <c r="I106" s="443" t="s">
        <v>60</v>
      </c>
      <c r="J106" s="443" t="s">
        <v>60</v>
      </c>
      <c r="K106" s="443" t="s">
        <v>60</v>
      </c>
      <c r="L106" s="443" t="s">
        <v>60</v>
      </c>
      <c r="M106" s="174" t="s">
        <v>60</v>
      </c>
      <c r="N106" s="174"/>
    </row>
    <row r="107" spans="2:14" ht="15" customHeight="1">
      <c r="B107" s="183">
        <f t="shared" si="1"/>
        <v>77</v>
      </c>
      <c r="C107" s="174" t="s">
        <v>60</v>
      </c>
      <c r="D107" s="171" t="s">
        <v>60</v>
      </c>
      <c r="E107" s="184" t="s">
        <v>60</v>
      </c>
      <c r="F107" s="174" t="s">
        <v>60</v>
      </c>
      <c r="G107" s="174" t="s">
        <v>60</v>
      </c>
      <c r="H107" s="443" t="s">
        <v>60</v>
      </c>
      <c r="I107" s="443" t="s">
        <v>60</v>
      </c>
      <c r="J107" s="443" t="s">
        <v>60</v>
      </c>
      <c r="K107" s="443" t="s">
        <v>60</v>
      </c>
      <c r="L107" s="443" t="s">
        <v>60</v>
      </c>
      <c r="M107" s="174" t="s">
        <v>60</v>
      </c>
      <c r="N107" s="174"/>
    </row>
    <row r="108" spans="2:14" ht="15" customHeight="1">
      <c r="B108" s="183">
        <f t="shared" si="1"/>
        <v>78</v>
      </c>
      <c r="C108" s="174" t="s">
        <v>60</v>
      </c>
      <c r="D108" s="171" t="s">
        <v>60</v>
      </c>
      <c r="E108" s="184" t="s">
        <v>60</v>
      </c>
      <c r="F108" s="174" t="s">
        <v>60</v>
      </c>
      <c r="G108" s="174" t="s">
        <v>60</v>
      </c>
      <c r="H108" s="443" t="s">
        <v>60</v>
      </c>
      <c r="I108" s="443" t="s">
        <v>60</v>
      </c>
      <c r="J108" s="443" t="s">
        <v>60</v>
      </c>
      <c r="K108" s="443" t="s">
        <v>60</v>
      </c>
      <c r="L108" s="443" t="s">
        <v>60</v>
      </c>
      <c r="M108" s="174" t="s">
        <v>60</v>
      </c>
      <c r="N108" s="174"/>
    </row>
    <row r="109" spans="2:14" ht="15" customHeight="1">
      <c r="B109" s="183">
        <f t="shared" si="1"/>
        <v>79</v>
      </c>
      <c r="C109" s="174" t="s">
        <v>60</v>
      </c>
      <c r="D109" s="171" t="s">
        <v>60</v>
      </c>
      <c r="E109" s="184" t="s">
        <v>60</v>
      </c>
      <c r="F109" s="174" t="s">
        <v>60</v>
      </c>
      <c r="G109" s="174" t="s">
        <v>60</v>
      </c>
      <c r="H109" s="443" t="s">
        <v>60</v>
      </c>
      <c r="I109" s="443" t="s">
        <v>60</v>
      </c>
      <c r="J109" s="443" t="s">
        <v>60</v>
      </c>
      <c r="K109" s="443" t="s">
        <v>60</v>
      </c>
      <c r="L109" s="443" t="s">
        <v>60</v>
      </c>
      <c r="M109" s="174" t="s">
        <v>60</v>
      </c>
      <c r="N109" s="174"/>
    </row>
    <row r="110" spans="2:14" ht="15" customHeight="1">
      <c r="B110" s="183">
        <f t="shared" si="1"/>
        <v>80</v>
      </c>
      <c r="C110" s="174" t="s">
        <v>60</v>
      </c>
      <c r="D110" s="171" t="s">
        <v>60</v>
      </c>
      <c r="E110" s="184" t="s">
        <v>60</v>
      </c>
      <c r="F110" s="174" t="s">
        <v>60</v>
      </c>
      <c r="G110" s="174" t="s">
        <v>60</v>
      </c>
      <c r="H110" s="443" t="s">
        <v>60</v>
      </c>
      <c r="I110" s="443" t="s">
        <v>60</v>
      </c>
      <c r="J110" s="443" t="s">
        <v>60</v>
      </c>
      <c r="K110" s="443" t="s">
        <v>60</v>
      </c>
      <c r="L110" s="443" t="s">
        <v>60</v>
      </c>
      <c r="M110" s="174" t="s">
        <v>60</v>
      </c>
      <c r="N110" s="174"/>
    </row>
    <row r="111" spans="2:14">
      <c r="B111" s="171"/>
      <c r="C111" s="171"/>
      <c r="D111" s="171"/>
      <c r="E111" s="171"/>
      <c r="F111" s="171"/>
      <c r="G111" s="171">
        <f>SUM(G71:G110)</f>
        <v>0</v>
      </c>
      <c r="H111" s="171"/>
      <c r="I111" s="171"/>
      <c r="J111" s="171"/>
      <c r="K111" s="171"/>
      <c r="L111" s="171"/>
      <c r="M111" s="171"/>
      <c r="N111" s="171"/>
    </row>
    <row r="112" spans="2:14"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</row>
    <row r="113" spans="2:14" ht="17.25">
      <c r="B113" s="171"/>
      <c r="C113" s="171"/>
      <c r="D113" s="171"/>
      <c r="E113" s="171" t="s">
        <v>44</v>
      </c>
      <c r="F113" s="171"/>
      <c r="G113" s="171"/>
      <c r="H113" s="442">
        <f>(G56+G111)*400+(AJ66)*500</f>
        <v>0</v>
      </c>
      <c r="I113" s="443"/>
      <c r="J113" s="171" t="s">
        <v>43</v>
      </c>
      <c r="K113" s="171"/>
      <c r="L113" s="171"/>
      <c r="M113" s="171"/>
      <c r="N113" s="171"/>
    </row>
  </sheetData>
  <protectedRanges>
    <protectedRange sqref="U14:W14 K66:N66 N11 W12:Y12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</protectedRanges>
  <mergeCells count="144">
    <mergeCell ref="AE57:AG57"/>
    <mergeCell ref="AG59:AG64"/>
    <mergeCell ref="U12:W12"/>
    <mergeCell ref="X12:AC12"/>
    <mergeCell ref="U59:U64"/>
    <mergeCell ref="Y57:AA57"/>
    <mergeCell ref="AA59:AA64"/>
    <mergeCell ref="Y47:AA47"/>
    <mergeCell ref="H55:J55"/>
    <mergeCell ref="AE27:AG27"/>
    <mergeCell ref="AG29:AG34"/>
    <mergeCell ref="AE37:AG37"/>
    <mergeCell ref="AG39:AG44"/>
    <mergeCell ref="AE47:AG47"/>
    <mergeCell ref="AG49:AG54"/>
    <mergeCell ref="AE17:AG17"/>
    <mergeCell ref="H36:J36"/>
    <mergeCell ref="H42:J42"/>
    <mergeCell ref="AA49:AA54"/>
    <mergeCell ref="H20:J20"/>
    <mergeCell ref="H22:J22"/>
    <mergeCell ref="H23:J23"/>
    <mergeCell ref="H26:J26"/>
    <mergeCell ref="H27:J27"/>
    <mergeCell ref="H32:J32"/>
    <mergeCell ref="H30:J30"/>
    <mergeCell ref="H31:J31"/>
    <mergeCell ref="H34:J34"/>
    <mergeCell ref="H54:J54"/>
    <mergeCell ref="H47:J47"/>
    <mergeCell ref="H48:J48"/>
    <mergeCell ref="H49:J49"/>
    <mergeCell ref="H50:J50"/>
    <mergeCell ref="H53:J53"/>
    <mergeCell ref="H51:J51"/>
    <mergeCell ref="H52:J52"/>
    <mergeCell ref="H46:J46"/>
    <mergeCell ref="H45:J45"/>
    <mergeCell ref="H37:J37"/>
    <mergeCell ref="M14:M15"/>
    <mergeCell ref="H21:J21"/>
    <mergeCell ref="J9:L9"/>
    <mergeCell ref="J11:M11"/>
    <mergeCell ref="J12:M12"/>
    <mergeCell ref="D11:H11"/>
    <mergeCell ref="G13:M13"/>
    <mergeCell ref="C12:H12"/>
    <mergeCell ref="E13:E15"/>
    <mergeCell ref="F13:F15"/>
    <mergeCell ref="G14:G15"/>
    <mergeCell ref="C13:C15"/>
    <mergeCell ref="D13:D15"/>
    <mergeCell ref="L14:L15"/>
    <mergeCell ref="H14:J15"/>
    <mergeCell ref="K14:K15"/>
    <mergeCell ref="H16:J16"/>
    <mergeCell ref="H19:J19"/>
    <mergeCell ref="H17:J17"/>
    <mergeCell ref="H100:L100"/>
    <mergeCell ref="H103:L103"/>
    <mergeCell ref="H71:L71"/>
    <mergeCell ref="H72:L72"/>
    <mergeCell ref="H73:L73"/>
    <mergeCell ref="H74:L74"/>
    <mergeCell ref="H87:L87"/>
    <mergeCell ref="H88:L88"/>
    <mergeCell ref="H77:L77"/>
    <mergeCell ref="H78:L78"/>
    <mergeCell ref="H79:L79"/>
    <mergeCell ref="H80:L80"/>
    <mergeCell ref="H75:L75"/>
    <mergeCell ref="H76:L76"/>
    <mergeCell ref="AG19:AG24"/>
    <mergeCell ref="AA29:AA34"/>
    <mergeCell ref="S37:U37"/>
    <mergeCell ref="Y27:AA27"/>
    <mergeCell ref="Y37:AA37"/>
    <mergeCell ref="U39:U44"/>
    <mergeCell ref="H90:L90"/>
    <mergeCell ref="H91:L91"/>
    <mergeCell ref="H92:L92"/>
    <mergeCell ref="C67:H67"/>
    <mergeCell ref="J67:M67"/>
    <mergeCell ref="C68:C70"/>
    <mergeCell ref="D68:D70"/>
    <mergeCell ref="E68:E70"/>
    <mergeCell ref="F68:F70"/>
    <mergeCell ref="H69:L70"/>
    <mergeCell ref="G68:M68"/>
    <mergeCell ref="M69:M70"/>
    <mergeCell ref="G69:G70"/>
    <mergeCell ref="J64:L64"/>
    <mergeCell ref="D66:H66"/>
    <mergeCell ref="J66:M66"/>
    <mergeCell ref="H58:I58"/>
    <mergeCell ref="S57:U57"/>
    <mergeCell ref="H113:I113"/>
    <mergeCell ref="H107:L107"/>
    <mergeCell ref="H108:L108"/>
    <mergeCell ref="H109:L109"/>
    <mergeCell ref="H110:L110"/>
    <mergeCell ref="H101:L101"/>
    <mergeCell ref="H102:L102"/>
    <mergeCell ref="H81:L81"/>
    <mergeCell ref="H82:L82"/>
    <mergeCell ref="H83:L83"/>
    <mergeCell ref="H84:L84"/>
    <mergeCell ref="H85:L85"/>
    <mergeCell ref="H86:L86"/>
    <mergeCell ref="H93:L93"/>
    <mergeCell ref="H94:L94"/>
    <mergeCell ref="H89:L89"/>
    <mergeCell ref="H104:L104"/>
    <mergeCell ref="H105:L105"/>
    <mergeCell ref="H106:L106"/>
    <mergeCell ref="H95:L95"/>
    <mergeCell ref="H96:L96"/>
    <mergeCell ref="H97:L97"/>
    <mergeCell ref="H98:L98"/>
    <mergeCell ref="H99:L99"/>
    <mergeCell ref="E59:G59"/>
    <mergeCell ref="H59:I59"/>
    <mergeCell ref="S17:U17"/>
    <mergeCell ref="U19:U24"/>
    <mergeCell ref="Y17:AA17"/>
    <mergeCell ref="AA19:AA24"/>
    <mergeCell ref="H29:J29"/>
    <mergeCell ref="H25:J25"/>
    <mergeCell ref="H24:J24"/>
    <mergeCell ref="H44:J44"/>
    <mergeCell ref="AA39:AA44"/>
    <mergeCell ref="H18:J18"/>
    <mergeCell ref="S47:U47"/>
    <mergeCell ref="U49:U54"/>
    <mergeCell ref="H33:J33"/>
    <mergeCell ref="S27:U27"/>
    <mergeCell ref="U29:U34"/>
    <mergeCell ref="H28:J28"/>
    <mergeCell ref="H35:J35"/>
    <mergeCell ref="H43:J43"/>
    <mergeCell ref="H38:J38"/>
    <mergeCell ref="H39:J39"/>
    <mergeCell ref="H40:J40"/>
    <mergeCell ref="H41:J41"/>
  </mergeCells>
  <phoneticPr fontId="3"/>
  <pageMargins left="0.36" right="0.28000000000000003" top="0.49" bottom="0.21" header="0.51200000000000001" footer="0.21"/>
  <pageSetup paperSize="9" scale="95" orientation="portrait" horizontalDpi="300" r:id="rId1"/>
  <headerFooter alignWithMargins="0"/>
  <rowBreaks count="1" manualBreakCount="1">
    <brk id="59" min="1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7"/>
  </sheetPr>
  <dimension ref="A1:AK113"/>
  <sheetViews>
    <sheetView topLeftCell="A46" zoomScaleNormal="100" workbookViewId="0">
      <selection activeCell="K17" sqref="K17:M55"/>
    </sheetView>
  </sheetViews>
  <sheetFormatPr defaultRowHeight="13.5"/>
  <cols>
    <col min="2" max="2" width="2.625" customWidth="1"/>
    <col min="3" max="3" width="7" customWidth="1"/>
    <col min="4" max="4" width="14" customWidth="1"/>
    <col min="5" max="5" width="14.75" customWidth="1"/>
    <col min="6" max="7" width="4.125" customWidth="1"/>
    <col min="8" max="8" width="7" customWidth="1"/>
    <col min="9" max="9" width="10.25" customWidth="1"/>
    <col min="10" max="10" width="18.75" customWidth="1"/>
    <col min="11" max="13" width="6.25" customWidth="1"/>
    <col min="14" max="14" width="1.75" customWidth="1"/>
    <col min="16" max="16" width="1" customWidth="1"/>
    <col min="17" max="17" width="2.375" customWidth="1"/>
    <col min="18" max="18" width="7.375" customWidth="1"/>
    <col min="19" max="19" width="12.5" customWidth="1"/>
    <col min="20" max="20" width="3.625" customWidth="1"/>
    <col min="21" max="21" width="6.75" customWidth="1"/>
    <col min="22" max="22" width="1" customWidth="1"/>
    <col min="23" max="23" width="2" customWidth="1"/>
    <col min="24" max="24" width="7.375" customWidth="1"/>
    <col min="25" max="25" width="12.5" customWidth="1"/>
    <col min="26" max="26" width="3.625" customWidth="1"/>
    <col min="27" max="27" width="6.75" customWidth="1"/>
    <col min="28" max="28" width="1.125" customWidth="1"/>
    <col min="29" max="29" width="2.125" customWidth="1"/>
    <col min="30" max="30" width="7.375" customWidth="1"/>
    <col min="31" max="31" width="12.5" customWidth="1"/>
    <col min="32" max="32" width="3.625" customWidth="1"/>
    <col min="33" max="33" width="6.75" customWidth="1"/>
    <col min="34" max="34" width="0.625" customWidth="1"/>
  </cols>
  <sheetData>
    <row r="1" spans="1:37">
      <c r="D1" s="130" t="s">
        <v>48</v>
      </c>
      <c r="E1" s="114"/>
      <c r="J1" s="115"/>
    </row>
    <row r="2" spans="1:37">
      <c r="D2" s="118"/>
      <c r="E2" s="116"/>
      <c r="K2" s="359"/>
      <c r="L2" t="s">
        <v>29</v>
      </c>
    </row>
    <row r="3" spans="1:37">
      <c r="D3" s="116" t="s">
        <v>30</v>
      </c>
      <c r="E3" s="116"/>
      <c r="AK3" s="117" t="s">
        <v>31</v>
      </c>
    </row>
    <row r="4" spans="1:37">
      <c r="B4" s="301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3"/>
      <c r="R4" s="130" t="s">
        <v>47</v>
      </c>
    </row>
    <row r="5" spans="1:37" ht="13.5" customHeight="1">
      <c r="A5" s="119">
        <v>13.5</v>
      </c>
      <c r="B5" s="304" t="s">
        <v>32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305"/>
    </row>
    <row r="6" spans="1:37" ht="15.75" customHeight="1">
      <c r="A6" s="119">
        <v>15.75</v>
      </c>
      <c r="B6" s="304"/>
      <c r="C6" s="121"/>
      <c r="D6" s="121"/>
      <c r="E6" s="121" t="s">
        <v>153</v>
      </c>
      <c r="F6" s="121"/>
      <c r="G6" s="121"/>
      <c r="H6" s="121"/>
      <c r="I6" s="121"/>
      <c r="K6" s="122"/>
      <c r="L6" s="122"/>
      <c r="M6" s="122"/>
      <c r="N6" s="306"/>
    </row>
    <row r="7" spans="1:37" ht="13.5" customHeight="1">
      <c r="A7" s="119">
        <v>13.5</v>
      </c>
      <c r="B7" s="304"/>
      <c r="N7" s="307"/>
      <c r="P7" s="301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3"/>
    </row>
    <row r="8" spans="1:37" ht="14.25">
      <c r="A8" s="119">
        <v>13.5</v>
      </c>
      <c r="B8" s="304"/>
      <c r="C8" t="s">
        <v>33</v>
      </c>
      <c r="D8" s="125"/>
      <c r="N8" s="307"/>
      <c r="P8" s="304"/>
      <c r="S8" s="121"/>
      <c r="U8" s="121" t="s">
        <v>160</v>
      </c>
      <c r="AH8" s="307"/>
    </row>
    <row r="9" spans="1:37" ht="17.25" customHeight="1">
      <c r="A9" s="119">
        <v>17.25</v>
      </c>
      <c r="B9" s="304"/>
      <c r="F9" s="123"/>
      <c r="G9" s="123"/>
      <c r="I9" s="124" t="s">
        <v>58</v>
      </c>
      <c r="J9" s="456">
        <f>'必ず入力してください!!'!D10</f>
        <v>0</v>
      </c>
      <c r="K9" s="457"/>
      <c r="L9" s="457"/>
      <c r="N9" s="307"/>
      <c r="P9" s="304"/>
      <c r="AH9" s="307"/>
    </row>
    <row r="10" spans="1:37" ht="6.75" customHeight="1" thickBot="1">
      <c r="A10" s="119">
        <v>6.75</v>
      </c>
      <c r="B10" s="304"/>
      <c r="D10" s="125"/>
      <c r="N10" s="307"/>
      <c r="P10" s="304"/>
      <c r="AH10" s="307"/>
    </row>
    <row r="11" spans="1:37" ht="26.25" customHeight="1">
      <c r="A11" s="119">
        <v>26.25</v>
      </c>
      <c r="B11" s="304"/>
      <c r="C11" s="126" t="s">
        <v>35</v>
      </c>
      <c r="D11" s="464" t="str">
        <f>"〒　"&amp;'必ず入力してください!!'!D9</f>
        <v>〒　</v>
      </c>
      <c r="E11" s="465"/>
      <c r="F11" s="465"/>
      <c r="G11" s="465"/>
      <c r="H11" s="466"/>
      <c r="I11" s="127" t="s">
        <v>36</v>
      </c>
      <c r="J11" s="458" t="str">
        <f>"     "&amp;'必ず入力してください!!'!D8</f>
        <v xml:space="preserve">     </v>
      </c>
      <c r="K11" s="459"/>
      <c r="L11" s="459"/>
      <c r="M11" s="460"/>
      <c r="N11" s="308"/>
      <c r="P11" s="304"/>
      <c r="AH11" s="307"/>
    </row>
    <row r="12" spans="1:37" ht="24" customHeight="1">
      <c r="A12" s="119">
        <v>21</v>
      </c>
      <c r="B12" s="304"/>
      <c r="C12" s="470" t="str">
        <f>"   "&amp;'必ず入力してください!!'!F9</f>
        <v xml:space="preserve">   </v>
      </c>
      <c r="D12" s="471"/>
      <c r="E12" s="471"/>
      <c r="F12" s="471"/>
      <c r="G12" s="471"/>
      <c r="H12" s="472"/>
      <c r="I12" s="128" t="s">
        <v>37</v>
      </c>
      <c r="J12" s="461">
        <f>'必ず入力してください!!'!D11</f>
        <v>0</v>
      </c>
      <c r="K12" s="462"/>
      <c r="L12" s="462"/>
      <c r="M12" s="463"/>
      <c r="N12" s="307"/>
      <c r="P12" s="304"/>
      <c r="S12" s="124"/>
      <c r="T12" s="123"/>
      <c r="U12" s="496" t="s">
        <v>36</v>
      </c>
      <c r="V12" s="497"/>
      <c r="W12" s="498"/>
      <c r="X12" s="461" t="str">
        <f>J11</f>
        <v xml:space="preserve">     </v>
      </c>
      <c r="Y12" s="499"/>
      <c r="Z12" s="499"/>
      <c r="AA12" s="499"/>
      <c r="AB12" s="499"/>
      <c r="AC12" s="500"/>
      <c r="AH12" s="307"/>
    </row>
    <row r="13" spans="1:37" ht="21" customHeight="1">
      <c r="A13" s="119">
        <v>21</v>
      </c>
      <c r="B13" s="304"/>
      <c r="C13" s="481" t="s">
        <v>73</v>
      </c>
      <c r="D13" s="476" t="s">
        <v>1</v>
      </c>
      <c r="E13" s="473" t="s">
        <v>72</v>
      </c>
      <c r="F13" s="476" t="s">
        <v>0</v>
      </c>
      <c r="G13" s="467" t="s">
        <v>39</v>
      </c>
      <c r="H13" s="468"/>
      <c r="I13" s="468"/>
      <c r="J13" s="468"/>
      <c r="K13" s="468"/>
      <c r="L13" s="468"/>
      <c r="M13" s="469"/>
      <c r="N13" s="308"/>
      <c r="P13" s="304"/>
      <c r="AH13" s="307"/>
    </row>
    <row r="14" spans="1:37" ht="21" customHeight="1">
      <c r="A14" s="119">
        <v>21</v>
      </c>
      <c r="B14" s="304"/>
      <c r="C14" s="482"/>
      <c r="D14" s="477"/>
      <c r="E14" s="474"/>
      <c r="F14" s="477"/>
      <c r="G14" s="479" t="s">
        <v>40</v>
      </c>
      <c r="H14" s="486" t="s">
        <v>41</v>
      </c>
      <c r="I14" s="487"/>
      <c r="J14" s="487"/>
      <c r="K14" s="490" t="s">
        <v>154</v>
      </c>
      <c r="L14" s="484" t="s">
        <v>155</v>
      </c>
      <c r="M14" s="454" t="s">
        <v>156</v>
      </c>
      <c r="N14" s="309"/>
      <c r="P14" s="304"/>
      <c r="S14" s="124"/>
      <c r="T14" s="123"/>
      <c r="U14" s="123"/>
      <c r="V14" s="123"/>
      <c r="W14" s="123"/>
      <c r="AH14" s="307"/>
    </row>
    <row r="15" spans="1:37" ht="27" customHeight="1">
      <c r="A15" s="119">
        <v>27</v>
      </c>
      <c r="B15" s="304"/>
      <c r="C15" s="483"/>
      <c r="D15" s="478"/>
      <c r="E15" s="475"/>
      <c r="F15" s="478"/>
      <c r="G15" s="480"/>
      <c r="H15" s="488"/>
      <c r="I15" s="489"/>
      <c r="J15" s="489"/>
      <c r="K15" s="491"/>
      <c r="L15" s="485"/>
      <c r="M15" s="455"/>
      <c r="N15" s="309"/>
      <c r="P15" s="304"/>
      <c r="AH15" s="307"/>
    </row>
    <row r="16" spans="1:37" ht="15" customHeight="1">
      <c r="A16" s="119"/>
      <c r="B16" s="310">
        <v>1</v>
      </c>
      <c r="C16" s="270" t="str">
        <f>IF(INDEX(女子申込!$B$9:$BB$108,$B16,1)="","",INDEX(女子申込!$B$9:$BB$108,$B16,1))</f>
        <v/>
      </c>
      <c r="D16" s="271" t="str">
        <f>IF(INDEX(女子申込!$B$9:$BB$108,$B16,2)="","",INDEX(女子申込!$B$9:$BB$108,$B16,2))</f>
        <v/>
      </c>
      <c r="E16" s="272" t="str">
        <f>IF(INDEX(女子申込!$B$9:$BB$108,$B16,3)="","",INDEX(女子申込!$B$9:$BB$108,$B16,3))</f>
        <v/>
      </c>
      <c r="F16" s="273" t="str">
        <f>IF(INDEX(女子申込!$B$9:$BB$108,$B16,4)="","",INDEX(女子申込!$B$9:$BB$108,$B16,4))</f>
        <v/>
      </c>
      <c r="G16" s="274" t="str">
        <f>IF(INDEX(女子申込!$B$9:$AS$108,$B16,44)="","",INDEX(女子申込!$B$9:$AS$108,$B16,44))</f>
        <v/>
      </c>
      <c r="H16" s="503" t="str">
        <f>IF(INDEX(女子申込!$B$9:$BB$108,$B16,6)="","",INDEX(女子申込!$B$9:$BB$108,$B16,6))</f>
        <v/>
      </c>
      <c r="I16" s="504" t="str">
        <f>IF(INDEX(女子申込!$B$9:$BB$108,$B16,6)="","",INDEX(女子申込!$B$9:$BB$108,$B16,6))</f>
        <v/>
      </c>
      <c r="J16" s="504" t="str">
        <f>IF(INDEX(女子申込!$B$9:$BB$108,$B16,6)="","",INDEX(女子申込!$B$9:$BB$108,$B16,6))</f>
        <v/>
      </c>
      <c r="K16" s="274" t="str">
        <f>IF(INDEX(女子申込!$B$9:$AS$108,$B16,37)="","",INDEX(女子申込!$B$9:$AS$108,$B16,37))</f>
        <v/>
      </c>
      <c r="L16" s="352" t="str">
        <f>IF(INDEX(女子申込!$B$9:$AS$108,$B16,39)="","",INDEX(女子申込!$B$9:$AS$108,$B16,39))</f>
        <v/>
      </c>
      <c r="M16" s="353" t="str">
        <f>IF(INDEX(女子申込!$B$9:$AS$108,$B16,41)="","",INDEX(女子申込!$B$9:$AS$108,$B16,41))</f>
        <v/>
      </c>
      <c r="N16" s="306"/>
      <c r="P16" s="304"/>
      <c r="Q16" t="s">
        <v>157</v>
      </c>
      <c r="U16">
        <v>1</v>
      </c>
      <c r="W16" t="s">
        <v>158</v>
      </c>
      <c r="AA16">
        <v>1</v>
      </c>
      <c r="AC16" t="s">
        <v>159</v>
      </c>
      <c r="AG16">
        <v>1</v>
      </c>
      <c r="AH16" s="307"/>
    </row>
    <row r="17" spans="2:36" ht="15" customHeight="1">
      <c r="B17" s="310">
        <f t="shared" ref="B17:B55" si="0">B16+1</f>
        <v>2</v>
      </c>
      <c r="C17" s="277" t="str">
        <f>IF(INDEX(女子申込!$B$9:$BB$108,$B17,1)="","",INDEX(女子申込!$B$9:$BB$108,$B17,1))</f>
        <v/>
      </c>
      <c r="D17" s="278" t="str">
        <f>IF(INDEX(女子申込!$B$9:$BB$108,$B17,2)="","",INDEX(女子申込!$B$9:$BB$108,$B17,2))</f>
        <v/>
      </c>
      <c r="E17" s="279" t="str">
        <f>IF(INDEX(女子申込!$B$9:$BB$108,$B17,3)="","",INDEX(女子申込!$B$9:$BB$108,$B17,3))</f>
        <v/>
      </c>
      <c r="F17" s="280" t="str">
        <f>IF(INDEX(女子申込!$B$9:$BB$108,$B17,4)="","",INDEX(女子申込!$B$9:$BB$108,$B17,4))</f>
        <v/>
      </c>
      <c r="G17" s="281" t="str">
        <f>IF(INDEX(女子申込!$B$9:$AS$108,$B17,44)="","",INDEX(女子申込!$B$9:$AS$108,$B17,44))</f>
        <v/>
      </c>
      <c r="H17" s="440" t="str">
        <f>IF(INDEX(女子申込!$B$9:$BB$108,$B17,6)="","",INDEX(女子申込!$B$9:$BB$108,$B17,6))</f>
        <v/>
      </c>
      <c r="I17" s="441" t="str">
        <f>IF(INDEX(女子申込!$B$9:$BB$108,$B17,6)="","",INDEX(女子申込!$B$9:$BB$108,$B17,6))</f>
        <v/>
      </c>
      <c r="J17" s="441" t="str">
        <f>IF(INDEX(女子申込!$B$9:$BB$108,$B17,6)="","",INDEX(女子申込!$B$9:$BB$108,$B17,6))</f>
        <v/>
      </c>
      <c r="K17" s="281" t="str">
        <f>IF(INDEX(女子申込!$B$9:$AS$108,$B17,37)="","",INDEX(女子申込!$B$9:$AS$108,$B17,37))</f>
        <v/>
      </c>
      <c r="L17" s="354" t="str">
        <f>IF(INDEX(女子申込!$B$9:$AS$108,$B17,39)="","",INDEX(女子申込!$B$9:$AS$108,$B17,39))</f>
        <v/>
      </c>
      <c r="M17" s="355" t="str">
        <f>IF(INDEX(女子申込!$B$9:$AS$108,$B17,41)="","",INDEX(女子申込!$B$9:$AS$108,$B17,41))</f>
        <v/>
      </c>
      <c r="N17" s="306"/>
      <c r="P17" s="304"/>
      <c r="R17" s="335" t="s">
        <v>42</v>
      </c>
      <c r="S17" s="434" t="str">
        <f>VLOOKUP(MATCH(U16,リレー女子申込!$B$10:$B$63,0)+2,リレー女子申込!$A$10:$K$63,5)</f>
        <v/>
      </c>
      <c r="T17" s="435"/>
      <c r="U17" s="436"/>
      <c r="X17" s="335" t="s">
        <v>42</v>
      </c>
      <c r="Y17" s="434" t="str">
        <f>VLOOKUP(MATCH(AA16,リレー女子申込!$B$10:$B$63,0)+2,リレー女子申込!$A$10:$K$63,10)</f>
        <v/>
      </c>
      <c r="Z17" s="435"/>
      <c r="AA17" s="436"/>
      <c r="AD17" s="335" t="s">
        <v>42</v>
      </c>
      <c r="AE17" s="434" t="str">
        <f>VLOOKUP(MATCH(AG16,リレー女子申込!$B$10:$B$63,0)+2,リレー女子申込!$A$10:$P$63,15)</f>
        <v/>
      </c>
      <c r="AF17" s="435"/>
      <c r="AG17" s="436"/>
      <c r="AH17" s="307"/>
      <c r="AJ17" s="19">
        <f>IF(S17="",0,1)</f>
        <v>0</v>
      </c>
    </row>
    <row r="18" spans="2:36" ht="15" customHeight="1">
      <c r="B18" s="310">
        <f t="shared" si="0"/>
        <v>3</v>
      </c>
      <c r="C18" s="284" t="str">
        <f>IF(INDEX(女子申込!$B$9:$BB$108,$B18,1)="","",INDEX(女子申込!$B$9:$BB$108,$B18,1))</f>
        <v/>
      </c>
      <c r="D18" s="285" t="str">
        <f>IF(INDEX(女子申込!$B$9:$BB$108,$B18,2)="","",INDEX(女子申込!$B$9:$BB$108,$B18,2))</f>
        <v/>
      </c>
      <c r="E18" s="279" t="str">
        <f>IF(INDEX(女子申込!$B$9:$BB$108,$B18,3)="","",INDEX(女子申込!$B$9:$BB$108,$B18,3))</f>
        <v/>
      </c>
      <c r="F18" s="286" t="str">
        <f>IF(INDEX(女子申込!$B$9:$BB$108,$B18,4)="","",INDEX(女子申込!$B$9:$BB$108,$B18,4))</f>
        <v/>
      </c>
      <c r="G18" s="281" t="str">
        <f>IF(INDEX(女子申込!$B$9:$AS$108,$B18,44)="","",INDEX(女子申込!$B$9:$AS$108,$B18,44))</f>
        <v/>
      </c>
      <c r="H18" s="440" t="str">
        <f>IF(INDEX(女子申込!$B$9:$BB$108,$B18,6)="","",INDEX(女子申込!$B$9:$BB$108,$B18,6))</f>
        <v/>
      </c>
      <c r="I18" s="441" t="str">
        <f>IF(INDEX(女子申込!$B$9:$BB$108,$B18,6)="","",INDEX(女子申込!$B$9:$BB$108,$B18,6))</f>
        <v/>
      </c>
      <c r="J18" s="441" t="str">
        <f>IF(INDEX(女子申込!$B$9:$BB$108,$B18,6)="","",INDEX(女子申込!$B$9:$BB$108,$B18,6))</f>
        <v/>
      </c>
      <c r="K18" s="281" t="str">
        <f>IF(INDEX(女子申込!$B$9:$AS$108,$B18,37)="","",INDEX(女子申込!$B$9:$AS$108,$B18,37))</f>
        <v/>
      </c>
      <c r="L18" s="354" t="str">
        <f>IF(INDEX(女子申込!$B$9:$AS$108,$B18,39)="","",INDEX(女子申込!$B$9:$AS$108,$B18,39))</f>
        <v/>
      </c>
      <c r="M18" s="355" t="str">
        <f>IF(INDEX(女子申込!$B$9:$AS$108,$B18,41)="","",INDEX(女子申込!$B$9:$AS$108,$B18,41))</f>
        <v/>
      </c>
      <c r="N18" s="306"/>
      <c r="P18" s="304"/>
      <c r="R18" s="333" t="s">
        <v>11</v>
      </c>
      <c r="S18" s="334" t="s">
        <v>22</v>
      </c>
      <c r="T18" s="334" t="s">
        <v>0</v>
      </c>
      <c r="U18" s="334" t="s">
        <v>2</v>
      </c>
      <c r="V18" s="122"/>
      <c r="W18" s="122"/>
      <c r="X18" s="333" t="s">
        <v>11</v>
      </c>
      <c r="Y18" s="334" t="s">
        <v>22</v>
      </c>
      <c r="Z18" s="334" t="s">
        <v>0</v>
      </c>
      <c r="AA18" s="334" t="s">
        <v>2</v>
      </c>
      <c r="AC18" s="122"/>
      <c r="AD18" s="333" t="s">
        <v>11</v>
      </c>
      <c r="AE18" s="334" t="s">
        <v>22</v>
      </c>
      <c r="AF18" s="334" t="s">
        <v>0</v>
      </c>
      <c r="AG18" s="334" t="s">
        <v>2</v>
      </c>
      <c r="AH18" s="306"/>
    </row>
    <row r="19" spans="2:36" ht="15" customHeight="1">
      <c r="B19" s="310">
        <f t="shared" si="0"/>
        <v>4</v>
      </c>
      <c r="C19" s="277" t="str">
        <f>IF(INDEX(女子申込!$B$9:$BB$108,$B19,1)="","",INDEX(女子申込!$B$9:$BB$108,$B19,1))</f>
        <v/>
      </c>
      <c r="D19" s="278" t="str">
        <f>IF(INDEX(女子申込!$B$9:$BB$108,$B19,2)="","",INDEX(女子申込!$B$9:$BB$108,$B19,2))</f>
        <v/>
      </c>
      <c r="E19" s="279" t="str">
        <f>IF(INDEX(女子申込!$B$9:$BB$108,$B19,3)="","",INDEX(女子申込!$B$9:$BB$108,$B19,3))</f>
        <v/>
      </c>
      <c r="F19" s="280" t="str">
        <f>IF(INDEX(女子申込!$B$9:$BB$108,$B19,4)="","",INDEX(女子申込!$B$9:$BB$108,$B19,4))</f>
        <v/>
      </c>
      <c r="G19" s="281" t="str">
        <f>IF(INDEX(女子申込!$B$9:$AS$108,$B19,44)="","",INDEX(女子申込!$B$9:$AS$108,$B19,44))</f>
        <v/>
      </c>
      <c r="H19" s="440" t="str">
        <f>IF(INDEX(女子申込!$B$9:$BB$108,$B19,6)="","",INDEX(女子申込!$B$9:$BB$108,$B19,6))</f>
        <v/>
      </c>
      <c r="I19" s="441" t="str">
        <f>IF(INDEX(女子申込!$B$9:$BB$108,$B19,6)="","",INDEX(女子申込!$B$9:$BB$108,$B19,6))</f>
        <v/>
      </c>
      <c r="J19" s="441" t="str">
        <f>IF(INDEX(女子申込!$B$9:$BB$108,$B19,6)="","",INDEX(女子申込!$B$9:$BB$108,$B19,6))</f>
        <v/>
      </c>
      <c r="K19" s="281" t="str">
        <f>IF(INDEX(女子申込!$B$9:$AS$108,$B19,37)="","",INDEX(女子申込!$B$9:$AS$108,$B19,37))</f>
        <v/>
      </c>
      <c r="L19" s="354" t="str">
        <f>IF(INDEX(女子申込!$B$9:$AS$108,$B19,39)="","",INDEX(女子申込!$B$9:$AS$108,$B19,39))</f>
        <v/>
      </c>
      <c r="M19" s="355" t="str">
        <f>IF(INDEX(女子申込!$B$9:$AS$108,$B19,41)="","",INDEX(女子申込!$B$9:$AS$108,$B19,41))</f>
        <v/>
      </c>
      <c r="N19" s="306"/>
      <c r="P19" s="304"/>
      <c r="Q19">
        <v>1</v>
      </c>
      <c r="R19" s="300" t="str">
        <f>IF(VLOOKUP(MATCH(U16,リレー女子申込!$B$10:$B$63,0)+3+Q19,リレー女子申込!$A$10:$K$63,4)="","",VLOOKUP(MATCH(U16,リレー女子申込!$B$10:$B$63,0)+3+Q19,リレー女子申込!$A$10:$K$63,4))</f>
        <v/>
      </c>
      <c r="S19" s="300" t="str">
        <f>IF(VLOOKUP(MATCH(U16,リレー女子申込!$B$10:$B$63,0)+3+Q19,リレー女子申込!$A$10:$K$63,5)="","",VLOOKUP(MATCH(U16,リレー女子申込!$B$10:$B$63,0)+3+Q19,リレー女子申込!$A$10:$K$63,5))</f>
        <v/>
      </c>
      <c r="T19" s="300" t="str">
        <f>IF(VLOOKUP(MATCH(U16,リレー女子申込!$B$10:$B$63,0)+3+Q19,リレー女子申込!$A$10:$K$63,6)="","",VLOOKUP(MATCH(U16,リレー女子申込!$B$10:$B$63,0)+3+Q19,リレー女子申込!$A$10:$K$63,6))</f>
        <v/>
      </c>
      <c r="U19" s="437" t="str">
        <f>IF(VLOOKUP(MATCH(U16,リレー女子申込!$B$10:$B$63,0)+1,リレー女子申込!$A$10:$K$63,4)="","",VLOOKUP(MATCH(U16,リレー女子申込!$B$10:$B$63,0)+1,リレー女子申込!$A$10:$K$63,4))</f>
        <v/>
      </c>
      <c r="W19">
        <v>1</v>
      </c>
      <c r="X19" s="300" t="str">
        <f>IF(VLOOKUP(MATCH(AA16,リレー女子申込!$B$10:$B$63,0)+3+W19,リレー女子申込!$A$10:$K$63,9)="","",VLOOKUP(MATCH(AA16,リレー女子申込!$B$10:$B$63,0)+3+W19,リレー女子申込!$A$10:$K$63,9))</f>
        <v/>
      </c>
      <c r="Y19" s="300" t="str">
        <f>IF(VLOOKUP(MATCH(AA16,リレー女子申込!$B$10:$B$63,0)+3+W19,リレー女子申込!$A$10:$K$63,10)="","",VLOOKUP(MATCH(AA16,リレー女子申込!$B$10:$B$63,0)+3+W19,リレー女子申込!$A$10:$K$63,10))</f>
        <v/>
      </c>
      <c r="Z19" s="300" t="str">
        <f>IF(VLOOKUP(MATCH(AA16,リレー女子申込!$B$10:$B$63,0)+3+W19,リレー女子申込!$A$10:$K$63,11)="","",VLOOKUP(MATCH(AA16,リレー女子申込!$B$10:$B$63,0)+3+W19,リレー女子申込!$A$10:$K$63,11))</f>
        <v/>
      </c>
      <c r="AA19" s="437" t="str">
        <f>IF(VLOOKUP(MATCH(AA16,リレー女子申込!$B$10:$B$63,0)+1,リレー女子申込!$A$10:$K$63,9)="","",VLOOKUP(MATCH(AA16,リレー女子申込!$B$10:$B$63,0)+1,リレー女子申込!$A$10:$K$63,9))</f>
        <v/>
      </c>
      <c r="AC19">
        <v>1</v>
      </c>
      <c r="AD19" s="300" t="str">
        <f>IF(VLOOKUP(MATCH(AG16,リレー女子申込!$B$10:$B$63,0)+3+AC19,リレー女子申込!$A$10:$P$63,14)="","",VLOOKUP(MATCH(AG16,リレー女子申込!$B$10:$B$63,0)+3+AC19,リレー女子申込!$A$10:$P$63,14))</f>
        <v/>
      </c>
      <c r="AE19" s="300" t="str">
        <f>IF(VLOOKUP(MATCH(AG16,リレー女子申込!$B$10:$B$63,0)+3+AC19,リレー女子申込!$A$10:$P$63,15)="","",VLOOKUP(MATCH(AG16,リレー女子申込!$B$10:$B$63,0)+3+AC19,リレー女子申込!$A$10:$P$63,15))</f>
        <v/>
      </c>
      <c r="AF19" s="300" t="str">
        <f>IF(VLOOKUP(MATCH(AG16,リレー女子申込!$B$10:$B$63,0)+3+AC19,リレー女子申込!$A$10:$P$63,16)="","",VLOOKUP(MATCH(AG16,リレー女子申込!$B$10:$B$63,0)+3+AC19,リレー女子申込!$A$10:$P$63,16))</f>
        <v/>
      </c>
      <c r="AG19" s="437" t="str">
        <f>IF(VLOOKUP(MATCH(AG16,リレー女子申込!$B$10:$B$63,0)+1,リレー女子申込!$A$10:$P$63,14)="","",VLOOKUP(MATCH(AG16,リレー女子申込!$B$10:$B$63,0)+1,リレー女子申込!$A$10:$P$63,14))</f>
        <v/>
      </c>
      <c r="AH19" s="358"/>
      <c r="AJ19" s="19">
        <f>IF(Y17="",0,1)</f>
        <v>0</v>
      </c>
    </row>
    <row r="20" spans="2:36" ht="15" customHeight="1">
      <c r="B20" s="310">
        <f t="shared" si="0"/>
        <v>5</v>
      </c>
      <c r="C20" s="284" t="str">
        <f>IF(INDEX(女子申込!$B$9:$BB$108,$B20,1)="","",INDEX(女子申込!$B$9:$BB$108,$B20,1))</f>
        <v/>
      </c>
      <c r="D20" s="285" t="str">
        <f>IF(INDEX(女子申込!$B$9:$BB$108,$B20,2)="","",INDEX(女子申込!$B$9:$BB$108,$B20,2))</f>
        <v/>
      </c>
      <c r="E20" s="279" t="str">
        <f>IF(INDEX(女子申込!$B$9:$BB$108,$B20,3)="","",INDEX(女子申込!$B$9:$BB$108,$B20,3))</f>
        <v/>
      </c>
      <c r="F20" s="286" t="str">
        <f>IF(INDEX(女子申込!$B$9:$BB$108,$B20,4)="","",INDEX(女子申込!$B$9:$BB$108,$B20,4))</f>
        <v/>
      </c>
      <c r="G20" s="281" t="str">
        <f>IF(INDEX(女子申込!$B$9:$AS$108,$B20,44)="","",INDEX(女子申込!$B$9:$AS$108,$B20,44))</f>
        <v/>
      </c>
      <c r="H20" s="440" t="str">
        <f>IF(INDEX(女子申込!$B$9:$BB$108,$B20,6)="","",INDEX(女子申込!$B$9:$BB$108,$B20,6))</f>
        <v/>
      </c>
      <c r="I20" s="441" t="str">
        <f>IF(INDEX(女子申込!$B$9:$BB$108,$B20,6)="","",INDEX(女子申込!$B$9:$BB$108,$B20,6))</f>
        <v/>
      </c>
      <c r="J20" s="441" t="str">
        <f>IF(INDEX(女子申込!$B$9:$BB$108,$B20,6)="","",INDEX(女子申込!$B$9:$BB$108,$B20,6))</f>
        <v/>
      </c>
      <c r="K20" s="281" t="str">
        <f>IF(INDEX(女子申込!$B$9:$AS$108,$B20,37)="","",INDEX(女子申込!$B$9:$AS$108,$B20,37))</f>
        <v/>
      </c>
      <c r="L20" s="354" t="str">
        <f>IF(INDEX(女子申込!$B$9:$AS$108,$B20,39)="","",INDEX(女子申込!$B$9:$AS$108,$B20,39))</f>
        <v/>
      </c>
      <c r="M20" s="355" t="str">
        <f>IF(INDEX(女子申込!$B$9:$AS$108,$B20,41)="","",INDEX(女子申込!$B$9:$AS$108,$B20,41))</f>
        <v/>
      </c>
      <c r="N20" s="306"/>
      <c r="P20" s="304"/>
      <c r="Q20">
        <v>2</v>
      </c>
      <c r="R20" s="300" t="str">
        <f>IF(VLOOKUP(MATCH(U16,リレー女子申込!$B$10:$B$63,0)+3+Q20,リレー女子申込!$A$10:$K$63,4)="","",VLOOKUP(MATCH(U16,リレー女子申込!$B$10:$B$63,0)+3+Q20,リレー女子申込!$A$10:$K$63,4))</f>
        <v/>
      </c>
      <c r="S20" s="300" t="str">
        <f>IF(VLOOKUP(MATCH(U16,リレー女子申込!$B$10:$B$63,0)+3+Q20,リレー女子申込!$A$10:$K$63,5)="","",VLOOKUP(MATCH(U16,リレー女子申込!$B$10:$B$63,0)+3+Q20,リレー女子申込!$A$10:$K$63,5))</f>
        <v/>
      </c>
      <c r="T20" s="300" t="str">
        <f>IF(VLOOKUP(MATCH(U16,リレー女子申込!$B$10:$B$63,0)+3+Q20,リレー女子申込!$A$10:$K$63,6)="","",VLOOKUP(MATCH(U16,リレー女子申込!$B$10:$B$63,0)+3+Q20,リレー女子申込!$A$10:$K$63,6))</f>
        <v/>
      </c>
      <c r="U20" s="438"/>
      <c r="W20">
        <v>2</v>
      </c>
      <c r="X20" s="300" t="str">
        <f>IF(VLOOKUP(MATCH(AA16,リレー女子申込!$B$10:$B$63,0)+3+W20,リレー女子申込!$A$10:$K$63,9)="","",VLOOKUP(MATCH(AA16,リレー女子申込!$B$10:$B$63,0)+3+W20,リレー女子申込!$A$10:$K$63,9))</f>
        <v/>
      </c>
      <c r="Y20" s="300" t="str">
        <f>IF(VLOOKUP(MATCH(AA16,リレー女子申込!$B$10:$B$63,0)+3+W20,リレー女子申込!$A$10:$K$63,10)="","",VLOOKUP(MATCH(AA16,リレー女子申込!$B$10:$B$63,0)+3+W20,リレー女子申込!$A$10:$K$63,10))</f>
        <v/>
      </c>
      <c r="Z20" s="300" t="str">
        <f>IF(VLOOKUP(MATCH(AA16,リレー女子申込!$B$10:$B$63,0)+3+W20,リレー女子申込!$A$10:$K$63,11)="","",VLOOKUP(MATCH(AA16,リレー女子申込!$B$10:$B$63,0)+3+W20,リレー女子申込!$A$10:$K$63,11))</f>
        <v/>
      </c>
      <c r="AA20" s="438"/>
      <c r="AC20">
        <v>2</v>
      </c>
      <c r="AD20" s="300" t="str">
        <f>IF(VLOOKUP(MATCH(AG16,リレー女子申込!$B$10:$B$63,0)+3+AC20,リレー女子申込!$A$10:$P$63,14)="","",VLOOKUP(MATCH(AG16,リレー女子申込!$B$10:$B$63,0)+3+AC20,リレー女子申込!$A$10:$P$63,14))</f>
        <v/>
      </c>
      <c r="AE20" s="300" t="str">
        <f>IF(VLOOKUP(MATCH(AG16,リレー女子申込!$B$10:$B$63,0)+3+AC20,リレー女子申込!$A$10:$P$63,15)="","",VLOOKUP(MATCH(AG16,リレー女子申込!$B$10:$B$63,0)+3+AC20,リレー女子申込!$A$10:$P$63,15))</f>
        <v/>
      </c>
      <c r="AF20" s="300" t="str">
        <f>IF(VLOOKUP(MATCH(AG16,リレー女子申込!$B$10:$B$63,0)+3+AC20,リレー女子申込!$A$10:$P$63,16)="","",VLOOKUP(MATCH(AG16,リレー女子申込!$B$10:$B$63,0)+3+AC20,リレー女子申込!$A$10:$P$63,16))</f>
        <v/>
      </c>
      <c r="AG20" s="438"/>
      <c r="AH20" s="358"/>
    </row>
    <row r="21" spans="2:36" ht="15" customHeight="1">
      <c r="B21" s="310">
        <f t="shared" si="0"/>
        <v>6</v>
      </c>
      <c r="C21" s="277" t="str">
        <f>IF(INDEX(女子申込!$B$9:$BB$108,$B21,1)="","",INDEX(女子申込!$B$9:$BB$108,$B21,1))</f>
        <v/>
      </c>
      <c r="D21" s="278" t="str">
        <f>IF(INDEX(女子申込!$B$9:$BB$108,$B21,2)="","",INDEX(女子申込!$B$9:$BB$108,$B21,2))</f>
        <v/>
      </c>
      <c r="E21" s="279" t="str">
        <f>IF(INDEX(女子申込!$B$9:$BB$108,$B21,3)="","",INDEX(女子申込!$B$9:$BB$108,$B21,3))</f>
        <v/>
      </c>
      <c r="F21" s="280" t="str">
        <f>IF(INDEX(女子申込!$B$9:$BB$108,$B21,4)="","",INDEX(女子申込!$B$9:$BB$108,$B21,4))</f>
        <v/>
      </c>
      <c r="G21" s="281" t="str">
        <f>IF(INDEX(女子申込!$B$9:$AS$108,$B21,44)="","",INDEX(女子申込!$B$9:$AS$108,$B21,44))</f>
        <v/>
      </c>
      <c r="H21" s="440" t="str">
        <f>IF(INDEX(女子申込!$B$9:$BB$108,$B21,6)="","",INDEX(女子申込!$B$9:$BB$108,$B21,6))</f>
        <v/>
      </c>
      <c r="I21" s="441" t="str">
        <f>IF(INDEX(女子申込!$B$9:$BB$108,$B21,6)="","",INDEX(女子申込!$B$9:$BB$108,$B21,6))</f>
        <v/>
      </c>
      <c r="J21" s="441" t="str">
        <f>IF(INDEX(女子申込!$B$9:$BB$108,$B21,6)="","",INDEX(女子申込!$B$9:$BB$108,$B21,6))</f>
        <v/>
      </c>
      <c r="K21" s="281" t="str">
        <f>IF(INDEX(女子申込!$B$9:$AS$108,$B21,37)="","",INDEX(女子申込!$B$9:$AS$108,$B21,37))</f>
        <v/>
      </c>
      <c r="L21" s="354" t="str">
        <f>IF(INDEX(女子申込!$B$9:$AS$108,$B21,39)="","",INDEX(女子申込!$B$9:$AS$108,$B21,39))</f>
        <v/>
      </c>
      <c r="M21" s="355" t="str">
        <f>IF(INDEX(女子申込!$B$9:$AS$108,$B21,41)="","",INDEX(女子申込!$B$9:$AS$108,$B21,41))</f>
        <v/>
      </c>
      <c r="N21" s="306"/>
      <c r="P21" s="304"/>
      <c r="Q21">
        <v>3</v>
      </c>
      <c r="R21" s="300" t="str">
        <f>IF(VLOOKUP(MATCH(U16,リレー女子申込!$B$10:$B$63,0)+3+Q21,リレー女子申込!$A$10:$K$63,4)="","",VLOOKUP(MATCH(U16,リレー女子申込!$B$10:$B$63,0)+3+Q21,リレー女子申込!$A$10:$K$63,4))</f>
        <v/>
      </c>
      <c r="S21" s="300" t="str">
        <f>IF(VLOOKUP(MATCH(U16,リレー女子申込!$B$10:$B$63,0)+3+Q21,リレー女子申込!$A$10:$K$63,5)="","",VLOOKUP(MATCH(U16,リレー女子申込!$B$10:$B$63,0)+3+Q21,リレー女子申込!$A$10:$K$63,5))</f>
        <v/>
      </c>
      <c r="T21" s="300" t="str">
        <f>IF(VLOOKUP(MATCH(U16,リレー女子申込!$B$10:$B$63,0)+3+Q21,リレー女子申込!$A$10:$K$63,6)="","",VLOOKUP(MATCH(U16,リレー女子申込!$B$10:$B$63,0)+3+Q21,リレー女子申込!$A$10:$K$63,6))</f>
        <v/>
      </c>
      <c r="U21" s="438"/>
      <c r="W21">
        <v>3</v>
      </c>
      <c r="X21" s="300" t="str">
        <f>IF(VLOOKUP(MATCH(AA16,リレー女子申込!$B$10:$B$63,0)+3+W21,リレー女子申込!$A$10:$K$63,9)="","",VLOOKUP(MATCH(AA16,リレー女子申込!$B$10:$B$63,0)+3+W21,リレー女子申込!$A$10:$K$63,9))</f>
        <v/>
      </c>
      <c r="Y21" s="300" t="str">
        <f>IF(VLOOKUP(MATCH(AA16,リレー女子申込!$B$10:$B$63,0)+3+W21,リレー女子申込!$A$10:$K$63,10)="","",VLOOKUP(MATCH(AA16,リレー女子申込!$B$10:$B$63,0)+3+W21,リレー女子申込!$A$10:$K$63,10))</f>
        <v/>
      </c>
      <c r="Z21" s="300" t="str">
        <f>IF(VLOOKUP(MATCH(AA16,リレー女子申込!$B$10:$B$63,0)+3+W21,リレー女子申込!$A$10:$K$63,11)="","",VLOOKUP(MATCH(AA16,リレー女子申込!$B$10:$B$63,0)+3+W21,リレー女子申込!$A$10:$K$63,11))</f>
        <v/>
      </c>
      <c r="AA21" s="438"/>
      <c r="AC21">
        <v>3</v>
      </c>
      <c r="AD21" s="300" t="str">
        <f>IF(VLOOKUP(MATCH(AG16,リレー女子申込!$B$10:$B$63,0)+3+AC21,リレー女子申込!$A$10:$P$63,14)="","",VLOOKUP(MATCH(AG16,リレー女子申込!$B$10:$B$63,0)+3+AC21,リレー女子申込!$A$10:$P$63,14))</f>
        <v/>
      </c>
      <c r="AE21" s="300" t="str">
        <f>IF(VLOOKUP(MATCH(AG16,リレー女子申込!$B$10:$B$63,0)+3+AC21,リレー女子申込!$A$10:$P$63,15)="","",VLOOKUP(MATCH(AG16,リレー女子申込!$B$10:$B$63,0)+3+AC21,リレー女子申込!$A$10:$P$63,15))</f>
        <v/>
      </c>
      <c r="AF21" s="300" t="str">
        <f>IF(VLOOKUP(MATCH(AG16,リレー女子申込!$B$10:$B$63,0)+3+AC21,リレー女子申込!$A$10:$P$63,16)="","",VLOOKUP(MATCH(AG16,リレー女子申込!$B$10:$B$63,0)+3+AC21,リレー女子申込!$A$10:$P$63,16))</f>
        <v/>
      </c>
      <c r="AG21" s="438"/>
      <c r="AH21" s="358"/>
      <c r="AJ21" s="19">
        <f>IF(AE17="",0,1)</f>
        <v>0</v>
      </c>
    </row>
    <row r="22" spans="2:36" ht="15" customHeight="1">
      <c r="B22" s="310">
        <f t="shared" si="0"/>
        <v>7</v>
      </c>
      <c r="C22" s="277" t="str">
        <f>IF(INDEX(女子申込!$B$9:$BB$108,$B22,1)="","",INDEX(女子申込!$B$9:$BB$108,$B22,1))</f>
        <v/>
      </c>
      <c r="D22" s="278" t="str">
        <f>IF(INDEX(女子申込!$B$9:$BB$108,$B22,2)="","",INDEX(女子申込!$B$9:$BB$108,$B22,2))</f>
        <v/>
      </c>
      <c r="E22" s="279" t="str">
        <f>IF(INDEX(女子申込!$B$9:$BB$108,$B22,3)="","",INDEX(女子申込!$B$9:$BB$108,$B22,3))</f>
        <v/>
      </c>
      <c r="F22" s="280" t="str">
        <f>IF(INDEX(女子申込!$B$9:$BB$108,$B22,4)="","",INDEX(女子申込!$B$9:$BB$108,$B22,4))</f>
        <v/>
      </c>
      <c r="G22" s="281" t="str">
        <f>IF(INDEX(女子申込!$B$9:$AS$108,$B22,44)="","",INDEX(女子申込!$B$9:$AS$108,$B22,44))</f>
        <v/>
      </c>
      <c r="H22" s="440" t="str">
        <f>IF(INDEX(女子申込!$B$9:$BB$108,$B22,6)="","",INDEX(女子申込!$B$9:$BB$108,$B22,6))</f>
        <v/>
      </c>
      <c r="I22" s="441" t="str">
        <f>IF(INDEX(女子申込!$B$9:$BB$108,$B22,6)="","",INDEX(女子申込!$B$9:$BB$108,$B22,6))</f>
        <v/>
      </c>
      <c r="J22" s="441" t="str">
        <f>IF(INDEX(女子申込!$B$9:$BB$108,$B22,6)="","",INDEX(女子申込!$B$9:$BB$108,$B22,6))</f>
        <v/>
      </c>
      <c r="K22" s="281" t="str">
        <f>IF(INDEX(女子申込!$B$9:$AS$108,$B22,37)="","",INDEX(女子申込!$B$9:$AS$108,$B22,37))</f>
        <v/>
      </c>
      <c r="L22" s="354" t="str">
        <f>IF(INDEX(女子申込!$B$9:$AS$108,$B22,39)="","",INDEX(女子申込!$B$9:$AS$108,$B22,39))</f>
        <v/>
      </c>
      <c r="M22" s="355" t="str">
        <f>IF(INDEX(女子申込!$B$9:$AS$108,$B22,41)="","",INDEX(女子申込!$B$9:$AS$108,$B22,41))</f>
        <v/>
      </c>
      <c r="N22" s="306"/>
      <c r="P22" s="304"/>
      <c r="Q22">
        <v>4</v>
      </c>
      <c r="R22" s="300" t="str">
        <f>IF(VLOOKUP(MATCH(U16,リレー女子申込!$B$10:$B$63,0)+3+Q22,リレー女子申込!$A$10:$K$63,4)="","",VLOOKUP(MATCH(U16,リレー女子申込!$B$10:$B$63,0)+3+Q22,リレー女子申込!$A$10:$K$63,4))</f>
        <v/>
      </c>
      <c r="S22" s="300" t="str">
        <f>IF(VLOOKUP(MATCH(U16,リレー女子申込!$B$10:$B$63,0)+3+Q22,リレー女子申込!$A$10:$K$63,5)="","",VLOOKUP(MATCH(U16,リレー女子申込!$B$10:$B$63,0)+3+Q22,リレー女子申込!$A$10:$K$63,5))</f>
        <v/>
      </c>
      <c r="T22" s="300" t="str">
        <f>IF(VLOOKUP(MATCH(U16,リレー女子申込!$B$10:$B$63,0)+3+Q22,リレー女子申込!$A$10:$K$63,6)="","",VLOOKUP(MATCH(U16,リレー女子申込!$B$10:$B$63,0)+3+Q22,リレー女子申込!$A$10:$K$63,6))</f>
        <v/>
      </c>
      <c r="U22" s="438"/>
      <c r="W22">
        <v>4</v>
      </c>
      <c r="X22" s="300" t="str">
        <f>IF(VLOOKUP(MATCH(AA16,リレー女子申込!$B$10:$B$63,0)+3+W22,リレー女子申込!$A$10:$K$63,9)="","",VLOOKUP(MATCH(AA16,リレー女子申込!$B$10:$B$63,0)+3+W22,リレー女子申込!$A$10:$K$63,9))</f>
        <v/>
      </c>
      <c r="Y22" s="300" t="str">
        <f>IF(VLOOKUP(MATCH(AA16,リレー女子申込!$B$10:$B$63,0)+3+W22,リレー女子申込!$A$10:$K$63,10)="","",VLOOKUP(MATCH(AA16,リレー女子申込!$B$10:$B$63,0)+3+W22,リレー女子申込!$A$10:$K$63,10))</f>
        <v/>
      </c>
      <c r="Z22" s="300" t="str">
        <f>IF(VLOOKUP(MATCH(AA16,リレー女子申込!$B$10:$B$63,0)+3+W22,リレー女子申込!$A$10:$K$63,11)="","",VLOOKUP(MATCH(AA16,リレー女子申込!$B$10:$B$63,0)+3+W22,リレー女子申込!$A$10:$K$63,11))</f>
        <v/>
      </c>
      <c r="AA22" s="438"/>
      <c r="AC22">
        <v>4</v>
      </c>
      <c r="AD22" s="300" t="str">
        <f>IF(VLOOKUP(MATCH(AG16,リレー女子申込!$B$10:$B$63,0)+3+AC22,リレー女子申込!$A$10:$P$63,14)="","",VLOOKUP(MATCH(AG16,リレー女子申込!$B$10:$B$63,0)+3+AC22,リレー女子申込!$A$10:$P$63,14))</f>
        <v/>
      </c>
      <c r="AE22" s="300" t="str">
        <f>IF(VLOOKUP(MATCH(AG16,リレー女子申込!$B$10:$B$63,0)+3+AC22,リレー女子申込!$A$10:$P$63,15)="","",VLOOKUP(MATCH(AG16,リレー女子申込!$B$10:$B$63,0)+3+AC22,リレー女子申込!$A$10:$P$63,15))</f>
        <v/>
      </c>
      <c r="AF22" s="300" t="str">
        <f>IF(VLOOKUP(MATCH(AG16,リレー女子申込!$B$10:$B$63,0)+3+AC22,リレー女子申込!$A$10:$P$63,16)="","",VLOOKUP(MATCH(AG16,リレー女子申込!$B$10:$B$63,0)+3+AC22,リレー女子申込!$A$10:$P$63,16))</f>
        <v/>
      </c>
      <c r="AG22" s="438"/>
      <c r="AH22" s="358"/>
    </row>
    <row r="23" spans="2:36" ht="15" customHeight="1">
      <c r="B23" s="310">
        <f t="shared" si="0"/>
        <v>8</v>
      </c>
      <c r="C23" s="277" t="str">
        <f>IF(INDEX(女子申込!$B$9:$BB$108,$B23,1)="","",INDEX(女子申込!$B$9:$BB$108,$B23,1))</f>
        <v/>
      </c>
      <c r="D23" s="278" t="str">
        <f>IF(INDEX(女子申込!$B$9:$BB$108,$B23,2)="","",INDEX(女子申込!$B$9:$BB$108,$B23,2))</f>
        <v/>
      </c>
      <c r="E23" s="279" t="str">
        <f>IF(INDEX(女子申込!$B$9:$BB$108,$B23,3)="","",INDEX(女子申込!$B$9:$BB$108,$B23,3))</f>
        <v/>
      </c>
      <c r="F23" s="280" t="str">
        <f>IF(INDEX(女子申込!$B$9:$BB$108,$B23,4)="","",INDEX(女子申込!$B$9:$BB$108,$B23,4))</f>
        <v/>
      </c>
      <c r="G23" s="281" t="str">
        <f>IF(INDEX(女子申込!$B$9:$AS$108,$B23,44)="","",INDEX(女子申込!$B$9:$AS$108,$B23,44))</f>
        <v/>
      </c>
      <c r="H23" s="440" t="str">
        <f>IF(INDEX(女子申込!$B$9:$BB$108,$B23,6)="","",INDEX(女子申込!$B$9:$BB$108,$B23,6))</f>
        <v/>
      </c>
      <c r="I23" s="441" t="str">
        <f>IF(INDEX(女子申込!$B$9:$BB$108,$B23,6)="","",INDEX(女子申込!$B$9:$BB$108,$B23,6))</f>
        <v/>
      </c>
      <c r="J23" s="441" t="str">
        <f>IF(INDEX(女子申込!$B$9:$BB$108,$B23,6)="","",INDEX(女子申込!$B$9:$BB$108,$B23,6))</f>
        <v/>
      </c>
      <c r="K23" s="281" t="str">
        <f>IF(INDEX(女子申込!$B$9:$AS$108,$B23,37)="","",INDEX(女子申込!$B$9:$AS$108,$B23,37))</f>
        <v/>
      </c>
      <c r="L23" s="354" t="str">
        <f>IF(INDEX(女子申込!$B$9:$AS$108,$B23,39)="","",INDEX(女子申込!$B$9:$AS$108,$B23,39))</f>
        <v/>
      </c>
      <c r="M23" s="355" t="str">
        <f>IF(INDEX(女子申込!$B$9:$AS$108,$B23,41)="","",INDEX(女子申込!$B$9:$AS$108,$B23,41))</f>
        <v/>
      </c>
      <c r="N23" s="306"/>
      <c r="P23" s="304"/>
      <c r="Q23">
        <v>5</v>
      </c>
      <c r="R23" s="300" t="str">
        <f>IF(VLOOKUP(MATCH(U16,リレー女子申込!$B$10:$B$63,0)+3+Q23,リレー女子申込!$A$10:$K$63,4)="","",VLOOKUP(MATCH(U16,リレー女子申込!$B$10:$B$63,0)+3+Q23,リレー女子申込!$A$10:$K$63,4))</f>
        <v/>
      </c>
      <c r="S23" s="300" t="str">
        <f>IF(VLOOKUP(MATCH(U16,リレー女子申込!$B$10:$B$63,0)+3+Q23,リレー女子申込!$A$10:$K$63,5)="","",VLOOKUP(MATCH(U16,リレー女子申込!$B$10:$B$63,0)+3+Q23,リレー女子申込!$A$10:$K$63,5))</f>
        <v/>
      </c>
      <c r="T23" s="300" t="str">
        <f>IF(VLOOKUP(MATCH(U16,リレー女子申込!$B$10:$B$63,0)+3+Q23,リレー女子申込!$A$10:$K$63,6)="","",VLOOKUP(MATCH(U16,リレー女子申込!$B$10:$B$63,0)+3+Q23,リレー女子申込!$A$10:$K$63,6))</f>
        <v/>
      </c>
      <c r="U23" s="438"/>
      <c r="W23">
        <v>5</v>
      </c>
      <c r="X23" s="300" t="str">
        <f>IF(VLOOKUP(MATCH(AA16,リレー女子申込!$B$10:$B$63,0)+3+W23,リレー女子申込!$A$10:$K$63,9)="","",VLOOKUP(MATCH(AA16,リレー女子申込!$B$10:$B$63,0)+3+W23,リレー女子申込!$A$10:$K$63,9))</f>
        <v/>
      </c>
      <c r="Y23" s="300" t="str">
        <f>IF(VLOOKUP(MATCH(AA16,リレー女子申込!$B$10:$B$63,0)+3+W23,リレー女子申込!$A$10:$K$63,10)="","",VLOOKUP(MATCH(AA16,リレー女子申込!$B$10:$B$63,0)+3+W23,リレー女子申込!$A$10:$K$63,10))</f>
        <v/>
      </c>
      <c r="Z23" s="300" t="str">
        <f>IF(VLOOKUP(MATCH(AA16,リレー女子申込!$B$10:$B$63,0)+3+W23,リレー女子申込!$A$10:$K$63,11)="","",VLOOKUP(MATCH(AA16,リレー女子申込!$B$10:$B$63,0)+3+W23,リレー女子申込!$A$10:$K$63,11))</f>
        <v/>
      </c>
      <c r="AA23" s="438"/>
      <c r="AC23">
        <v>5</v>
      </c>
      <c r="AD23" s="300" t="str">
        <f>IF(VLOOKUP(MATCH(AG16,リレー女子申込!$B$10:$B$63,0)+3+AC23,リレー女子申込!$A$10:$P$63,14)="","",VLOOKUP(MATCH(AG16,リレー女子申込!$B$10:$B$63,0)+3+AC23,リレー女子申込!$A$10:$P$63,14))</f>
        <v/>
      </c>
      <c r="AE23" s="300" t="str">
        <f>IF(VLOOKUP(MATCH(AG16,リレー女子申込!$B$10:$B$63,0)+3+AC23,リレー女子申込!$A$10:$P$63,15)="","",VLOOKUP(MATCH(AG16,リレー女子申込!$B$10:$B$63,0)+3+AC23,リレー女子申込!$A$10:$P$63,15))</f>
        <v/>
      </c>
      <c r="AF23" s="300" t="str">
        <f>IF(VLOOKUP(MATCH(AG16,リレー女子申込!$B$10:$B$63,0)+3+AC23,リレー女子申込!$A$10:$P$63,16)="","",VLOOKUP(MATCH(AG16,リレー女子申込!$B$10:$B$63,0)+3+AC23,リレー女子申込!$A$10:$P$63,16))</f>
        <v/>
      </c>
      <c r="AG23" s="438"/>
      <c r="AH23" s="358"/>
    </row>
    <row r="24" spans="2:36" ht="15" customHeight="1">
      <c r="B24" s="310">
        <f t="shared" si="0"/>
        <v>9</v>
      </c>
      <c r="C24" s="277" t="str">
        <f>IF(INDEX(女子申込!$B$9:$BB$108,$B24,1)="","",INDEX(女子申込!$B$9:$BB$108,$B24,1))</f>
        <v/>
      </c>
      <c r="D24" s="278" t="str">
        <f>IF(INDEX(女子申込!$B$9:$BB$108,$B24,2)="","",INDEX(女子申込!$B$9:$BB$108,$B24,2))</f>
        <v/>
      </c>
      <c r="E24" s="279" t="str">
        <f>IF(INDEX(女子申込!$B$9:$BB$108,$B24,3)="","",INDEX(女子申込!$B$9:$BB$108,$B24,3))</f>
        <v/>
      </c>
      <c r="F24" s="280" t="str">
        <f>IF(INDEX(女子申込!$B$9:$BB$108,$B24,4)="","",INDEX(女子申込!$B$9:$BB$108,$B24,4))</f>
        <v/>
      </c>
      <c r="G24" s="281" t="str">
        <f>IF(INDEX(女子申込!$B$9:$AS$108,$B24,44)="","",INDEX(女子申込!$B$9:$AS$108,$B24,44))</f>
        <v/>
      </c>
      <c r="H24" s="440" t="str">
        <f>IF(INDEX(女子申込!$B$9:$BB$108,$B24,6)="","",INDEX(女子申込!$B$9:$BB$108,$B24,6))</f>
        <v/>
      </c>
      <c r="I24" s="441" t="str">
        <f>IF(INDEX(女子申込!$B$9:$BB$108,$B24,6)="","",INDEX(女子申込!$B$9:$BB$108,$B24,6))</f>
        <v/>
      </c>
      <c r="J24" s="441" t="str">
        <f>IF(INDEX(女子申込!$B$9:$BB$108,$B24,6)="","",INDEX(女子申込!$B$9:$BB$108,$B24,6))</f>
        <v/>
      </c>
      <c r="K24" s="281" t="str">
        <f>IF(INDEX(女子申込!$B$9:$AS$108,$B24,37)="","",INDEX(女子申込!$B$9:$AS$108,$B24,37))</f>
        <v/>
      </c>
      <c r="L24" s="354" t="str">
        <f>IF(INDEX(女子申込!$B$9:$AS$108,$B24,39)="","",INDEX(女子申込!$B$9:$AS$108,$B24,39))</f>
        <v/>
      </c>
      <c r="M24" s="355" t="str">
        <f>IF(INDEX(女子申込!$B$9:$AS$108,$B24,41)="","",INDEX(女子申込!$B$9:$AS$108,$B24,41))</f>
        <v/>
      </c>
      <c r="N24" s="306"/>
      <c r="P24" s="304"/>
      <c r="Q24">
        <v>6</v>
      </c>
      <c r="R24" s="300" t="str">
        <f>IF(VLOOKUP(MATCH(U16,リレー女子申込!$B$10:$B$63,0)+3+Q24,リレー女子申込!$A$10:$K$63,4)="","",VLOOKUP(MATCH(U16,リレー女子申込!$B$10:$B$63,0)+3+Q24,リレー女子申込!$A$10:$K$63,4))</f>
        <v/>
      </c>
      <c r="S24" s="300" t="str">
        <f>IF(VLOOKUP(MATCH(U16,リレー女子申込!$B$10:$B$63,0)+3+Q24,リレー女子申込!$A$10:$K$63,5)="","",VLOOKUP(MATCH(U16,リレー女子申込!$B$10:$B$63,0)+3+Q24,リレー女子申込!$A$10:$K$63,5))</f>
        <v/>
      </c>
      <c r="T24" s="300" t="str">
        <f>IF(VLOOKUP(MATCH(U16,リレー女子申込!$B$10:$B$63,0)+3+Q24,リレー女子申込!$A$10:$K$63,6)="","",VLOOKUP(MATCH(U16,リレー女子申込!$B$10:$B$63,0)+3+Q24,リレー女子申込!$A$10:$K$63,6))</f>
        <v/>
      </c>
      <c r="U24" s="439"/>
      <c r="W24">
        <v>6</v>
      </c>
      <c r="X24" s="300" t="str">
        <f>IF(VLOOKUP(MATCH(AA16,リレー女子申込!$B$10:$B$63,0)+3+W24,リレー女子申込!$A$10:$K$63,9)="","",VLOOKUP(MATCH(AA16,リレー女子申込!$B$10:$B$63,0)+3+W24,リレー女子申込!$A$10:$K$63,9))</f>
        <v/>
      </c>
      <c r="Y24" s="300" t="str">
        <f>IF(VLOOKUP(MATCH(AA16,リレー女子申込!$B$10:$B$63,0)+3+W24,リレー女子申込!$A$10:$K$63,10)="","",VLOOKUP(MATCH(AA16,リレー女子申込!$B$10:$B$63,0)+3+W24,リレー女子申込!$A$10:$K$63,10))</f>
        <v/>
      </c>
      <c r="Z24" s="300" t="str">
        <f>IF(VLOOKUP(MATCH(AA16,リレー女子申込!$B$10:$B$63,0)+3+W24,リレー女子申込!$A$10:$K$63,11)="","",VLOOKUP(MATCH(AA16,リレー女子申込!$B$10:$B$63,0)+3+W24,リレー女子申込!$A$10:$K$63,11))</f>
        <v/>
      </c>
      <c r="AA24" s="439"/>
      <c r="AC24">
        <v>6</v>
      </c>
      <c r="AD24" s="300" t="str">
        <f>IF(VLOOKUP(MATCH(AG16,リレー女子申込!$B$10:$B$63,0)+3+AC24,リレー女子申込!$A$10:$P$63,14)="","",VLOOKUP(MATCH(AG16,リレー女子申込!$B$10:$B$63,0)+3+AC24,リレー女子申込!$A$10:$P$63,14))</f>
        <v/>
      </c>
      <c r="AE24" s="300" t="str">
        <f>IF(VLOOKUP(MATCH(AG16,リレー女子申込!$B$10:$B$63,0)+3+AC24,リレー女子申込!$A$10:$P$63,15)="","",VLOOKUP(MATCH(AG16,リレー女子申込!$B$10:$B$63,0)+3+AC24,リレー女子申込!$A$10:$P$63,15))</f>
        <v/>
      </c>
      <c r="AF24" s="300" t="str">
        <f>IF(VLOOKUP(MATCH(AG16,リレー女子申込!$B$10:$B$63,0)+3+AC24,リレー女子申込!$A$10:$P$63,16)="","",VLOOKUP(MATCH(AG16,リレー女子申込!$B$10:$B$63,0)+3+AC24,リレー女子申込!$A$10:$P$63,16))</f>
        <v/>
      </c>
      <c r="AG24" s="439"/>
      <c r="AH24" s="358"/>
    </row>
    <row r="25" spans="2:36" ht="15" customHeight="1">
      <c r="B25" s="310">
        <f t="shared" si="0"/>
        <v>10</v>
      </c>
      <c r="C25" s="288" t="str">
        <f>IF(INDEX(女子申込!$B$9:$BB$108,$B25,1)="","",INDEX(女子申込!$B$9:$BB$108,$B25,1))</f>
        <v/>
      </c>
      <c r="D25" s="289" t="str">
        <f>IF(INDEX(女子申込!$B$9:$BB$108,$B25,2)="","",INDEX(女子申込!$B$9:$BB$108,$B25,2))</f>
        <v/>
      </c>
      <c r="E25" s="290" t="str">
        <f>IF(INDEX(女子申込!$B$9:$BB$108,$B25,3)="","",INDEX(女子申込!$B$9:$BB$108,$B25,3))</f>
        <v/>
      </c>
      <c r="F25" s="291" t="str">
        <f>IF(INDEX(女子申込!$B$9:$BB$108,$B25,4)="","",INDEX(女子申込!$B$9:$BB$108,$B25,4))</f>
        <v/>
      </c>
      <c r="G25" s="292" t="str">
        <f>IF(INDEX(女子申込!$B$9:$AS$108,$B25,44)="","",INDEX(女子申込!$B$9:$AS$108,$B25,44))</f>
        <v/>
      </c>
      <c r="H25" s="501" t="str">
        <f>IF(INDEX(女子申込!$B$9:$BB$108,$B25,6)="","",INDEX(女子申込!$B$9:$BB$108,$B25,6))</f>
        <v/>
      </c>
      <c r="I25" s="502" t="str">
        <f>IF(INDEX(女子申込!$B$9:$BB$108,$B25,6)="","",INDEX(女子申込!$B$9:$BB$108,$B25,6))</f>
        <v/>
      </c>
      <c r="J25" s="502" t="str">
        <f>IF(INDEX(女子申込!$B$9:$BB$108,$B25,6)="","",INDEX(女子申込!$B$9:$BB$108,$B25,6))</f>
        <v/>
      </c>
      <c r="K25" s="292" t="str">
        <f>IF(INDEX(女子申込!$B$9:$AS$108,$B25,37)="","",INDEX(女子申込!$B$9:$AS$108,$B25,37))</f>
        <v/>
      </c>
      <c r="L25" s="356" t="str">
        <f>IF(INDEX(女子申込!$B$9:$AS$108,$B25,39)="","",INDEX(女子申込!$B$9:$AS$108,$B25,39))</f>
        <v/>
      </c>
      <c r="M25" s="357" t="str">
        <f>IF(INDEX(女子申込!$B$9:$AS$108,$B25,41)="","",INDEX(女子申込!$B$9:$AS$108,$B25,41))</f>
        <v/>
      </c>
      <c r="N25" s="306"/>
      <c r="P25" s="304"/>
      <c r="AH25" s="307"/>
    </row>
    <row r="26" spans="2:36" ht="15" customHeight="1">
      <c r="B26" s="310">
        <f t="shared" si="0"/>
        <v>11</v>
      </c>
      <c r="C26" s="270" t="str">
        <f>IF(INDEX(女子申込!$B$9:$BB$108,$B26,1)="","",INDEX(女子申込!$B$9:$BB$108,$B26,1))</f>
        <v/>
      </c>
      <c r="D26" s="271" t="str">
        <f>IF(INDEX(女子申込!$B$9:$BB$108,$B26,2)="","",INDEX(女子申込!$B$9:$BB$108,$B26,2))</f>
        <v/>
      </c>
      <c r="E26" s="272" t="str">
        <f>IF(INDEX(女子申込!$B$9:$BB$108,$B26,3)="","",INDEX(女子申込!$B$9:$BB$108,$B26,3))</f>
        <v/>
      </c>
      <c r="F26" s="273" t="str">
        <f>IF(INDEX(女子申込!$B$9:$BB$108,$B26,4)="","",INDEX(女子申込!$B$9:$BB$108,$B26,4))</f>
        <v/>
      </c>
      <c r="G26" s="274" t="str">
        <f>IF(INDEX(女子申込!$B$9:$AS$108,$B26,44)="","",INDEX(女子申込!$B$9:$AS$108,$B26,44))</f>
        <v/>
      </c>
      <c r="H26" s="503" t="str">
        <f>IF(INDEX(女子申込!$B$9:$BB$108,$B26,6)="","",INDEX(女子申込!$B$9:$BB$108,$B26,6))</f>
        <v/>
      </c>
      <c r="I26" s="504" t="str">
        <f>IF(INDEX(女子申込!$B$9:$BB$108,$B26,6)="","",INDEX(女子申込!$B$9:$BB$108,$B26,6))</f>
        <v/>
      </c>
      <c r="J26" s="504" t="str">
        <f>IF(INDEX(女子申込!$B$9:$BB$108,$B26,6)="","",INDEX(女子申込!$B$9:$BB$108,$B26,6))</f>
        <v/>
      </c>
      <c r="K26" s="274" t="str">
        <f>IF(INDEX(女子申込!$B$9:$AS$108,$B26,37)="","",INDEX(女子申込!$B$9:$AS$108,$B26,37))</f>
        <v/>
      </c>
      <c r="L26" s="352" t="str">
        <f>IF(INDEX(女子申込!$B$9:$AS$108,$B26,39)="","",INDEX(女子申込!$B$9:$AS$108,$B26,39))</f>
        <v/>
      </c>
      <c r="M26" s="353" t="str">
        <f>IF(INDEX(女子申込!$B$9:$AS$108,$B26,41)="","",INDEX(女子申込!$B$9:$AS$108,$B26,41))</f>
        <v/>
      </c>
      <c r="N26" s="306"/>
      <c r="P26" s="304"/>
      <c r="Q26" t="str">
        <f>Q$16</f>
        <v>４年女子　４×１００ｍＲ</v>
      </c>
      <c r="U26">
        <f>U16+1</f>
        <v>2</v>
      </c>
      <c r="W26" t="str">
        <f>W$16</f>
        <v>５年女子　４×１００ｍＲ</v>
      </c>
      <c r="AA26">
        <f>AA16+1</f>
        <v>2</v>
      </c>
      <c r="AC26" t="str">
        <f>AC$16</f>
        <v>全学年女子　４×１００ｍＲ</v>
      </c>
      <c r="AG26">
        <f>AG16+1</f>
        <v>2</v>
      </c>
      <c r="AH26" s="307"/>
    </row>
    <row r="27" spans="2:36" ht="15" customHeight="1">
      <c r="B27" s="310">
        <f t="shared" si="0"/>
        <v>12</v>
      </c>
      <c r="C27" s="277" t="str">
        <f>IF(INDEX(女子申込!$B$9:$BB$108,$B27,1)="","",INDEX(女子申込!$B$9:$BB$108,$B27,1))</f>
        <v/>
      </c>
      <c r="D27" s="278" t="str">
        <f>IF(INDEX(女子申込!$B$9:$BB$108,$B27,2)="","",INDEX(女子申込!$B$9:$BB$108,$B27,2))</f>
        <v/>
      </c>
      <c r="E27" s="279" t="str">
        <f>IF(INDEX(女子申込!$B$9:$BB$108,$B27,3)="","",INDEX(女子申込!$B$9:$BB$108,$B27,3))</f>
        <v/>
      </c>
      <c r="F27" s="280" t="str">
        <f>IF(INDEX(女子申込!$B$9:$BB$108,$B27,4)="","",INDEX(女子申込!$B$9:$BB$108,$B27,4))</f>
        <v/>
      </c>
      <c r="G27" s="281" t="str">
        <f>IF(INDEX(女子申込!$B$9:$AS$108,$B27,44)="","",INDEX(女子申込!$B$9:$AS$108,$B27,44))</f>
        <v/>
      </c>
      <c r="H27" s="440" t="str">
        <f>IF(INDEX(女子申込!$B$9:$BB$108,$B27,6)="","",INDEX(女子申込!$B$9:$BB$108,$B27,6))</f>
        <v/>
      </c>
      <c r="I27" s="441" t="str">
        <f>IF(INDEX(女子申込!$B$9:$BB$108,$B27,6)="","",INDEX(女子申込!$B$9:$BB$108,$B27,6))</f>
        <v/>
      </c>
      <c r="J27" s="441" t="str">
        <f>IF(INDEX(女子申込!$B$9:$BB$108,$B27,6)="","",INDEX(女子申込!$B$9:$BB$108,$B27,6))</f>
        <v/>
      </c>
      <c r="K27" s="281" t="str">
        <f>IF(INDEX(女子申込!$B$9:$AS$108,$B27,37)="","",INDEX(女子申込!$B$9:$AS$108,$B27,37))</f>
        <v/>
      </c>
      <c r="L27" s="354" t="str">
        <f>IF(INDEX(女子申込!$B$9:$AS$108,$B27,39)="","",INDEX(女子申込!$B$9:$AS$108,$B27,39))</f>
        <v/>
      </c>
      <c r="M27" s="355" t="str">
        <f>IF(INDEX(女子申込!$B$9:$AS$108,$B27,41)="","",INDEX(女子申込!$B$9:$AS$108,$B27,41))</f>
        <v/>
      </c>
      <c r="N27" s="306"/>
      <c r="P27" s="304"/>
      <c r="R27" s="335" t="s">
        <v>42</v>
      </c>
      <c r="S27" s="434" t="str">
        <f>VLOOKUP(MATCH(U26,リレー女子申込!$B$10:$B$63,0)+2,リレー女子申込!$A$10:$K$63,5)</f>
        <v/>
      </c>
      <c r="T27" s="435"/>
      <c r="U27" s="436"/>
      <c r="X27" s="335" t="s">
        <v>42</v>
      </c>
      <c r="Y27" s="434" t="str">
        <f>VLOOKUP(MATCH(AA26,リレー女子申込!$B$10:$B$63,0)+2,リレー女子申込!$A$10:$K$63,10)</f>
        <v/>
      </c>
      <c r="Z27" s="435"/>
      <c r="AA27" s="436"/>
      <c r="AD27" s="335" t="s">
        <v>42</v>
      </c>
      <c r="AE27" s="434" t="str">
        <f>VLOOKUP(MATCH(AG26,リレー女子申込!$B$10:$B$63,0)+2,リレー女子申込!$A$10:$P$63,15)</f>
        <v/>
      </c>
      <c r="AF27" s="435"/>
      <c r="AG27" s="436"/>
      <c r="AH27" s="307"/>
      <c r="AJ27" s="19">
        <f>IF(S27="",0,1)</f>
        <v>0</v>
      </c>
    </row>
    <row r="28" spans="2:36" ht="15" customHeight="1">
      <c r="B28" s="310">
        <f t="shared" si="0"/>
        <v>13</v>
      </c>
      <c r="C28" s="284" t="str">
        <f>IF(INDEX(女子申込!$B$9:$BB$108,$B28,1)="","",INDEX(女子申込!$B$9:$BB$108,$B28,1))</f>
        <v/>
      </c>
      <c r="D28" s="285" t="str">
        <f>IF(INDEX(女子申込!$B$9:$BB$108,$B28,2)="","",INDEX(女子申込!$B$9:$BB$108,$B28,2))</f>
        <v/>
      </c>
      <c r="E28" s="279" t="str">
        <f>IF(INDEX(女子申込!$B$9:$BB$108,$B28,3)="","",INDEX(女子申込!$B$9:$BB$108,$B28,3))</f>
        <v/>
      </c>
      <c r="F28" s="286" t="str">
        <f>IF(INDEX(女子申込!$B$9:$BB$108,$B28,4)="","",INDEX(女子申込!$B$9:$BB$108,$B28,4))</f>
        <v/>
      </c>
      <c r="G28" s="281" t="str">
        <f>IF(INDEX(女子申込!$B$9:$AS$108,$B28,44)="","",INDEX(女子申込!$B$9:$AS$108,$B28,44))</f>
        <v/>
      </c>
      <c r="H28" s="440" t="str">
        <f>IF(INDEX(女子申込!$B$9:$BB$108,$B28,6)="","",INDEX(女子申込!$B$9:$BB$108,$B28,6))</f>
        <v/>
      </c>
      <c r="I28" s="441" t="str">
        <f>IF(INDEX(女子申込!$B$9:$BB$108,$B28,6)="","",INDEX(女子申込!$B$9:$BB$108,$B28,6))</f>
        <v/>
      </c>
      <c r="J28" s="441" t="str">
        <f>IF(INDEX(女子申込!$B$9:$BB$108,$B28,6)="","",INDEX(女子申込!$B$9:$BB$108,$B28,6))</f>
        <v/>
      </c>
      <c r="K28" s="281" t="str">
        <f>IF(INDEX(女子申込!$B$9:$AS$108,$B28,37)="","",INDEX(女子申込!$B$9:$AS$108,$B28,37))</f>
        <v/>
      </c>
      <c r="L28" s="354" t="str">
        <f>IF(INDEX(女子申込!$B$9:$AS$108,$B28,39)="","",INDEX(女子申込!$B$9:$AS$108,$B28,39))</f>
        <v/>
      </c>
      <c r="M28" s="355" t="str">
        <f>IF(INDEX(女子申込!$B$9:$AS$108,$B28,41)="","",INDEX(女子申込!$B$9:$AS$108,$B28,41))</f>
        <v/>
      </c>
      <c r="N28" s="306"/>
      <c r="P28" s="304"/>
      <c r="R28" s="333" t="s">
        <v>11</v>
      </c>
      <c r="S28" s="334" t="s">
        <v>22</v>
      </c>
      <c r="T28" s="334" t="s">
        <v>0</v>
      </c>
      <c r="U28" s="334" t="s">
        <v>2</v>
      </c>
      <c r="V28" s="122"/>
      <c r="W28" s="122"/>
      <c r="X28" s="333" t="s">
        <v>11</v>
      </c>
      <c r="Y28" s="334" t="s">
        <v>22</v>
      </c>
      <c r="Z28" s="334" t="s">
        <v>0</v>
      </c>
      <c r="AA28" s="334" t="s">
        <v>2</v>
      </c>
      <c r="AC28" s="122"/>
      <c r="AD28" s="333" t="s">
        <v>11</v>
      </c>
      <c r="AE28" s="334" t="s">
        <v>22</v>
      </c>
      <c r="AF28" s="334" t="s">
        <v>0</v>
      </c>
      <c r="AG28" s="334" t="s">
        <v>2</v>
      </c>
      <c r="AH28" s="307"/>
    </row>
    <row r="29" spans="2:36" ht="15" customHeight="1">
      <c r="B29" s="310">
        <f t="shared" si="0"/>
        <v>14</v>
      </c>
      <c r="C29" s="277" t="str">
        <f>IF(INDEX(女子申込!$B$9:$BB$108,$B29,1)="","",INDEX(女子申込!$B$9:$BB$108,$B29,1))</f>
        <v/>
      </c>
      <c r="D29" s="278" t="str">
        <f>IF(INDEX(女子申込!$B$9:$BB$108,$B29,2)="","",INDEX(女子申込!$B$9:$BB$108,$B29,2))</f>
        <v/>
      </c>
      <c r="E29" s="279" t="str">
        <f>IF(INDEX(女子申込!$B$9:$BB$108,$B29,3)="","",INDEX(女子申込!$B$9:$BB$108,$B29,3))</f>
        <v/>
      </c>
      <c r="F29" s="280" t="str">
        <f>IF(INDEX(女子申込!$B$9:$BB$108,$B29,4)="","",INDEX(女子申込!$B$9:$BB$108,$B29,4))</f>
        <v/>
      </c>
      <c r="G29" s="281" t="str">
        <f>IF(INDEX(女子申込!$B$9:$AS$108,$B29,44)="","",INDEX(女子申込!$B$9:$AS$108,$B29,44))</f>
        <v/>
      </c>
      <c r="H29" s="440" t="str">
        <f>IF(INDEX(女子申込!$B$9:$BB$108,$B29,6)="","",INDEX(女子申込!$B$9:$BB$108,$B29,6))</f>
        <v/>
      </c>
      <c r="I29" s="441" t="str">
        <f>IF(INDEX(女子申込!$B$9:$BB$108,$B29,6)="","",INDEX(女子申込!$B$9:$BB$108,$B29,6))</f>
        <v/>
      </c>
      <c r="J29" s="441" t="str">
        <f>IF(INDEX(女子申込!$B$9:$BB$108,$B29,6)="","",INDEX(女子申込!$B$9:$BB$108,$B29,6))</f>
        <v/>
      </c>
      <c r="K29" s="281" t="str">
        <f>IF(INDEX(女子申込!$B$9:$AS$108,$B29,37)="","",INDEX(女子申込!$B$9:$AS$108,$B29,37))</f>
        <v/>
      </c>
      <c r="L29" s="354" t="str">
        <f>IF(INDEX(女子申込!$B$9:$AS$108,$B29,39)="","",INDEX(女子申込!$B$9:$AS$108,$B29,39))</f>
        <v/>
      </c>
      <c r="M29" s="355" t="str">
        <f>IF(INDEX(女子申込!$B$9:$AS$108,$B29,41)="","",INDEX(女子申込!$B$9:$AS$108,$B29,41))</f>
        <v/>
      </c>
      <c r="N29" s="306"/>
      <c r="P29" s="304"/>
      <c r="Q29">
        <v>1</v>
      </c>
      <c r="R29" s="300" t="str">
        <f>IF(VLOOKUP(MATCH(U26,リレー女子申込!$B$10:$B$63,0)+3+Q29,リレー女子申込!$A$10:$K$63,4)="","",VLOOKUP(MATCH(U26,リレー女子申込!$B$10:$B$63,0)+3+Q29,リレー女子申込!$A$10:$K$63,4))</f>
        <v/>
      </c>
      <c r="S29" s="300" t="str">
        <f>IF(VLOOKUP(MATCH(U26,リレー女子申込!$B$10:$B$63,0)+3+Q29,リレー女子申込!$A$10:$K$63,5)="","",VLOOKUP(MATCH(U26,リレー女子申込!$B$10:$B$63,0)+3+Q29,リレー女子申込!$A$10:$K$63,5))</f>
        <v/>
      </c>
      <c r="T29" s="300" t="str">
        <f>IF(VLOOKUP(MATCH(U26,リレー女子申込!$B$10:$B$63,0)+3+Q29,リレー女子申込!$A$10:$K$63,6)="","",VLOOKUP(MATCH(U26,リレー女子申込!$B$10:$B$63,0)+3+Q29,リレー女子申込!$A$10:$K$63,6))</f>
        <v/>
      </c>
      <c r="U29" s="437" t="str">
        <f>IF(VLOOKUP(MATCH(U26,リレー女子申込!$B$10:$B$63,0)+1,リレー女子申込!$A$10:$K$63,4)="","",VLOOKUP(MATCH(U26,リレー女子申込!$B$10:$B$63,0)+1,リレー女子申込!$A$10:$K$63,4))</f>
        <v/>
      </c>
      <c r="W29">
        <v>1</v>
      </c>
      <c r="X29" s="300" t="str">
        <f>IF(VLOOKUP(MATCH(AA26,リレー女子申込!$B$10:$B$63,0)+3+W29,リレー女子申込!$A$10:$K$63,9)="","",VLOOKUP(MATCH(AA26,リレー女子申込!$B$10:$B$63,0)+3+W29,リレー女子申込!$A$10:$K$63,9))</f>
        <v/>
      </c>
      <c r="Y29" s="300" t="str">
        <f>IF(VLOOKUP(MATCH(AA26,リレー女子申込!$B$10:$B$63,0)+3+W29,リレー女子申込!$A$10:$K$63,10)="","",VLOOKUP(MATCH(AA26,リレー女子申込!$B$10:$B$63,0)+3+W29,リレー女子申込!$A$10:$K$63,10))</f>
        <v/>
      </c>
      <c r="Z29" s="300" t="str">
        <f>IF(VLOOKUP(MATCH(AA26,リレー女子申込!$B$10:$B$63,0)+3+W29,リレー女子申込!$A$10:$K$63,11)="","",VLOOKUP(MATCH(AA26,リレー女子申込!$B$10:$B$63,0)+3+W29,リレー女子申込!$A$10:$K$63,11))</f>
        <v/>
      </c>
      <c r="AA29" s="437" t="str">
        <f>IF(VLOOKUP(MATCH(AA26,リレー女子申込!$B$10:$B$63,0)+1,リレー女子申込!$A$10:$K$63,9)="","",VLOOKUP(MATCH(AA26,リレー女子申込!$B$10:$B$63,0)+1,リレー女子申込!$A$10:$K$63,9))</f>
        <v/>
      </c>
      <c r="AC29">
        <v>1</v>
      </c>
      <c r="AD29" s="300" t="str">
        <f>IF(VLOOKUP(MATCH(AG26,リレー女子申込!$B$10:$B$63,0)+3+AC29,リレー女子申込!$A$10:$P$63,14)="","",VLOOKUP(MATCH(AG26,リレー女子申込!$B$10:$B$63,0)+3+AC29,リレー女子申込!$A$10:$P$63,14))</f>
        <v/>
      </c>
      <c r="AE29" s="300" t="str">
        <f>IF(VLOOKUP(MATCH(AG26,リレー女子申込!$B$10:$B$63,0)+3+AC29,リレー女子申込!$A$10:$P$63,15)="","",VLOOKUP(MATCH(AG26,リレー女子申込!$B$10:$B$63,0)+3+AC29,リレー女子申込!$A$10:$P$63,15))</f>
        <v/>
      </c>
      <c r="AF29" s="300" t="str">
        <f>IF(VLOOKUP(MATCH(AG26,リレー女子申込!$B$10:$B$63,0)+3+AC29,リレー女子申込!$A$10:$P$63,16)="","",VLOOKUP(MATCH(AG26,リレー女子申込!$B$10:$B$63,0)+3+AC29,リレー女子申込!$A$10:$P$63,16))</f>
        <v/>
      </c>
      <c r="AG29" s="437" t="str">
        <f>IF(VLOOKUP(MATCH(AG26,リレー女子申込!$B$10:$B$63,0)+1,リレー女子申込!$A$10:$P$63,14)="","",VLOOKUP(MATCH(AG26,リレー女子申込!$B$10:$B$63,0)+1,リレー女子申込!$A$10:$P$63,14))</f>
        <v/>
      </c>
      <c r="AH29" s="306"/>
      <c r="AJ29" s="19">
        <f>IF(Y27="",0,1)</f>
        <v>0</v>
      </c>
    </row>
    <row r="30" spans="2:36" ht="15" customHeight="1">
      <c r="B30" s="310">
        <f t="shared" si="0"/>
        <v>15</v>
      </c>
      <c r="C30" s="284" t="str">
        <f>IF(INDEX(女子申込!$B$9:$BB$108,$B30,1)="","",INDEX(女子申込!$B$9:$BB$108,$B30,1))</f>
        <v/>
      </c>
      <c r="D30" s="285" t="str">
        <f>IF(INDEX(女子申込!$B$9:$BB$108,$B30,2)="","",INDEX(女子申込!$B$9:$BB$108,$B30,2))</f>
        <v/>
      </c>
      <c r="E30" s="279" t="str">
        <f>IF(INDEX(女子申込!$B$9:$BB$108,$B30,3)="","",INDEX(女子申込!$B$9:$BB$108,$B30,3))</f>
        <v/>
      </c>
      <c r="F30" s="286" t="str">
        <f>IF(INDEX(女子申込!$B$9:$BB$108,$B30,4)="","",INDEX(女子申込!$B$9:$BB$108,$B30,4))</f>
        <v/>
      </c>
      <c r="G30" s="281" t="str">
        <f>IF(INDEX(女子申込!$B$9:$AS$108,$B30,44)="","",INDEX(女子申込!$B$9:$AS$108,$B30,44))</f>
        <v/>
      </c>
      <c r="H30" s="440" t="str">
        <f>IF(INDEX(女子申込!$B$9:$BB$108,$B30,6)="","",INDEX(女子申込!$B$9:$BB$108,$B30,6))</f>
        <v/>
      </c>
      <c r="I30" s="441" t="str">
        <f>IF(INDEX(女子申込!$B$9:$BB$108,$B30,6)="","",INDEX(女子申込!$B$9:$BB$108,$B30,6))</f>
        <v/>
      </c>
      <c r="J30" s="441" t="str">
        <f>IF(INDEX(女子申込!$B$9:$BB$108,$B30,6)="","",INDEX(女子申込!$B$9:$BB$108,$B30,6))</f>
        <v/>
      </c>
      <c r="K30" s="281" t="str">
        <f>IF(INDEX(女子申込!$B$9:$AS$108,$B30,37)="","",INDEX(女子申込!$B$9:$AS$108,$B30,37))</f>
        <v/>
      </c>
      <c r="L30" s="354" t="str">
        <f>IF(INDEX(女子申込!$B$9:$AS$108,$B30,39)="","",INDEX(女子申込!$B$9:$AS$108,$B30,39))</f>
        <v/>
      </c>
      <c r="M30" s="355" t="str">
        <f>IF(INDEX(女子申込!$B$9:$AS$108,$B30,41)="","",INDEX(女子申込!$B$9:$AS$108,$B30,41))</f>
        <v/>
      </c>
      <c r="N30" s="306"/>
      <c r="P30" s="304"/>
      <c r="Q30">
        <v>2</v>
      </c>
      <c r="R30" s="300" t="str">
        <f>IF(VLOOKUP(MATCH(U26,リレー女子申込!$B$10:$B$63,0)+3+Q30,リレー女子申込!$A$10:$K$63,4)="","",VLOOKUP(MATCH(U26,リレー女子申込!$B$10:$B$63,0)+3+Q30,リレー女子申込!$A$10:$K$63,4))</f>
        <v/>
      </c>
      <c r="S30" s="300" t="str">
        <f>IF(VLOOKUP(MATCH(U26,リレー女子申込!$B$10:$B$63,0)+3+Q30,リレー女子申込!$A$10:$K$63,5)="","",VLOOKUP(MATCH(U26,リレー女子申込!$B$10:$B$63,0)+3+Q30,リレー女子申込!$A$10:$K$63,5))</f>
        <v/>
      </c>
      <c r="T30" s="300" t="str">
        <f>IF(VLOOKUP(MATCH(U26,リレー女子申込!$B$10:$B$63,0)+3+Q30,リレー女子申込!$A$10:$K$63,6)="","",VLOOKUP(MATCH(U26,リレー女子申込!$B$10:$B$63,0)+3+Q30,リレー女子申込!$A$10:$K$63,6))</f>
        <v/>
      </c>
      <c r="U30" s="438"/>
      <c r="W30">
        <v>2</v>
      </c>
      <c r="X30" s="300" t="str">
        <f>IF(VLOOKUP(MATCH(AA26,リレー女子申込!$B$10:$B$63,0)+3+W30,リレー女子申込!$A$10:$K$63,9)="","",VLOOKUP(MATCH(AA26,リレー女子申込!$B$10:$B$63,0)+3+W30,リレー女子申込!$A$10:$K$63,9))</f>
        <v/>
      </c>
      <c r="Y30" s="300" t="str">
        <f>IF(VLOOKUP(MATCH(AA26,リレー女子申込!$B$10:$B$63,0)+3+W30,リレー女子申込!$A$10:$K$63,10)="","",VLOOKUP(MATCH(AA26,リレー女子申込!$B$10:$B$63,0)+3+W30,リレー女子申込!$A$10:$K$63,10))</f>
        <v/>
      </c>
      <c r="Z30" s="300" t="str">
        <f>IF(VLOOKUP(MATCH(AA26,リレー女子申込!$B$10:$B$63,0)+3+W30,リレー女子申込!$A$10:$K$63,11)="","",VLOOKUP(MATCH(AA26,リレー女子申込!$B$10:$B$63,0)+3+W30,リレー女子申込!$A$10:$K$63,11))</f>
        <v/>
      </c>
      <c r="AA30" s="438"/>
      <c r="AC30">
        <v>2</v>
      </c>
      <c r="AD30" s="300" t="str">
        <f>IF(VLOOKUP(MATCH(AG26,リレー女子申込!$B$10:$B$63,0)+3+AC30,リレー女子申込!$A$10:$P$63,14)="","",VLOOKUP(MATCH(AG26,リレー女子申込!$B$10:$B$63,0)+3+AC30,リレー女子申込!$A$10:$P$63,14))</f>
        <v/>
      </c>
      <c r="AE30" s="300" t="str">
        <f>IF(VLOOKUP(MATCH(AG26,リレー女子申込!$B$10:$B$63,0)+3+AC30,リレー女子申込!$A$10:$P$63,15)="","",VLOOKUP(MATCH(AG26,リレー女子申込!$B$10:$B$63,0)+3+AC30,リレー女子申込!$A$10:$P$63,15))</f>
        <v/>
      </c>
      <c r="AF30" s="300" t="str">
        <f>IF(VLOOKUP(MATCH(AG26,リレー女子申込!$B$10:$B$63,0)+3+AC30,リレー女子申込!$A$10:$P$63,16)="","",VLOOKUP(MATCH(AG26,リレー女子申込!$B$10:$B$63,0)+3+AC30,リレー女子申込!$A$10:$P$63,16))</f>
        <v/>
      </c>
      <c r="AG30" s="438"/>
      <c r="AH30" s="358"/>
    </row>
    <row r="31" spans="2:36" ht="15" customHeight="1">
      <c r="B31" s="310">
        <f t="shared" si="0"/>
        <v>16</v>
      </c>
      <c r="C31" s="277" t="str">
        <f>IF(INDEX(女子申込!$B$9:$BB$108,$B31,1)="","",INDEX(女子申込!$B$9:$BB$108,$B31,1))</f>
        <v/>
      </c>
      <c r="D31" s="278" t="str">
        <f>IF(INDEX(女子申込!$B$9:$BB$108,$B31,2)="","",INDEX(女子申込!$B$9:$BB$108,$B31,2))</f>
        <v/>
      </c>
      <c r="E31" s="279" t="str">
        <f>IF(INDEX(女子申込!$B$9:$BB$108,$B31,3)="","",INDEX(女子申込!$B$9:$BB$108,$B31,3))</f>
        <v/>
      </c>
      <c r="F31" s="280" t="str">
        <f>IF(INDEX(女子申込!$B$9:$BB$108,$B31,4)="","",INDEX(女子申込!$B$9:$BB$108,$B31,4))</f>
        <v/>
      </c>
      <c r="G31" s="281" t="str">
        <f>IF(INDEX(女子申込!$B$9:$AS$108,$B31,44)="","",INDEX(女子申込!$B$9:$AS$108,$B31,44))</f>
        <v/>
      </c>
      <c r="H31" s="440" t="str">
        <f>IF(INDEX(女子申込!$B$9:$BB$108,$B31,6)="","",INDEX(女子申込!$B$9:$BB$108,$B31,6))</f>
        <v/>
      </c>
      <c r="I31" s="441" t="str">
        <f>IF(INDEX(女子申込!$B$9:$BB$108,$B31,6)="","",INDEX(女子申込!$B$9:$BB$108,$B31,6))</f>
        <v/>
      </c>
      <c r="J31" s="441" t="str">
        <f>IF(INDEX(女子申込!$B$9:$BB$108,$B31,6)="","",INDEX(女子申込!$B$9:$BB$108,$B31,6))</f>
        <v/>
      </c>
      <c r="K31" s="281" t="str">
        <f>IF(INDEX(女子申込!$B$9:$AS$108,$B31,37)="","",INDEX(女子申込!$B$9:$AS$108,$B31,37))</f>
        <v/>
      </c>
      <c r="L31" s="354" t="str">
        <f>IF(INDEX(女子申込!$B$9:$AS$108,$B31,39)="","",INDEX(女子申込!$B$9:$AS$108,$B31,39))</f>
        <v/>
      </c>
      <c r="M31" s="355" t="str">
        <f>IF(INDEX(女子申込!$B$9:$AS$108,$B31,41)="","",INDEX(女子申込!$B$9:$AS$108,$B31,41))</f>
        <v/>
      </c>
      <c r="N31" s="306"/>
      <c r="P31" s="304"/>
      <c r="Q31">
        <v>3</v>
      </c>
      <c r="R31" s="300" t="str">
        <f>IF(VLOOKUP(MATCH(U26,リレー女子申込!$B$10:$B$63,0)+3+Q31,リレー女子申込!$A$10:$K$63,4)="","",VLOOKUP(MATCH(U26,リレー女子申込!$B$10:$B$63,0)+3+Q31,リレー女子申込!$A$10:$K$63,4))</f>
        <v/>
      </c>
      <c r="S31" s="300" t="str">
        <f>IF(VLOOKUP(MATCH(U26,リレー女子申込!$B$10:$B$63,0)+3+Q31,リレー女子申込!$A$10:$K$63,5)="","",VLOOKUP(MATCH(U26,リレー女子申込!$B$10:$B$63,0)+3+Q31,リレー女子申込!$A$10:$K$63,5))</f>
        <v/>
      </c>
      <c r="T31" s="300" t="str">
        <f>IF(VLOOKUP(MATCH(U26,リレー女子申込!$B$10:$B$63,0)+3+Q31,リレー女子申込!$A$10:$K$63,6)="","",VLOOKUP(MATCH(U26,リレー女子申込!$B$10:$B$63,0)+3+Q31,リレー女子申込!$A$10:$K$63,6))</f>
        <v/>
      </c>
      <c r="U31" s="438"/>
      <c r="W31">
        <v>3</v>
      </c>
      <c r="X31" s="300" t="str">
        <f>IF(VLOOKUP(MATCH(AA26,リレー女子申込!$B$10:$B$63,0)+3+W31,リレー女子申込!$A$10:$K$63,9)="","",VLOOKUP(MATCH(AA26,リレー女子申込!$B$10:$B$63,0)+3+W31,リレー女子申込!$A$10:$K$63,9))</f>
        <v/>
      </c>
      <c r="Y31" s="300" t="str">
        <f>IF(VLOOKUP(MATCH(AA26,リレー女子申込!$B$10:$B$63,0)+3+W31,リレー女子申込!$A$10:$K$63,10)="","",VLOOKUP(MATCH(AA26,リレー女子申込!$B$10:$B$63,0)+3+W31,リレー女子申込!$A$10:$K$63,10))</f>
        <v/>
      </c>
      <c r="Z31" s="300" t="str">
        <f>IF(VLOOKUP(MATCH(AA26,リレー女子申込!$B$10:$B$63,0)+3+W31,リレー女子申込!$A$10:$K$63,11)="","",VLOOKUP(MATCH(AA26,リレー女子申込!$B$10:$B$63,0)+3+W31,リレー女子申込!$A$10:$K$63,11))</f>
        <v/>
      </c>
      <c r="AA31" s="438"/>
      <c r="AC31">
        <v>3</v>
      </c>
      <c r="AD31" s="300" t="str">
        <f>IF(VLOOKUP(MATCH(AG26,リレー女子申込!$B$10:$B$63,0)+3+AC31,リレー女子申込!$A$10:$P$63,14)="","",VLOOKUP(MATCH(AG26,リレー女子申込!$B$10:$B$63,0)+3+AC31,リレー女子申込!$A$10:$P$63,14))</f>
        <v/>
      </c>
      <c r="AE31" s="300" t="str">
        <f>IF(VLOOKUP(MATCH(AG26,リレー女子申込!$B$10:$B$63,0)+3+AC31,リレー女子申込!$A$10:$P$63,15)="","",VLOOKUP(MATCH(AG26,リレー女子申込!$B$10:$B$63,0)+3+AC31,リレー女子申込!$A$10:$P$63,15))</f>
        <v/>
      </c>
      <c r="AF31" s="300" t="str">
        <f>IF(VLOOKUP(MATCH(AG26,リレー女子申込!$B$10:$B$63,0)+3+AC31,リレー女子申込!$A$10:$P$63,16)="","",VLOOKUP(MATCH(AG26,リレー女子申込!$B$10:$B$63,0)+3+AC31,リレー女子申込!$A$10:$P$63,16))</f>
        <v/>
      </c>
      <c r="AG31" s="438"/>
      <c r="AH31" s="358"/>
      <c r="AJ31" s="19">
        <f>IF(AE27="",0,1)</f>
        <v>0</v>
      </c>
    </row>
    <row r="32" spans="2:36" ht="15" customHeight="1">
      <c r="B32" s="310">
        <f t="shared" si="0"/>
        <v>17</v>
      </c>
      <c r="C32" s="277" t="str">
        <f>IF(INDEX(女子申込!$B$9:$BB$108,$B32,1)="","",INDEX(女子申込!$B$9:$BB$108,$B32,1))</f>
        <v/>
      </c>
      <c r="D32" s="278" t="str">
        <f>IF(INDEX(女子申込!$B$9:$BB$108,$B32,2)="","",INDEX(女子申込!$B$9:$BB$108,$B32,2))</f>
        <v/>
      </c>
      <c r="E32" s="279" t="str">
        <f>IF(INDEX(女子申込!$B$9:$BB$108,$B32,3)="","",INDEX(女子申込!$B$9:$BB$108,$B32,3))</f>
        <v/>
      </c>
      <c r="F32" s="280" t="str">
        <f>IF(INDEX(女子申込!$B$9:$BB$108,$B32,4)="","",INDEX(女子申込!$B$9:$BB$108,$B32,4))</f>
        <v/>
      </c>
      <c r="G32" s="281" t="str">
        <f>IF(INDEX(女子申込!$B$9:$AS$108,$B32,44)="","",INDEX(女子申込!$B$9:$AS$108,$B32,44))</f>
        <v/>
      </c>
      <c r="H32" s="440" t="str">
        <f>IF(INDEX(女子申込!$B$9:$BB$108,$B32,6)="","",INDEX(女子申込!$B$9:$BB$108,$B32,6))</f>
        <v/>
      </c>
      <c r="I32" s="441" t="str">
        <f>IF(INDEX(女子申込!$B$9:$BB$108,$B32,6)="","",INDEX(女子申込!$B$9:$BB$108,$B32,6))</f>
        <v/>
      </c>
      <c r="J32" s="441" t="str">
        <f>IF(INDEX(女子申込!$B$9:$BB$108,$B32,6)="","",INDEX(女子申込!$B$9:$BB$108,$B32,6))</f>
        <v/>
      </c>
      <c r="K32" s="281" t="str">
        <f>IF(INDEX(女子申込!$B$9:$AS$108,$B32,37)="","",INDEX(女子申込!$B$9:$AS$108,$B32,37))</f>
        <v/>
      </c>
      <c r="L32" s="354" t="str">
        <f>IF(INDEX(女子申込!$B$9:$AS$108,$B32,39)="","",INDEX(女子申込!$B$9:$AS$108,$B32,39))</f>
        <v/>
      </c>
      <c r="M32" s="355" t="str">
        <f>IF(INDEX(女子申込!$B$9:$AS$108,$B32,41)="","",INDEX(女子申込!$B$9:$AS$108,$B32,41))</f>
        <v/>
      </c>
      <c r="N32" s="306"/>
      <c r="P32" s="304"/>
      <c r="Q32">
        <v>4</v>
      </c>
      <c r="R32" s="300" t="str">
        <f>IF(VLOOKUP(MATCH(U26,リレー女子申込!$B$10:$B$63,0)+3+Q32,リレー女子申込!$A$10:$K$63,4)="","",VLOOKUP(MATCH(U26,リレー女子申込!$B$10:$B$63,0)+3+Q32,リレー女子申込!$A$10:$K$63,4))</f>
        <v/>
      </c>
      <c r="S32" s="300" t="str">
        <f>IF(VLOOKUP(MATCH(U26,リレー女子申込!$B$10:$B$63,0)+3+Q32,リレー女子申込!$A$10:$K$63,5)="","",VLOOKUP(MATCH(U26,リレー女子申込!$B$10:$B$63,0)+3+Q32,リレー女子申込!$A$10:$K$63,5))</f>
        <v/>
      </c>
      <c r="T32" s="300" t="str">
        <f>IF(VLOOKUP(MATCH(U26,リレー女子申込!$B$10:$B$63,0)+3+Q32,リレー女子申込!$A$10:$K$63,6)="","",VLOOKUP(MATCH(U26,リレー女子申込!$B$10:$B$63,0)+3+Q32,リレー女子申込!$A$10:$K$63,6))</f>
        <v/>
      </c>
      <c r="U32" s="438"/>
      <c r="W32">
        <v>4</v>
      </c>
      <c r="X32" s="300" t="str">
        <f>IF(VLOOKUP(MATCH(AA26,リレー女子申込!$B$10:$B$63,0)+3+W32,リレー女子申込!$A$10:$K$63,9)="","",VLOOKUP(MATCH(AA26,リレー女子申込!$B$10:$B$63,0)+3+W32,リレー女子申込!$A$10:$K$63,9))</f>
        <v/>
      </c>
      <c r="Y32" s="300" t="str">
        <f>IF(VLOOKUP(MATCH(AA26,リレー女子申込!$B$10:$B$63,0)+3+W32,リレー女子申込!$A$10:$K$63,10)="","",VLOOKUP(MATCH(AA26,リレー女子申込!$B$10:$B$63,0)+3+W32,リレー女子申込!$A$10:$K$63,10))</f>
        <v/>
      </c>
      <c r="Z32" s="300" t="str">
        <f>IF(VLOOKUP(MATCH(AA26,リレー女子申込!$B$10:$B$63,0)+3+W32,リレー女子申込!$A$10:$K$63,11)="","",VLOOKUP(MATCH(AA26,リレー女子申込!$B$10:$B$63,0)+3+W32,リレー女子申込!$A$10:$K$63,11))</f>
        <v/>
      </c>
      <c r="AA32" s="438"/>
      <c r="AC32">
        <v>4</v>
      </c>
      <c r="AD32" s="300" t="str">
        <f>IF(VLOOKUP(MATCH(AG26,リレー女子申込!$B$10:$B$63,0)+3+AC32,リレー女子申込!$A$10:$P$63,14)="","",VLOOKUP(MATCH(AG26,リレー女子申込!$B$10:$B$63,0)+3+AC32,リレー女子申込!$A$10:$P$63,14))</f>
        <v/>
      </c>
      <c r="AE32" s="300" t="str">
        <f>IF(VLOOKUP(MATCH(AG26,リレー女子申込!$B$10:$B$63,0)+3+AC32,リレー女子申込!$A$10:$P$63,15)="","",VLOOKUP(MATCH(AG26,リレー女子申込!$B$10:$B$63,0)+3+AC32,リレー女子申込!$A$10:$P$63,15))</f>
        <v/>
      </c>
      <c r="AF32" s="300" t="str">
        <f>IF(VLOOKUP(MATCH(AG26,リレー女子申込!$B$10:$B$63,0)+3+AC32,リレー女子申込!$A$10:$P$63,16)="","",VLOOKUP(MATCH(AG26,リレー女子申込!$B$10:$B$63,0)+3+AC32,リレー女子申込!$A$10:$P$63,16))</f>
        <v/>
      </c>
      <c r="AG32" s="438"/>
      <c r="AH32" s="358"/>
    </row>
    <row r="33" spans="2:36" ht="15" customHeight="1">
      <c r="B33" s="310">
        <f t="shared" si="0"/>
        <v>18</v>
      </c>
      <c r="C33" s="277" t="str">
        <f>IF(INDEX(女子申込!$B$9:$BB$108,$B33,1)="","",INDEX(女子申込!$B$9:$BB$108,$B33,1))</f>
        <v/>
      </c>
      <c r="D33" s="278" t="str">
        <f>IF(INDEX(女子申込!$B$9:$BB$108,$B33,2)="","",INDEX(女子申込!$B$9:$BB$108,$B33,2))</f>
        <v/>
      </c>
      <c r="E33" s="279" t="str">
        <f>IF(INDEX(女子申込!$B$9:$BB$108,$B33,3)="","",INDEX(女子申込!$B$9:$BB$108,$B33,3))</f>
        <v/>
      </c>
      <c r="F33" s="280" t="str">
        <f>IF(INDEX(女子申込!$B$9:$BB$108,$B33,4)="","",INDEX(女子申込!$B$9:$BB$108,$B33,4))</f>
        <v/>
      </c>
      <c r="G33" s="281" t="str">
        <f>IF(INDEX(女子申込!$B$9:$AS$108,$B33,44)="","",INDEX(女子申込!$B$9:$AS$108,$B33,44))</f>
        <v/>
      </c>
      <c r="H33" s="440" t="str">
        <f>IF(INDEX(女子申込!$B$9:$BB$108,$B33,6)="","",INDEX(女子申込!$B$9:$BB$108,$B33,6))</f>
        <v/>
      </c>
      <c r="I33" s="441" t="str">
        <f>IF(INDEX(女子申込!$B$9:$BB$108,$B33,6)="","",INDEX(女子申込!$B$9:$BB$108,$B33,6))</f>
        <v/>
      </c>
      <c r="J33" s="441" t="str">
        <f>IF(INDEX(女子申込!$B$9:$BB$108,$B33,6)="","",INDEX(女子申込!$B$9:$BB$108,$B33,6))</f>
        <v/>
      </c>
      <c r="K33" s="281" t="str">
        <f>IF(INDEX(女子申込!$B$9:$AS$108,$B33,37)="","",INDEX(女子申込!$B$9:$AS$108,$B33,37))</f>
        <v/>
      </c>
      <c r="L33" s="354" t="str">
        <f>IF(INDEX(女子申込!$B$9:$AS$108,$B33,39)="","",INDEX(女子申込!$B$9:$AS$108,$B33,39))</f>
        <v/>
      </c>
      <c r="M33" s="355" t="str">
        <f>IF(INDEX(女子申込!$B$9:$AS$108,$B33,41)="","",INDEX(女子申込!$B$9:$AS$108,$B33,41))</f>
        <v/>
      </c>
      <c r="N33" s="306"/>
      <c r="P33" s="304"/>
      <c r="Q33">
        <v>5</v>
      </c>
      <c r="R33" s="300" t="str">
        <f>IF(VLOOKUP(MATCH(U26,リレー女子申込!$B$10:$B$63,0)+3+Q33,リレー女子申込!$A$10:$K$63,4)="","",VLOOKUP(MATCH(U26,リレー女子申込!$B$10:$B$63,0)+3+Q33,リレー女子申込!$A$10:$K$63,4))</f>
        <v/>
      </c>
      <c r="S33" s="300" t="str">
        <f>IF(VLOOKUP(MATCH(U26,リレー女子申込!$B$10:$B$63,0)+3+Q33,リレー女子申込!$A$10:$K$63,5)="","",VLOOKUP(MATCH(U26,リレー女子申込!$B$10:$B$63,0)+3+Q33,リレー女子申込!$A$10:$K$63,5))</f>
        <v/>
      </c>
      <c r="T33" s="300" t="str">
        <f>IF(VLOOKUP(MATCH(U26,リレー女子申込!$B$10:$B$63,0)+3+Q33,リレー女子申込!$A$10:$K$63,6)="","",VLOOKUP(MATCH(U26,リレー女子申込!$B$10:$B$63,0)+3+Q33,リレー女子申込!$A$10:$K$63,6))</f>
        <v/>
      </c>
      <c r="U33" s="438"/>
      <c r="W33">
        <v>5</v>
      </c>
      <c r="X33" s="300" t="str">
        <f>IF(VLOOKUP(MATCH(AA26,リレー女子申込!$B$10:$B$63,0)+3+W33,リレー女子申込!$A$10:$K$63,9)="","",VLOOKUP(MATCH(AA26,リレー女子申込!$B$10:$B$63,0)+3+W33,リレー女子申込!$A$10:$K$63,9))</f>
        <v/>
      </c>
      <c r="Y33" s="300" t="str">
        <f>IF(VLOOKUP(MATCH(AA26,リレー女子申込!$B$10:$B$63,0)+3+W33,リレー女子申込!$A$10:$K$63,10)="","",VLOOKUP(MATCH(AA26,リレー女子申込!$B$10:$B$63,0)+3+W33,リレー女子申込!$A$10:$K$63,10))</f>
        <v/>
      </c>
      <c r="Z33" s="300" t="str">
        <f>IF(VLOOKUP(MATCH(AA26,リレー女子申込!$B$10:$B$63,0)+3+W33,リレー女子申込!$A$10:$K$63,11)="","",VLOOKUP(MATCH(AA26,リレー女子申込!$B$10:$B$63,0)+3+W33,リレー女子申込!$A$10:$K$63,11))</f>
        <v/>
      </c>
      <c r="AA33" s="438"/>
      <c r="AC33">
        <v>5</v>
      </c>
      <c r="AD33" s="300" t="str">
        <f>IF(VLOOKUP(MATCH(AG26,リレー女子申込!$B$10:$B$63,0)+3+AC33,リレー女子申込!$A$10:$P$63,14)="","",VLOOKUP(MATCH(AG26,リレー女子申込!$B$10:$B$63,0)+3+AC33,リレー女子申込!$A$10:$P$63,14))</f>
        <v/>
      </c>
      <c r="AE33" s="300" t="str">
        <f>IF(VLOOKUP(MATCH(AG26,リレー女子申込!$B$10:$B$63,0)+3+AC33,リレー女子申込!$A$10:$P$63,15)="","",VLOOKUP(MATCH(AG26,リレー女子申込!$B$10:$B$63,0)+3+AC33,リレー女子申込!$A$10:$P$63,15))</f>
        <v/>
      </c>
      <c r="AF33" s="300" t="str">
        <f>IF(VLOOKUP(MATCH(AG26,リレー女子申込!$B$10:$B$63,0)+3+AC33,リレー女子申込!$A$10:$P$63,16)="","",VLOOKUP(MATCH(AG26,リレー女子申込!$B$10:$B$63,0)+3+AC33,リレー女子申込!$A$10:$P$63,16))</f>
        <v/>
      </c>
      <c r="AG33" s="438"/>
      <c r="AH33" s="358"/>
    </row>
    <row r="34" spans="2:36" ht="15" customHeight="1">
      <c r="B34" s="310">
        <f t="shared" si="0"/>
        <v>19</v>
      </c>
      <c r="C34" s="277" t="str">
        <f>IF(INDEX(女子申込!$B$9:$BB$108,$B34,1)="","",INDEX(女子申込!$B$9:$BB$108,$B34,1))</f>
        <v/>
      </c>
      <c r="D34" s="278" t="str">
        <f>IF(INDEX(女子申込!$B$9:$BB$108,$B34,2)="","",INDEX(女子申込!$B$9:$BB$108,$B34,2))</f>
        <v/>
      </c>
      <c r="E34" s="279" t="str">
        <f>IF(INDEX(女子申込!$B$9:$BB$108,$B34,3)="","",INDEX(女子申込!$B$9:$BB$108,$B34,3))</f>
        <v/>
      </c>
      <c r="F34" s="280" t="str">
        <f>IF(INDEX(女子申込!$B$9:$BB$108,$B34,4)="","",INDEX(女子申込!$B$9:$BB$108,$B34,4))</f>
        <v/>
      </c>
      <c r="G34" s="281" t="str">
        <f>IF(INDEX(女子申込!$B$9:$AS$108,$B34,44)="","",INDEX(女子申込!$B$9:$AS$108,$B34,44))</f>
        <v/>
      </c>
      <c r="H34" s="440" t="str">
        <f>IF(INDEX(女子申込!$B$9:$BB$108,$B34,6)="","",INDEX(女子申込!$B$9:$BB$108,$B34,6))</f>
        <v/>
      </c>
      <c r="I34" s="441" t="str">
        <f>IF(INDEX(女子申込!$B$9:$BB$108,$B34,6)="","",INDEX(女子申込!$B$9:$BB$108,$B34,6))</f>
        <v/>
      </c>
      <c r="J34" s="441" t="str">
        <f>IF(INDEX(女子申込!$B$9:$BB$108,$B34,6)="","",INDEX(女子申込!$B$9:$BB$108,$B34,6))</f>
        <v/>
      </c>
      <c r="K34" s="281" t="str">
        <f>IF(INDEX(女子申込!$B$9:$AS$108,$B34,37)="","",INDEX(女子申込!$B$9:$AS$108,$B34,37))</f>
        <v/>
      </c>
      <c r="L34" s="354" t="str">
        <f>IF(INDEX(女子申込!$B$9:$AS$108,$B34,39)="","",INDEX(女子申込!$B$9:$AS$108,$B34,39))</f>
        <v/>
      </c>
      <c r="M34" s="355" t="str">
        <f>IF(INDEX(女子申込!$B$9:$AS$108,$B34,41)="","",INDEX(女子申込!$B$9:$AS$108,$B34,41))</f>
        <v/>
      </c>
      <c r="N34" s="306"/>
      <c r="P34" s="304"/>
      <c r="Q34">
        <v>6</v>
      </c>
      <c r="R34" s="300" t="str">
        <f>IF(VLOOKUP(MATCH(U26,リレー女子申込!$B$10:$B$63,0)+3+Q34,リレー女子申込!$A$10:$K$63,4)="","",VLOOKUP(MATCH(U26,リレー女子申込!$B$10:$B$63,0)+3+Q34,リレー女子申込!$A$10:$K$63,4))</f>
        <v/>
      </c>
      <c r="S34" s="300" t="str">
        <f>IF(VLOOKUP(MATCH(U26,リレー女子申込!$B$10:$B$63,0)+3+Q34,リレー女子申込!$A$10:$K$63,5)="","",VLOOKUP(MATCH(U26,リレー女子申込!$B$10:$B$63,0)+3+Q34,リレー女子申込!$A$10:$K$63,5))</f>
        <v/>
      </c>
      <c r="T34" s="300" t="str">
        <f>IF(VLOOKUP(MATCH(U26,リレー女子申込!$B$10:$B$63,0)+3+Q34,リレー女子申込!$A$10:$K$63,6)="","",VLOOKUP(MATCH(U26,リレー女子申込!$B$10:$B$63,0)+3+Q34,リレー女子申込!$A$10:$K$63,6))</f>
        <v/>
      </c>
      <c r="U34" s="439"/>
      <c r="W34">
        <v>6</v>
      </c>
      <c r="X34" s="300" t="str">
        <f>IF(VLOOKUP(MATCH(AA26,リレー女子申込!$B$10:$B$63,0)+3+W34,リレー女子申込!$A$10:$K$63,9)="","",VLOOKUP(MATCH(AA26,リレー女子申込!$B$10:$B$63,0)+3+W34,リレー女子申込!$A$10:$K$63,9))</f>
        <v/>
      </c>
      <c r="Y34" s="300" t="str">
        <f>IF(VLOOKUP(MATCH(AA26,リレー女子申込!$B$10:$B$63,0)+3+W34,リレー女子申込!$A$10:$K$63,10)="","",VLOOKUP(MATCH(AA26,リレー女子申込!$B$10:$B$63,0)+3+W34,リレー女子申込!$A$10:$K$63,10))</f>
        <v/>
      </c>
      <c r="Z34" s="300" t="str">
        <f>IF(VLOOKUP(MATCH(AA26,リレー女子申込!$B$10:$B$63,0)+3+W34,リレー女子申込!$A$10:$K$63,11)="","",VLOOKUP(MATCH(AA26,リレー女子申込!$B$10:$B$63,0)+3+W34,リレー女子申込!$A$10:$K$63,11))</f>
        <v/>
      </c>
      <c r="AA34" s="439"/>
      <c r="AC34">
        <v>6</v>
      </c>
      <c r="AD34" s="300" t="str">
        <f>IF(VLOOKUP(MATCH(AG26,リレー女子申込!$B$10:$B$63,0)+3+AC34,リレー女子申込!$A$10:$P$63,14)="","",VLOOKUP(MATCH(AG26,リレー女子申込!$B$10:$B$63,0)+3+AC34,リレー女子申込!$A$10:$P$63,14))</f>
        <v/>
      </c>
      <c r="AE34" s="300" t="str">
        <f>IF(VLOOKUP(MATCH(AG26,リレー女子申込!$B$10:$B$63,0)+3+AC34,リレー女子申込!$A$10:$P$63,15)="","",VLOOKUP(MATCH(AG26,リレー女子申込!$B$10:$B$63,0)+3+AC34,リレー女子申込!$A$10:$P$63,15))</f>
        <v/>
      </c>
      <c r="AF34" s="300" t="str">
        <f>IF(VLOOKUP(MATCH(AG26,リレー女子申込!$B$10:$B$63,0)+3+AC34,リレー女子申込!$A$10:$P$63,16)="","",VLOOKUP(MATCH(AG26,リレー女子申込!$B$10:$B$63,0)+3+AC34,リレー女子申込!$A$10:$P$63,16))</f>
        <v/>
      </c>
      <c r="AG34" s="439"/>
      <c r="AH34" s="358"/>
    </row>
    <row r="35" spans="2:36" ht="15" customHeight="1">
      <c r="B35" s="310">
        <f t="shared" si="0"/>
        <v>20</v>
      </c>
      <c r="C35" s="288" t="str">
        <f>IF(INDEX(女子申込!$B$9:$BB$108,$B35,1)="","",INDEX(女子申込!$B$9:$BB$108,$B35,1))</f>
        <v/>
      </c>
      <c r="D35" s="289" t="str">
        <f>IF(INDEX(女子申込!$B$9:$BB$108,$B35,2)="","",INDEX(女子申込!$B$9:$BB$108,$B35,2))</f>
        <v/>
      </c>
      <c r="E35" s="290" t="str">
        <f>IF(INDEX(女子申込!$B$9:$BB$108,$B35,3)="","",INDEX(女子申込!$B$9:$BB$108,$B35,3))</f>
        <v/>
      </c>
      <c r="F35" s="291" t="str">
        <f>IF(INDEX(女子申込!$B$9:$BB$108,$B35,4)="","",INDEX(女子申込!$B$9:$BB$108,$B35,4))</f>
        <v/>
      </c>
      <c r="G35" s="292" t="str">
        <f>IF(INDEX(女子申込!$B$9:$AS$108,$B35,44)="","",INDEX(女子申込!$B$9:$AS$108,$B35,44))</f>
        <v/>
      </c>
      <c r="H35" s="501" t="str">
        <f>IF(INDEX(女子申込!$B$9:$BB$108,$B35,6)="","",INDEX(女子申込!$B$9:$BB$108,$B35,6))</f>
        <v/>
      </c>
      <c r="I35" s="502" t="str">
        <f>IF(INDEX(女子申込!$B$9:$BB$108,$B35,6)="","",INDEX(女子申込!$B$9:$BB$108,$B35,6))</f>
        <v/>
      </c>
      <c r="J35" s="502" t="str">
        <f>IF(INDEX(女子申込!$B$9:$BB$108,$B35,6)="","",INDEX(女子申込!$B$9:$BB$108,$B35,6))</f>
        <v/>
      </c>
      <c r="K35" s="292" t="str">
        <f>IF(INDEX(女子申込!$B$9:$AS$108,$B35,37)="","",INDEX(女子申込!$B$9:$AS$108,$B35,37))</f>
        <v/>
      </c>
      <c r="L35" s="356" t="str">
        <f>IF(INDEX(女子申込!$B$9:$AS$108,$B35,39)="","",INDEX(女子申込!$B$9:$AS$108,$B35,39))</f>
        <v/>
      </c>
      <c r="M35" s="357" t="str">
        <f>IF(INDEX(女子申込!$B$9:$AS$108,$B35,41)="","",INDEX(女子申込!$B$9:$AS$108,$B35,41))</f>
        <v/>
      </c>
      <c r="N35" s="306"/>
      <c r="P35" s="304"/>
      <c r="AH35" s="358"/>
    </row>
    <row r="36" spans="2:36" ht="15" customHeight="1">
      <c r="B36" s="310">
        <f t="shared" si="0"/>
        <v>21</v>
      </c>
      <c r="C36" s="270" t="str">
        <f>IF(INDEX(女子申込!$B$9:$BB$108,$B36,1)="","",INDEX(女子申込!$B$9:$BB$108,$B36,1))</f>
        <v/>
      </c>
      <c r="D36" s="271" t="str">
        <f>IF(INDEX(女子申込!$B$9:$BB$108,$B36,2)="","",INDEX(女子申込!$B$9:$BB$108,$B36,2))</f>
        <v/>
      </c>
      <c r="E36" s="272" t="str">
        <f>IF(INDEX(女子申込!$B$9:$BB$108,$B36,3)="","",INDEX(女子申込!$B$9:$BB$108,$B36,3))</f>
        <v/>
      </c>
      <c r="F36" s="273" t="str">
        <f>IF(INDEX(女子申込!$B$9:$BB$108,$B36,4)="","",INDEX(女子申込!$B$9:$BB$108,$B36,4))</f>
        <v/>
      </c>
      <c r="G36" s="274" t="str">
        <f>IF(INDEX(女子申込!$B$9:$AS$108,$B36,44)="","",INDEX(女子申込!$B$9:$AS$108,$B36,44))</f>
        <v/>
      </c>
      <c r="H36" s="503" t="str">
        <f>IF(INDEX(女子申込!$B$9:$BB$108,$B36,6)="","",INDEX(女子申込!$B$9:$BB$108,$B36,6))</f>
        <v/>
      </c>
      <c r="I36" s="504" t="str">
        <f>IF(INDEX(女子申込!$B$9:$BB$108,$B36,6)="","",INDEX(女子申込!$B$9:$BB$108,$B36,6))</f>
        <v/>
      </c>
      <c r="J36" s="504" t="str">
        <f>IF(INDEX(女子申込!$B$9:$BB$108,$B36,6)="","",INDEX(女子申込!$B$9:$BB$108,$B36,6))</f>
        <v/>
      </c>
      <c r="K36" s="274" t="str">
        <f>IF(INDEX(女子申込!$B$9:$AS$108,$B36,37)="","",INDEX(女子申込!$B$9:$AS$108,$B36,37))</f>
        <v/>
      </c>
      <c r="L36" s="352" t="str">
        <f>IF(INDEX(女子申込!$B$9:$AS$108,$B36,39)="","",INDEX(女子申込!$B$9:$AS$108,$B36,39))</f>
        <v/>
      </c>
      <c r="M36" s="353" t="str">
        <f>IF(INDEX(女子申込!$B$9:$AS$108,$B36,41)="","",INDEX(女子申込!$B$9:$AS$108,$B36,41))</f>
        <v/>
      </c>
      <c r="N36" s="306"/>
      <c r="P36" s="304"/>
      <c r="Q36" t="str">
        <f>Q$16</f>
        <v>４年女子　４×１００ｍＲ</v>
      </c>
      <c r="U36">
        <f>U26+1</f>
        <v>3</v>
      </c>
      <c r="W36" t="str">
        <f>W$16</f>
        <v>５年女子　４×１００ｍＲ</v>
      </c>
      <c r="AA36">
        <f>AA26+1</f>
        <v>3</v>
      </c>
      <c r="AC36" t="str">
        <f>AC$16</f>
        <v>全学年女子　４×１００ｍＲ</v>
      </c>
      <c r="AG36">
        <f>AG26+1</f>
        <v>3</v>
      </c>
      <c r="AH36" s="307"/>
    </row>
    <row r="37" spans="2:36" ht="15" customHeight="1">
      <c r="B37" s="310">
        <f t="shared" si="0"/>
        <v>22</v>
      </c>
      <c r="C37" s="277" t="str">
        <f>IF(INDEX(女子申込!$B$9:$BB$108,$B37,1)="","",INDEX(女子申込!$B$9:$BB$108,$B37,1))</f>
        <v/>
      </c>
      <c r="D37" s="278" t="str">
        <f>IF(INDEX(女子申込!$B$9:$BB$108,$B37,2)="","",INDEX(女子申込!$B$9:$BB$108,$B37,2))</f>
        <v/>
      </c>
      <c r="E37" s="279" t="str">
        <f>IF(INDEX(女子申込!$B$9:$BB$108,$B37,3)="","",INDEX(女子申込!$B$9:$BB$108,$B37,3))</f>
        <v/>
      </c>
      <c r="F37" s="280" t="str">
        <f>IF(INDEX(女子申込!$B$9:$BB$108,$B37,4)="","",INDEX(女子申込!$B$9:$BB$108,$B37,4))</f>
        <v/>
      </c>
      <c r="G37" s="281" t="str">
        <f>IF(INDEX(女子申込!$B$9:$AS$108,$B37,44)="","",INDEX(女子申込!$B$9:$AS$108,$B37,44))</f>
        <v/>
      </c>
      <c r="H37" s="440" t="str">
        <f>IF(INDEX(女子申込!$B$9:$BB$108,$B37,6)="","",INDEX(女子申込!$B$9:$BB$108,$B37,6))</f>
        <v/>
      </c>
      <c r="I37" s="441" t="str">
        <f>IF(INDEX(女子申込!$B$9:$BB$108,$B37,6)="","",INDEX(女子申込!$B$9:$BB$108,$B37,6))</f>
        <v/>
      </c>
      <c r="J37" s="441" t="str">
        <f>IF(INDEX(女子申込!$B$9:$BB$108,$B37,6)="","",INDEX(女子申込!$B$9:$BB$108,$B37,6))</f>
        <v/>
      </c>
      <c r="K37" s="281" t="str">
        <f>IF(INDEX(女子申込!$B$9:$AS$108,$B37,37)="","",INDEX(女子申込!$B$9:$AS$108,$B37,37))</f>
        <v/>
      </c>
      <c r="L37" s="354" t="str">
        <f>IF(INDEX(女子申込!$B$9:$AS$108,$B37,39)="","",INDEX(女子申込!$B$9:$AS$108,$B37,39))</f>
        <v/>
      </c>
      <c r="M37" s="355" t="str">
        <f>IF(INDEX(女子申込!$B$9:$AS$108,$B37,41)="","",INDEX(女子申込!$B$9:$AS$108,$B37,41))</f>
        <v/>
      </c>
      <c r="N37" s="306"/>
      <c r="P37" s="304"/>
      <c r="R37" s="335" t="s">
        <v>42</v>
      </c>
      <c r="S37" s="434" t="str">
        <f>VLOOKUP(MATCH(U36,リレー女子申込!$B$10:$B$63,0)+2,リレー女子申込!$A$10:$K$63,5)</f>
        <v/>
      </c>
      <c r="T37" s="435"/>
      <c r="U37" s="436"/>
      <c r="X37" s="335" t="s">
        <v>42</v>
      </c>
      <c r="Y37" s="434" t="str">
        <f>VLOOKUP(MATCH(AA36,リレー女子申込!$B$10:$B$63,0)+2,リレー女子申込!$A$10:$K$63,10)</f>
        <v/>
      </c>
      <c r="Z37" s="435"/>
      <c r="AA37" s="436"/>
      <c r="AD37" s="335" t="s">
        <v>42</v>
      </c>
      <c r="AE37" s="434" t="str">
        <f>VLOOKUP(MATCH(AG36,リレー女子申込!$B$10:$B$63,0)+2,リレー女子申込!$A$10:$P$63,15)</f>
        <v/>
      </c>
      <c r="AF37" s="435"/>
      <c r="AG37" s="436"/>
      <c r="AH37" s="307"/>
      <c r="AJ37" s="19">
        <f>IF(S37="",0,1)</f>
        <v>0</v>
      </c>
    </row>
    <row r="38" spans="2:36" ht="15" customHeight="1">
      <c r="B38" s="310">
        <f t="shared" si="0"/>
        <v>23</v>
      </c>
      <c r="C38" s="284" t="str">
        <f>IF(INDEX(女子申込!$B$9:$BB$108,$B38,1)="","",INDEX(女子申込!$B$9:$BB$108,$B38,1))</f>
        <v/>
      </c>
      <c r="D38" s="285" t="str">
        <f>IF(INDEX(女子申込!$B$9:$BB$108,$B38,2)="","",INDEX(女子申込!$B$9:$BB$108,$B38,2))</f>
        <v/>
      </c>
      <c r="E38" s="279" t="str">
        <f>IF(INDEX(女子申込!$B$9:$BB$108,$B38,3)="","",INDEX(女子申込!$B$9:$BB$108,$B38,3))</f>
        <v/>
      </c>
      <c r="F38" s="286" t="str">
        <f>IF(INDEX(女子申込!$B$9:$BB$108,$B38,4)="","",INDEX(女子申込!$B$9:$BB$108,$B38,4))</f>
        <v/>
      </c>
      <c r="G38" s="281" t="str">
        <f>IF(INDEX(女子申込!$B$9:$AS$108,$B38,44)="","",INDEX(女子申込!$B$9:$AS$108,$B38,44))</f>
        <v/>
      </c>
      <c r="H38" s="440" t="str">
        <f>IF(INDEX(女子申込!$B$9:$BB$108,$B38,6)="","",INDEX(女子申込!$B$9:$BB$108,$B38,6))</f>
        <v/>
      </c>
      <c r="I38" s="441" t="str">
        <f>IF(INDEX(女子申込!$B$9:$BB$108,$B38,6)="","",INDEX(女子申込!$B$9:$BB$108,$B38,6))</f>
        <v/>
      </c>
      <c r="J38" s="441" t="str">
        <f>IF(INDEX(女子申込!$B$9:$BB$108,$B38,6)="","",INDEX(女子申込!$B$9:$BB$108,$B38,6))</f>
        <v/>
      </c>
      <c r="K38" s="281" t="str">
        <f>IF(INDEX(女子申込!$B$9:$AS$108,$B38,37)="","",INDEX(女子申込!$B$9:$AS$108,$B38,37))</f>
        <v/>
      </c>
      <c r="L38" s="354" t="str">
        <f>IF(INDEX(女子申込!$B$9:$AS$108,$B38,39)="","",INDEX(女子申込!$B$9:$AS$108,$B38,39))</f>
        <v/>
      </c>
      <c r="M38" s="355" t="str">
        <f>IF(INDEX(女子申込!$B$9:$AS$108,$B38,41)="","",INDEX(女子申込!$B$9:$AS$108,$B38,41))</f>
        <v/>
      </c>
      <c r="N38" s="306"/>
      <c r="P38" s="304"/>
      <c r="R38" s="333" t="s">
        <v>11</v>
      </c>
      <c r="S38" s="334" t="s">
        <v>22</v>
      </c>
      <c r="T38" s="334" t="s">
        <v>0</v>
      </c>
      <c r="U38" s="334" t="s">
        <v>2</v>
      </c>
      <c r="V38" s="122"/>
      <c r="W38" s="122"/>
      <c r="X38" s="333" t="s">
        <v>11</v>
      </c>
      <c r="Y38" s="334" t="s">
        <v>22</v>
      </c>
      <c r="Z38" s="334" t="s">
        <v>0</v>
      </c>
      <c r="AA38" s="334" t="s">
        <v>2</v>
      </c>
      <c r="AC38" s="122"/>
      <c r="AD38" s="333" t="s">
        <v>11</v>
      </c>
      <c r="AE38" s="334" t="s">
        <v>22</v>
      </c>
      <c r="AF38" s="334" t="s">
        <v>0</v>
      </c>
      <c r="AG38" s="334" t="s">
        <v>2</v>
      </c>
      <c r="AH38" s="307"/>
    </row>
    <row r="39" spans="2:36" ht="15" customHeight="1">
      <c r="B39" s="310">
        <f t="shared" si="0"/>
        <v>24</v>
      </c>
      <c r="C39" s="277" t="str">
        <f>IF(INDEX(女子申込!$B$9:$BB$108,$B39,1)="","",INDEX(女子申込!$B$9:$BB$108,$B39,1))</f>
        <v/>
      </c>
      <c r="D39" s="278" t="str">
        <f>IF(INDEX(女子申込!$B$9:$BB$108,$B39,2)="","",INDEX(女子申込!$B$9:$BB$108,$B39,2))</f>
        <v/>
      </c>
      <c r="E39" s="279" t="str">
        <f>IF(INDEX(女子申込!$B$9:$BB$108,$B39,3)="","",INDEX(女子申込!$B$9:$BB$108,$B39,3))</f>
        <v/>
      </c>
      <c r="F39" s="280" t="str">
        <f>IF(INDEX(女子申込!$B$9:$BB$108,$B39,4)="","",INDEX(女子申込!$B$9:$BB$108,$B39,4))</f>
        <v/>
      </c>
      <c r="G39" s="281" t="str">
        <f>IF(INDEX(女子申込!$B$9:$AS$108,$B39,44)="","",INDEX(女子申込!$B$9:$AS$108,$B39,44))</f>
        <v/>
      </c>
      <c r="H39" s="440" t="str">
        <f>IF(INDEX(女子申込!$B$9:$BB$108,$B39,6)="","",INDEX(女子申込!$B$9:$BB$108,$B39,6))</f>
        <v/>
      </c>
      <c r="I39" s="441" t="str">
        <f>IF(INDEX(女子申込!$B$9:$BB$108,$B39,6)="","",INDEX(女子申込!$B$9:$BB$108,$B39,6))</f>
        <v/>
      </c>
      <c r="J39" s="441" t="str">
        <f>IF(INDEX(女子申込!$B$9:$BB$108,$B39,6)="","",INDEX(女子申込!$B$9:$BB$108,$B39,6))</f>
        <v/>
      </c>
      <c r="K39" s="281" t="str">
        <f>IF(INDEX(女子申込!$B$9:$AS$108,$B39,37)="","",INDEX(女子申込!$B$9:$AS$108,$B39,37))</f>
        <v/>
      </c>
      <c r="L39" s="354" t="str">
        <f>IF(INDEX(女子申込!$B$9:$AS$108,$B39,39)="","",INDEX(女子申込!$B$9:$AS$108,$B39,39))</f>
        <v/>
      </c>
      <c r="M39" s="355" t="str">
        <f>IF(INDEX(女子申込!$B$9:$AS$108,$B39,41)="","",INDEX(女子申込!$B$9:$AS$108,$B39,41))</f>
        <v/>
      </c>
      <c r="N39" s="306"/>
      <c r="P39" s="304"/>
      <c r="Q39">
        <v>1</v>
      </c>
      <c r="R39" s="300" t="str">
        <f>IF(VLOOKUP(MATCH(U36,リレー女子申込!$B$10:$B$63,0)+3+Q39,リレー女子申込!$A$10:$K$63,4)="","",VLOOKUP(MATCH(U36,リレー女子申込!$B$10:$B$63,0)+3+Q39,リレー女子申込!$A$10:$K$63,4))</f>
        <v/>
      </c>
      <c r="S39" s="300" t="str">
        <f>IF(VLOOKUP(MATCH(U36,リレー女子申込!$B$10:$B$63,0)+3+Q39,リレー女子申込!$A$10:$K$63,5)="","",VLOOKUP(MATCH(U36,リレー女子申込!$B$10:$B$63,0)+3+Q39,リレー女子申込!$A$10:$K$63,5))</f>
        <v/>
      </c>
      <c r="T39" s="300" t="str">
        <f>IF(VLOOKUP(MATCH(U36,リレー女子申込!$B$10:$B$63,0)+3+Q39,リレー女子申込!$A$10:$K$63,6)="","",VLOOKUP(MATCH(U36,リレー女子申込!$B$10:$B$63,0)+3+Q39,リレー女子申込!$A$10:$K$63,6))</f>
        <v/>
      </c>
      <c r="U39" s="437" t="str">
        <f>IF(VLOOKUP(MATCH(U36,リレー女子申込!$B$10:$B$63,0)+1,リレー女子申込!$A$10:$K$63,4)="","",VLOOKUP(MATCH(U36,リレー女子申込!$B$10:$B$63,0)+1,リレー女子申込!$A$10:$K$63,4))</f>
        <v/>
      </c>
      <c r="W39">
        <v>1</v>
      </c>
      <c r="X39" s="300" t="str">
        <f>IF(VLOOKUP(MATCH(AA36,リレー女子申込!$B$10:$B$63,0)+3+W39,リレー女子申込!$A$10:$K$63,9)="","",VLOOKUP(MATCH(AA36,リレー女子申込!$B$10:$B$63,0)+3+W39,リレー女子申込!$A$10:$K$63,9))</f>
        <v/>
      </c>
      <c r="Y39" s="300" t="str">
        <f>IF(VLOOKUP(MATCH(AA36,リレー女子申込!$B$10:$B$63,0)+3+W39,リレー女子申込!$A$10:$K$63,10)="","",VLOOKUP(MATCH(AA36,リレー女子申込!$B$10:$B$63,0)+3+W39,リレー女子申込!$A$10:$K$63,10))</f>
        <v/>
      </c>
      <c r="Z39" s="300" t="str">
        <f>IF(VLOOKUP(MATCH(AA36,リレー女子申込!$B$10:$B$63,0)+3+W39,リレー女子申込!$A$10:$K$63,11)="","",VLOOKUP(MATCH(AA36,リレー女子申込!$B$10:$B$63,0)+3+W39,リレー女子申込!$A$10:$K$63,11))</f>
        <v/>
      </c>
      <c r="AA39" s="437" t="str">
        <f>IF(VLOOKUP(MATCH(AA36,リレー女子申込!$B$10:$B$63,0)+1,リレー女子申込!$A$10:$K$63,9)="","",VLOOKUP(MATCH(AA36,リレー女子申込!$B$10:$B$63,0)+1,リレー女子申込!$A$10:$K$63,9))</f>
        <v/>
      </c>
      <c r="AC39">
        <v>1</v>
      </c>
      <c r="AD39" s="300" t="str">
        <f>IF(VLOOKUP(MATCH(AG36,リレー女子申込!$B$10:$B$63,0)+3+AC39,リレー女子申込!$A$10:$P$63,14)="","",VLOOKUP(MATCH(AG36,リレー女子申込!$B$10:$B$63,0)+3+AC39,リレー女子申込!$A$10:$P$63,14))</f>
        <v/>
      </c>
      <c r="AE39" s="300" t="str">
        <f>IF(VLOOKUP(MATCH(AG36,リレー女子申込!$B$10:$B$63,0)+3+AC39,リレー女子申込!$A$10:$P$63,15)="","",VLOOKUP(MATCH(AG36,リレー女子申込!$B$10:$B$63,0)+3+AC39,リレー女子申込!$A$10:$P$63,15))</f>
        <v/>
      </c>
      <c r="AF39" s="300" t="str">
        <f>IF(VLOOKUP(MATCH(AG36,リレー女子申込!$B$10:$B$63,0)+3+AC39,リレー女子申込!$A$10:$P$63,16)="","",VLOOKUP(MATCH(AG36,リレー女子申込!$B$10:$B$63,0)+3+AC39,リレー女子申込!$A$10:$P$63,16))</f>
        <v/>
      </c>
      <c r="AG39" s="437" t="str">
        <f>IF(VLOOKUP(MATCH(AG36,リレー女子申込!$B$10:$B$63,0)+1,リレー女子申込!$A$10:$P$63,14)="","",VLOOKUP(MATCH(AG36,リレー女子申込!$B$10:$B$63,0)+1,リレー女子申込!$A$10:$P$63,14))</f>
        <v/>
      </c>
      <c r="AH39" s="307"/>
      <c r="AJ39" s="19">
        <f>IF(Y37="",0,1)</f>
        <v>0</v>
      </c>
    </row>
    <row r="40" spans="2:36" ht="15" customHeight="1">
      <c r="B40" s="310">
        <f t="shared" si="0"/>
        <v>25</v>
      </c>
      <c r="C40" s="284" t="str">
        <f>IF(INDEX(女子申込!$B$9:$BB$108,$B40,1)="","",INDEX(女子申込!$B$9:$BB$108,$B40,1))</f>
        <v/>
      </c>
      <c r="D40" s="285" t="str">
        <f>IF(INDEX(女子申込!$B$9:$BB$108,$B40,2)="","",INDEX(女子申込!$B$9:$BB$108,$B40,2))</f>
        <v/>
      </c>
      <c r="E40" s="279" t="str">
        <f>IF(INDEX(女子申込!$B$9:$BB$108,$B40,3)="","",INDEX(女子申込!$B$9:$BB$108,$B40,3))</f>
        <v/>
      </c>
      <c r="F40" s="286" t="str">
        <f>IF(INDEX(女子申込!$B$9:$BB$108,$B40,4)="","",INDEX(女子申込!$B$9:$BB$108,$B40,4))</f>
        <v/>
      </c>
      <c r="G40" s="281" t="str">
        <f>IF(INDEX(女子申込!$B$9:$AS$108,$B40,44)="","",INDEX(女子申込!$B$9:$AS$108,$B40,44))</f>
        <v/>
      </c>
      <c r="H40" s="440" t="str">
        <f>IF(INDEX(女子申込!$B$9:$BB$108,$B40,6)="","",INDEX(女子申込!$B$9:$BB$108,$B40,6))</f>
        <v/>
      </c>
      <c r="I40" s="441" t="str">
        <f>IF(INDEX(女子申込!$B$9:$BB$108,$B40,6)="","",INDEX(女子申込!$B$9:$BB$108,$B40,6))</f>
        <v/>
      </c>
      <c r="J40" s="441" t="str">
        <f>IF(INDEX(女子申込!$B$9:$BB$108,$B40,6)="","",INDEX(女子申込!$B$9:$BB$108,$B40,6))</f>
        <v/>
      </c>
      <c r="K40" s="281" t="str">
        <f>IF(INDEX(女子申込!$B$9:$AS$108,$B40,37)="","",INDEX(女子申込!$B$9:$AS$108,$B40,37))</f>
        <v/>
      </c>
      <c r="L40" s="354" t="str">
        <f>IF(INDEX(女子申込!$B$9:$AS$108,$B40,39)="","",INDEX(女子申込!$B$9:$AS$108,$B40,39))</f>
        <v/>
      </c>
      <c r="M40" s="355" t="str">
        <f>IF(INDEX(女子申込!$B$9:$AS$108,$B40,41)="","",INDEX(女子申込!$B$9:$AS$108,$B40,41))</f>
        <v/>
      </c>
      <c r="N40" s="306"/>
      <c r="P40" s="304"/>
      <c r="Q40">
        <v>2</v>
      </c>
      <c r="R40" s="300" t="str">
        <f>IF(VLOOKUP(MATCH(U36,リレー女子申込!$B$10:$B$63,0)+3+Q40,リレー女子申込!$A$10:$K$63,4)="","",VLOOKUP(MATCH(U36,リレー女子申込!$B$10:$B$63,0)+3+Q40,リレー女子申込!$A$10:$K$63,4))</f>
        <v/>
      </c>
      <c r="S40" s="300" t="str">
        <f>IF(VLOOKUP(MATCH(U36,リレー女子申込!$B$10:$B$63,0)+3+Q40,リレー女子申込!$A$10:$K$63,5)="","",VLOOKUP(MATCH(U36,リレー女子申込!$B$10:$B$63,0)+3+Q40,リレー女子申込!$A$10:$K$63,5))</f>
        <v/>
      </c>
      <c r="T40" s="300" t="str">
        <f>IF(VLOOKUP(MATCH(U36,リレー女子申込!$B$10:$B$63,0)+3+Q40,リレー女子申込!$A$10:$K$63,6)="","",VLOOKUP(MATCH(U36,リレー女子申込!$B$10:$B$63,0)+3+Q40,リレー女子申込!$A$10:$K$63,6))</f>
        <v/>
      </c>
      <c r="U40" s="438"/>
      <c r="W40">
        <v>2</v>
      </c>
      <c r="X40" s="300" t="str">
        <f>IF(VLOOKUP(MATCH(AA36,リレー女子申込!$B$10:$B$63,0)+3+W40,リレー女子申込!$A$10:$K$63,9)="","",VLOOKUP(MATCH(AA36,リレー女子申込!$B$10:$B$63,0)+3+W40,リレー女子申込!$A$10:$K$63,9))</f>
        <v/>
      </c>
      <c r="Y40" s="300" t="str">
        <f>IF(VLOOKUP(MATCH(AA36,リレー女子申込!$B$10:$B$63,0)+3+W40,リレー女子申込!$A$10:$K$63,10)="","",VLOOKUP(MATCH(AA36,リレー女子申込!$B$10:$B$63,0)+3+W40,リレー女子申込!$A$10:$K$63,10))</f>
        <v/>
      </c>
      <c r="Z40" s="300" t="str">
        <f>IF(VLOOKUP(MATCH(AA36,リレー女子申込!$B$10:$B$63,0)+3+W40,リレー女子申込!$A$10:$K$63,11)="","",VLOOKUP(MATCH(AA36,リレー女子申込!$B$10:$B$63,0)+3+W40,リレー女子申込!$A$10:$K$63,11))</f>
        <v/>
      </c>
      <c r="AA40" s="438"/>
      <c r="AC40">
        <v>2</v>
      </c>
      <c r="AD40" s="300" t="str">
        <f>IF(VLOOKUP(MATCH(AG36,リレー女子申込!$B$10:$B$63,0)+3+AC40,リレー女子申込!$A$10:$P$63,14)="","",VLOOKUP(MATCH(AG36,リレー女子申込!$B$10:$B$63,0)+3+AC40,リレー女子申込!$A$10:$P$63,14))</f>
        <v/>
      </c>
      <c r="AE40" s="300" t="str">
        <f>IF(VLOOKUP(MATCH(AG36,リレー女子申込!$B$10:$B$63,0)+3+AC40,リレー女子申込!$A$10:$P$63,15)="","",VLOOKUP(MATCH(AG36,リレー女子申込!$B$10:$B$63,0)+3+AC40,リレー女子申込!$A$10:$P$63,15))</f>
        <v/>
      </c>
      <c r="AF40" s="300" t="str">
        <f>IF(VLOOKUP(MATCH(AG36,リレー女子申込!$B$10:$B$63,0)+3+AC40,リレー女子申込!$A$10:$P$63,16)="","",VLOOKUP(MATCH(AG36,リレー女子申込!$B$10:$B$63,0)+3+AC40,リレー女子申込!$A$10:$P$63,16))</f>
        <v/>
      </c>
      <c r="AG40" s="438"/>
      <c r="AH40" s="306"/>
    </row>
    <row r="41" spans="2:36" ht="15" customHeight="1">
      <c r="B41" s="310">
        <f t="shared" si="0"/>
        <v>26</v>
      </c>
      <c r="C41" s="277" t="str">
        <f>IF(INDEX(女子申込!$B$9:$BB$108,$B41,1)="","",INDEX(女子申込!$B$9:$BB$108,$B41,1))</f>
        <v/>
      </c>
      <c r="D41" s="278" t="str">
        <f>IF(INDEX(女子申込!$B$9:$BB$108,$B41,2)="","",INDEX(女子申込!$B$9:$BB$108,$B41,2))</f>
        <v/>
      </c>
      <c r="E41" s="279" t="str">
        <f>IF(INDEX(女子申込!$B$9:$BB$108,$B41,3)="","",INDEX(女子申込!$B$9:$BB$108,$B41,3))</f>
        <v/>
      </c>
      <c r="F41" s="280" t="str">
        <f>IF(INDEX(女子申込!$B$9:$BB$108,$B41,4)="","",INDEX(女子申込!$B$9:$BB$108,$B41,4))</f>
        <v/>
      </c>
      <c r="G41" s="281" t="str">
        <f>IF(INDEX(女子申込!$B$9:$AS$108,$B41,44)="","",INDEX(女子申込!$B$9:$AS$108,$B41,44))</f>
        <v/>
      </c>
      <c r="H41" s="440" t="str">
        <f>IF(INDEX(女子申込!$B$9:$BB$108,$B41,6)="","",INDEX(女子申込!$B$9:$BB$108,$B41,6))</f>
        <v/>
      </c>
      <c r="I41" s="441" t="str">
        <f>IF(INDEX(女子申込!$B$9:$BB$108,$B41,6)="","",INDEX(女子申込!$B$9:$BB$108,$B41,6))</f>
        <v/>
      </c>
      <c r="J41" s="441" t="str">
        <f>IF(INDEX(女子申込!$B$9:$BB$108,$B41,6)="","",INDEX(女子申込!$B$9:$BB$108,$B41,6))</f>
        <v/>
      </c>
      <c r="K41" s="281" t="str">
        <f>IF(INDEX(女子申込!$B$9:$AS$108,$B41,37)="","",INDEX(女子申込!$B$9:$AS$108,$B41,37))</f>
        <v/>
      </c>
      <c r="L41" s="354" t="str">
        <f>IF(INDEX(女子申込!$B$9:$AS$108,$B41,39)="","",INDEX(女子申込!$B$9:$AS$108,$B41,39))</f>
        <v/>
      </c>
      <c r="M41" s="355" t="str">
        <f>IF(INDEX(女子申込!$B$9:$AS$108,$B41,41)="","",INDEX(女子申込!$B$9:$AS$108,$B41,41))</f>
        <v/>
      </c>
      <c r="N41" s="306"/>
      <c r="P41" s="304"/>
      <c r="Q41">
        <v>3</v>
      </c>
      <c r="R41" s="300" t="str">
        <f>IF(VLOOKUP(MATCH(U36,リレー女子申込!$B$10:$B$63,0)+3+Q41,リレー女子申込!$A$10:$K$63,4)="","",VLOOKUP(MATCH(U36,リレー女子申込!$B$10:$B$63,0)+3+Q41,リレー女子申込!$A$10:$K$63,4))</f>
        <v/>
      </c>
      <c r="S41" s="300" t="str">
        <f>IF(VLOOKUP(MATCH(U36,リレー女子申込!$B$10:$B$63,0)+3+Q41,リレー女子申込!$A$10:$K$63,5)="","",VLOOKUP(MATCH(U36,リレー女子申込!$B$10:$B$63,0)+3+Q41,リレー女子申込!$A$10:$K$63,5))</f>
        <v/>
      </c>
      <c r="T41" s="300" t="str">
        <f>IF(VLOOKUP(MATCH(U36,リレー女子申込!$B$10:$B$63,0)+3+Q41,リレー女子申込!$A$10:$K$63,6)="","",VLOOKUP(MATCH(U36,リレー女子申込!$B$10:$B$63,0)+3+Q41,リレー女子申込!$A$10:$K$63,6))</f>
        <v/>
      </c>
      <c r="U41" s="438"/>
      <c r="W41">
        <v>3</v>
      </c>
      <c r="X41" s="300" t="str">
        <f>IF(VLOOKUP(MATCH(AA36,リレー女子申込!$B$10:$B$63,0)+3+W41,リレー女子申込!$A$10:$K$63,9)="","",VLOOKUP(MATCH(AA36,リレー女子申込!$B$10:$B$63,0)+3+W41,リレー女子申込!$A$10:$K$63,9))</f>
        <v/>
      </c>
      <c r="Y41" s="300" t="str">
        <f>IF(VLOOKUP(MATCH(AA36,リレー女子申込!$B$10:$B$63,0)+3+W41,リレー女子申込!$A$10:$K$63,10)="","",VLOOKUP(MATCH(AA36,リレー女子申込!$B$10:$B$63,0)+3+W41,リレー女子申込!$A$10:$K$63,10))</f>
        <v/>
      </c>
      <c r="Z41" s="300" t="str">
        <f>IF(VLOOKUP(MATCH(AA36,リレー女子申込!$B$10:$B$63,0)+3+W41,リレー女子申込!$A$10:$K$63,11)="","",VLOOKUP(MATCH(AA36,リレー女子申込!$B$10:$B$63,0)+3+W41,リレー女子申込!$A$10:$K$63,11))</f>
        <v/>
      </c>
      <c r="AA41" s="438"/>
      <c r="AC41">
        <v>3</v>
      </c>
      <c r="AD41" s="300" t="str">
        <f>IF(VLOOKUP(MATCH(AG36,リレー女子申込!$B$10:$B$63,0)+3+AC41,リレー女子申込!$A$10:$P$63,14)="","",VLOOKUP(MATCH(AG36,リレー女子申込!$B$10:$B$63,0)+3+AC41,リレー女子申込!$A$10:$P$63,14))</f>
        <v/>
      </c>
      <c r="AE41" s="300" t="str">
        <f>IF(VLOOKUP(MATCH(AG36,リレー女子申込!$B$10:$B$63,0)+3+AC41,リレー女子申込!$A$10:$P$63,15)="","",VLOOKUP(MATCH(AG36,リレー女子申込!$B$10:$B$63,0)+3+AC41,リレー女子申込!$A$10:$P$63,15))</f>
        <v/>
      </c>
      <c r="AF41" s="300" t="str">
        <f>IF(VLOOKUP(MATCH(AG36,リレー女子申込!$B$10:$B$63,0)+3+AC41,リレー女子申込!$A$10:$P$63,16)="","",VLOOKUP(MATCH(AG36,リレー女子申込!$B$10:$B$63,0)+3+AC41,リレー女子申込!$A$10:$P$63,16))</f>
        <v/>
      </c>
      <c r="AG41" s="438"/>
      <c r="AH41" s="358"/>
      <c r="AJ41" s="19">
        <f>IF(AE37="",0,1)</f>
        <v>0</v>
      </c>
    </row>
    <row r="42" spans="2:36" ht="15" customHeight="1">
      <c r="B42" s="310">
        <f t="shared" si="0"/>
        <v>27</v>
      </c>
      <c r="C42" s="277" t="str">
        <f>IF(INDEX(女子申込!$B$9:$BB$108,$B42,1)="","",INDEX(女子申込!$B$9:$BB$108,$B42,1))</f>
        <v/>
      </c>
      <c r="D42" s="278" t="str">
        <f>IF(INDEX(女子申込!$B$9:$BB$108,$B42,2)="","",INDEX(女子申込!$B$9:$BB$108,$B42,2))</f>
        <v/>
      </c>
      <c r="E42" s="279" t="str">
        <f>IF(INDEX(女子申込!$B$9:$BB$108,$B42,3)="","",INDEX(女子申込!$B$9:$BB$108,$B42,3))</f>
        <v/>
      </c>
      <c r="F42" s="280" t="str">
        <f>IF(INDEX(女子申込!$B$9:$BB$108,$B42,4)="","",INDEX(女子申込!$B$9:$BB$108,$B42,4))</f>
        <v/>
      </c>
      <c r="G42" s="281" t="str">
        <f>IF(INDEX(女子申込!$B$9:$AS$108,$B42,44)="","",INDEX(女子申込!$B$9:$AS$108,$B42,44))</f>
        <v/>
      </c>
      <c r="H42" s="440" t="str">
        <f>IF(INDEX(女子申込!$B$9:$BB$108,$B42,6)="","",INDEX(女子申込!$B$9:$BB$108,$B42,6))</f>
        <v/>
      </c>
      <c r="I42" s="441" t="str">
        <f>IF(INDEX(女子申込!$B$9:$BB$108,$B42,6)="","",INDEX(女子申込!$B$9:$BB$108,$B42,6))</f>
        <v/>
      </c>
      <c r="J42" s="441" t="str">
        <f>IF(INDEX(女子申込!$B$9:$BB$108,$B42,6)="","",INDEX(女子申込!$B$9:$BB$108,$B42,6))</f>
        <v/>
      </c>
      <c r="K42" s="281" t="str">
        <f>IF(INDEX(女子申込!$B$9:$AS$108,$B42,37)="","",INDEX(女子申込!$B$9:$AS$108,$B42,37))</f>
        <v/>
      </c>
      <c r="L42" s="354" t="str">
        <f>IF(INDEX(女子申込!$B$9:$AS$108,$B42,39)="","",INDEX(女子申込!$B$9:$AS$108,$B42,39))</f>
        <v/>
      </c>
      <c r="M42" s="355" t="str">
        <f>IF(INDEX(女子申込!$B$9:$AS$108,$B42,41)="","",INDEX(女子申込!$B$9:$AS$108,$B42,41))</f>
        <v/>
      </c>
      <c r="N42" s="306"/>
      <c r="P42" s="304"/>
      <c r="Q42">
        <v>4</v>
      </c>
      <c r="R42" s="300" t="str">
        <f>IF(VLOOKUP(MATCH(U36,リレー女子申込!$B$10:$B$63,0)+3+Q42,リレー女子申込!$A$10:$K$63,4)="","",VLOOKUP(MATCH(U36,リレー女子申込!$B$10:$B$63,0)+3+Q42,リレー女子申込!$A$10:$K$63,4))</f>
        <v/>
      </c>
      <c r="S42" s="300" t="str">
        <f>IF(VLOOKUP(MATCH(U36,リレー女子申込!$B$10:$B$63,0)+3+Q42,リレー女子申込!$A$10:$K$63,5)="","",VLOOKUP(MATCH(U36,リレー女子申込!$B$10:$B$63,0)+3+Q42,リレー女子申込!$A$10:$K$63,5))</f>
        <v/>
      </c>
      <c r="T42" s="300" t="str">
        <f>IF(VLOOKUP(MATCH(U36,リレー女子申込!$B$10:$B$63,0)+3+Q42,リレー女子申込!$A$10:$K$63,6)="","",VLOOKUP(MATCH(U36,リレー女子申込!$B$10:$B$63,0)+3+Q42,リレー女子申込!$A$10:$K$63,6))</f>
        <v/>
      </c>
      <c r="U42" s="438"/>
      <c r="W42">
        <v>4</v>
      </c>
      <c r="X42" s="300" t="str">
        <f>IF(VLOOKUP(MATCH(AA36,リレー女子申込!$B$10:$B$63,0)+3+W42,リレー女子申込!$A$10:$K$63,9)="","",VLOOKUP(MATCH(AA36,リレー女子申込!$B$10:$B$63,0)+3+W42,リレー女子申込!$A$10:$K$63,9))</f>
        <v/>
      </c>
      <c r="Y42" s="300" t="str">
        <f>IF(VLOOKUP(MATCH(AA36,リレー女子申込!$B$10:$B$63,0)+3+W42,リレー女子申込!$A$10:$K$63,10)="","",VLOOKUP(MATCH(AA36,リレー女子申込!$B$10:$B$63,0)+3+W42,リレー女子申込!$A$10:$K$63,10))</f>
        <v/>
      </c>
      <c r="Z42" s="300" t="str">
        <f>IF(VLOOKUP(MATCH(AA36,リレー女子申込!$B$10:$B$63,0)+3+W42,リレー女子申込!$A$10:$K$63,11)="","",VLOOKUP(MATCH(AA36,リレー女子申込!$B$10:$B$63,0)+3+W42,リレー女子申込!$A$10:$K$63,11))</f>
        <v/>
      </c>
      <c r="AA42" s="438"/>
      <c r="AC42">
        <v>4</v>
      </c>
      <c r="AD42" s="300" t="str">
        <f>IF(VLOOKUP(MATCH(AG36,リレー女子申込!$B$10:$B$63,0)+3+AC42,リレー女子申込!$A$10:$P$63,14)="","",VLOOKUP(MATCH(AG36,リレー女子申込!$B$10:$B$63,0)+3+AC42,リレー女子申込!$A$10:$P$63,14))</f>
        <v/>
      </c>
      <c r="AE42" s="300" t="str">
        <f>IF(VLOOKUP(MATCH(AG36,リレー女子申込!$B$10:$B$63,0)+3+AC42,リレー女子申込!$A$10:$P$63,15)="","",VLOOKUP(MATCH(AG36,リレー女子申込!$B$10:$B$63,0)+3+AC42,リレー女子申込!$A$10:$P$63,15))</f>
        <v/>
      </c>
      <c r="AF42" s="300" t="str">
        <f>IF(VLOOKUP(MATCH(AG36,リレー女子申込!$B$10:$B$63,0)+3+AC42,リレー女子申込!$A$10:$P$63,16)="","",VLOOKUP(MATCH(AG36,リレー女子申込!$B$10:$B$63,0)+3+AC42,リレー女子申込!$A$10:$P$63,16))</f>
        <v/>
      </c>
      <c r="AG42" s="438"/>
      <c r="AH42" s="358"/>
    </row>
    <row r="43" spans="2:36" ht="15" customHeight="1">
      <c r="B43" s="310">
        <f t="shared" si="0"/>
        <v>28</v>
      </c>
      <c r="C43" s="277" t="str">
        <f>IF(INDEX(女子申込!$B$9:$BB$108,$B43,1)="","",INDEX(女子申込!$B$9:$BB$108,$B43,1))</f>
        <v/>
      </c>
      <c r="D43" s="278" t="str">
        <f>IF(INDEX(女子申込!$B$9:$BB$108,$B43,2)="","",INDEX(女子申込!$B$9:$BB$108,$B43,2))</f>
        <v/>
      </c>
      <c r="E43" s="279" t="str">
        <f>IF(INDEX(女子申込!$B$9:$BB$108,$B43,3)="","",INDEX(女子申込!$B$9:$BB$108,$B43,3))</f>
        <v/>
      </c>
      <c r="F43" s="280" t="str">
        <f>IF(INDEX(女子申込!$B$9:$BB$108,$B43,4)="","",INDEX(女子申込!$B$9:$BB$108,$B43,4))</f>
        <v/>
      </c>
      <c r="G43" s="281" t="str">
        <f>IF(INDEX(女子申込!$B$9:$AS$108,$B43,44)="","",INDEX(女子申込!$B$9:$AS$108,$B43,44))</f>
        <v/>
      </c>
      <c r="H43" s="440" t="str">
        <f>IF(INDEX(女子申込!$B$9:$BB$108,$B43,6)="","",INDEX(女子申込!$B$9:$BB$108,$B43,6))</f>
        <v/>
      </c>
      <c r="I43" s="441" t="str">
        <f>IF(INDEX(女子申込!$B$9:$BB$108,$B43,6)="","",INDEX(女子申込!$B$9:$BB$108,$B43,6))</f>
        <v/>
      </c>
      <c r="J43" s="441" t="str">
        <f>IF(INDEX(女子申込!$B$9:$BB$108,$B43,6)="","",INDEX(女子申込!$B$9:$BB$108,$B43,6))</f>
        <v/>
      </c>
      <c r="K43" s="281" t="str">
        <f>IF(INDEX(女子申込!$B$9:$AS$108,$B43,37)="","",INDEX(女子申込!$B$9:$AS$108,$B43,37))</f>
        <v/>
      </c>
      <c r="L43" s="354" t="str">
        <f>IF(INDEX(女子申込!$B$9:$AS$108,$B43,39)="","",INDEX(女子申込!$B$9:$AS$108,$B43,39))</f>
        <v/>
      </c>
      <c r="M43" s="355" t="str">
        <f>IF(INDEX(女子申込!$B$9:$AS$108,$B43,41)="","",INDEX(女子申込!$B$9:$AS$108,$B43,41))</f>
        <v/>
      </c>
      <c r="N43" s="306"/>
      <c r="P43" s="304"/>
      <c r="Q43">
        <v>5</v>
      </c>
      <c r="R43" s="300" t="str">
        <f>IF(VLOOKUP(MATCH(U36,リレー女子申込!$B$10:$B$63,0)+3+Q43,リレー女子申込!$A$10:$K$63,4)="","",VLOOKUP(MATCH(U36,リレー女子申込!$B$10:$B$63,0)+3+Q43,リレー女子申込!$A$10:$K$63,4))</f>
        <v/>
      </c>
      <c r="S43" s="300" t="str">
        <f>IF(VLOOKUP(MATCH(U36,リレー女子申込!$B$10:$B$63,0)+3+Q43,リレー女子申込!$A$10:$K$63,5)="","",VLOOKUP(MATCH(U36,リレー女子申込!$B$10:$B$63,0)+3+Q43,リレー女子申込!$A$10:$K$63,5))</f>
        <v/>
      </c>
      <c r="T43" s="300" t="str">
        <f>IF(VLOOKUP(MATCH(U36,リレー女子申込!$B$10:$B$63,0)+3+Q43,リレー女子申込!$A$10:$K$63,6)="","",VLOOKUP(MATCH(U36,リレー女子申込!$B$10:$B$63,0)+3+Q43,リレー女子申込!$A$10:$K$63,6))</f>
        <v/>
      </c>
      <c r="U43" s="438"/>
      <c r="W43">
        <v>5</v>
      </c>
      <c r="X43" s="300" t="str">
        <f>IF(VLOOKUP(MATCH(AA36,リレー女子申込!$B$10:$B$63,0)+3+W43,リレー女子申込!$A$10:$K$63,9)="","",VLOOKUP(MATCH(AA36,リレー女子申込!$B$10:$B$63,0)+3+W43,リレー女子申込!$A$10:$K$63,9))</f>
        <v/>
      </c>
      <c r="Y43" s="300" t="str">
        <f>IF(VLOOKUP(MATCH(AA36,リレー女子申込!$B$10:$B$63,0)+3+W43,リレー女子申込!$A$10:$K$63,10)="","",VLOOKUP(MATCH(AA36,リレー女子申込!$B$10:$B$63,0)+3+W43,リレー女子申込!$A$10:$K$63,10))</f>
        <v/>
      </c>
      <c r="Z43" s="300" t="str">
        <f>IF(VLOOKUP(MATCH(AA36,リレー女子申込!$B$10:$B$63,0)+3+W43,リレー女子申込!$A$10:$K$63,11)="","",VLOOKUP(MATCH(AA36,リレー女子申込!$B$10:$B$63,0)+3+W43,リレー女子申込!$A$10:$K$63,11))</f>
        <v/>
      </c>
      <c r="AA43" s="438"/>
      <c r="AC43">
        <v>5</v>
      </c>
      <c r="AD43" s="300" t="str">
        <f>IF(VLOOKUP(MATCH(AG36,リレー女子申込!$B$10:$B$63,0)+3+AC43,リレー女子申込!$A$10:$P$63,14)="","",VLOOKUP(MATCH(AG36,リレー女子申込!$B$10:$B$63,0)+3+AC43,リレー女子申込!$A$10:$P$63,14))</f>
        <v/>
      </c>
      <c r="AE43" s="300" t="str">
        <f>IF(VLOOKUP(MATCH(AG36,リレー女子申込!$B$10:$B$63,0)+3+AC43,リレー女子申込!$A$10:$P$63,15)="","",VLOOKUP(MATCH(AG36,リレー女子申込!$B$10:$B$63,0)+3+AC43,リレー女子申込!$A$10:$P$63,15))</f>
        <v/>
      </c>
      <c r="AF43" s="300" t="str">
        <f>IF(VLOOKUP(MATCH(AG36,リレー女子申込!$B$10:$B$63,0)+3+AC43,リレー女子申込!$A$10:$P$63,16)="","",VLOOKUP(MATCH(AG36,リレー女子申込!$B$10:$B$63,0)+3+AC43,リレー女子申込!$A$10:$P$63,16))</f>
        <v/>
      </c>
      <c r="AG43" s="438"/>
      <c r="AH43" s="358"/>
    </row>
    <row r="44" spans="2:36" ht="15" customHeight="1">
      <c r="B44" s="310">
        <f t="shared" si="0"/>
        <v>29</v>
      </c>
      <c r="C44" s="277" t="str">
        <f>IF(INDEX(女子申込!$B$9:$BB$108,$B44,1)="","",INDEX(女子申込!$B$9:$BB$108,$B44,1))</f>
        <v/>
      </c>
      <c r="D44" s="278" t="str">
        <f>IF(INDEX(女子申込!$B$9:$BB$108,$B44,2)="","",INDEX(女子申込!$B$9:$BB$108,$B44,2))</f>
        <v/>
      </c>
      <c r="E44" s="279" t="str">
        <f>IF(INDEX(女子申込!$B$9:$BB$108,$B44,3)="","",INDEX(女子申込!$B$9:$BB$108,$B44,3))</f>
        <v/>
      </c>
      <c r="F44" s="280" t="str">
        <f>IF(INDEX(女子申込!$B$9:$BB$108,$B44,4)="","",INDEX(女子申込!$B$9:$BB$108,$B44,4))</f>
        <v/>
      </c>
      <c r="G44" s="281" t="str">
        <f>IF(INDEX(女子申込!$B$9:$AS$108,$B44,44)="","",INDEX(女子申込!$B$9:$AS$108,$B44,44))</f>
        <v/>
      </c>
      <c r="H44" s="440" t="str">
        <f>IF(INDEX(女子申込!$B$9:$BB$108,$B44,6)="","",INDEX(女子申込!$B$9:$BB$108,$B44,6))</f>
        <v/>
      </c>
      <c r="I44" s="441" t="str">
        <f>IF(INDEX(女子申込!$B$9:$BB$108,$B44,6)="","",INDEX(女子申込!$B$9:$BB$108,$B44,6))</f>
        <v/>
      </c>
      <c r="J44" s="441" t="str">
        <f>IF(INDEX(女子申込!$B$9:$BB$108,$B44,6)="","",INDEX(女子申込!$B$9:$BB$108,$B44,6))</f>
        <v/>
      </c>
      <c r="K44" s="281" t="str">
        <f>IF(INDEX(女子申込!$B$9:$AS$108,$B44,37)="","",INDEX(女子申込!$B$9:$AS$108,$B44,37))</f>
        <v/>
      </c>
      <c r="L44" s="354" t="str">
        <f>IF(INDEX(女子申込!$B$9:$AS$108,$B44,39)="","",INDEX(女子申込!$B$9:$AS$108,$B44,39))</f>
        <v/>
      </c>
      <c r="M44" s="355" t="str">
        <f>IF(INDEX(女子申込!$B$9:$AS$108,$B44,41)="","",INDEX(女子申込!$B$9:$AS$108,$B44,41))</f>
        <v/>
      </c>
      <c r="N44" s="306"/>
      <c r="P44" s="304"/>
      <c r="Q44">
        <v>6</v>
      </c>
      <c r="R44" s="300" t="str">
        <f>IF(VLOOKUP(MATCH(U36,リレー女子申込!$B$10:$B$63,0)+3+Q44,リレー女子申込!$A$10:$K$63,4)="","",VLOOKUP(MATCH(U36,リレー女子申込!$B$10:$B$63,0)+3+Q44,リレー女子申込!$A$10:$K$63,4))</f>
        <v/>
      </c>
      <c r="S44" s="300" t="str">
        <f>IF(VLOOKUP(MATCH(U36,リレー女子申込!$B$10:$B$63,0)+3+Q44,リレー女子申込!$A$10:$K$63,5)="","",VLOOKUP(MATCH(U36,リレー女子申込!$B$10:$B$63,0)+3+Q44,リレー女子申込!$A$10:$K$63,5))</f>
        <v/>
      </c>
      <c r="T44" s="300" t="str">
        <f>IF(VLOOKUP(MATCH(U36,リレー女子申込!$B$10:$B$63,0)+3+Q44,リレー女子申込!$A$10:$K$63,6)="","",VLOOKUP(MATCH(U36,リレー女子申込!$B$10:$B$63,0)+3+Q44,リレー女子申込!$A$10:$K$63,6))</f>
        <v/>
      </c>
      <c r="U44" s="439"/>
      <c r="W44">
        <v>6</v>
      </c>
      <c r="X44" s="300" t="str">
        <f>IF(VLOOKUP(MATCH(AA36,リレー女子申込!$B$10:$B$63,0)+3+W44,リレー女子申込!$A$10:$K$63,9)="","",VLOOKUP(MATCH(AA36,リレー女子申込!$B$10:$B$63,0)+3+W44,リレー女子申込!$A$10:$K$63,9))</f>
        <v/>
      </c>
      <c r="Y44" s="300" t="str">
        <f>IF(VLOOKUP(MATCH(AA36,リレー女子申込!$B$10:$B$63,0)+3+W44,リレー女子申込!$A$10:$K$63,10)="","",VLOOKUP(MATCH(AA36,リレー女子申込!$B$10:$B$63,0)+3+W44,リレー女子申込!$A$10:$K$63,10))</f>
        <v/>
      </c>
      <c r="Z44" s="300" t="str">
        <f>IF(VLOOKUP(MATCH(AA36,リレー女子申込!$B$10:$B$63,0)+3+W44,リレー女子申込!$A$10:$K$63,11)="","",VLOOKUP(MATCH(AA36,リレー女子申込!$B$10:$B$63,0)+3+W44,リレー女子申込!$A$10:$K$63,11))</f>
        <v/>
      </c>
      <c r="AA44" s="439"/>
      <c r="AC44">
        <v>6</v>
      </c>
      <c r="AD44" s="300" t="str">
        <f>IF(VLOOKUP(MATCH(AG36,リレー女子申込!$B$10:$B$63,0)+3+AC44,リレー女子申込!$A$10:$P$63,14)="","",VLOOKUP(MATCH(AG36,リレー女子申込!$B$10:$B$63,0)+3+AC44,リレー女子申込!$A$10:$P$63,14))</f>
        <v/>
      </c>
      <c r="AE44" s="300" t="str">
        <f>IF(VLOOKUP(MATCH(AG36,リレー女子申込!$B$10:$B$63,0)+3+AC44,リレー女子申込!$A$10:$P$63,15)="","",VLOOKUP(MATCH(AG36,リレー女子申込!$B$10:$B$63,0)+3+AC44,リレー女子申込!$A$10:$P$63,15))</f>
        <v/>
      </c>
      <c r="AF44" s="300" t="str">
        <f>IF(VLOOKUP(MATCH(AG36,リレー女子申込!$B$10:$B$63,0)+3+AC44,リレー女子申込!$A$10:$P$63,16)="","",VLOOKUP(MATCH(AG36,リレー女子申込!$B$10:$B$63,0)+3+AC44,リレー女子申込!$A$10:$P$63,16))</f>
        <v/>
      </c>
      <c r="AG44" s="439"/>
      <c r="AH44" s="358"/>
    </row>
    <row r="45" spans="2:36" ht="15" customHeight="1">
      <c r="B45" s="310">
        <f t="shared" si="0"/>
        <v>30</v>
      </c>
      <c r="C45" s="288" t="str">
        <f>IF(INDEX(女子申込!$B$9:$BB$108,$B45,1)="","",INDEX(女子申込!$B$9:$BB$108,$B45,1))</f>
        <v/>
      </c>
      <c r="D45" s="289" t="str">
        <f>IF(INDEX(女子申込!$B$9:$BB$108,$B45,2)="","",INDEX(女子申込!$B$9:$BB$108,$B45,2))</f>
        <v/>
      </c>
      <c r="E45" s="290" t="str">
        <f>IF(INDEX(女子申込!$B$9:$BB$108,$B45,3)="","",INDEX(女子申込!$B$9:$BB$108,$B45,3))</f>
        <v/>
      </c>
      <c r="F45" s="291" t="str">
        <f>IF(INDEX(女子申込!$B$9:$BB$108,$B45,4)="","",INDEX(女子申込!$B$9:$BB$108,$B45,4))</f>
        <v/>
      </c>
      <c r="G45" s="292" t="str">
        <f>IF(INDEX(女子申込!$B$9:$AS$108,$B45,44)="","",INDEX(女子申込!$B$9:$AS$108,$B45,44))</f>
        <v/>
      </c>
      <c r="H45" s="501" t="str">
        <f>IF(INDEX(女子申込!$B$9:$BB$108,$B45,6)="","",INDEX(女子申込!$B$9:$BB$108,$B45,6))</f>
        <v/>
      </c>
      <c r="I45" s="502" t="str">
        <f>IF(INDEX(女子申込!$B$9:$BB$108,$B45,6)="","",INDEX(女子申込!$B$9:$BB$108,$B45,6))</f>
        <v/>
      </c>
      <c r="J45" s="502" t="str">
        <f>IF(INDEX(女子申込!$B$9:$BB$108,$B45,6)="","",INDEX(女子申込!$B$9:$BB$108,$B45,6))</f>
        <v/>
      </c>
      <c r="K45" s="292" t="str">
        <f>IF(INDEX(女子申込!$B$9:$AS$108,$B45,37)="","",INDEX(女子申込!$B$9:$AS$108,$B45,37))</f>
        <v/>
      </c>
      <c r="L45" s="356" t="str">
        <f>IF(INDEX(女子申込!$B$9:$AS$108,$B45,39)="","",INDEX(女子申込!$B$9:$AS$108,$B45,39))</f>
        <v/>
      </c>
      <c r="M45" s="357" t="str">
        <f>IF(INDEX(女子申込!$B$9:$AS$108,$B45,41)="","",INDEX(女子申込!$B$9:$AS$108,$B45,41))</f>
        <v/>
      </c>
      <c r="N45" s="306"/>
      <c r="P45" s="304"/>
      <c r="AH45" s="358"/>
    </row>
    <row r="46" spans="2:36" ht="15" customHeight="1">
      <c r="B46" s="310">
        <f t="shared" si="0"/>
        <v>31</v>
      </c>
      <c r="C46" s="270" t="str">
        <f>IF(INDEX(女子申込!$B$9:$BB$108,$B46,1)="","",INDEX(女子申込!$B$9:$BB$108,$B46,1))</f>
        <v/>
      </c>
      <c r="D46" s="271" t="str">
        <f>IF(INDEX(女子申込!$B$9:$BB$108,$B46,2)="","",INDEX(女子申込!$B$9:$BB$108,$B46,2))</f>
        <v/>
      </c>
      <c r="E46" s="272" t="str">
        <f>IF(INDEX(女子申込!$B$9:$BB$108,$B46,3)="","",INDEX(女子申込!$B$9:$BB$108,$B46,3))</f>
        <v/>
      </c>
      <c r="F46" s="273" t="str">
        <f>IF(INDEX(女子申込!$B$9:$BB$108,$B46,4)="","",INDEX(女子申込!$B$9:$BB$108,$B46,4))</f>
        <v/>
      </c>
      <c r="G46" s="274" t="str">
        <f>IF(INDEX(女子申込!$B$9:$AS$108,$B46,44)="","",INDEX(女子申込!$B$9:$AS$108,$B46,44))</f>
        <v/>
      </c>
      <c r="H46" s="503" t="str">
        <f>IF(INDEX(女子申込!$B$9:$BB$108,$B46,6)="","",INDEX(女子申込!$B$9:$BB$108,$B46,6))</f>
        <v/>
      </c>
      <c r="I46" s="504" t="str">
        <f>IF(INDEX(女子申込!$B$9:$BB$108,$B46,6)="","",INDEX(女子申込!$B$9:$BB$108,$B46,6))</f>
        <v/>
      </c>
      <c r="J46" s="504" t="str">
        <f>IF(INDEX(女子申込!$B$9:$BB$108,$B46,6)="","",INDEX(女子申込!$B$9:$BB$108,$B46,6))</f>
        <v/>
      </c>
      <c r="K46" s="274" t="str">
        <f>IF(INDEX(女子申込!$B$9:$AS$108,$B46,37)="","",INDEX(女子申込!$B$9:$AS$108,$B46,37))</f>
        <v/>
      </c>
      <c r="L46" s="352" t="str">
        <f>IF(INDEX(女子申込!$B$9:$AS$108,$B46,39)="","",INDEX(女子申込!$B$9:$AS$108,$B46,39))</f>
        <v/>
      </c>
      <c r="M46" s="353" t="str">
        <f>IF(INDEX(女子申込!$B$9:$AS$108,$B46,41)="","",INDEX(女子申込!$B$9:$AS$108,$B46,41))</f>
        <v/>
      </c>
      <c r="N46" s="306"/>
      <c r="P46" s="304"/>
      <c r="Q46" t="str">
        <f>Q$16</f>
        <v>４年女子　４×１００ｍＲ</v>
      </c>
      <c r="U46">
        <f>U36+1</f>
        <v>4</v>
      </c>
      <c r="W46" t="str">
        <f>W$16</f>
        <v>５年女子　４×１００ｍＲ</v>
      </c>
      <c r="AA46">
        <f>AA36+1</f>
        <v>4</v>
      </c>
      <c r="AC46" t="str">
        <f>AC$16</f>
        <v>全学年女子　４×１００ｍＲ</v>
      </c>
      <c r="AG46">
        <f>AG36+1</f>
        <v>4</v>
      </c>
      <c r="AH46" s="358"/>
    </row>
    <row r="47" spans="2:36" ht="15" customHeight="1">
      <c r="B47" s="310">
        <f t="shared" si="0"/>
        <v>32</v>
      </c>
      <c r="C47" s="277" t="str">
        <f>IF(INDEX(女子申込!$B$9:$BB$108,$B47,1)="","",INDEX(女子申込!$B$9:$BB$108,$B47,1))</f>
        <v/>
      </c>
      <c r="D47" s="278" t="str">
        <f>IF(INDEX(女子申込!$B$9:$BB$108,$B47,2)="","",INDEX(女子申込!$B$9:$BB$108,$B47,2))</f>
        <v/>
      </c>
      <c r="E47" s="279" t="str">
        <f>IF(INDEX(女子申込!$B$9:$BB$108,$B47,3)="","",INDEX(女子申込!$B$9:$BB$108,$B47,3))</f>
        <v/>
      </c>
      <c r="F47" s="280" t="str">
        <f>IF(INDEX(女子申込!$B$9:$BB$108,$B47,4)="","",INDEX(女子申込!$B$9:$BB$108,$B47,4))</f>
        <v/>
      </c>
      <c r="G47" s="281" t="str">
        <f>IF(INDEX(女子申込!$B$9:$AS$108,$B47,44)="","",INDEX(女子申込!$B$9:$AS$108,$B47,44))</f>
        <v/>
      </c>
      <c r="H47" s="440" t="str">
        <f>IF(INDEX(女子申込!$B$9:$BB$108,$B47,6)="","",INDEX(女子申込!$B$9:$BB$108,$B47,6))</f>
        <v/>
      </c>
      <c r="I47" s="441" t="str">
        <f>IF(INDEX(女子申込!$B$9:$BB$108,$B47,6)="","",INDEX(女子申込!$B$9:$BB$108,$B47,6))</f>
        <v/>
      </c>
      <c r="J47" s="441" t="str">
        <f>IF(INDEX(女子申込!$B$9:$BB$108,$B47,6)="","",INDEX(女子申込!$B$9:$BB$108,$B47,6))</f>
        <v/>
      </c>
      <c r="K47" s="281" t="str">
        <f>IF(INDEX(女子申込!$B$9:$AS$108,$B47,37)="","",INDEX(女子申込!$B$9:$AS$108,$B47,37))</f>
        <v/>
      </c>
      <c r="L47" s="354" t="str">
        <f>IF(INDEX(女子申込!$B$9:$AS$108,$B47,39)="","",INDEX(女子申込!$B$9:$AS$108,$B47,39))</f>
        <v/>
      </c>
      <c r="M47" s="355" t="str">
        <f>IF(INDEX(女子申込!$B$9:$AS$108,$B47,41)="","",INDEX(女子申込!$B$9:$AS$108,$B47,41))</f>
        <v/>
      </c>
      <c r="N47" s="306"/>
      <c r="P47" s="304"/>
      <c r="R47" s="335" t="s">
        <v>42</v>
      </c>
      <c r="S47" s="434" t="str">
        <f>VLOOKUP(MATCH(U46,リレー女子申込!$B$10:$B$63,0)+2,リレー女子申込!$A$10:$K$63,5)</f>
        <v/>
      </c>
      <c r="T47" s="435"/>
      <c r="U47" s="436"/>
      <c r="X47" s="335" t="s">
        <v>42</v>
      </c>
      <c r="Y47" s="434" t="str">
        <f>VLOOKUP(MATCH(AA46,リレー女子申込!$B$10:$B$63,0)+2,リレー女子申込!$A$10:$K$63,10)</f>
        <v/>
      </c>
      <c r="Z47" s="435"/>
      <c r="AA47" s="436"/>
      <c r="AD47" s="335" t="s">
        <v>42</v>
      </c>
      <c r="AE47" s="434" t="str">
        <f>VLOOKUP(MATCH(AG46,リレー女子申込!$B$10:$B$63,0)+2,リレー女子申込!$A$10:$P$63,15)</f>
        <v/>
      </c>
      <c r="AF47" s="435"/>
      <c r="AG47" s="436"/>
      <c r="AH47" s="307"/>
      <c r="AJ47" s="19">
        <f>IF(S47="",0,1)</f>
        <v>0</v>
      </c>
    </row>
    <row r="48" spans="2:36" ht="15" customHeight="1">
      <c r="B48" s="310">
        <f t="shared" si="0"/>
        <v>33</v>
      </c>
      <c r="C48" s="284" t="str">
        <f>IF(INDEX(女子申込!$B$9:$BB$108,$B48,1)="","",INDEX(女子申込!$B$9:$BB$108,$B48,1))</f>
        <v/>
      </c>
      <c r="D48" s="285" t="str">
        <f>IF(INDEX(女子申込!$B$9:$BB$108,$B48,2)="","",INDEX(女子申込!$B$9:$BB$108,$B48,2))</f>
        <v/>
      </c>
      <c r="E48" s="279" t="str">
        <f>IF(INDEX(女子申込!$B$9:$BB$108,$B48,3)="","",INDEX(女子申込!$B$9:$BB$108,$B48,3))</f>
        <v/>
      </c>
      <c r="F48" s="286" t="str">
        <f>IF(INDEX(女子申込!$B$9:$BB$108,$B48,4)="","",INDEX(女子申込!$B$9:$BB$108,$B48,4))</f>
        <v/>
      </c>
      <c r="G48" s="281" t="str">
        <f>IF(INDEX(女子申込!$B$9:$AS$108,$B48,44)="","",INDEX(女子申込!$B$9:$AS$108,$B48,44))</f>
        <v/>
      </c>
      <c r="H48" s="440" t="str">
        <f>IF(INDEX(女子申込!$B$9:$BB$108,$B48,6)="","",INDEX(女子申込!$B$9:$BB$108,$B48,6))</f>
        <v/>
      </c>
      <c r="I48" s="441" t="str">
        <f>IF(INDEX(女子申込!$B$9:$BB$108,$B48,6)="","",INDEX(女子申込!$B$9:$BB$108,$B48,6))</f>
        <v/>
      </c>
      <c r="J48" s="441" t="str">
        <f>IF(INDEX(女子申込!$B$9:$BB$108,$B48,6)="","",INDEX(女子申込!$B$9:$BB$108,$B48,6))</f>
        <v/>
      </c>
      <c r="K48" s="281" t="str">
        <f>IF(INDEX(女子申込!$B$9:$AS$108,$B48,37)="","",INDEX(女子申込!$B$9:$AS$108,$B48,37))</f>
        <v/>
      </c>
      <c r="L48" s="354" t="str">
        <f>IF(INDEX(女子申込!$B$9:$AS$108,$B48,39)="","",INDEX(女子申込!$B$9:$AS$108,$B48,39))</f>
        <v/>
      </c>
      <c r="M48" s="355" t="str">
        <f>IF(INDEX(女子申込!$B$9:$AS$108,$B48,41)="","",INDEX(女子申込!$B$9:$AS$108,$B48,41))</f>
        <v/>
      </c>
      <c r="N48" s="306"/>
      <c r="P48" s="304"/>
      <c r="R48" s="333" t="s">
        <v>11</v>
      </c>
      <c r="S48" s="334" t="s">
        <v>22</v>
      </c>
      <c r="T48" s="334" t="s">
        <v>0</v>
      </c>
      <c r="U48" s="334" t="s">
        <v>2</v>
      </c>
      <c r="V48" s="122"/>
      <c r="W48" s="122"/>
      <c r="X48" s="333" t="s">
        <v>11</v>
      </c>
      <c r="Y48" s="334" t="s">
        <v>22</v>
      </c>
      <c r="Z48" s="334" t="s">
        <v>0</v>
      </c>
      <c r="AA48" s="334" t="s">
        <v>2</v>
      </c>
      <c r="AC48" s="122"/>
      <c r="AD48" s="333" t="s">
        <v>11</v>
      </c>
      <c r="AE48" s="334" t="s">
        <v>22</v>
      </c>
      <c r="AF48" s="334" t="s">
        <v>0</v>
      </c>
      <c r="AG48" s="334" t="s">
        <v>2</v>
      </c>
      <c r="AH48" s="307"/>
    </row>
    <row r="49" spans="1:36" ht="15" customHeight="1">
      <c r="B49" s="310">
        <f t="shared" si="0"/>
        <v>34</v>
      </c>
      <c r="C49" s="277" t="str">
        <f>IF(INDEX(女子申込!$B$9:$BB$108,$B49,1)="","",INDEX(女子申込!$B$9:$BB$108,$B49,1))</f>
        <v/>
      </c>
      <c r="D49" s="278" t="str">
        <f>IF(INDEX(女子申込!$B$9:$BB$108,$B49,2)="","",INDEX(女子申込!$B$9:$BB$108,$B49,2))</f>
        <v/>
      </c>
      <c r="E49" s="279" t="str">
        <f>IF(INDEX(女子申込!$B$9:$BB$108,$B49,3)="","",INDEX(女子申込!$B$9:$BB$108,$B49,3))</f>
        <v/>
      </c>
      <c r="F49" s="280" t="str">
        <f>IF(INDEX(女子申込!$B$9:$BB$108,$B49,4)="","",INDEX(女子申込!$B$9:$BB$108,$B49,4))</f>
        <v/>
      </c>
      <c r="G49" s="281" t="str">
        <f>IF(INDEX(女子申込!$B$9:$AS$108,$B49,44)="","",INDEX(女子申込!$B$9:$AS$108,$B49,44))</f>
        <v/>
      </c>
      <c r="H49" s="440" t="str">
        <f>IF(INDEX(女子申込!$B$9:$BB$108,$B49,6)="","",INDEX(女子申込!$B$9:$BB$108,$B49,6))</f>
        <v/>
      </c>
      <c r="I49" s="441" t="str">
        <f>IF(INDEX(女子申込!$B$9:$BB$108,$B49,6)="","",INDEX(女子申込!$B$9:$BB$108,$B49,6))</f>
        <v/>
      </c>
      <c r="J49" s="441" t="str">
        <f>IF(INDEX(女子申込!$B$9:$BB$108,$B49,6)="","",INDEX(女子申込!$B$9:$BB$108,$B49,6))</f>
        <v/>
      </c>
      <c r="K49" s="281" t="str">
        <f>IF(INDEX(女子申込!$B$9:$AS$108,$B49,37)="","",INDEX(女子申込!$B$9:$AS$108,$B49,37))</f>
        <v/>
      </c>
      <c r="L49" s="354" t="str">
        <f>IF(INDEX(女子申込!$B$9:$AS$108,$B49,39)="","",INDEX(女子申込!$B$9:$AS$108,$B49,39))</f>
        <v/>
      </c>
      <c r="M49" s="355" t="str">
        <f>IF(INDEX(女子申込!$B$9:$AS$108,$B49,41)="","",INDEX(女子申込!$B$9:$AS$108,$B49,41))</f>
        <v/>
      </c>
      <c r="N49" s="306"/>
      <c r="P49" s="304"/>
      <c r="Q49">
        <v>1</v>
      </c>
      <c r="R49" s="300" t="str">
        <f>IF(VLOOKUP(MATCH(U46,リレー女子申込!$B$10:$B$63,0)+3+Q49,リレー女子申込!$A$10:$K$63,4)="","",VLOOKUP(MATCH(U46,リレー女子申込!$B$10:$B$63,0)+3+Q49,リレー女子申込!$A$10:$K$63,4))</f>
        <v/>
      </c>
      <c r="S49" s="300" t="str">
        <f>IF(VLOOKUP(MATCH(U46,リレー女子申込!$B$10:$B$63,0)+3+Q49,リレー女子申込!$A$10:$K$63,5)="","",VLOOKUP(MATCH(U46,リレー女子申込!$B$10:$B$63,0)+3+Q49,リレー女子申込!$A$10:$K$63,5))</f>
        <v/>
      </c>
      <c r="T49" s="300" t="str">
        <f>IF(VLOOKUP(MATCH(U46,リレー女子申込!$B$10:$B$63,0)+3+Q49,リレー女子申込!$A$10:$K$63,6)="","",VLOOKUP(MATCH(U46,リレー女子申込!$B$10:$B$63,0)+3+Q49,リレー女子申込!$A$10:$K$63,6))</f>
        <v/>
      </c>
      <c r="U49" s="437" t="str">
        <f>IF(VLOOKUP(MATCH(U46,リレー女子申込!$B$10:$B$63,0)+1,リレー女子申込!$A$10:$K$63,4)="","",VLOOKUP(MATCH(U46,リレー女子申込!$B$10:$B$63,0)+1,リレー女子申込!$A$10:$K$63,4))</f>
        <v/>
      </c>
      <c r="W49">
        <v>1</v>
      </c>
      <c r="X49" s="300" t="str">
        <f>IF(VLOOKUP(MATCH(AA46,リレー女子申込!$B$10:$B$63,0)+3+W49,リレー女子申込!$A$10:$K$63,9)="","",VLOOKUP(MATCH(AA46,リレー女子申込!$B$10:$B$63,0)+3+W49,リレー女子申込!$A$10:$K$63,9))</f>
        <v/>
      </c>
      <c r="Y49" s="300" t="str">
        <f>IF(VLOOKUP(MATCH(AA46,リレー女子申込!$B$10:$B$63,0)+3+W49,リレー女子申込!$A$10:$K$63,10)="","",VLOOKUP(MATCH(AA46,リレー女子申込!$B$10:$B$63,0)+3+W49,リレー女子申込!$A$10:$K$63,10))</f>
        <v/>
      </c>
      <c r="Z49" s="300" t="str">
        <f>IF(VLOOKUP(MATCH(AA46,リレー女子申込!$B$10:$B$63,0)+3+W49,リレー女子申込!$A$10:$K$63,11)="","",VLOOKUP(MATCH(AA46,リレー女子申込!$B$10:$B$63,0)+3+W49,リレー女子申込!$A$10:$K$63,11))</f>
        <v/>
      </c>
      <c r="AA49" s="437" t="str">
        <f>IF(VLOOKUP(MATCH(AA46,リレー女子申込!$B$10:$B$63,0)+1,リレー女子申込!$A$10:$K$63,9)="","",VLOOKUP(MATCH(AA46,リレー女子申込!$B$10:$B$63,0)+1,リレー女子申込!$A$10:$K$63,9))</f>
        <v/>
      </c>
      <c r="AC49">
        <v>1</v>
      </c>
      <c r="AD49" s="300" t="str">
        <f>IF(VLOOKUP(MATCH(AG46,リレー女子申込!$B$10:$B$63,0)+3+AC49,リレー女子申込!$A$10:$P$63,14)="","",VLOOKUP(MATCH(AG46,リレー女子申込!$B$10:$B$63,0)+3+AC49,リレー女子申込!$A$10:$P$63,14))</f>
        <v/>
      </c>
      <c r="AE49" s="300" t="str">
        <f>IF(VLOOKUP(MATCH(AG46,リレー女子申込!$B$10:$B$63,0)+3+AC49,リレー女子申込!$A$10:$P$63,15)="","",VLOOKUP(MATCH(AG46,リレー女子申込!$B$10:$B$63,0)+3+AC49,リレー女子申込!$A$10:$P$63,15))</f>
        <v/>
      </c>
      <c r="AF49" s="300" t="str">
        <f>IF(VLOOKUP(MATCH(AG46,リレー女子申込!$B$10:$B$63,0)+3+AC49,リレー女子申込!$A$10:$P$63,16)="","",VLOOKUP(MATCH(AG46,リレー女子申込!$B$10:$B$63,0)+3+AC49,リレー女子申込!$A$10:$P$63,16))</f>
        <v/>
      </c>
      <c r="AG49" s="437" t="str">
        <f>IF(VLOOKUP(MATCH(AG46,リレー女子申込!$B$10:$B$63,0)+1,リレー女子申込!$A$10:$P$63,14)="","",VLOOKUP(MATCH(AG46,リレー女子申込!$B$10:$B$63,0)+1,リレー女子申込!$A$10:$P$63,14))</f>
        <v/>
      </c>
      <c r="AH49" s="307"/>
      <c r="AJ49" s="19">
        <f>IF(Y47="",0,1)</f>
        <v>0</v>
      </c>
    </row>
    <row r="50" spans="1:36" ht="15" customHeight="1">
      <c r="B50" s="310">
        <f t="shared" si="0"/>
        <v>35</v>
      </c>
      <c r="C50" s="284" t="str">
        <f>IF(INDEX(女子申込!$B$9:$BB$108,$B50,1)="","",INDEX(女子申込!$B$9:$BB$108,$B50,1))</f>
        <v/>
      </c>
      <c r="D50" s="285" t="str">
        <f>IF(INDEX(女子申込!$B$9:$BB$108,$B50,2)="","",INDEX(女子申込!$B$9:$BB$108,$B50,2))</f>
        <v/>
      </c>
      <c r="E50" s="279" t="str">
        <f>IF(INDEX(女子申込!$B$9:$BB$108,$B50,3)="","",INDEX(女子申込!$B$9:$BB$108,$B50,3))</f>
        <v/>
      </c>
      <c r="F50" s="286" t="str">
        <f>IF(INDEX(女子申込!$B$9:$BB$108,$B50,4)="","",INDEX(女子申込!$B$9:$BB$108,$B50,4))</f>
        <v/>
      </c>
      <c r="G50" s="281" t="str">
        <f>IF(INDEX(女子申込!$B$9:$AS$108,$B50,44)="","",INDEX(女子申込!$B$9:$AS$108,$B50,44))</f>
        <v/>
      </c>
      <c r="H50" s="440" t="str">
        <f>IF(INDEX(女子申込!$B$9:$BB$108,$B50,6)="","",INDEX(女子申込!$B$9:$BB$108,$B50,6))</f>
        <v/>
      </c>
      <c r="I50" s="441" t="str">
        <f>IF(INDEX(女子申込!$B$9:$BB$108,$B50,6)="","",INDEX(女子申込!$B$9:$BB$108,$B50,6))</f>
        <v/>
      </c>
      <c r="J50" s="441" t="str">
        <f>IF(INDEX(女子申込!$B$9:$BB$108,$B50,6)="","",INDEX(女子申込!$B$9:$BB$108,$B50,6))</f>
        <v/>
      </c>
      <c r="K50" s="281" t="str">
        <f>IF(INDEX(女子申込!$B$9:$AS$108,$B50,37)="","",INDEX(女子申込!$B$9:$AS$108,$B50,37))</f>
        <v/>
      </c>
      <c r="L50" s="354" t="str">
        <f>IF(INDEX(女子申込!$B$9:$AS$108,$B50,39)="","",INDEX(女子申込!$B$9:$AS$108,$B50,39))</f>
        <v/>
      </c>
      <c r="M50" s="355" t="str">
        <f>IF(INDEX(女子申込!$B$9:$AS$108,$B50,41)="","",INDEX(女子申込!$B$9:$AS$108,$B50,41))</f>
        <v/>
      </c>
      <c r="N50" s="306"/>
      <c r="P50" s="304"/>
      <c r="Q50">
        <v>2</v>
      </c>
      <c r="R50" s="300" t="str">
        <f>IF(VLOOKUP(MATCH(U46,リレー女子申込!$B$10:$B$63,0)+3+Q50,リレー女子申込!$A$10:$K$63,4)="","",VLOOKUP(MATCH(U46,リレー女子申込!$B$10:$B$63,0)+3+Q50,リレー女子申込!$A$10:$K$63,4))</f>
        <v/>
      </c>
      <c r="S50" s="300" t="str">
        <f>IF(VLOOKUP(MATCH(U46,リレー女子申込!$B$10:$B$63,0)+3+Q50,リレー女子申込!$A$10:$K$63,5)="","",VLOOKUP(MATCH(U46,リレー女子申込!$B$10:$B$63,0)+3+Q50,リレー女子申込!$A$10:$K$63,5))</f>
        <v/>
      </c>
      <c r="T50" s="300" t="str">
        <f>IF(VLOOKUP(MATCH(U46,リレー女子申込!$B$10:$B$63,0)+3+Q50,リレー女子申込!$A$10:$K$63,6)="","",VLOOKUP(MATCH(U46,リレー女子申込!$B$10:$B$63,0)+3+Q50,リレー女子申込!$A$10:$K$63,6))</f>
        <v/>
      </c>
      <c r="U50" s="438"/>
      <c r="W50">
        <v>2</v>
      </c>
      <c r="X50" s="300" t="str">
        <f>IF(VLOOKUP(MATCH(AA46,リレー女子申込!$B$10:$B$63,0)+3+W50,リレー女子申込!$A$10:$K$63,9)="","",VLOOKUP(MATCH(AA46,リレー女子申込!$B$10:$B$63,0)+3+W50,リレー女子申込!$A$10:$K$63,9))</f>
        <v/>
      </c>
      <c r="Y50" s="300" t="str">
        <f>IF(VLOOKUP(MATCH(AA46,リレー女子申込!$B$10:$B$63,0)+3+W50,リレー女子申込!$A$10:$K$63,10)="","",VLOOKUP(MATCH(AA46,リレー女子申込!$B$10:$B$63,0)+3+W50,リレー女子申込!$A$10:$K$63,10))</f>
        <v/>
      </c>
      <c r="Z50" s="300" t="str">
        <f>IF(VLOOKUP(MATCH(AA46,リレー女子申込!$B$10:$B$63,0)+3+W50,リレー女子申込!$A$10:$K$63,11)="","",VLOOKUP(MATCH(AA46,リレー女子申込!$B$10:$B$63,0)+3+W50,リレー女子申込!$A$10:$K$63,11))</f>
        <v/>
      </c>
      <c r="AA50" s="438"/>
      <c r="AC50">
        <v>2</v>
      </c>
      <c r="AD50" s="300" t="str">
        <f>IF(VLOOKUP(MATCH(AG46,リレー女子申込!$B$10:$B$63,0)+3+AC50,リレー女子申込!$A$10:$P$63,14)="","",VLOOKUP(MATCH(AG46,リレー女子申込!$B$10:$B$63,0)+3+AC50,リレー女子申込!$A$10:$P$63,14))</f>
        <v/>
      </c>
      <c r="AE50" s="300" t="str">
        <f>IF(VLOOKUP(MATCH(AG46,リレー女子申込!$B$10:$B$63,0)+3+AC50,リレー女子申込!$A$10:$P$63,15)="","",VLOOKUP(MATCH(AG46,リレー女子申込!$B$10:$B$63,0)+3+AC50,リレー女子申込!$A$10:$P$63,15))</f>
        <v/>
      </c>
      <c r="AF50" s="300" t="str">
        <f>IF(VLOOKUP(MATCH(AG46,リレー女子申込!$B$10:$B$63,0)+3+AC50,リレー女子申込!$A$10:$P$63,16)="","",VLOOKUP(MATCH(AG46,リレー女子申込!$B$10:$B$63,0)+3+AC50,リレー女子申込!$A$10:$P$63,16))</f>
        <v/>
      </c>
      <c r="AG50" s="438"/>
      <c r="AH50" s="307"/>
    </row>
    <row r="51" spans="1:36" ht="15" customHeight="1">
      <c r="B51" s="310">
        <f t="shared" si="0"/>
        <v>36</v>
      </c>
      <c r="C51" s="277" t="str">
        <f>IF(INDEX(女子申込!$B$9:$BB$108,$B51,1)="","",INDEX(女子申込!$B$9:$BB$108,$B51,1))</f>
        <v/>
      </c>
      <c r="D51" s="278" t="str">
        <f>IF(INDEX(女子申込!$B$9:$BB$108,$B51,2)="","",INDEX(女子申込!$B$9:$BB$108,$B51,2))</f>
        <v/>
      </c>
      <c r="E51" s="279" t="str">
        <f>IF(INDEX(女子申込!$B$9:$BB$108,$B51,3)="","",INDEX(女子申込!$B$9:$BB$108,$B51,3))</f>
        <v/>
      </c>
      <c r="F51" s="280" t="str">
        <f>IF(INDEX(女子申込!$B$9:$BB$108,$B51,4)="","",INDEX(女子申込!$B$9:$BB$108,$B51,4))</f>
        <v/>
      </c>
      <c r="G51" s="281" t="str">
        <f>IF(INDEX(女子申込!$B$9:$AS$108,$B51,44)="","",INDEX(女子申込!$B$9:$AS$108,$B51,44))</f>
        <v/>
      </c>
      <c r="H51" s="440" t="str">
        <f>IF(INDEX(女子申込!$B$9:$BB$108,$B51,6)="","",INDEX(女子申込!$B$9:$BB$108,$B51,6))</f>
        <v/>
      </c>
      <c r="I51" s="441" t="str">
        <f>IF(INDEX(女子申込!$B$9:$BB$108,$B51,6)="","",INDEX(女子申込!$B$9:$BB$108,$B51,6))</f>
        <v/>
      </c>
      <c r="J51" s="441" t="str">
        <f>IF(INDEX(女子申込!$B$9:$BB$108,$B51,6)="","",INDEX(女子申込!$B$9:$BB$108,$B51,6))</f>
        <v/>
      </c>
      <c r="K51" s="281" t="str">
        <f>IF(INDEX(女子申込!$B$9:$AS$108,$B51,37)="","",INDEX(女子申込!$B$9:$AS$108,$B51,37))</f>
        <v/>
      </c>
      <c r="L51" s="354" t="str">
        <f>IF(INDEX(女子申込!$B$9:$AS$108,$B51,39)="","",INDEX(女子申込!$B$9:$AS$108,$B51,39))</f>
        <v/>
      </c>
      <c r="M51" s="355" t="str">
        <f>IF(INDEX(女子申込!$B$9:$AS$108,$B51,41)="","",INDEX(女子申込!$B$9:$AS$108,$B51,41))</f>
        <v/>
      </c>
      <c r="N51" s="306"/>
      <c r="P51" s="304"/>
      <c r="Q51">
        <v>3</v>
      </c>
      <c r="R51" s="300" t="str">
        <f>IF(VLOOKUP(MATCH(U46,リレー女子申込!$B$10:$B$63,0)+3+Q51,リレー女子申込!$A$10:$K$63,4)="","",VLOOKUP(MATCH(U46,リレー女子申込!$B$10:$B$63,0)+3+Q51,リレー女子申込!$A$10:$K$63,4))</f>
        <v/>
      </c>
      <c r="S51" s="300" t="str">
        <f>IF(VLOOKUP(MATCH(U46,リレー女子申込!$B$10:$B$63,0)+3+Q51,リレー女子申込!$A$10:$K$63,5)="","",VLOOKUP(MATCH(U46,リレー女子申込!$B$10:$B$63,0)+3+Q51,リレー女子申込!$A$10:$K$63,5))</f>
        <v/>
      </c>
      <c r="T51" s="300" t="str">
        <f>IF(VLOOKUP(MATCH(U46,リレー女子申込!$B$10:$B$63,0)+3+Q51,リレー女子申込!$A$10:$K$63,6)="","",VLOOKUP(MATCH(U46,リレー女子申込!$B$10:$B$63,0)+3+Q51,リレー女子申込!$A$10:$K$63,6))</f>
        <v/>
      </c>
      <c r="U51" s="438"/>
      <c r="W51">
        <v>3</v>
      </c>
      <c r="X51" s="300" t="str">
        <f>IF(VLOOKUP(MATCH(AA46,リレー女子申込!$B$10:$B$63,0)+3+W51,リレー女子申込!$A$10:$K$63,9)="","",VLOOKUP(MATCH(AA46,リレー女子申込!$B$10:$B$63,0)+3+W51,リレー女子申込!$A$10:$K$63,9))</f>
        <v/>
      </c>
      <c r="Y51" s="300" t="str">
        <f>IF(VLOOKUP(MATCH(AA46,リレー女子申込!$B$10:$B$63,0)+3+W51,リレー女子申込!$A$10:$K$63,10)="","",VLOOKUP(MATCH(AA46,リレー女子申込!$B$10:$B$63,0)+3+W51,リレー女子申込!$A$10:$K$63,10))</f>
        <v/>
      </c>
      <c r="Z51" s="300" t="str">
        <f>IF(VLOOKUP(MATCH(AA46,リレー女子申込!$B$10:$B$63,0)+3+W51,リレー女子申込!$A$10:$K$63,11)="","",VLOOKUP(MATCH(AA46,リレー女子申込!$B$10:$B$63,0)+3+W51,リレー女子申込!$A$10:$K$63,11))</f>
        <v/>
      </c>
      <c r="AA51" s="438"/>
      <c r="AC51">
        <v>3</v>
      </c>
      <c r="AD51" s="300" t="str">
        <f>IF(VLOOKUP(MATCH(AG46,リレー女子申込!$B$10:$B$63,0)+3+AC51,リレー女子申込!$A$10:$P$63,14)="","",VLOOKUP(MATCH(AG46,リレー女子申込!$B$10:$B$63,0)+3+AC51,リレー女子申込!$A$10:$P$63,14))</f>
        <v/>
      </c>
      <c r="AE51" s="300" t="str">
        <f>IF(VLOOKUP(MATCH(AG46,リレー女子申込!$B$10:$B$63,0)+3+AC51,リレー女子申込!$A$10:$P$63,15)="","",VLOOKUP(MATCH(AG46,リレー女子申込!$B$10:$B$63,0)+3+AC51,リレー女子申込!$A$10:$P$63,15))</f>
        <v/>
      </c>
      <c r="AF51" s="300" t="str">
        <f>IF(VLOOKUP(MATCH(AG46,リレー女子申込!$B$10:$B$63,0)+3+AC51,リレー女子申込!$A$10:$P$63,16)="","",VLOOKUP(MATCH(AG46,リレー女子申込!$B$10:$B$63,0)+3+AC51,リレー女子申込!$A$10:$P$63,16))</f>
        <v/>
      </c>
      <c r="AG51" s="438"/>
      <c r="AH51" s="307"/>
      <c r="AJ51" s="19">
        <f>IF(AE47="",0,1)</f>
        <v>0</v>
      </c>
    </row>
    <row r="52" spans="1:36" ht="15" customHeight="1">
      <c r="B52" s="310">
        <f t="shared" si="0"/>
        <v>37</v>
      </c>
      <c r="C52" s="277" t="str">
        <f>IF(INDEX(女子申込!$B$9:$BB$108,$B52,1)="","",INDEX(女子申込!$B$9:$BB$108,$B52,1))</f>
        <v/>
      </c>
      <c r="D52" s="278" t="str">
        <f>IF(INDEX(女子申込!$B$9:$BB$108,$B52,2)="","",INDEX(女子申込!$B$9:$BB$108,$B52,2))</f>
        <v/>
      </c>
      <c r="E52" s="279" t="str">
        <f>IF(INDEX(女子申込!$B$9:$BB$108,$B52,3)="","",INDEX(女子申込!$B$9:$BB$108,$B52,3))</f>
        <v/>
      </c>
      <c r="F52" s="280" t="str">
        <f>IF(INDEX(女子申込!$B$9:$BB$108,$B52,4)="","",INDEX(女子申込!$B$9:$BB$108,$B52,4))</f>
        <v/>
      </c>
      <c r="G52" s="281" t="str">
        <f>IF(INDEX(女子申込!$B$9:$AS$108,$B52,44)="","",INDEX(女子申込!$B$9:$AS$108,$B52,44))</f>
        <v/>
      </c>
      <c r="H52" s="440" t="str">
        <f>IF(INDEX(女子申込!$B$9:$BB$108,$B52,6)="","",INDEX(女子申込!$B$9:$BB$108,$B52,6))</f>
        <v/>
      </c>
      <c r="I52" s="441" t="str">
        <f>IF(INDEX(女子申込!$B$9:$BB$108,$B52,6)="","",INDEX(女子申込!$B$9:$BB$108,$B52,6))</f>
        <v/>
      </c>
      <c r="J52" s="441" t="str">
        <f>IF(INDEX(女子申込!$B$9:$BB$108,$B52,6)="","",INDEX(女子申込!$B$9:$BB$108,$B52,6))</f>
        <v/>
      </c>
      <c r="K52" s="281" t="str">
        <f>IF(INDEX(女子申込!$B$9:$AS$108,$B52,37)="","",INDEX(女子申込!$B$9:$AS$108,$B52,37))</f>
        <v/>
      </c>
      <c r="L52" s="354" t="str">
        <f>IF(INDEX(女子申込!$B$9:$AS$108,$B52,39)="","",INDEX(女子申込!$B$9:$AS$108,$B52,39))</f>
        <v/>
      </c>
      <c r="M52" s="355" t="str">
        <f>IF(INDEX(女子申込!$B$9:$AS$108,$B52,41)="","",INDEX(女子申込!$B$9:$AS$108,$B52,41))</f>
        <v/>
      </c>
      <c r="N52" s="306"/>
      <c r="P52" s="304"/>
      <c r="Q52">
        <v>4</v>
      </c>
      <c r="R52" s="300" t="str">
        <f>IF(VLOOKUP(MATCH(U46,リレー女子申込!$B$10:$B$63,0)+3+Q52,リレー女子申込!$A$10:$K$63,4)="","",VLOOKUP(MATCH(U46,リレー女子申込!$B$10:$B$63,0)+3+Q52,リレー女子申込!$A$10:$K$63,4))</f>
        <v/>
      </c>
      <c r="S52" s="300" t="str">
        <f>IF(VLOOKUP(MATCH(U46,リレー女子申込!$B$10:$B$63,0)+3+Q52,リレー女子申込!$A$10:$K$63,5)="","",VLOOKUP(MATCH(U46,リレー女子申込!$B$10:$B$63,0)+3+Q52,リレー女子申込!$A$10:$K$63,5))</f>
        <v/>
      </c>
      <c r="T52" s="300" t="str">
        <f>IF(VLOOKUP(MATCH(U46,リレー女子申込!$B$10:$B$63,0)+3+Q52,リレー女子申込!$A$10:$K$63,6)="","",VLOOKUP(MATCH(U46,リレー女子申込!$B$10:$B$63,0)+3+Q52,リレー女子申込!$A$10:$K$63,6))</f>
        <v/>
      </c>
      <c r="U52" s="438"/>
      <c r="W52">
        <v>4</v>
      </c>
      <c r="X52" s="300" t="str">
        <f>IF(VLOOKUP(MATCH(AA46,リレー女子申込!$B$10:$B$63,0)+3+W52,リレー女子申込!$A$10:$K$63,9)="","",VLOOKUP(MATCH(AA46,リレー女子申込!$B$10:$B$63,0)+3+W52,リレー女子申込!$A$10:$K$63,9))</f>
        <v/>
      </c>
      <c r="Y52" s="300" t="str">
        <f>IF(VLOOKUP(MATCH(AA46,リレー女子申込!$B$10:$B$63,0)+3+W52,リレー女子申込!$A$10:$K$63,10)="","",VLOOKUP(MATCH(AA46,リレー女子申込!$B$10:$B$63,0)+3+W52,リレー女子申込!$A$10:$K$63,10))</f>
        <v/>
      </c>
      <c r="Z52" s="300" t="str">
        <f>IF(VLOOKUP(MATCH(AA46,リレー女子申込!$B$10:$B$63,0)+3+W52,リレー女子申込!$A$10:$K$63,11)="","",VLOOKUP(MATCH(AA46,リレー女子申込!$B$10:$B$63,0)+3+W52,リレー女子申込!$A$10:$K$63,11))</f>
        <v/>
      </c>
      <c r="AA52" s="438"/>
      <c r="AC52">
        <v>4</v>
      </c>
      <c r="AD52" s="300" t="str">
        <f>IF(VLOOKUP(MATCH(AG46,リレー女子申込!$B$10:$B$63,0)+3+AC52,リレー女子申込!$A$10:$P$63,14)="","",VLOOKUP(MATCH(AG46,リレー女子申込!$B$10:$B$63,0)+3+AC52,リレー女子申込!$A$10:$P$63,14))</f>
        <v/>
      </c>
      <c r="AE52" s="300" t="str">
        <f>IF(VLOOKUP(MATCH(AG46,リレー女子申込!$B$10:$B$63,0)+3+AC52,リレー女子申込!$A$10:$P$63,15)="","",VLOOKUP(MATCH(AG46,リレー女子申込!$B$10:$B$63,0)+3+AC52,リレー女子申込!$A$10:$P$63,15))</f>
        <v/>
      </c>
      <c r="AF52" s="300" t="str">
        <f>IF(VLOOKUP(MATCH(AG46,リレー女子申込!$B$10:$B$63,0)+3+AC52,リレー女子申込!$A$10:$P$63,16)="","",VLOOKUP(MATCH(AG46,リレー女子申込!$B$10:$B$63,0)+3+AC52,リレー女子申込!$A$10:$P$63,16))</f>
        <v/>
      </c>
      <c r="AG52" s="438"/>
      <c r="AH52" s="307"/>
    </row>
    <row r="53" spans="1:36" ht="15" customHeight="1">
      <c r="B53" s="310">
        <f t="shared" si="0"/>
        <v>38</v>
      </c>
      <c r="C53" s="277" t="str">
        <f>IF(INDEX(女子申込!$B$9:$BB$108,$B53,1)="","",INDEX(女子申込!$B$9:$BB$108,$B53,1))</f>
        <v/>
      </c>
      <c r="D53" s="278" t="str">
        <f>IF(INDEX(女子申込!$B$9:$BB$108,$B53,2)="","",INDEX(女子申込!$B$9:$BB$108,$B53,2))</f>
        <v/>
      </c>
      <c r="E53" s="279" t="str">
        <f>IF(INDEX(女子申込!$B$9:$BB$108,$B53,3)="","",INDEX(女子申込!$B$9:$BB$108,$B53,3))</f>
        <v/>
      </c>
      <c r="F53" s="280" t="str">
        <f>IF(INDEX(女子申込!$B$9:$BB$108,$B53,4)="","",INDEX(女子申込!$B$9:$BB$108,$B53,4))</f>
        <v/>
      </c>
      <c r="G53" s="281" t="str">
        <f>IF(INDEX(女子申込!$B$9:$AS$108,$B53,44)="","",INDEX(女子申込!$B$9:$AS$108,$B53,44))</f>
        <v/>
      </c>
      <c r="H53" s="440" t="str">
        <f>IF(INDEX(女子申込!$B$9:$BB$108,$B53,6)="","",INDEX(女子申込!$B$9:$BB$108,$B53,6))</f>
        <v/>
      </c>
      <c r="I53" s="441" t="str">
        <f>IF(INDEX(女子申込!$B$9:$BB$108,$B53,6)="","",INDEX(女子申込!$B$9:$BB$108,$B53,6))</f>
        <v/>
      </c>
      <c r="J53" s="441" t="str">
        <f>IF(INDEX(女子申込!$B$9:$BB$108,$B53,6)="","",INDEX(女子申込!$B$9:$BB$108,$B53,6))</f>
        <v/>
      </c>
      <c r="K53" s="281" t="str">
        <f>IF(INDEX(女子申込!$B$9:$AS$108,$B53,37)="","",INDEX(女子申込!$B$9:$AS$108,$B53,37))</f>
        <v/>
      </c>
      <c r="L53" s="354" t="str">
        <f>IF(INDEX(女子申込!$B$9:$AS$108,$B53,39)="","",INDEX(女子申込!$B$9:$AS$108,$B53,39))</f>
        <v/>
      </c>
      <c r="M53" s="355" t="str">
        <f>IF(INDEX(女子申込!$B$9:$AS$108,$B53,41)="","",INDEX(女子申込!$B$9:$AS$108,$B53,41))</f>
        <v/>
      </c>
      <c r="N53" s="306"/>
      <c r="P53" s="304"/>
      <c r="Q53">
        <v>5</v>
      </c>
      <c r="R53" s="300" t="str">
        <f>IF(VLOOKUP(MATCH(U46,リレー女子申込!$B$10:$B$63,0)+3+Q53,リレー女子申込!$A$10:$K$63,4)="","",VLOOKUP(MATCH(U46,リレー女子申込!$B$10:$B$63,0)+3+Q53,リレー女子申込!$A$10:$K$63,4))</f>
        <v/>
      </c>
      <c r="S53" s="300" t="str">
        <f>IF(VLOOKUP(MATCH(U46,リレー女子申込!$B$10:$B$63,0)+3+Q53,リレー女子申込!$A$10:$K$63,5)="","",VLOOKUP(MATCH(U46,リレー女子申込!$B$10:$B$63,0)+3+Q53,リレー女子申込!$A$10:$K$63,5))</f>
        <v/>
      </c>
      <c r="T53" s="300" t="str">
        <f>IF(VLOOKUP(MATCH(U46,リレー女子申込!$B$10:$B$63,0)+3+Q53,リレー女子申込!$A$10:$K$63,6)="","",VLOOKUP(MATCH(U46,リレー女子申込!$B$10:$B$63,0)+3+Q53,リレー女子申込!$A$10:$K$63,6))</f>
        <v/>
      </c>
      <c r="U53" s="438"/>
      <c r="W53">
        <v>5</v>
      </c>
      <c r="X53" s="300" t="str">
        <f>IF(VLOOKUP(MATCH(AA46,リレー女子申込!$B$10:$B$63,0)+3+W53,リレー女子申込!$A$10:$K$63,9)="","",VLOOKUP(MATCH(AA46,リレー女子申込!$B$10:$B$63,0)+3+W53,リレー女子申込!$A$10:$K$63,9))</f>
        <v/>
      </c>
      <c r="Y53" s="300" t="str">
        <f>IF(VLOOKUP(MATCH(AA46,リレー女子申込!$B$10:$B$63,0)+3+W53,リレー女子申込!$A$10:$K$63,10)="","",VLOOKUP(MATCH(AA46,リレー女子申込!$B$10:$B$63,0)+3+W53,リレー女子申込!$A$10:$K$63,10))</f>
        <v/>
      </c>
      <c r="Z53" s="300" t="str">
        <f>IF(VLOOKUP(MATCH(AA46,リレー女子申込!$B$10:$B$63,0)+3+W53,リレー女子申込!$A$10:$K$63,11)="","",VLOOKUP(MATCH(AA46,リレー女子申込!$B$10:$B$63,0)+3+W53,リレー女子申込!$A$10:$K$63,11))</f>
        <v/>
      </c>
      <c r="AA53" s="438"/>
      <c r="AC53">
        <v>5</v>
      </c>
      <c r="AD53" s="300" t="str">
        <f>IF(VLOOKUP(MATCH(AG46,リレー女子申込!$B$10:$B$63,0)+3+AC53,リレー女子申込!$A$10:$P$63,14)="","",VLOOKUP(MATCH(AG46,リレー女子申込!$B$10:$B$63,0)+3+AC53,リレー女子申込!$A$10:$P$63,14))</f>
        <v/>
      </c>
      <c r="AE53" s="300" t="str">
        <f>IF(VLOOKUP(MATCH(AG46,リレー女子申込!$B$10:$B$63,0)+3+AC53,リレー女子申込!$A$10:$P$63,15)="","",VLOOKUP(MATCH(AG46,リレー女子申込!$B$10:$B$63,0)+3+AC53,リレー女子申込!$A$10:$P$63,15))</f>
        <v/>
      </c>
      <c r="AF53" s="300" t="str">
        <f>IF(VLOOKUP(MATCH(AG46,リレー女子申込!$B$10:$B$63,0)+3+AC53,リレー女子申込!$A$10:$P$63,16)="","",VLOOKUP(MATCH(AG46,リレー女子申込!$B$10:$B$63,0)+3+AC53,リレー女子申込!$A$10:$P$63,16))</f>
        <v/>
      </c>
      <c r="AG53" s="438"/>
      <c r="AH53" s="307"/>
    </row>
    <row r="54" spans="1:36" ht="15" customHeight="1">
      <c r="B54" s="310">
        <f t="shared" si="0"/>
        <v>39</v>
      </c>
      <c r="C54" s="277" t="str">
        <f>IF(INDEX(女子申込!$B$9:$BB$108,$B54,1)="","",INDEX(女子申込!$B$9:$BB$108,$B54,1))</f>
        <v/>
      </c>
      <c r="D54" s="278" t="str">
        <f>IF(INDEX(女子申込!$B$9:$BB$108,$B54,2)="","",INDEX(女子申込!$B$9:$BB$108,$B54,2))</f>
        <v/>
      </c>
      <c r="E54" s="279" t="str">
        <f>IF(INDEX(女子申込!$B$9:$BB$108,$B54,3)="","",INDEX(女子申込!$B$9:$BB$108,$B54,3))</f>
        <v/>
      </c>
      <c r="F54" s="280" t="str">
        <f>IF(INDEX(女子申込!$B$9:$BB$108,$B54,4)="","",INDEX(女子申込!$B$9:$BB$108,$B54,4))</f>
        <v/>
      </c>
      <c r="G54" s="281" t="str">
        <f>IF(INDEX(女子申込!$B$9:$AS$108,$B54,44)="","",INDEX(女子申込!$B$9:$AS$108,$B54,44))</f>
        <v/>
      </c>
      <c r="H54" s="440" t="str">
        <f>IF(INDEX(女子申込!$B$9:$BB$108,$B54,6)="","",INDEX(女子申込!$B$9:$BB$108,$B54,6))</f>
        <v/>
      </c>
      <c r="I54" s="441" t="str">
        <f>IF(INDEX(女子申込!$B$9:$BB$108,$B54,6)="","",INDEX(女子申込!$B$9:$BB$108,$B54,6))</f>
        <v/>
      </c>
      <c r="J54" s="441" t="str">
        <f>IF(INDEX(女子申込!$B$9:$BB$108,$B54,6)="","",INDEX(女子申込!$B$9:$BB$108,$B54,6))</f>
        <v/>
      </c>
      <c r="K54" s="281" t="str">
        <f>IF(INDEX(女子申込!$B$9:$AS$108,$B54,37)="","",INDEX(女子申込!$B$9:$AS$108,$B54,37))</f>
        <v/>
      </c>
      <c r="L54" s="354" t="str">
        <f>IF(INDEX(女子申込!$B$9:$AS$108,$B54,39)="","",INDEX(女子申込!$B$9:$AS$108,$B54,39))</f>
        <v/>
      </c>
      <c r="M54" s="355" t="str">
        <f>IF(INDEX(女子申込!$B$9:$AS$108,$B54,41)="","",INDEX(女子申込!$B$9:$AS$108,$B54,41))</f>
        <v/>
      </c>
      <c r="N54" s="306"/>
      <c r="P54" s="304"/>
      <c r="Q54">
        <v>6</v>
      </c>
      <c r="R54" s="300" t="str">
        <f>IF(VLOOKUP(MATCH(U46,リレー女子申込!$B$10:$B$63,0)+3+Q54,リレー女子申込!$A$10:$K$63,4)="","",VLOOKUP(MATCH(U46,リレー女子申込!$B$10:$B$63,0)+3+Q54,リレー女子申込!$A$10:$K$63,4))</f>
        <v/>
      </c>
      <c r="S54" s="300" t="str">
        <f>IF(VLOOKUP(MATCH(U46,リレー女子申込!$B$10:$B$63,0)+3+Q54,リレー女子申込!$A$10:$K$63,5)="","",VLOOKUP(MATCH(U46,リレー女子申込!$B$10:$B$63,0)+3+Q54,リレー女子申込!$A$10:$K$63,5))</f>
        <v/>
      </c>
      <c r="T54" s="300" t="str">
        <f>IF(VLOOKUP(MATCH(U46,リレー女子申込!$B$10:$B$63,0)+3+Q54,リレー女子申込!$A$10:$K$63,6)="","",VLOOKUP(MATCH(U46,リレー女子申込!$B$10:$B$63,0)+3+Q54,リレー女子申込!$A$10:$K$63,6))</f>
        <v/>
      </c>
      <c r="U54" s="439"/>
      <c r="W54">
        <v>6</v>
      </c>
      <c r="X54" s="300" t="str">
        <f>IF(VLOOKUP(MATCH(AA46,リレー女子申込!$B$10:$B$63,0)+3+W54,リレー女子申込!$A$10:$K$63,9)="","",VLOOKUP(MATCH(AA46,リレー女子申込!$B$10:$B$63,0)+3+W54,リレー女子申込!$A$10:$K$63,9))</f>
        <v/>
      </c>
      <c r="Y54" s="300" t="str">
        <f>IF(VLOOKUP(MATCH(AA46,リレー女子申込!$B$10:$B$63,0)+3+W54,リレー女子申込!$A$10:$K$63,10)="","",VLOOKUP(MATCH(AA46,リレー女子申込!$B$10:$B$63,0)+3+W54,リレー女子申込!$A$10:$K$63,10))</f>
        <v/>
      </c>
      <c r="Z54" s="300" t="str">
        <f>IF(VLOOKUP(MATCH(AA46,リレー女子申込!$B$10:$B$63,0)+3+W54,リレー女子申込!$A$10:$K$63,11)="","",VLOOKUP(MATCH(AA46,リレー女子申込!$B$10:$B$63,0)+3+W54,リレー女子申込!$A$10:$K$63,11))</f>
        <v/>
      </c>
      <c r="AA54" s="439"/>
      <c r="AC54">
        <v>6</v>
      </c>
      <c r="AD54" s="300" t="str">
        <f>IF(VLOOKUP(MATCH(AG46,リレー女子申込!$B$10:$B$63,0)+3+AC54,リレー女子申込!$A$10:$P$63,14)="","",VLOOKUP(MATCH(AG46,リレー女子申込!$B$10:$B$63,0)+3+AC54,リレー女子申込!$A$10:$P$63,14))</f>
        <v/>
      </c>
      <c r="AE54" s="300" t="str">
        <f>IF(VLOOKUP(MATCH(AG46,リレー女子申込!$B$10:$B$63,0)+3+AC54,リレー女子申込!$A$10:$P$63,15)="","",VLOOKUP(MATCH(AG46,リレー女子申込!$B$10:$B$63,0)+3+AC54,リレー女子申込!$A$10:$P$63,15))</f>
        <v/>
      </c>
      <c r="AF54" s="300" t="str">
        <f>IF(VLOOKUP(MATCH(AG46,リレー女子申込!$B$10:$B$63,0)+3+AC54,リレー女子申込!$A$10:$P$63,16)="","",VLOOKUP(MATCH(AG46,リレー女子申込!$B$10:$B$63,0)+3+AC54,リレー女子申込!$A$10:$P$63,16))</f>
        <v/>
      </c>
      <c r="AG54" s="439"/>
      <c r="AH54" s="307"/>
    </row>
    <row r="55" spans="1:36" ht="15" customHeight="1" thickBot="1">
      <c r="B55" s="310">
        <f t="shared" si="0"/>
        <v>40</v>
      </c>
      <c r="C55" s="293" t="str">
        <f>IF(INDEX(女子申込!$B$9:$BB$108,$B55,1)="","",INDEX(女子申込!$B$9:$BB$108,$B55,1))</f>
        <v/>
      </c>
      <c r="D55" s="294" t="str">
        <f>IF(INDEX(女子申込!$B$9:$BB$108,$B55,2)="","",INDEX(女子申込!$B$9:$BB$108,$B55,2))</f>
        <v/>
      </c>
      <c r="E55" s="295" t="str">
        <f>IF(INDEX(女子申込!$B$9:$BB$108,$B55,3)="","",INDEX(女子申込!$B$9:$BB$108,$B55,3))</f>
        <v/>
      </c>
      <c r="F55" s="296" t="str">
        <f>IF(INDEX(女子申込!$B$9:$BB$108,$B55,4)="","",INDEX(女子申込!$B$9:$BB$108,$B55,4))</f>
        <v/>
      </c>
      <c r="G55" s="297" t="str">
        <f>IF(INDEX(女子申込!$B$9:$AS$108,$B55,44)="","",INDEX(女子申込!$B$9:$AS$108,$B55,44))</f>
        <v/>
      </c>
      <c r="H55" s="494" t="str">
        <f>IF(INDEX(女子申込!$B$9:$BB$108,$B55,6)="","",INDEX(女子申込!$B$9:$BB$108,$B55,6))</f>
        <v/>
      </c>
      <c r="I55" s="495" t="str">
        <f>IF(INDEX(女子申込!$B$9:$BB$108,$B55,6)="","",INDEX(女子申込!$B$9:$BB$108,$B55,6))</f>
        <v/>
      </c>
      <c r="J55" s="495" t="str">
        <f>IF(INDEX(女子申込!$B$9:$BB$108,$B55,6)="","",INDEX(女子申込!$B$9:$BB$108,$B55,6))</f>
        <v/>
      </c>
      <c r="K55" s="297" t="str">
        <f>IF(INDEX(女子申込!$B$9:$AS$108,$B55,37)="","",INDEX(女子申込!$B$9:$AS$108,$B55,37))</f>
        <v/>
      </c>
      <c r="L55" s="362" t="str">
        <f>IF(INDEX(女子申込!$B$9:$AS$108,$B55,39)="","",INDEX(女子申込!$B$9:$AS$108,$B55,39))</f>
        <v/>
      </c>
      <c r="M55" s="363" t="str">
        <f>IF(INDEX(女子申込!$B$9:$AS$108,$B55,41)="","",INDEX(女子申込!$B$9:$AS$108,$B55,41))</f>
        <v/>
      </c>
      <c r="N55" s="306"/>
      <c r="P55" s="304"/>
      <c r="AH55" s="307"/>
    </row>
    <row r="56" spans="1:36" ht="13.5" customHeight="1">
      <c r="B56" s="304"/>
      <c r="G56">
        <f>SUM(G16:G55)</f>
        <v>0</v>
      </c>
      <c r="N56" s="307"/>
      <c r="P56" s="304"/>
      <c r="Q56" t="str">
        <f>Q$16</f>
        <v>４年女子　４×１００ｍＲ</v>
      </c>
      <c r="U56">
        <f>U46+1</f>
        <v>5</v>
      </c>
      <c r="W56" t="str">
        <f>W$16</f>
        <v>５年女子　４×１００ｍＲ</v>
      </c>
      <c r="AA56">
        <f>AA46+1</f>
        <v>5</v>
      </c>
      <c r="AC56" t="str">
        <f>AC$16</f>
        <v>全学年女子　４×１００ｍＲ</v>
      </c>
      <c r="AG56">
        <f>AG46+1</f>
        <v>5</v>
      </c>
      <c r="AH56" s="307"/>
    </row>
    <row r="57" spans="1:36" ht="13.5" customHeight="1">
      <c r="B57" s="304"/>
      <c r="J57" t="s">
        <v>169</v>
      </c>
      <c r="K57" s="145"/>
      <c r="L57" s="315">
        <v>300</v>
      </c>
      <c r="M57" s="317" t="s">
        <v>43</v>
      </c>
      <c r="N57" s="307"/>
      <c r="P57" s="304"/>
      <c r="R57" s="335" t="s">
        <v>42</v>
      </c>
      <c r="S57" s="434" t="str">
        <f>VLOOKUP(MATCH(U56,リレー女子申込!$B$10:$B$63,0)+2,リレー女子申込!$A$10:$K$63,5)</f>
        <v/>
      </c>
      <c r="T57" s="435"/>
      <c r="U57" s="436"/>
      <c r="X57" s="335" t="s">
        <v>42</v>
      </c>
      <c r="Y57" s="434" t="str">
        <f>VLOOKUP(MATCH(AA56,リレー女子申込!$B$10:$B$63,0)+2,リレー女子申込!$A$10:$K$63,10)</f>
        <v/>
      </c>
      <c r="Z57" s="435"/>
      <c r="AA57" s="436"/>
      <c r="AD57" s="335" t="s">
        <v>42</v>
      </c>
      <c r="AE57" s="434" t="str">
        <f>VLOOKUP(MATCH(AG56,リレー女子申込!$B$10:$B$63,0)+2,リレー女子申込!$A$10:$P$63,15)</f>
        <v/>
      </c>
      <c r="AF57" s="435"/>
      <c r="AG57" s="436"/>
      <c r="AH57" s="307"/>
      <c r="AJ57" s="19">
        <f>IF(S57="",0,1)</f>
        <v>0</v>
      </c>
    </row>
    <row r="58" spans="1:36" ht="13.5" customHeight="1">
      <c r="B58" s="311"/>
      <c r="C58" s="312"/>
      <c r="D58" s="312"/>
      <c r="E58" s="312" t="s">
        <v>81</v>
      </c>
      <c r="F58" s="312"/>
      <c r="G58" s="312"/>
      <c r="H58" s="505">
        <f>G56*$L$57+AJ66*$L$58</f>
        <v>0</v>
      </c>
      <c r="I58" s="506"/>
      <c r="J58" s="312" t="s">
        <v>168</v>
      </c>
      <c r="K58" s="316"/>
      <c r="L58" s="318">
        <v>400</v>
      </c>
      <c r="M58" s="319" t="s">
        <v>43</v>
      </c>
      <c r="N58" s="313"/>
      <c r="P58" s="304"/>
      <c r="R58" s="333" t="s">
        <v>11</v>
      </c>
      <c r="S58" s="334" t="s">
        <v>22</v>
      </c>
      <c r="T58" s="334" t="s">
        <v>0</v>
      </c>
      <c r="U58" s="334" t="s">
        <v>2</v>
      </c>
      <c r="V58" s="122"/>
      <c r="W58" s="122"/>
      <c r="X58" s="333" t="s">
        <v>11</v>
      </c>
      <c r="Y58" s="334" t="s">
        <v>22</v>
      </c>
      <c r="Z58" s="334" t="s">
        <v>0</v>
      </c>
      <c r="AA58" s="334" t="s">
        <v>2</v>
      </c>
      <c r="AC58" s="122"/>
      <c r="AD58" s="333" t="s">
        <v>11</v>
      </c>
      <c r="AE58" s="334" t="s">
        <v>22</v>
      </c>
      <c r="AF58" s="334" t="s">
        <v>0</v>
      </c>
      <c r="AG58" s="334" t="s">
        <v>2</v>
      </c>
      <c r="AH58" s="307"/>
    </row>
    <row r="59" spans="1:36" ht="13.5" customHeight="1"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P59" s="304"/>
      <c r="Q59">
        <v>1</v>
      </c>
      <c r="R59" s="300" t="str">
        <f>IF(VLOOKUP(MATCH(U56,リレー女子申込!$B$10:$B$63,0)+3+Q59,リレー女子申込!$A$10:$K$63,4)="","",VLOOKUP(MATCH(U56,リレー女子申込!$B$10:$B$63,0)+3+Q59,リレー女子申込!$A$10:$K$63,4))</f>
        <v/>
      </c>
      <c r="S59" s="300" t="str">
        <f>IF(VLOOKUP(MATCH(U56,リレー女子申込!$B$10:$B$63,0)+3+Q59,リレー女子申込!$A$10:$K$63,5)="","",VLOOKUP(MATCH(U56,リレー女子申込!$B$10:$B$63,0)+3+Q59,リレー女子申込!$A$10:$K$63,5))</f>
        <v/>
      </c>
      <c r="T59" s="300" t="str">
        <f>IF(VLOOKUP(MATCH(U56,リレー女子申込!$B$10:$B$63,0)+3+Q59,リレー女子申込!$A$10:$K$63,6)="","",VLOOKUP(MATCH(U56,リレー女子申込!$B$10:$B$63,0)+3+Q59,リレー女子申込!$A$10:$K$63,6))</f>
        <v/>
      </c>
      <c r="U59" s="437" t="str">
        <f>IF(VLOOKUP(MATCH(U56,リレー女子申込!$B$10:$B$63,0)+1,リレー女子申込!$A$10:$K$63,4)="","",VLOOKUP(MATCH(U56,リレー女子申込!$B$10:$B$63,0)+1,リレー女子申込!$A$10:$K$63,4))</f>
        <v/>
      </c>
      <c r="W59">
        <v>1</v>
      </c>
      <c r="X59" s="300" t="str">
        <f>IF(VLOOKUP(MATCH(AA56,リレー女子申込!$B$10:$B$63,0)+3+W59,リレー女子申込!$A$10:$K$63,9)="","",VLOOKUP(MATCH(AA56,リレー女子申込!$B$10:$B$63,0)+3+W59,リレー女子申込!$A$10:$K$63,9))</f>
        <v/>
      </c>
      <c r="Y59" s="300" t="str">
        <f>IF(VLOOKUP(MATCH(AA56,リレー女子申込!$B$10:$B$63,0)+3+W59,リレー女子申込!$A$10:$K$63,10)="","",VLOOKUP(MATCH(AA56,リレー女子申込!$B$10:$B$63,0)+3+W59,リレー女子申込!$A$10:$K$63,10))</f>
        <v/>
      </c>
      <c r="Z59" s="300" t="str">
        <f>IF(VLOOKUP(MATCH(AA56,リレー女子申込!$B$10:$B$63,0)+3+W59,リレー女子申込!$A$10:$K$63,11)="","",VLOOKUP(MATCH(AA56,リレー女子申込!$B$10:$B$63,0)+3+W59,リレー女子申込!$A$10:$K$63,11))</f>
        <v/>
      </c>
      <c r="AA59" s="437" t="str">
        <f>IF(VLOOKUP(MATCH(AA56,リレー女子申込!$B$10:$B$63,0)+1,リレー女子申込!$A$10:$K$63,9)="","",VLOOKUP(MATCH(AA56,リレー女子申込!$B$10:$B$63,0)+1,リレー女子申込!$A$10:$K$63,9))</f>
        <v/>
      </c>
      <c r="AC59">
        <v>1</v>
      </c>
      <c r="AD59" s="300" t="str">
        <f>IF(VLOOKUP(MATCH(AG56,リレー女子申込!$B$10:$B$63,0)+3+AC59,リレー女子申込!$A$10:$P$63,14)="","",VLOOKUP(MATCH(AG56,リレー女子申込!$B$10:$B$63,0)+3+AC59,リレー女子申込!$A$10:$P$63,14))</f>
        <v/>
      </c>
      <c r="AE59" s="300" t="str">
        <f>IF(VLOOKUP(MATCH(AG56,リレー女子申込!$B$10:$B$63,0)+3+AC59,リレー女子申込!$A$10:$P$63,15)="","",VLOOKUP(MATCH(AG56,リレー女子申込!$B$10:$B$63,0)+3+AC59,リレー女子申込!$A$10:$P$63,15))</f>
        <v/>
      </c>
      <c r="AF59" s="300" t="str">
        <f>IF(VLOOKUP(MATCH(AG56,リレー女子申込!$B$10:$B$63,0)+3+AC59,リレー女子申込!$A$10:$P$63,16)="","",VLOOKUP(MATCH(AG56,リレー女子申込!$B$10:$B$63,0)+3+AC59,リレー女子申込!$A$10:$P$63,16))</f>
        <v/>
      </c>
      <c r="AG59" s="437" t="str">
        <f>IF(VLOOKUP(MATCH(AG56,リレー女子申込!$B$10:$B$63,0)+1,リレー女子申込!$A$10:$P$63,14)="","",VLOOKUP(MATCH(AG56,リレー女子申込!$B$10:$B$63,0)+1,リレー女子申込!$A$10:$P$63,14))</f>
        <v/>
      </c>
      <c r="AH59" s="307"/>
      <c r="AJ59" s="19">
        <f>IF(Y57="",0,1)</f>
        <v>0</v>
      </c>
    </row>
    <row r="60" spans="1:36" ht="14.25">
      <c r="A60" s="119">
        <v>13.5</v>
      </c>
      <c r="B60" s="171" t="s">
        <v>32</v>
      </c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P60" s="304"/>
      <c r="Q60">
        <v>2</v>
      </c>
      <c r="R60" s="300" t="str">
        <f>IF(VLOOKUP(MATCH(U56,リレー女子申込!$B$10:$B$63,0)+3+Q60,リレー女子申込!$A$10:$K$63,4)="","",VLOOKUP(MATCH(U56,リレー女子申込!$B$10:$B$63,0)+3+Q60,リレー女子申込!$A$10:$K$63,4))</f>
        <v/>
      </c>
      <c r="S60" s="300" t="str">
        <f>IF(VLOOKUP(MATCH(U56,リレー女子申込!$B$10:$B$63,0)+3+Q60,リレー女子申込!$A$10:$K$63,5)="","",VLOOKUP(MATCH(U56,リレー女子申込!$B$10:$B$63,0)+3+Q60,リレー女子申込!$A$10:$K$63,5))</f>
        <v/>
      </c>
      <c r="T60" s="300" t="str">
        <f>IF(VLOOKUP(MATCH(U56,リレー女子申込!$B$10:$B$63,0)+3+Q60,リレー女子申込!$A$10:$K$63,6)="","",VLOOKUP(MATCH(U56,リレー女子申込!$B$10:$B$63,0)+3+Q60,リレー女子申込!$A$10:$K$63,6))</f>
        <v/>
      </c>
      <c r="U60" s="438"/>
      <c r="W60">
        <v>2</v>
      </c>
      <c r="X60" s="300" t="str">
        <f>IF(VLOOKUP(MATCH(AA56,リレー女子申込!$B$10:$B$63,0)+3+W60,リレー女子申込!$A$10:$K$63,9)="","",VLOOKUP(MATCH(AA56,リレー女子申込!$B$10:$B$63,0)+3+W60,リレー女子申込!$A$10:$K$63,9))</f>
        <v/>
      </c>
      <c r="Y60" s="300" t="str">
        <f>IF(VLOOKUP(MATCH(AA56,リレー女子申込!$B$10:$B$63,0)+3+W60,リレー女子申込!$A$10:$K$63,10)="","",VLOOKUP(MATCH(AA56,リレー女子申込!$B$10:$B$63,0)+3+W60,リレー女子申込!$A$10:$K$63,10))</f>
        <v/>
      </c>
      <c r="Z60" s="300" t="str">
        <f>IF(VLOOKUP(MATCH(AA56,リレー女子申込!$B$10:$B$63,0)+3+W60,リレー女子申込!$A$10:$K$63,11)="","",VLOOKUP(MATCH(AA56,リレー女子申込!$B$10:$B$63,0)+3+W60,リレー女子申込!$A$10:$K$63,11))</f>
        <v/>
      </c>
      <c r="AA60" s="438"/>
      <c r="AC60">
        <v>2</v>
      </c>
      <c r="AD60" s="300" t="str">
        <f>IF(VLOOKUP(MATCH(AG56,リレー女子申込!$B$10:$B$63,0)+3+AC60,リレー女子申込!$A$10:$P$63,14)="","",VLOOKUP(MATCH(AG56,リレー女子申込!$B$10:$B$63,0)+3+AC60,リレー女子申込!$A$10:$P$63,14))</f>
        <v/>
      </c>
      <c r="AE60" s="300" t="str">
        <f>IF(VLOOKUP(MATCH(AG56,リレー女子申込!$B$10:$B$63,0)+3+AC60,リレー女子申込!$A$10:$P$63,15)="","",VLOOKUP(MATCH(AG56,リレー女子申込!$B$10:$B$63,0)+3+AC60,リレー女子申込!$A$10:$P$63,15))</f>
        <v/>
      </c>
      <c r="AF60" s="300" t="str">
        <f>IF(VLOOKUP(MATCH(AG56,リレー女子申込!$B$10:$B$63,0)+3+AC60,リレー女子申込!$A$10:$P$63,16)="","",VLOOKUP(MATCH(AG56,リレー女子申込!$B$10:$B$63,0)+3+AC60,リレー女子申込!$A$10:$P$63,16))</f>
        <v/>
      </c>
      <c r="AG60" s="438"/>
      <c r="AH60" s="307"/>
    </row>
    <row r="61" spans="1:36" ht="15.75" customHeight="1">
      <c r="A61" s="119">
        <v>15.75</v>
      </c>
      <c r="B61" s="171"/>
      <c r="C61" s="173"/>
      <c r="D61" s="173"/>
      <c r="E61" s="173" t="str">
        <f>E6</f>
        <v>　　浜田ジュニア陸上　参加申込シート　（小学女子）</v>
      </c>
      <c r="F61" s="173"/>
      <c r="G61" s="173"/>
      <c r="H61" s="173"/>
      <c r="I61" s="173"/>
      <c r="J61" s="171"/>
      <c r="K61" s="174"/>
      <c r="L61" s="174"/>
      <c r="M61" s="174"/>
      <c r="N61" s="174"/>
      <c r="P61" s="304"/>
      <c r="Q61">
        <v>3</v>
      </c>
      <c r="R61" s="300" t="str">
        <f>IF(VLOOKUP(MATCH(U56,リレー女子申込!$B$10:$B$63,0)+3+Q61,リレー女子申込!$A$10:$K$63,4)="","",VLOOKUP(MATCH(U56,リレー女子申込!$B$10:$B$63,0)+3+Q61,リレー女子申込!$A$10:$K$63,4))</f>
        <v/>
      </c>
      <c r="S61" s="300" t="str">
        <f>IF(VLOOKUP(MATCH(U56,リレー女子申込!$B$10:$B$63,0)+3+Q61,リレー女子申込!$A$10:$K$63,5)="","",VLOOKUP(MATCH(U56,リレー女子申込!$B$10:$B$63,0)+3+Q61,リレー女子申込!$A$10:$K$63,5))</f>
        <v/>
      </c>
      <c r="T61" s="300" t="str">
        <f>IF(VLOOKUP(MATCH(U56,リレー女子申込!$B$10:$B$63,0)+3+Q61,リレー女子申込!$A$10:$K$63,6)="","",VLOOKUP(MATCH(U56,リレー女子申込!$B$10:$B$63,0)+3+Q61,リレー女子申込!$A$10:$K$63,6))</f>
        <v/>
      </c>
      <c r="U61" s="438"/>
      <c r="W61">
        <v>3</v>
      </c>
      <c r="X61" s="300" t="str">
        <f>IF(VLOOKUP(MATCH(AA56,リレー女子申込!$B$10:$B$63,0)+3+W61,リレー女子申込!$A$10:$K$63,9)="","",VLOOKUP(MATCH(AA56,リレー女子申込!$B$10:$B$63,0)+3+W61,リレー女子申込!$A$10:$K$63,9))</f>
        <v/>
      </c>
      <c r="Y61" s="300" t="str">
        <f>IF(VLOOKUP(MATCH(AA56,リレー女子申込!$B$10:$B$63,0)+3+W61,リレー女子申込!$A$10:$K$63,10)="","",VLOOKUP(MATCH(AA56,リレー女子申込!$B$10:$B$63,0)+3+W61,リレー女子申込!$A$10:$K$63,10))</f>
        <v/>
      </c>
      <c r="Z61" s="300" t="str">
        <f>IF(VLOOKUP(MATCH(AA56,リレー女子申込!$B$10:$B$63,0)+3+W61,リレー女子申込!$A$10:$K$63,11)="","",VLOOKUP(MATCH(AA56,リレー女子申込!$B$10:$B$63,0)+3+W61,リレー女子申込!$A$10:$K$63,11))</f>
        <v/>
      </c>
      <c r="AA61" s="438"/>
      <c r="AC61">
        <v>3</v>
      </c>
      <c r="AD61" s="300" t="str">
        <f>IF(VLOOKUP(MATCH(AG56,リレー女子申込!$B$10:$B$63,0)+3+AC61,リレー女子申込!$A$10:$P$63,14)="","",VLOOKUP(MATCH(AG56,リレー女子申込!$B$10:$B$63,0)+3+AC61,リレー女子申込!$A$10:$P$63,14))</f>
        <v/>
      </c>
      <c r="AE61" s="300" t="str">
        <f>IF(VLOOKUP(MATCH(AG56,リレー女子申込!$B$10:$B$63,0)+3+AC61,リレー女子申込!$A$10:$P$63,15)="","",VLOOKUP(MATCH(AG56,リレー女子申込!$B$10:$B$63,0)+3+AC61,リレー女子申込!$A$10:$P$63,15))</f>
        <v/>
      </c>
      <c r="AF61" s="300" t="str">
        <f>IF(VLOOKUP(MATCH(AG56,リレー女子申込!$B$10:$B$63,0)+3+AC61,リレー女子申込!$A$10:$P$63,16)="","",VLOOKUP(MATCH(AG56,リレー女子申込!$B$10:$B$63,0)+3+AC61,リレー女子申込!$A$10:$P$63,16))</f>
        <v/>
      </c>
      <c r="AG61" s="438"/>
      <c r="AH61" s="307"/>
      <c r="AJ61" s="19">
        <f>IF(AE57="",0,1)</f>
        <v>0</v>
      </c>
    </row>
    <row r="62" spans="1:36">
      <c r="A62" s="119">
        <v>13.5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P62" s="304"/>
      <c r="Q62">
        <v>4</v>
      </c>
      <c r="R62" s="300" t="str">
        <f>IF(VLOOKUP(MATCH(U56,リレー女子申込!$B$10:$B$63,0)+3+Q62,リレー女子申込!$A$10:$K$63,4)="","",VLOOKUP(MATCH(U56,リレー女子申込!$B$10:$B$63,0)+3+Q62,リレー女子申込!$A$10:$K$63,4))</f>
        <v/>
      </c>
      <c r="S62" s="300" t="str">
        <f>IF(VLOOKUP(MATCH(U56,リレー女子申込!$B$10:$B$63,0)+3+Q62,リレー女子申込!$A$10:$K$63,5)="","",VLOOKUP(MATCH(U56,リレー女子申込!$B$10:$B$63,0)+3+Q62,リレー女子申込!$A$10:$K$63,5))</f>
        <v/>
      </c>
      <c r="T62" s="300" t="str">
        <f>IF(VLOOKUP(MATCH(U56,リレー女子申込!$B$10:$B$63,0)+3+Q62,リレー女子申込!$A$10:$K$63,6)="","",VLOOKUP(MATCH(U56,リレー女子申込!$B$10:$B$63,0)+3+Q62,リレー女子申込!$A$10:$K$63,6))</f>
        <v/>
      </c>
      <c r="U62" s="438"/>
      <c r="W62">
        <v>4</v>
      </c>
      <c r="X62" s="300" t="str">
        <f>IF(VLOOKUP(MATCH(AA56,リレー女子申込!$B$10:$B$63,0)+3+W62,リレー女子申込!$A$10:$K$63,9)="","",VLOOKUP(MATCH(AA56,リレー女子申込!$B$10:$B$63,0)+3+W62,リレー女子申込!$A$10:$K$63,9))</f>
        <v/>
      </c>
      <c r="Y62" s="300" t="str">
        <f>IF(VLOOKUP(MATCH(AA56,リレー女子申込!$B$10:$B$63,0)+3+W62,リレー女子申込!$A$10:$K$63,10)="","",VLOOKUP(MATCH(AA56,リレー女子申込!$B$10:$B$63,0)+3+W62,リレー女子申込!$A$10:$K$63,10))</f>
        <v/>
      </c>
      <c r="Z62" s="300" t="str">
        <f>IF(VLOOKUP(MATCH(AA56,リレー女子申込!$B$10:$B$63,0)+3+W62,リレー女子申込!$A$10:$K$63,11)="","",VLOOKUP(MATCH(AA56,リレー女子申込!$B$10:$B$63,0)+3+W62,リレー女子申込!$A$10:$K$63,11))</f>
        <v/>
      </c>
      <c r="AA62" s="438"/>
      <c r="AC62">
        <v>4</v>
      </c>
      <c r="AD62" s="300" t="str">
        <f>IF(VLOOKUP(MATCH(AG56,リレー女子申込!$B$10:$B$63,0)+3+AC62,リレー女子申込!$A$10:$P$63,14)="","",VLOOKUP(MATCH(AG56,リレー女子申込!$B$10:$B$63,0)+3+AC62,リレー女子申込!$A$10:$P$63,14))</f>
        <v/>
      </c>
      <c r="AE62" s="300" t="str">
        <f>IF(VLOOKUP(MATCH(AG56,リレー女子申込!$B$10:$B$63,0)+3+AC62,リレー女子申込!$A$10:$P$63,15)="","",VLOOKUP(MATCH(AG56,リレー女子申込!$B$10:$B$63,0)+3+AC62,リレー女子申込!$A$10:$P$63,15))</f>
        <v/>
      </c>
      <c r="AF62" s="300" t="str">
        <f>IF(VLOOKUP(MATCH(AG56,リレー女子申込!$B$10:$B$63,0)+3+AC62,リレー女子申込!$A$10:$P$63,16)="","",VLOOKUP(MATCH(AG56,リレー女子申込!$B$10:$B$63,0)+3+AC62,リレー女子申込!$A$10:$P$63,16))</f>
        <v/>
      </c>
      <c r="AG62" s="438"/>
      <c r="AH62" s="307"/>
    </row>
    <row r="63" spans="1:36">
      <c r="A63" s="119">
        <v>13.5</v>
      </c>
      <c r="B63" s="171"/>
      <c r="C63" s="175" t="str">
        <f>C8</f>
        <v>　　　　年　　　月　　　日</v>
      </c>
      <c r="D63" s="176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P63" s="304"/>
      <c r="Q63">
        <v>5</v>
      </c>
      <c r="R63" s="300" t="str">
        <f>IF(VLOOKUP(MATCH(U56,リレー女子申込!$B$10:$B$63,0)+3+Q63,リレー女子申込!$A$10:$K$63,4)="","",VLOOKUP(MATCH(U56,リレー女子申込!$B$10:$B$63,0)+3+Q63,リレー女子申込!$A$10:$K$63,4))</f>
        <v/>
      </c>
      <c r="S63" s="300" t="str">
        <f>IF(VLOOKUP(MATCH(U56,リレー女子申込!$B$10:$B$63,0)+3+Q63,リレー女子申込!$A$10:$K$63,5)="","",VLOOKUP(MATCH(U56,リレー女子申込!$B$10:$B$63,0)+3+Q63,リレー女子申込!$A$10:$K$63,5))</f>
        <v/>
      </c>
      <c r="T63" s="300" t="str">
        <f>IF(VLOOKUP(MATCH(U56,リレー女子申込!$B$10:$B$63,0)+3+Q63,リレー女子申込!$A$10:$K$63,6)="","",VLOOKUP(MATCH(U56,リレー女子申込!$B$10:$B$63,0)+3+Q63,リレー女子申込!$A$10:$K$63,6))</f>
        <v/>
      </c>
      <c r="U63" s="438"/>
      <c r="W63">
        <v>5</v>
      </c>
      <c r="X63" s="300" t="str">
        <f>IF(VLOOKUP(MATCH(AA56,リレー女子申込!$B$10:$B$63,0)+3+W63,リレー女子申込!$A$10:$K$63,9)="","",VLOOKUP(MATCH(AA56,リレー女子申込!$B$10:$B$63,0)+3+W63,リレー女子申込!$A$10:$K$63,9))</f>
        <v/>
      </c>
      <c r="Y63" s="300" t="str">
        <f>IF(VLOOKUP(MATCH(AA56,リレー女子申込!$B$10:$B$63,0)+3+W63,リレー女子申込!$A$10:$K$63,10)="","",VLOOKUP(MATCH(AA56,リレー女子申込!$B$10:$B$63,0)+3+W63,リレー女子申込!$A$10:$K$63,10))</f>
        <v/>
      </c>
      <c r="Z63" s="300" t="str">
        <f>IF(VLOOKUP(MATCH(AA56,リレー女子申込!$B$10:$B$63,0)+3+W63,リレー女子申込!$A$10:$K$63,11)="","",VLOOKUP(MATCH(AA56,リレー女子申込!$B$10:$B$63,0)+3+W63,リレー女子申込!$A$10:$K$63,11))</f>
        <v/>
      </c>
      <c r="AA63" s="438"/>
      <c r="AC63">
        <v>5</v>
      </c>
      <c r="AD63" s="300" t="str">
        <f>IF(VLOOKUP(MATCH(AG56,リレー女子申込!$B$10:$B$63,0)+3+AC63,リレー女子申込!$A$10:$P$63,14)="","",VLOOKUP(MATCH(AG56,リレー女子申込!$B$10:$B$63,0)+3+AC63,リレー女子申込!$A$10:$P$63,14))</f>
        <v/>
      </c>
      <c r="AE63" s="300" t="str">
        <f>IF(VLOOKUP(MATCH(AG56,リレー女子申込!$B$10:$B$63,0)+3+AC63,リレー女子申込!$A$10:$P$63,15)="","",VLOOKUP(MATCH(AG56,リレー女子申込!$B$10:$B$63,0)+3+AC63,リレー女子申込!$A$10:$P$63,15))</f>
        <v/>
      </c>
      <c r="AF63" s="300" t="str">
        <f>IF(VLOOKUP(MATCH(AG56,リレー女子申込!$B$10:$B$63,0)+3+AC63,リレー女子申込!$A$10:$P$63,16)="","",VLOOKUP(MATCH(AG56,リレー女子申込!$B$10:$B$63,0)+3+AC63,リレー女子申込!$A$10:$P$63,16))</f>
        <v/>
      </c>
      <c r="AG63" s="438"/>
      <c r="AH63" s="307"/>
    </row>
    <row r="64" spans="1:36" ht="17.25" customHeight="1">
      <c r="A64" s="119">
        <v>17.25</v>
      </c>
      <c r="B64" s="171"/>
      <c r="C64" s="171"/>
      <c r="D64" s="171"/>
      <c r="E64" s="171"/>
      <c r="F64" s="177"/>
      <c r="G64" s="177"/>
      <c r="H64" s="171"/>
      <c r="I64" s="178" t="s">
        <v>34</v>
      </c>
      <c r="J64" s="447"/>
      <c r="K64" s="443"/>
      <c r="L64" s="443"/>
      <c r="M64" s="171"/>
      <c r="N64" s="171"/>
      <c r="P64" s="304"/>
      <c r="Q64">
        <v>6</v>
      </c>
      <c r="R64" s="300" t="str">
        <f>IF(VLOOKUP(MATCH(U56,リレー女子申込!$B$10:$B$63,0)+3+Q64,リレー女子申込!$A$10:$K$63,4)="","",VLOOKUP(MATCH(U56,リレー女子申込!$B$10:$B$63,0)+3+Q64,リレー女子申込!$A$10:$K$63,4))</f>
        <v/>
      </c>
      <c r="S64" s="300" t="str">
        <f>IF(VLOOKUP(MATCH(U56,リレー女子申込!$B$10:$B$63,0)+3+Q64,リレー女子申込!$A$10:$K$63,5)="","",VLOOKUP(MATCH(U56,リレー女子申込!$B$10:$B$63,0)+3+Q64,リレー女子申込!$A$10:$K$63,5))</f>
        <v/>
      </c>
      <c r="T64" s="300" t="str">
        <f>IF(VLOOKUP(MATCH(U56,リレー女子申込!$B$10:$B$63,0)+3+Q64,リレー女子申込!$A$10:$K$63,6)="","",VLOOKUP(MATCH(U56,リレー女子申込!$B$10:$B$63,0)+3+Q64,リレー女子申込!$A$10:$K$63,6))</f>
        <v/>
      </c>
      <c r="U64" s="439"/>
      <c r="W64">
        <v>6</v>
      </c>
      <c r="X64" s="300" t="str">
        <f>IF(VLOOKUP(MATCH(AA56,リレー女子申込!$B$10:$B$63,0)+3+W64,リレー女子申込!$A$10:$K$63,9)="","",VLOOKUP(MATCH(AA56,リレー女子申込!$B$10:$B$63,0)+3+W64,リレー女子申込!$A$10:$K$63,9))</f>
        <v/>
      </c>
      <c r="Y64" s="300" t="str">
        <f>IF(VLOOKUP(MATCH(AA56,リレー女子申込!$B$10:$B$63,0)+3+W64,リレー女子申込!$A$10:$K$63,10)="","",VLOOKUP(MATCH(AA56,リレー女子申込!$B$10:$B$63,0)+3+W64,リレー女子申込!$A$10:$K$63,10))</f>
        <v/>
      </c>
      <c r="Z64" s="300" t="str">
        <f>IF(VLOOKUP(MATCH(AA56,リレー女子申込!$B$10:$B$63,0)+3+W64,リレー女子申込!$A$10:$K$63,11)="","",VLOOKUP(MATCH(AA56,リレー女子申込!$B$10:$B$63,0)+3+W64,リレー女子申込!$A$10:$K$63,11))</f>
        <v/>
      </c>
      <c r="AA64" s="439"/>
      <c r="AC64">
        <v>6</v>
      </c>
      <c r="AD64" s="300" t="str">
        <f>IF(VLOOKUP(MATCH(AG56,リレー女子申込!$B$10:$B$63,0)+3+AC64,リレー女子申込!$A$10:$P$63,14)="","",VLOOKUP(MATCH(AG56,リレー女子申込!$B$10:$B$63,0)+3+AC64,リレー女子申込!$A$10:$P$63,14))</f>
        <v/>
      </c>
      <c r="AE64" s="300" t="str">
        <f>IF(VLOOKUP(MATCH(AG56,リレー女子申込!$B$10:$B$63,0)+3+AC64,リレー女子申込!$A$10:$P$63,15)="","",VLOOKUP(MATCH(AG56,リレー女子申込!$B$10:$B$63,0)+3+AC64,リレー女子申込!$A$10:$P$63,15))</f>
        <v/>
      </c>
      <c r="AF64" s="300" t="str">
        <f>IF(VLOOKUP(MATCH(AG56,リレー女子申込!$B$10:$B$63,0)+3+AC64,リレー女子申込!$A$10:$P$63,16)="","",VLOOKUP(MATCH(AG56,リレー女子申込!$B$10:$B$63,0)+3+AC64,リレー女子申込!$A$10:$P$63,16))</f>
        <v/>
      </c>
      <c r="AG64" s="439"/>
      <c r="AH64" s="307"/>
    </row>
    <row r="65" spans="1:36" ht="6.75" customHeight="1">
      <c r="A65" s="119">
        <v>6.75</v>
      </c>
      <c r="B65" s="171"/>
      <c r="C65" s="171"/>
      <c r="D65" s="179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P65" s="311"/>
      <c r="Q65" s="312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3"/>
    </row>
    <row r="66" spans="1:36" ht="26.25" customHeight="1">
      <c r="A66" s="119">
        <v>26.25</v>
      </c>
      <c r="B66" s="171"/>
      <c r="C66" s="180" t="s">
        <v>35</v>
      </c>
      <c r="D66" s="450" t="str">
        <f>D11</f>
        <v>〒　</v>
      </c>
      <c r="E66" s="444"/>
      <c r="F66" s="444"/>
      <c r="G66" s="444"/>
      <c r="H66" s="444"/>
      <c r="I66" s="178" t="s">
        <v>36</v>
      </c>
      <c r="J66" s="451" t="str">
        <f>J11</f>
        <v xml:space="preserve">     </v>
      </c>
      <c r="K66" s="451"/>
      <c r="L66" s="451"/>
      <c r="M66" s="451"/>
      <c r="N66" s="177"/>
      <c r="AJ66">
        <f>SUM(AJ17:AJ64)</f>
        <v>0</v>
      </c>
    </row>
    <row r="67" spans="1:36" ht="21" customHeight="1">
      <c r="A67" s="119">
        <v>21</v>
      </c>
      <c r="B67" s="171"/>
      <c r="C67" s="444" t="str">
        <f>C12</f>
        <v xml:space="preserve">   </v>
      </c>
      <c r="D67" s="444"/>
      <c r="E67" s="444"/>
      <c r="F67" s="444"/>
      <c r="G67" s="444"/>
      <c r="H67" s="444"/>
      <c r="I67" s="181" t="s">
        <v>37</v>
      </c>
      <c r="J67" s="444">
        <f>J12</f>
        <v>0</v>
      </c>
      <c r="K67" s="444"/>
      <c r="L67" s="444"/>
      <c r="M67" s="444"/>
      <c r="N67" s="171"/>
    </row>
    <row r="68" spans="1:36" ht="21" customHeight="1">
      <c r="A68" s="119">
        <v>21</v>
      </c>
      <c r="B68" s="171"/>
      <c r="C68" s="445" t="s">
        <v>74</v>
      </c>
      <c r="D68" s="446" t="s">
        <v>1</v>
      </c>
      <c r="E68" s="447" t="s">
        <v>72</v>
      </c>
      <c r="F68" s="446" t="s">
        <v>0</v>
      </c>
      <c r="G68" s="447" t="s">
        <v>39</v>
      </c>
      <c r="H68" s="446"/>
      <c r="I68" s="446"/>
      <c r="J68" s="446"/>
      <c r="K68" s="446"/>
      <c r="L68" s="446"/>
      <c r="M68" s="446"/>
      <c r="N68" s="177"/>
    </row>
    <row r="69" spans="1:36" ht="21" customHeight="1">
      <c r="A69" s="119">
        <v>21</v>
      </c>
      <c r="B69" s="171"/>
      <c r="C69" s="445"/>
      <c r="D69" s="446"/>
      <c r="E69" s="447"/>
      <c r="F69" s="446"/>
      <c r="G69" s="449" t="s">
        <v>40</v>
      </c>
      <c r="H69" s="448" t="s">
        <v>41</v>
      </c>
      <c r="I69" s="448"/>
      <c r="J69" s="448"/>
      <c r="K69" s="448"/>
      <c r="L69" s="448"/>
      <c r="M69" s="445" t="s">
        <v>46</v>
      </c>
      <c r="N69" s="182"/>
    </row>
    <row r="70" spans="1:36" ht="27" customHeight="1">
      <c r="A70" s="119">
        <v>27</v>
      </c>
      <c r="B70" s="171"/>
      <c r="C70" s="445"/>
      <c r="D70" s="446"/>
      <c r="E70" s="447"/>
      <c r="F70" s="446"/>
      <c r="G70" s="449"/>
      <c r="H70" s="448"/>
      <c r="I70" s="448"/>
      <c r="J70" s="448"/>
      <c r="K70" s="448"/>
      <c r="L70" s="448"/>
      <c r="M70" s="448"/>
      <c r="N70" s="182"/>
    </row>
    <row r="71" spans="1:36" ht="15" customHeight="1">
      <c r="B71" s="183">
        <v>41</v>
      </c>
      <c r="C71" s="174" t="s">
        <v>60</v>
      </c>
      <c r="D71" s="171" t="s">
        <v>60</v>
      </c>
      <c r="E71" s="184" t="s">
        <v>60</v>
      </c>
      <c r="F71" s="174" t="s">
        <v>60</v>
      </c>
      <c r="G71" s="174" t="s">
        <v>60</v>
      </c>
      <c r="H71" s="443" t="s">
        <v>60</v>
      </c>
      <c r="I71" s="443" t="s">
        <v>60</v>
      </c>
      <c r="J71" s="443" t="s">
        <v>60</v>
      </c>
      <c r="K71" s="443" t="s">
        <v>60</v>
      </c>
      <c r="L71" s="443" t="s">
        <v>60</v>
      </c>
      <c r="M71" s="174" t="s">
        <v>60</v>
      </c>
      <c r="N71" s="174"/>
    </row>
    <row r="72" spans="1:36" ht="15" customHeight="1">
      <c r="B72" s="183">
        <f t="shared" ref="B72:B110" si="1">B71+1</f>
        <v>42</v>
      </c>
      <c r="C72" s="174" t="s">
        <v>60</v>
      </c>
      <c r="D72" s="171" t="s">
        <v>60</v>
      </c>
      <c r="E72" s="184" t="s">
        <v>60</v>
      </c>
      <c r="F72" s="174" t="s">
        <v>60</v>
      </c>
      <c r="G72" s="174" t="s">
        <v>60</v>
      </c>
      <c r="H72" s="443" t="s">
        <v>60</v>
      </c>
      <c r="I72" s="443" t="s">
        <v>60</v>
      </c>
      <c r="J72" s="443" t="s">
        <v>60</v>
      </c>
      <c r="K72" s="443" t="s">
        <v>60</v>
      </c>
      <c r="L72" s="443" t="s">
        <v>60</v>
      </c>
      <c r="M72" s="174" t="s">
        <v>60</v>
      </c>
      <c r="N72" s="174"/>
    </row>
    <row r="73" spans="1:36" ht="15" customHeight="1">
      <c r="B73" s="183">
        <f t="shared" si="1"/>
        <v>43</v>
      </c>
      <c r="C73" s="174" t="s">
        <v>60</v>
      </c>
      <c r="D73" s="171" t="s">
        <v>60</v>
      </c>
      <c r="E73" s="184" t="s">
        <v>60</v>
      </c>
      <c r="F73" s="174" t="s">
        <v>60</v>
      </c>
      <c r="G73" s="174" t="s">
        <v>60</v>
      </c>
      <c r="H73" s="443" t="s">
        <v>60</v>
      </c>
      <c r="I73" s="443" t="s">
        <v>60</v>
      </c>
      <c r="J73" s="443" t="s">
        <v>60</v>
      </c>
      <c r="K73" s="443" t="s">
        <v>60</v>
      </c>
      <c r="L73" s="443" t="s">
        <v>60</v>
      </c>
      <c r="M73" s="174" t="s">
        <v>60</v>
      </c>
      <c r="N73" s="174"/>
    </row>
    <row r="74" spans="1:36" ht="15" customHeight="1">
      <c r="B74" s="183">
        <f t="shared" si="1"/>
        <v>44</v>
      </c>
      <c r="C74" s="174" t="s">
        <v>60</v>
      </c>
      <c r="D74" s="171" t="s">
        <v>60</v>
      </c>
      <c r="E74" s="184" t="s">
        <v>60</v>
      </c>
      <c r="F74" s="174" t="s">
        <v>60</v>
      </c>
      <c r="G74" s="174" t="s">
        <v>60</v>
      </c>
      <c r="H74" s="443" t="s">
        <v>60</v>
      </c>
      <c r="I74" s="443" t="s">
        <v>60</v>
      </c>
      <c r="J74" s="443" t="s">
        <v>60</v>
      </c>
      <c r="K74" s="443" t="s">
        <v>60</v>
      </c>
      <c r="L74" s="443" t="s">
        <v>60</v>
      </c>
      <c r="M74" s="174" t="s">
        <v>60</v>
      </c>
      <c r="N74" s="174"/>
    </row>
    <row r="75" spans="1:36" ht="15" customHeight="1">
      <c r="B75" s="183">
        <f t="shared" si="1"/>
        <v>45</v>
      </c>
      <c r="C75" s="174" t="s">
        <v>60</v>
      </c>
      <c r="D75" s="171" t="s">
        <v>60</v>
      </c>
      <c r="E75" s="184" t="s">
        <v>60</v>
      </c>
      <c r="F75" s="174" t="s">
        <v>60</v>
      </c>
      <c r="G75" s="174" t="s">
        <v>60</v>
      </c>
      <c r="H75" s="443" t="s">
        <v>60</v>
      </c>
      <c r="I75" s="443" t="s">
        <v>60</v>
      </c>
      <c r="J75" s="443" t="s">
        <v>60</v>
      </c>
      <c r="K75" s="443" t="s">
        <v>60</v>
      </c>
      <c r="L75" s="443" t="s">
        <v>60</v>
      </c>
      <c r="M75" s="174" t="s">
        <v>60</v>
      </c>
      <c r="N75" s="174"/>
    </row>
    <row r="76" spans="1:36" ht="15" customHeight="1">
      <c r="B76" s="183">
        <f t="shared" si="1"/>
        <v>46</v>
      </c>
      <c r="C76" s="174" t="s">
        <v>60</v>
      </c>
      <c r="D76" s="171" t="s">
        <v>60</v>
      </c>
      <c r="E76" s="184" t="s">
        <v>60</v>
      </c>
      <c r="F76" s="174" t="s">
        <v>60</v>
      </c>
      <c r="G76" s="174" t="s">
        <v>60</v>
      </c>
      <c r="H76" s="443" t="s">
        <v>60</v>
      </c>
      <c r="I76" s="443" t="s">
        <v>60</v>
      </c>
      <c r="J76" s="443" t="s">
        <v>60</v>
      </c>
      <c r="K76" s="443" t="s">
        <v>60</v>
      </c>
      <c r="L76" s="443" t="s">
        <v>60</v>
      </c>
      <c r="M76" s="174" t="s">
        <v>60</v>
      </c>
      <c r="N76" s="174"/>
    </row>
    <row r="77" spans="1:36" ht="15" customHeight="1">
      <c r="B77" s="183">
        <f t="shared" si="1"/>
        <v>47</v>
      </c>
      <c r="C77" s="174" t="s">
        <v>60</v>
      </c>
      <c r="D77" s="171" t="s">
        <v>60</v>
      </c>
      <c r="E77" s="184" t="s">
        <v>60</v>
      </c>
      <c r="F77" s="174" t="s">
        <v>60</v>
      </c>
      <c r="G77" s="174" t="s">
        <v>60</v>
      </c>
      <c r="H77" s="443" t="s">
        <v>60</v>
      </c>
      <c r="I77" s="443" t="s">
        <v>60</v>
      </c>
      <c r="J77" s="443" t="s">
        <v>60</v>
      </c>
      <c r="K77" s="443" t="s">
        <v>60</v>
      </c>
      <c r="L77" s="443" t="s">
        <v>60</v>
      </c>
      <c r="M77" s="174" t="s">
        <v>60</v>
      </c>
      <c r="N77" s="174"/>
    </row>
    <row r="78" spans="1:36" ht="15" customHeight="1">
      <c r="B78" s="183">
        <f t="shared" si="1"/>
        <v>48</v>
      </c>
      <c r="C78" s="174" t="s">
        <v>60</v>
      </c>
      <c r="D78" s="171" t="s">
        <v>60</v>
      </c>
      <c r="E78" s="184" t="s">
        <v>60</v>
      </c>
      <c r="F78" s="174" t="s">
        <v>60</v>
      </c>
      <c r="G78" s="174" t="s">
        <v>60</v>
      </c>
      <c r="H78" s="443" t="s">
        <v>60</v>
      </c>
      <c r="I78" s="443" t="s">
        <v>60</v>
      </c>
      <c r="J78" s="443" t="s">
        <v>60</v>
      </c>
      <c r="K78" s="443" t="s">
        <v>60</v>
      </c>
      <c r="L78" s="443" t="s">
        <v>60</v>
      </c>
      <c r="M78" s="174" t="s">
        <v>60</v>
      </c>
      <c r="N78" s="174"/>
    </row>
    <row r="79" spans="1:36" ht="15" customHeight="1">
      <c r="B79" s="183">
        <f t="shared" si="1"/>
        <v>49</v>
      </c>
      <c r="C79" s="174" t="s">
        <v>60</v>
      </c>
      <c r="D79" s="171" t="s">
        <v>60</v>
      </c>
      <c r="E79" s="184" t="s">
        <v>60</v>
      </c>
      <c r="F79" s="174" t="s">
        <v>60</v>
      </c>
      <c r="G79" s="174" t="s">
        <v>60</v>
      </c>
      <c r="H79" s="443" t="s">
        <v>60</v>
      </c>
      <c r="I79" s="443" t="s">
        <v>60</v>
      </c>
      <c r="J79" s="443" t="s">
        <v>60</v>
      </c>
      <c r="K79" s="443" t="s">
        <v>60</v>
      </c>
      <c r="L79" s="443" t="s">
        <v>60</v>
      </c>
      <c r="M79" s="174" t="s">
        <v>60</v>
      </c>
      <c r="N79" s="174"/>
    </row>
    <row r="80" spans="1:36" ht="15" customHeight="1">
      <c r="B80" s="183">
        <f t="shared" si="1"/>
        <v>50</v>
      </c>
      <c r="C80" s="174" t="s">
        <v>60</v>
      </c>
      <c r="D80" s="171" t="s">
        <v>60</v>
      </c>
      <c r="E80" s="184" t="s">
        <v>60</v>
      </c>
      <c r="F80" s="174" t="s">
        <v>60</v>
      </c>
      <c r="G80" s="174" t="s">
        <v>60</v>
      </c>
      <c r="H80" s="443" t="s">
        <v>60</v>
      </c>
      <c r="I80" s="443" t="s">
        <v>60</v>
      </c>
      <c r="J80" s="443" t="s">
        <v>60</v>
      </c>
      <c r="K80" s="443" t="s">
        <v>60</v>
      </c>
      <c r="L80" s="443" t="s">
        <v>60</v>
      </c>
      <c r="M80" s="174" t="s">
        <v>60</v>
      </c>
      <c r="N80" s="174"/>
    </row>
    <row r="81" spans="2:14" ht="15" customHeight="1">
      <c r="B81" s="183">
        <f t="shared" si="1"/>
        <v>51</v>
      </c>
      <c r="C81" s="174" t="s">
        <v>60</v>
      </c>
      <c r="D81" s="171" t="s">
        <v>60</v>
      </c>
      <c r="E81" s="184" t="s">
        <v>60</v>
      </c>
      <c r="F81" s="174" t="s">
        <v>60</v>
      </c>
      <c r="G81" s="174" t="s">
        <v>60</v>
      </c>
      <c r="H81" s="443" t="s">
        <v>60</v>
      </c>
      <c r="I81" s="443" t="s">
        <v>60</v>
      </c>
      <c r="J81" s="443" t="s">
        <v>60</v>
      </c>
      <c r="K81" s="443" t="s">
        <v>60</v>
      </c>
      <c r="L81" s="443" t="s">
        <v>60</v>
      </c>
      <c r="M81" s="174" t="s">
        <v>60</v>
      </c>
      <c r="N81" s="174"/>
    </row>
    <row r="82" spans="2:14" ht="15" customHeight="1">
      <c r="B82" s="183">
        <f t="shared" si="1"/>
        <v>52</v>
      </c>
      <c r="C82" s="174" t="s">
        <v>60</v>
      </c>
      <c r="D82" s="171" t="s">
        <v>60</v>
      </c>
      <c r="E82" s="184" t="s">
        <v>60</v>
      </c>
      <c r="F82" s="174" t="s">
        <v>60</v>
      </c>
      <c r="G82" s="174" t="s">
        <v>60</v>
      </c>
      <c r="H82" s="443" t="s">
        <v>60</v>
      </c>
      <c r="I82" s="443" t="s">
        <v>60</v>
      </c>
      <c r="J82" s="443" t="s">
        <v>60</v>
      </c>
      <c r="K82" s="443" t="s">
        <v>60</v>
      </c>
      <c r="L82" s="443" t="s">
        <v>60</v>
      </c>
      <c r="M82" s="174" t="s">
        <v>60</v>
      </c>
      <c r="N82" s="174"/>
    </row>
    <row r="83" spans="2:14" ht="15" customHeight="1">
      <c r="B83" s="183">
        <f t="shared" si="1"/>
        <v>53</v>
      </c>
      <c r="C83" s="174" t="s">
        <v>60</v>
      </c>
      <c r="D83" s="171" t="s">
        <v>60</v>
      </c>
      <c r="E83" s="184" t="s">
        <v>60</v>
      </c>
      <c r="F83" s="174" t="s">
        <v>60</v>
      </c>
      <c r="G83" s="174" t="s">
        <v>60</v>
      </c>
      <c r="H83" s="443" t="s">
        <v>60</v>
      </c>
      <c r="I83" s="443" t="s">
        <v>60</v>
      </c>
      <c r="J83" s="443" t="s">
        <v>60</v>
      </c>
      <c r="K83" s="443" t="s">
        <v>60</v>
      </c>
      <c r="L83" s="443" t="s">
        <v>60</v>
      </c>
      <c r="M83" s="174" t="s">
        <v>60</v>
      </c>
      <c r="N83" s="174"/>
    </row>
    <row r="84" spans="2:14" ht="15" customHeight="1">
      <c r="B84" s="183">
        <f t="shared" si="1"/>
        <v>54</v>
      </c>
      <c r="C84" s="174" t="s">
        <v>60</v>
      </c>
      <c r="D84" s="171" t="s">
        <v>60</v>
      </c>
      <c r="E84" s="184" t="s">
        <v>60</v>
      </c>
      <c r="F84" s="174" t="s">
        <v>60</v>
      </c>
      <c r="G84" s="174" t="s">
        <v>60</v>
      </c>
      <c r="H84" s="443" t="s">
        <v>60</v>
      </c>
      <c r="I84" s="443" t="s">
        <v>60</v>
      </c>
      <c r="J84" s="443" t="s">
        <v>60</v>
      </c>
      <c r="K84" s="443" t="s">
        <v>60</v>
      </c>
      <c r="L84" s="443" t="s">
        <v>60</v>
      </c>
      <c r="M84" s="174" t="s">
        <v>60</v>
      </c>
      <c r="N84" s="174"/>
    </row>
    <row r="85" spans="2:14" ht="15" customHeight="1">
      <c r="B85" s="183">
        <f t="shared" si="1"/>
        <v>55</v>
      </c>
      <c r="C85" s="174" t="s">
        <v>60</v>
      </c>
      <c r="D85" s="171" t="s">
        <v>60</v>
      </c>
      <c r="E85" s="184" t="s">
        <v>60</v>
      </c>
      <c r="F85" s="174" t="s">
        <v>60</v>
      </c>
      <c r="G85" s="174" t="s">
        <v>60</v>
      </c>
      <c r="H85" s="443" t="s">
        <v>60</v>
      </c>
      <c r="I85" s="443" t="s">
        <v>60</v>
      </c>
      <c r="J85" s="443" t="s">
        <v>60</v>
      </c>
      <c r="K85" s="443" t="s">
        <v>60</v>
      </c>
      <c r="L85" s="443" t="s">
        <v>60</v>
      </c>
      <c r="M85" s="174" t="s">
        <v>60</v>
      </c>
      <c r="N85" s="174"/>
    </row>
    <row r="86" spans="2:14" ht="15" customHeight="1">
      <c r="B86" s="183">
        <f t="shared" si="1"/>
        <v>56</v>
      </c>
      <c r="C86" s="174" t="s">
        <v>60</v>
      </c>
      <c r="D86" s="171" t="s">
        <v>60</v>
      </c>
      <c r="E86" s="184" t="s">
        <v>60</v>
      </c>
      <c r="F86" s="174" t="s">
        <v>60</v>
      </c>
      <c r="G86" s="174" t="s">
        <v>60</v>
      </c>
      <c r="H86" s="443" t="s">
        <v>60</v>
      </c>
      <c r="I86" s="443" t="s">
        <v>60</v>
      </c>
      <c r="J86" s="443" t="s">
        <v>60</v>
      </c>
      <c r="K86" s="443" t="s">
        <v>60</v>
      </c>
      <c r="L86" s="443" t="s">
        <v>60</v>
      </c>
      <c r="M86" s="174" t="s">
        <v>60</v>
      </c>
      <c r="N86" s="174"/>
    </row>
    <row r="87" spans="2:14" ht="15" customHeight="1">
      <c r="B87" s="183">
        <f t="shared" si="1"/>
        <v>57</v>
      </c>
      <c r="C87" s="174" t="s">
        <v>60</v>
      </c>
      <c r="D87" s="171" t="s">
        <v>60</v>
      </c>
      <c r="E87" s="184" t="s">
        <v>60</v>
      </c>
      <c r="F87" s="174" t="s">
        <v>60</v>
      </c>
      <c r="G87" s="174" t="s">
        <v>60</v>
      </c>
      <c r="H87" s="443" t="s">
        <v>60</v>
      </c>
      <c r="I87" s="443" t="s">
        <v>60</v>
      </c>
      <c r="J87" s="443" t="s">
        <v>60</v>
      </c>
      <c r="K87" s="443" t="s">
        <v>60</v>
      </c>
      <c r="L87" s="443" t="s">
        <v>60</v>
      </c>
      <c r="M87" s="174" t="s">
        <v>60</v>
      </c>
      <c r="N87" s="174"/>
    </row>
    <row r="88" spans="2:14" ht="15" customHeight="1">
      <c r="B88" s="183">
        <f t="shared" si="1"/>
        <v>58</v>
      </c>
      <c r="C88" s="174" t="s">
        <v>60</v>
      </c>
      <c r="D88" s="171" t="s">
        <v>60</v>
      </c>
      <c r="E88" s="184" t="s">
        <v>60</v>
      </c>
      <c r="F88" s="174" t="s">
        <v>60</v>
      </c>
      <c r="G88" s="174" t="s">
        <v>60</v>
      </c>
      <c r="H88" s="443" t="s">
        <v>60</v>
      </c>
      <c r="I88" s="443" t="s">
        <v>60</v>
      </c>
      <c r="J88" s="443" t="s">
        <v>60</v>
      </c>
      <c r="K88" s="443" t="s">
        <v>60</v>
      </c>
      <c r="L88" s="443" t="s">
        <v>60</v>
      </c>
      <c r="M88" s="174" t="s">
        <v>60</v>
      </c>
      <c r="N88" s="174"/>
    </row>
    <row r="89" spans="2:14" ht="15" customHeight="1">
      <c r="B89" s="183">
        <f t="shared" si="1"/>
        <v>59</v>
      </c>
      <c r="C89" s="174" t="s">
        <v>60</v>
      </c>
      <c r="D89" s="171" t="s">
        <v>60</v>
      </c>
      <c r="E89" s="184" t="s">
        <v>60</v>
      </c>
      <c r="F89" s="174" t="s">
        <v>60</v>
      </c>
      <c r="G89" s="174" t="s">
        <v>60</v>
      </c>
      <c r="H89" s="443" t="s">
        <v>60</v>
      </c>
      <c r="I89" s="443" t="s">
        <v>60</v>
      </c>
      <c r="J89" s="443" t="s">
        <v>60</v>
      </c>
      <c r="K89" s="443" t="s">
        <v>60</v>
      </c>
      <c r="L89" s="443" t="s">
        <v>60</v>
      </c>
      <c r="M89" s="174" t="s">
        <v>60</v>
      </c>
      <c r="N89" s="174"/>
    </row>
    <row r="90" spans="2:14" ht="15" customHeight="1">
      <c r="B90" s="183">
        <f t="shared" si="1"/>
        <v>60</v>
      </c>
      <c r="C90" s="174" t="s">
        <v>60</v>
      </c>
      <c r="D90" s="171" t="s">
        <v>60</v>
      </c>
      <c r="E90" s="184" t="s">
        <v>60</v>
      </c>
      <c r="F90" s="174" t="s">
        <v>60</v>
      </c>
      <c r="G90" s="174" t="s">
        <v>60</v>
      </c>
      <c r="H90" s="443" t="s">
        <v>60</v>
      </c>
      <c r="I90" s="443" t="s">
        <v>60</v>
      </c>
      <c r="J90" s="443" t="s">
        <v>60</v>
      </c>
      <c r="K90" s="443" t="s">
        <v>60</v>
      </c>
      <c r="L90" s="443" t="s">
        <v>60</v>
      </c>
      <c r="M90" s="174" t="s">
        <v>60</v>
      </c>
      <c r="N90" s="174"/>
    </row>
    <row r="91" spans="2:14" ht="15" customHeight="1">
      <c r="B91" s="183">
        <f t="shared" si="1"/>
        <v>61</v>
      </c>
      <c r="C91" s="174" t="s">
        <v>60</v>
      </c>
      <c r="D91" s="171" t="s">
        <v>60</v>
      </c>
      <c r="E91" s="184" t="s">
        <v>60</v>
      </c>
      <c r="F91" s="174" t="s">
        <v>60</v>
      </c>
      <c r="G91" s="174" t="s">
        <v>60</v>
      </c>
      <c r="H91" s="443" t="s">
        <v>60</v>
      </c>
      <c r="I91" s="443" t="s">
        <v>60</v>
      </c>
      <c r="J91" s="443" t="s">
        <v>60</v>
      </c>
      <c r="K91" s="443" t="s">
        <v>60</v>
      </c>
      <c r="L91" s="443" t="s">
        <v>60</v>
      </c>
      <c r="M91" s="174" t="s">
        <v>60</v>
      </c>
      <c r="N91" s="174"/>
    </row>
    <row r="92" spans="2:14" ht="15" customHeight="1">
      <c r="B92" s="183">
        <f t="shared" si="1"/>
        <v>62</v>
      </c>
      <c r="C92" s="174" t="s">
        <v>60</v>
      </c>
      <c r="D92" s="171" t="s">
        <v>60</v>
      </c>
      <c r="E92" s="184" t="s">
        <v>60</v>
      </c>
      <c r="F92" s="174" t="s">
        <v>60</v>
      </c>
      <c r="G92" s="174" t="s">
        <v>60</v>
      </c>
      <c r="H92" s="443" t="s">
        <v>60</v>
      </c>
      <c r="I92" s="443" t="s">
        <v>60</v>
      </c>
      <c r="J92" s="443" t="s">
        <v>60</v>
      </c>
      <c r="K92" s="443" t="s">
        <v>60</v>
      </c>
      <c r="L92" s="443" t="s">
        <v>60</v>
      </c>
      <c r="M92" s="174" t="s">
        <v>60</v>
      </c>
      <c r="N92" s="174"/>
    </row>
    <row r="93" spans="2:14" ht="15" customHeight="1">
      <c r="B93" s="183">
        <f t="shared" si="1"/>
        <v>63</v>
      </c>
      <c r="C93" s="174" t="s">
        <v>60</v>
      </c>
      <c r="D93" s="171" t="s">
        <v>60</v>
      </c>
      <c r="E93" s="184" t="s">
        <v>60</v>
      </c>
      <c r="F93" s="174" t="s">
        <v>60</v>
      </c>
      <c r="G93" s="174" t="s">
        <v>60</v>
      </c>
      <c r="H93" s="443" t="s">
        <v>60</v>
      </c>
      <c r="I93" s="443" t="s">
        <v>60</v>
      </c>
      <c r="J93" s="443" t="s">
        <v>60</v>
      </c>
      <c r="K93" s="443" t="s">
        <v>60</v>
      </c>
      <c r="L93" s="443" t="s">
        <v>60</v>
      </c>
      <c r="M93" s="174" t="s">
        <v>60</v>
      </c>
      <c r="N93" s="174"/>
    </row>
    <row r="94" spans="2:14" ht="15" customHeight="1">
      <c r="B94" s="183">
        <f t="shared" si="1"/>
        <v>64</v>
      </c>
      <c r="C94" s="174" t="s">
        <v>60</v>
      </c>
      <c r="D94" s="171" t="s">
        <v>60</v>
      </c>
      <c r="E94" s="184" t="s">
        <v>60</v>
      </c>
      <c r="F94" s="174" t="s">
        <v>60</v>
      </c>
      <c r="G94" s="174" t="s">
        <v>60</v>
      </c>
      <c r="H94" s="443" t="s">
        <v>60</v>
      </c>
      <c r="I94" s="443" t="s">
        <v>60</v>
      </c>
      <c r="J94" s="443" t="s">
        <v>60</v>
      </c>
      <c r="K94" s="443" t="s">
        <v>60</v>
      </c>
      <c r="L94" s="443" t="s">
        <v>60</v>
      </c>
      <c r="M94" s="174" t="s">
        <v>60</v>
      </c>
      <c r="N94" s="174"/>
    </row>
    <row r="95" spans="2:14" ht="15" customHeight="1">
      <c r="B95" s="183">
        <f t="shared" si="1"/>
        <v>65</v>
      </c>
      <c r="C95" s="174" t="s">
        <v>60</v>
      </c>
      <c r="D95" s="171" t="s">
        <v>60</v>
      </c>
      <c r="E95" s="184" t="s">
        <v>60</v>
      </c>
      <c r="F95" s="174" t="s">
        <v>60</v>
      </c>
      <c r="G95" s="174" t="s">
        <v>60</v>
      </c>
      <c r="H95" s="443" t="s">
        <v>60</v>
      </c>
      <c r="I95" s="443" t="s">
        <v>60</v>
      </c>
      <c r="J95" s="443" t="s">
        <v>60</v>
      </c>
      <c r="K95" s="443" t="s">
        <v>60</v>
      </c>
      <c r="L95" s="443" t="s">
        <v>60</v>
      </c>
      <c r="M95" s="174" t="s">
        <v>60</v>
      </c>
      <c r="N95" s="174"/>
    </row>
    <row r="96" spans="2:14" ht="15" customHeight="1">
      <c r="B96" s="183">
        <f t="shared" si="1"/>
        <v>66</v>
      </c>
      <c r="C96" s="174" t="s">
        <v>60</v>
      </c>
      <c r="D96" s="171" t="s">
        <v>60</v>
      </c>
      <c r="E96" s="184" t="s">
        <v>60</v>
      </c>
      <c r="F96" s="174" t="s">
        <v>60</v>
      </c>
      <c r="G96" s="174" t="s">
        <v>60</v>
      </c>
      <c r="H96" s="443" t="s">
        <v>60</v>
      </c>
      <c r="I96" s="443" t="s">
        <v>60</v>
      </c>
      <c r="J96" s="443" t="s">
        <v>60</v>
      </c>
      <c r="K96" s="443" t="s">
        <v>60</v>
      </c>
      <c r="L96" s="443" t="s">
        <v>60</v>
      </c>
      <c r="M96" s="174" t="s">
        <v>60</v>
      </c>
      <c r="N96" s="174"/>
    </row>
    <row r="97" spans="2:14" ht="15" customHeight="1">
      <c r="B97" s="183">
        <f t="shared" si="1"/>
        <v>67</v>
      </c>
      <c r="C97" s="174" t="s">
        <v>60</v>
      </c>
      <c r="D97" s="171" t="s">
        <v>60</v>
      </c>
      <c r="E97" s="184" t="s">
        <v>60</v>
      </c>
      <c r="F97" s="174" t="s">
        <v>60</v>
      </c>
      <c r="G97" s="174" t="s">
        <v>60</v>
      </c>
      <c r="H97" s="443" t="s">
        <v>60</v>
      </c>
      <c r="I97" s="443" t="s">
        <v>60</v>
      </c>
      <c r="J97" s="443" t="s">
        <v>60</v>
      </c>
      <c r="K97" s="443" t="s">
        <v>60</v>
      </c>
      <c r="L97" s="443" t="s">
        <v>60</v>
      </c>
      <c r="M97" s="174" t="s">
        <v>60</v>
      </c>
      <c r="N97" s="174"/>
    </row>
    <row r="98" spans="2:14" ht="15" customHeight="1">
      <c r="B98" s="183">
        <f t="shared" si="1"/>
        <v>68</v>
      </c>
      <c r="C98" s="174" t="s">
        <v>60</v>
      </c>
      <c r="D98" s="171" t="s">
        <v>60</v>
      </c>
      <c r="E98" s="184" t="s">
        <v>60</v>
      </c>
      <c r="F98" s="174" t="s">
        <v>60</v>
      </c>
      <c r="G98" s="174" t="s">
        <v>60</v>
      </c>
      <c r="H98" s="443" t="s">
        <v>60</v>
      </c>
      <c r="I98" s="443" t="s">
        <v>60</v>
      </c>
      <c r="J98" s="443" t="s">
        <v>60</v>
      </c>
      <c r="K98" s="443" t="s">
        <v>60</v>
      </c>
      <c r="L98" s="443" t="s">
        <v>60</v>
      </c>
      <c r="M98" s="174" t="s">
        <v>60</v>
      </c>
      <c r="N98" s="174"/>
    </row>
    <row r="99" spans="2:14" ht="15" customHeight="1">
      <c r="B99" s="183">
        <f t="shared" si="1"/>
        <v>69</v>
      </c>
      <c r="C99" s="174" t="s">
        <v>60</v>
      </c>
      <c r="D99" s="171" t="s">
        <v>60</v>
      </c>
      <c r="E99" s="184" t="s">
        <v>60</v>
      </c>
      <c r="F99" s="174" t="s">
        <v>60</v>
      </c>
      <c r="G99" s="174" t="s">
        <v>60</v>
      </c>
      <c r="H99" s="443" t="s">
        <v>60</v>
      </c>
      <c r="I99" s="443" t="s">
        <v>60</v>
      </c>
      <c r="J99" s="443" t="s">
        <v>60</v>
      </c>
      <c r="K99" s="443" t="s">
        <v>60</v>
      </c>
      <c r="L99" s="443" t="s">
        <v>60</v>
      </c>
      <c r="M99" s="174" t="s">
        <v>60</v>
      </c>
      <c r="N99" s="174"/>
    </row>
    <row r="100" spans="2:14" ht="15" customHeight="1">
      <c r="B100" s="183">
        <f t="shared" si="1"/>
        <v>70</v>
      </c>
      <c r="C100" s="174" t="s">
        <v>60</v>
      </c>
      <c r="D100" s="171" t="s">
        <v>60</v>
      </c>
      <c r="E100" s="184" t="s">
        <v>60</v>
      </c>
      <c r="F100" s="174" t="s">
        <v>60</v>
      </c>
      <c r="G100" s="174" t="s">
        <v>60</v>
      </c>
      <c r="H100" s="443" t="s">
        <v>60</v>
      </c>
      <c r="I100" s="443" t="s">
        <v>60</v>
      </c>
      <c r="J100" s="443" t="s">
        <v>60</v>
      </c>
      <c r="K100" s="443" t="s">
        <v>60</v>
      </c>
      <c r="L100" s="443" t="s">
        <v>60</v>
      </c>
      <c r="M100" s="174" t="s">
        <v>60</v>
      </c>
      <c r="N100" s="174"/>
    </row>
    <row r="101" spans="2:14" ht="15" customHeight="1">
      <c r="B101" s="183">
        <f t="shared" si="1"/>
        <v>71</v>
      </c>
      <c r="C101" s="174" t="s">
        <v>60</v>
      </c>
      <c r="D101" s="171" t="s">
        <v>60</v>
      </c>
      <c r="E101" s="184" t="s">
        <v>60</v>
      </c>
      <c r="F101" s="174" t="s">
        <v>60</v>
      </c>
      <c r="G101" s="174" t="s">
        <v>60</v>
      </c>
      <c r="H101" s="443" t="s">
        <v>60</v>
      </c>
      <c r="I101" s="443" t="s">
        <v>60</v>
      </c>
      <c r="J101" s="443" t="s">
        <v>60</v>
      </c>
      <c r="K101" s="443" t="s">
        <v>60</v>
      </c>
      <c r="L101" s="443" t="s">
        <v>60</v>
      </c>
      <c r="M101" s="174" t="s">
        <v>60</v>
      </c>
      <c r="N101" s="174"/>
    </row>
    <row r="102" spans="2:14" ht="15" customHeight="1">
      <c r="B102" s="183">
        <f t="shared" si="1"/>
        <v>72</v>
      </c>
      <c r="C102" s="174" t="s">
        <v>60</v>
      </c>
      <c r="D102" s="171" t="s">
        <v>60</v>
      </c>
      <c r="E102" s="184" t="s">
        <v>60</v>
      </c>
      <c r="F102" s="174" t="s">
        <v>60</v>
      </c>
      <c r="G102" s="174" t="s">
        <v>60</v>
      </c>
      <c r="H102" s="443" t="s">
        <v>60</v>
      </c>
      <c r="I102" s="443" t="s">
        <v>60</v>
      </c>
      <c r="J102" s="443" t="s">
        <v>60</v>
      </c>
      <c r="K102" s="443" t="s">
        <v>60</v>
      </c>
      <c r="L102" s="443" t="s">
        <v>60</v>
      </c>
      <c r="M102" s="174" t="s">
        <v>60</v>
      </c>
      <c r="N102" s="174"/>
    </row>
    <row r="103" spans="2:14" ht="15" customHeight="1">
      <c r="B103" s="183">
        <f t="shared" si="1"/>
        <v>73</v>
      </c>
      <c r="C103" s="174" t="s">
        <v>60</v>
      </c>
      <c r="D103" s="171" t="s">
        <v>60</v>
      </c>
      <c r="E103" s="184" t="s">
        <v>60</v>
      </c>
      <c r="F103" s="174" t="s">
        <v>60</v>
      </c>
      <c r="G103" s="174" t="s">
        <v>60</v>
      </c>
      <c r="H103" s="443" t="s">
        <v>60</v>
      </c>
      <c r="I103" s="443" t="s">
        <v>60</v>
      </c>
      <c r="J103" s="443" t="s">
        <v>60</v>
      </c>
      <c r="K103" s="443" t="s">
        <v>60</v>
      </c>
      <c r="L103" s="443" t="s">
        <v>60</v>
      </c>
      <c r="M103" s="174" t="s">
        <v>60</v>
      </c>
      <c r="N103" s="174"/>
    </row>
    <row r="104" spans="2:14" ht="15" customHeight="1">
      <c r="B104" s="183">
        <f t="shared" si="1"/>
        <v>74</v>
      </c>
      <c r="C104" s="174" t="s">
        <v>60</v>
      </c>
      <c r="D104" s="171" t="s">
        <v>60</v>
      </c>
      <c r="E104" s="184" t="s">
        <v>60</v>
      </c>
      <c r="F104" s="174" t="s">
        <v>60</v>
      </c>
      <c r="G104" s="174" t="s">
        <v>60</v>
      </c>
      <c r="H104" s="443" t="s">
        <v>60</v>
      </c>
      <c r="I104" s="443" t="s">
        <v>60</v>
      </c>
      <c r="J104" s="443" t="s">
        <v>60</v>
      </c>
      <c r="K104" s="443" t="s">
        <v>60</v>
      </c>
      <c r="L104" s="443" t="s">
        <v>60</v>
      </c>
      <c r="M104" s="174" t="s">
        <v>60</v>
      </c>
      <c r="N104" s="174"/>
    </row>
    <row r="105" spans="2:14" ht="15" customHeight="1">
      <c r="B105" s="183">
        <f t="shared" si="1"/>
        <v>75</v>
      </c>
      <c r="C105" s="174" t="s">
        <v>60</v>
      </c>
      <c r="D105" s="171" t="s">
        <v>60</v>
      </c>
      <c r="E105" s="184" t="s">
        <v>60</v>
      </c>
      <c r="F105" s="174" t="s">
        <v>60</v>
      </c>
      <c r="G105" s="174" t="s">
        <v>60</v>
      </c>
      <c r="H105" s="443" t="s">
        <v>60</v>
      </c>
      <c r="I105" s="443" t="s">
        <v>60</v>
      </c>
      <c r="J105" s="443" t="s">
        <v>60</v>
      </c>
      <c r="K105" s="443" t="s">
        <v>60</v>
      </c>
      <c r="L105" s="443" t="s">
        <v>60</v>
      </c>
      <c r="M105" s="174" t="s">
        <v>60</v>
      </c>
      <c r="N105" s="174"/>
    </row>
    <row r="106" spans="2:14" ht="15" customHeight="1">
      <c r="B106" s="183">
        <f t="shared" si="1"/>
        <v>76</v>
      </c>
      <c r="C106" s="174" t="s">
        <v>60</v>
      </c>
      <c r="D106" s="171" t="s">
        <v>60</v>
      </c>
      <c r="E106" s="184" t="s">
        <v>60</v>
      </c>
      <c r="F106" s="174" t="s">
        <v>60</v>
      </c>
      <c r="G106" s="174" t="s">
        <v>60</v>
      </c>
      <c r="H106" s="443" t="s">
        <v>60</v>
      </c>
      <c r="I106" s="443" t="s">
        <v>60</v>
      </c>
      <c r="J106" s="443" t="s">
        <v>60</v>
      </c>
      <c r="K106" s="443" t="s">
        <v>60</v>
      </c>
      <c r="L106" s="443" t="s">
        <v>60</v>
      </c>
      <c r="M106" s="174" t="s">
        <v>60</v>
      </c>
      <c r="N106" s="174"/>
    </row>
    <row r="107" spans="2:14" ht="15" customHeight="1">
      <c r="B107" s="183">
        <f t="shared" si="1"/>
        <v>77</v>
      </c>
      <c r="C107" s="174" t="s">
        <v>60</v>
      </c>
      <c r="D107" s="171" t="s">
        <v>60</v>
      </c>
      <c r="E107" s="184" t="s">
        <v>60</v>
      </c>
      <c r="F107" s="174" t="s">
        <v>60</v>
      </c>
      <c r="G107" s="174" t="s">
        <v>60</v>
      </c>
      <c r="H107" s="443" t="s">
        <v>60</v>
      </c>
      <c r="I107" s="443" t="s">
        <v>60</v>
      </c>
      <c r="J107" s="443" t="s">
        <v>60</v>
      </c>
      <c r="K107" s="443" t="s">
        <v>60</v>
      </c>
      <c r="L107" s="443" t="s">
        <v>60</v>
      </c>
      <c r="M107" s="174" t="s">
        <v>60</v>
      </c>
      <c r="N107" s="174"/>
    </row>
    <row r="108" spans="2:14" ht="15" customHeight="1">
      <c r="B108" s="183">
        <f t="shared" si="1"/>
        <v>78</v>
      </c>
      <c r="C108" s="174" t="s">
        <v>60</v>
      </c>
      <c r="D108" s="171" t="s">
        <v>60</v>
      </c>
      <c r="E108" s="184" t="s">
        <v>60</v>
      </c>
      <c r="F108" s="174" t="s">
        <v>60</v>
      </c>
      <c r="G108" s="174" t="s">
        <v>60</v>
      </c>
      <c r="H108" s="443" t="s">
        <v>60</v>
      </c>
      <c r="I108" s="443" t="s">
        <v>60</v>
      </c>
      <c r="J108" s="443" t="s">
        <v>60</v>
      </c>
      <c r="K108" s="443" t="s">
        <v>60</v>
      </c>
      <c r="L108" s="443" t="s">
        <v>60</v>
      </c>
      <c r="M108" s="174" t="s">
        <v>60</v>
      </c>
      <c r="N108" s="174"/>
    </row>
    <row r="109" spans="2:14" ht="15" customHeight="1">
      <c r="B109" s="183">
        <f t="shared" si="1"/>
        <v>79</v>
      </c>
      <c r="C109" s="174" t="s">
        <v>60</v>
      </c>
      <c r="D109" s="171" t="s">
        <v>60</v>
      </c>
      <c r="E109" s="184" t="s">
        <v>60</v>
      </c>
      <c r="F109" s="174" t="s">
        <v>60</v>
      </c>
      <c r="G109" s="174" t="s">
        <v>60</v>
      </c>
      <c r="H109" s="443" t="s">
        <v>60</v>
      </c>
      <c r="I109" s="443" t="s">
        <v>60</v>
      </c>
      <c r="J109" s="443" t="s">
        <v>60</v>
      </c>
      <c r="K109" s="443" t="s">
        <v>60</v>
      </c>
      <c r="L109" s="443" t="s">
        <v>60</v>
      </c>
      <c r="M109" s="174" t="s">
        <v>60</v>
      </c>
      <c r="N109" s="174"/>
    </row>
    <row r="110" spans="2:14" ht="15" customHeight="1">
      <c r="B110" s="183">
        <f t="shared" si="1"/>
        <v>80</v>
      </c>
      <c r="C110" s="174" t="s">
        <v>60</v>
      </c>
      <c r="D110" s="171" t="s">
        <v>60</v>
      </c>
      <c r="E110" s="184" t="s">
        <v>60</v>
      </c>
      <c r="F110" s="174" t="s">
        <v>60</v>
      </c>
      <c r="G110" s="174" t="s">
        <v>60</v>
      </c>
      <c r="H110" s="443" t="s">
        <v>60</v>
      </c>
      <c r="I110" s="443" t="s">
        <v>60</v>
      </c>
      <c r="J110" s="443" t="s">
        <v>60</v>
      </c>
      <c r="K110" s="443" t="s">
        <v>60</v>
      </c>
      <c r="L110" s="443" t="s">
        <v>60</v>
      </c>
      <c r="M110" s="174" t="s">
        <v>60</v>
      </c>
      <c r="N110" s="174"/>
    </row>
    <row r="111" spans="2:14">
      <c r="B111" s="171"/>
      <c r="C111" s="171"/>
      <c r="D111" s="171"/>
      <c r="E111" s="171"/>
      <c r="F111" s="171"/>
      <c r="G111" s="171">
        <f>SUM(G71:G110)</f>
        <v>0</v>
      </c>
      <c r="H111" s="171"/>
      <c r="I111" s="171"/>
      <c r="J111" s="171"/>
      <c r="K111" s="171"/>
      <c r="L111" s="171"/>
      <c r="M111" s="171"/>
      <c r="N111" s="171"/>
    </row>
    <row r="112" spans="2:14"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</row>
    <row r="113" spans="2:14" ht="17.25">
      <c r="B113" s="171"/>
      <c r="C113" s="171"/>
      <c r="D113" s="171"/>
      <c r="E113" s="171" t="s">
        <v>44</v>
      </c>
      <c r="F113" s="171"/>
      <c r="G113" s="171"/>
      <c r="H113" s="442">
        <f>(G56+G111)*400+(AJ66)*500</f>
        <v>0</v>
      </c>
      <c r="I113" s="443"/>
      <c r="J113" s="171" t="s">
        <v>43</v>
      </c>
      <c r="K113" s="171"/>
      <c r="L113" s="171"/>
      <c r="M113" s="171"/>
      <c r="N113" s="171"/>
    </row>
  </sheetData>
  <protectedRanges>
    <protectedRange sqref="N11 K66:N66" name="範囲5"/>
    <protectedRange sqref="D66" name="範囲3"/>
    <protectedRange sqref="C63:D63" name="範囲1"/>
    <protectedRange sqref="K64:N64 N9" name="範囲2"/>
    <protectedRange sqref="C67:E67" name="範囲4"/>
    <protectedRange sqref="K67:N67 N12" name="範囲6"/>
    <protectedRange sqref="K11:M11" name="範囲5_1"/>
    <protectedRange sqref="D11" name="範囲3_1"/>
    <protectedRange sqref="C8:D8" name="範囲1_1"/>
    <protectedRange sqref="K9:M9" name="範囲2_1"/>
    <protectedRange sqref="C12:E12" name="範囲4_1"/>
    <protectedRange sqref="K12:M12" name="範囲6_1"/>
    <protectedRange sqref="U14:W14 W12:Y12" name="範囲5_2"/>
  </protectedRanges>
  <mergeCells count="142">
    <mergeCell ref="H113:I113"/>
    <mergeCell ref="H107:L107"/>
    <mergeCell ref="H108:L108"/>
    <mergeCell ref="H109:L109"/>
    <mergeCell ref="H110:L110"/>
    <mergeCell ref="H100:L100"/>
    <mergeCell ref="H103:L103"/>
    <mergeCell ref="H104:L104"/>
    <mergeCell ref="H105:L105"/>
    <mergeCell ref="AE17:AG17"/>
    <mergeCell ref="AG19:AG24"/>
    <mergeCell ref="S17:U17"/>
    <mergeCell ref="U19:U24"/>
    <mergeCell ref="Y17:AA17"/>
    <mergeCell ref="H99:L99"/>
    <mergeCell ref="H83:L83"/>
    <mergeCell ref="H84:L84"/>
    <mergeCell ref="H87:L87"/>
    <mergeCell ref="H88:L88"/>
    <mergeCell ref="U29:U34"/>
    <mergeCell ref="U39:U44"/>
    <mergeCell ref="AA19:AA24"/>
    <mergeCell ref="AA39:AA44"/>
    <mergeCell ref="AA29:AA34"/>
    <mergeCell ref="S37:U37"/>
    <mergeCell ref="Y27:AA27"/>
    <mergeCell ref="Y37:AA37"/>
    <mergeCell ref="S27:U27"/>
    <mergeCell ref="H91:L91"/>
    <mergeCell ref="H92:L92"/>
    <mergeCell ref="H77:L77"/>
    <mergeCell ref="H78:L78"/>
    <mergeCell ref="H79:L79"/>
    <mergeCell ref="H80:L80"/>
    <mergeCell ref="H81:L81"/>
    <mergeCell ref="H82:L82"/>
    <mergeCell ref="H106:L106"/>
    <mergeCell ref="H93:L93"/>
    <mergeCell ref="H94:L94"/>
    <mergeCell ref="H95:L95"/>
    <mergeCell ref="H96:L96"/>
    <mergeCell ref="H97:L97"/>
    <mergeCell ref="H98:L98"/>
    <mergeCell ref="H101:L101"/>
    <mergeCell ref="H102:L102"/>
    <mergeCell ref="H86:L86"/>
    <mergeCell ref="H71:L71"/>
    <mergeCell ref="H72:L72"/>
    <mergeCell ref="H73:L73"/>
    <mergeCell ref="H74:L74"/>
    <mergeCell ref="H75:L75"/>
    <mergeCell ref="H76:L76"/>
    <mergeCell ref="H89:L89"/>
    <mergeCell ref="H90:L90"/>
    <mergeCell ref="C68:C70"/>
    <mergeCell ref="D68:D70"/>
    <mergeCell ref="E68:E70"/>
    <mergeCell ref="F68:F70"/>
    <mergeCell ref="H69:L70"/>
    <mergeCell ref="G68:M68"/>
    <mergeCell ref="M69:M70"/>
    <mergeCell ref="G69:G70"/>
    <mergeCell ref="H85:L85"/>
    <mergeCell ref="J9:L9"/>
    <mergeCell ref="J11:M11"/>
    <mergeCell ref="J12:M12"/>
    <mergeCell ref="D11:H11"/>
    <mergeCell ref="M14:M15"/>
    <mergeCell ref="D66:H66"/>
    <mergeCell ref="J66:M66"/>
    <mergeCell ref="H58:I58"/>
    <mergeCell ref="D13:D15"/>
    <mergeCell ref="E13:E15"/>
    <mergeCell ref="J64:L64"/>
    <mergeCell ref="H32:J32"/>
    <mergeCell ref="H46:J46"/>
    <mergeCell ref="H45:J45"/>
    <mergeCell ref="U49:U54"/>
    <mergeCell ref="Y47:AA47"/>
    <mergeCell ref="AA49:AA54"/>
    <mergeCell ref="S57:U57"/>
    <mergeCell ref="U59:U64"/>
    <mergeCell ref="C67:H67"/>
    <mergeCell ref="J67:M67"/>
    <mergeCell ref="C12:H12"/>
    <mergeCell ref="G14:G15"/>
    <mergeCell ref="L14:L15"/>
    <mergeCell ref="C13:C15"/>
    <mergeCell ref="G13:M13"/>
    <mergeCell ref="F13:F15"/>
    <mergeCell ref="H18:J18"/>
    <mergeCell ref="H19:J19"/>
    <mergeCell ref="U12:W12"/>
    <mergeCell ref="X12:AC12"/>
    <mergeCell ref="K14:K15"/>
    <mergeCell ref="H17:J17"/>
    <mergeCell ref="H44:J44"/>
    <mergeCell ref="H38:J38"/>
    <mergeCell ref="H39:J39"/>
    <mergeCell ref="H40:J40"/>
    <mergeCell ref="H41:J41"/>
    <mergeCell ref="H28:J28"/>
    <mergeCell ref="H29:J29"/>
    <mergeCell ref="H25:J25"/>
    <mergeCell ref="H26:J26"/>
    <mergeCell ref="H27:J27"/>
    <mergeCell ref="H14:J15"/>
    <mergeCell ref="H16:J16"/>
    <mergeCell ref="H20:J20"/>
    <mergeCell ref="H21:J21"/>
    <mergeCell ref="H22:J22"/>
    <mergeCell ref="H23:J23"/>
    <mergeCell ref="H24:J24"/>
    <mergeCell ref="H42:J42"/>
    <mergeCell ref="H43:J43"/>
    <mergeCell ref="H30:J30"/>
    <mergeCell ref="H31:J31"/>
    <mergeCell ref="H33:J33"/>
    <mergeCell ref="AE57:AG57"/>
    <mergeCell ref="AG59:AG64"/>
    <mergeCell ref="H55:J55"/>
    <mergeCell ref="AE27:AG27"/>
    <mergeCell ref="AG29:AG34"/>
    <mergeCell ref="AE37:AG37"/>
    <mergeCell ref="AG39:AG44"/>
    <mergeCell ref="AE47:AG47"/>
    <mergeCell ref="AG49:AG54"/>
    <mergeCell ref="H51:J51"/>
    <mergeCell ref="H54:J54"/>
    <mergeCell ref="H47:J47"/>
    <mergeCell ref="H48:J48"/>
    <mergeCell ref="H49:J49"/>
    <mergeCell ref="H50:J50"/>
    <mergeCell ref="H52:J52"/>
    <mergeCell ref="H53:J53"/>
    <mergeCell ref="H34:J34"/>
    <mergeCell ref="H35:J35"/>
    <mergeCell ref="H36:J36"/>
    <mergeCell ref="H37:J37"/>
    <mergeCell ref="Y57:AA57"/>
    <mergeCell ref="AA59:AA64"/>
    <mergeCell ref="S47:U47"/>
  </mergeCells>
  <phoneticPr fontId="3"/>
  <pageMargins left="0.36" right="0.28000000000000003" top="0.49" bottom="0.21" header="0.51200000000000001" footer="0.21"/>
  <pageSetup paperSize="9" scale="95" orientation="portrait" horizontalDpi="300" r:id="rId1"/>
  <headerFooter alignWithMargins="0"/>
  <rowBreaks count="1" manualBreakCount="1">
    <brk id="59" min="1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"/>
  <sheetViews>
    <sheetView workbookViewId="0">
      <selection activeCell="D6" sqref="D6"/>
    </sheetView>
  </sheetViews>
  <sheetFormatPr defaultRowHeight="13.5"/>
  <cols>
    <col min="1" max="1" width="9.625" customWidth="1"/>
    <col min="2" max="2" width="31.875" customWidth="1"/>
    <col min="3" max="3" width="27.125" customWidth="1"/>
    <col min="4" max="4" width="17.625" customWidth="1"/>
    <col min="5" max="5" width="24.625" customWidth="1"/>
  </cols>
  <sheetData>
    <row r="1" spans="1:5">
      <c r="A1" s="122" t="s">
        <v>175</v>
      </c>
      <c r="B1" s="122" t="s">
        <v>176</v>
      </c>
      <c r="C1" s="122" t="s">
        <v>177</v>
      </c>
      <c r="D1" s="122" t="s">
        <v>178</v>
      </c>
      <c r="E1" s="122" t="s">
        <v>179</v>
      </c>
    </row>
    <row r="2" spans="1:5">
      <c r="A2" t="str">
        <f>IF('必ず入力してください!!'!D9="","",'必ず入力してください!!'!D9)</f>
        <v/>
      </c>
      <c r="B2" t="str">
        <f>IF('必ず入力してください!!'!F9="","",'必ず入力してください!!'!F9)</f>
        <v/>
      </c>
      <c r="C2" t="str">
        <f>IF('必ず入力してください!!'!D8="","",'必ず入力してください!!'!D8)</f>
        <v/>
      </c>
      <c r="D2" t="str">
        <f>IF('必ず入力してください!!'!D10="","",'必ず入力してください!!'!D10)</f>
        <v/>
      </c>
      <c r="E2" t="str">
        <f>IF('必ず入力してください!!'!D12="","",'必ず入力してください!!'!D12)</f>
        <v/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必ず入力してください!!</vt:lpstr>
      <vt:lpstr>男子申込</vt:lpstr>
      <vt:lpstr>女子申込</vt:lpstr>
      <vt:lpstr>リレー男子申込</vt:lpstr>
      <vt:lpstr>リレー女子申込</vt:lpstr>
      <vt:lpstr>男子一覧印刷用</vt:lpstr>
      <vt:lpstr>女子一覧印刷用</vt:lpstr>
      <vt:lpstr>Sheet1</vt:lpstr>
      <vt:lpstr>女子一覧印刷用!Print_Area</vt:lpstr>
      <vt:lpstr>女子申込!Print_Area</vt:lpstr>
      <vt:lpstr>男子一覧印刷用!Print_Area</vt:lpstr>
      <vt:lpstr>男子申込!Print_Area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駅　田　省　吾</dc:creator>
  <cp:lastModifiedBy>user</cp:lastModifiedBy>
  <cp:lastPrinted>2010-08-22T03:27:26Z</cp:lastPrinted>
  <dcterms:created xsi:type="dcterms:W3CDTF">2000-05-03T12:03:02Z</dcterms:created>
  <dcterms:modified xsi:type="dcterms:W3CDTF">2025-08-11T05:41:52Z</dcterms:modified>
</cp:coreProperties>
</file>