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浜田陸協関係\1 石見陸上\令和7年：第100回石見陸上R7.4.26\メール添付資料\"/>
    </mc:Choice>
  </mc:AlternateContent>
  <xr:revisionPtr revIDLastSave="0" documentId="13_ncr:1_{F009CC6F-DBC8-407B-A346-C604D03E72FF}" xr6:coauthVersionLast="47" xr6:coauthVersionMax="47" xr10:uidLastSave="{00000000-0000-0000-0000-000000000000}"/>
  <bookViews>
    <workbookView xWindow="-120" yWindow="-120" windowWidth="29040" windowHeight="15840" tabRatio="870" xr2:uid="{00000000-000D-0000-FFFF-FFFF00000000}"/>
  </bookViews>
  <sheets>
    <sheet name="必ず入力してください!!" sheetId="11" r:id="rId1"/>
    <sheet name="小男申込" sheetId="2" r:id="rId2"/>
    <sheet name="小女申込" sheetId="5" r:id="rId3"/>
    <sheet name="リレー小男申込" sheetId="6" r:id="rId4"/>
    <sheet name="リレー小女申込" sheetId="7" r:id="rId5"/>
    <sheet name="小男子一覧印刷用" sheetId="8" r:id="rId6"/>
    <sheet name="小女子一覧印刷用" sheetId="10" r:id="rId7"/>
    <sheet name="小学校ナンバーカード" sheetId="12" r:id="rId8"/>
    <sheet name="Sheet1" sheetId="13" r:id="rId9"/>
  </sheets>
  <definedNames>
    <definedName name="_xlnm.Print_Area" localSheetId="6">小女子一覧印刷用!$B$4:$N$58</definedName>
    <definedName name="_xlnm.Print_Area" localSheetId="2">小女申込!$B$9:$F$20</definedName>
    <definedName name="_xlnm.Print_Area" localSheetId="5">小男子一覧印刷用!$B$4:$N$58</definedName>
    <definedName name="_xlnm.Print_Area" localSheetId="1">小男申込!$B$9:$F$20</definedName>
  </definedNames>
  <calcPr calcId="181029" iterateCount="20"/>
</workbook>
</file>

<file path=xl/calcChain.xml><?xml version="1.0" encoding="utf-8"?>
<calcChain xmlns="http://schemas.openxmlformats.org/spreadsheetml/2006/main">
  <c r="H113" i="10" l="1"/>
  <c r="H58" i="10"/>
  <c r="S8" i="8"/>
  <c r="E6" i="10"/>
  <c r="E6" i="8"/>
  <c r="C1" i="7"/>
  <c r="C1" i="6"/>
  <c r="B1" i="5"/>
  <c r="B1" i="2"/>
  <c r="B2" i="11"/>
  <c r="AE8" i="2"/>
  <c r="AH8" i="2"/>
  <c r="AI8" i="2"/>
  <c r="AJ8" i="2"/>
  <c r="AK8" i="2"/>
  <c r="AL8" i="2"/>
  <c r="AM8" i="2"/>
  <c r="AN8" i="2"/>
  <c r="G8" i="2"/>
  <c r="AO8" i="2"/>
  <c r="AP8" i="2"/>
  <c r="AQ8" i="2"/>
  <c r="F9" i="2"/>
  <c r="AE9" i="2"/>
  <c r="G16" i="8" s="1"/>
  <c r="AH9" i="2"/>
  <c r="G9" i="2" s="1"/>
  <c r="H16" i="8" s="1"/>
  <c r="AI9" i="2"/>
  <c r="AJ9" i="2"/>
  <c r="AK9" i="2"/>
  <c r="AL9" i="2"/>
  <c r="AM9" i="2"/>
  <c r="AN9" i="2"/>
  <c r="AO9" i="2"/>
  <c r="AP9" i="2"/>
  <c r="AQ9" i="2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F10" i="2"/>
  <c r="AE10" i="2"/>
  <c r="G17" i="8" s="1"/>
  <c r="AH10" i="2"/>
  <c r="G10" i="2" s="1"/>
  <c r="H17" i="8" s="1"/>
  <c r="AI10" i="2"/>
  <c r="AJ10" i="2"/>
  <c r="AK10" i="2"/>
  <c r="AL10" i="2"/>
  <c r="AM10" i="2"/>
  <c r="AN10" i="2"/>
  <c r="AO10" i="2"/>
  <c r="AP10" i="2"/>
  <c r="AQ10" i="2"/>
  <c r="F11" i="2"/>
  <c r="AE11" i="2"/>
  <c r="AH11" i="2"/>
  <c r="AI11" i="2"/>
  <c r="AJ11" i="2"/>
  <c r="AK11" i="2"/>
  <c r="AL11" i="2"/>
  <c r="AM11" i="2"/>
  <c r="AN11" i="2"/>
  <c r="AO11" i="2"/>
  <c r="AP11" i="2"/>
  <c r="AQ11" i="2"/>
  <c r="F12" i="2"/>
  <c r="AE12" i="2"/>
  <c r="AH12" i="2"/>
  <c r="AI12" i="2"/>
  <c r="AJ12" i="2"/>
  <c r="AK12" i="2"/>
  <c r="AL12" i="2"/>
  <c r="AM12" i="2"/>
  <c r="AN12" i="2"/>
  <c r="AO12" i="2"/>
  <c r="AP12" i="2"/>
  <c r="AQ12" i="2"/>
  <c r="F13" i="2"/>
  <c r="AB13" i="2"/>
  <c r="M20" i="8" s="1"/>
  <c r="AE13" i="2"/>
  <c r="AH13" i="2"/>
  <c r="AI13" i="2"/>
  <c r="AJ13" i="2"/>
  <c r="AK13" i="2"/>
  <c r="AL13" i="2"/>
  <c r="AM13" i="2"/>
  <c r="AN13" i="2"/>
  <c r="AO13" i="2"/>
  <c r="AP13" i="2"/>
  <c r="AQ13" i="2"/>
  <c r="F14" i="2"/>
  <c r="AB14" i="2"/>
  <c r="AE14" i="2"/>
  <c r="AH14" i="2"/>
  <c r="AI14" i="2"/>
  <c r="AJ14" i="2"/>
  <c r="AK14" i="2"/>
  <c r="AL14" i="2"/>
  <c r="AM14" i="2"/>
  <c r="AN14" i="2"/>
  <c r="AO14" i="2"/>
  <c r="AP14" i="2"/>
  <c r="AQ14" i="2"/>
  <c r="F15" i="2"/>
  <c r="AB15" i="2"/>
  <c r="M22" i="8" s="1"/>
  <c r="AE15" i="2"/>
  <c r="AH15" i="2"/>
  <c r="AI15" i="2"/>
  <c r="AJ15" i="2"/>
  <c r="AK15" i="2"/>
  <c r="G15" i="2"/>
  <c r="AL15" i="2"/>
  <c r="AM15" i="2"/>
  <c r="AN15" i="2"/>
  <c r="AO15" i="2"/>
  <c r="AP15" i="2"/>
  <c r="AQ15" i="2"/>
  <c r="F16" i="2"/>
  <c r="AB16" i="2"/>
  <c r="M23" i="8" s="1"/>
  <c r="AE16" i="2"/>
  <c r="AH16" i="2"/>
  <c r="AI16" i="2"/>
  <c r="AJ16" i="2"/>
  <c r="AK16" i="2"/>
  <c r="AL16" i="2"/>
  <c r="G16" i="2"/>
  <c r="AM16" i="2"/>
  <c r="AN16" i="2"/>
  <c r="AO16" i="2"/>
  <c r="AP16" i="2"/>
  <c r="AQ16" i="2"/>
  <c r="F17" i="2"/>
  <c r="AB17" i="2"/>
  <c r="M24" i="8" s="1"/>
  <c r="AE17" i="2"/>
  <c r="AH17" i="2"/>
  <c r="AI17" i="2"/>
  <c r="AJ17" i="2"/>
  <c r="AK17" i="2"/>
  <c r="AL17" i="2"/>
  <c r="AM17" i="2"/>
  <c r="AN17" i="2"/>
  <c r="AO17" i="2"/>
  <c r="AP17" i="2"/>
  <c r="AQ17" i="2"/>
  <c r="F18" i="2"/>
  <c r="AB18" i="2"/>
  <c r="M25" i="8" s="1"/>
  <c r="AE18" i="2"/>
  <c r="AH18" i="2"/>
  <c r="AI18" i="2"/>
  <c r="AJ18" i="2"/>
  <c r="AK18" i="2"/>
  <c r="AL18" i="2"/>
  <c r="G18" i="2"/>
  <c r="AM18" i="2"/>
  <c r="AN18" i="2"/>
  <c r="AO18" i="2"/>
  <c r="AP18" i="2"/>
  <c r="AQ18" i="2"/>
  <c r="F19" i="2"/>
  <c r="AB19" i="2"/>
  <c r="AE19" i="2"/>
  <c r="AH19" i="2"/>
  <c r="AI19" i="2"/>
  <c r="AJ19" i="2"/>
  <c r="AK19" i="2"/>
  <c r="AL19" i="2"/>
  <c r="AM19" i="2"/>
  <c r="AN19" i="2"/>
  <c r="AO19" i="2"/>
  <c r="AP19" i="2"/>
  <c r="AQ19" i="2"/>
  <c r="F20" i="2"/>
  <c r="AB20" i="2"/>
  <c r="AE20" i="2"/>
  <c r="AH20" i="2"/>
  <c r="AI20" i="2"/>
  <c r="AJ20" i="2"/>
  <c r="AK20" i="2"/>
  <c r="AL20" i="2"/>
  <c r="AM20" i="2"/>
  <c r="AN20" i="2"/>
  <c r="AO20" i="2"/>
  <c r="AP20" i="2"/>
  <c r="AQ20" i="2"/>
  <c r="F21" i="2"/>
  <c r="AB21" i="2"/>
  <c r="M28" i="8" s="1"/>
  <c r="AE21" i="2"/>
  <c r="AH21" i="2"/>
  <c r="AI21" i="2"/>
  <c r="AJ21" i="2"/>
  <c r="AK21" i="2"/>
  <c r="AL21" i="2"/>
  <c r="AM21" i="2"/>
  <c r="AN21" i="2"/>
  <c r="AO21" i="2"/>
  <c r="AP21" i="2"/>
  <c r="AQ21" i="2"/>
  <c r="F22" i="2"/>
  <c r="AB22" i="2"/>
  <c r="M29" i="8" s="1"/>
  <c r="AE22" i="2"/>
  <c r="AH22" i="2"/>
  <c r="AI22" i="2"/>
  <c r="AJ22" i="2"/>
  <c r="G22" i="2"/>
  <c r="AK22" i="2"/>
  <c r="AL22" i="2"/>
  <c r="AM22" i="2"/>
  <c r="AN22" i="2"/>
  <c r="AO22" i="2"/>
  <c r="AP22" i="2"/>
  <c r="AQ22" i="2"/>
  <c r="F23" i="2"/>
  <c r="AB23" i="2"/>
  <c r="M30" i="8" s="1"/>
  <c r="AE23" i="2"/>
  <c r="AH23" i="2"/>
  <c r="AI23" i="2"/>
  <c r="G23" i="2"/>
  <c r="AJ23" i="2"/>
  <c r="AK23" i="2"/>
  <c r="AL23" i="2"/>
  <c r="AM23" i="2"/>
  <c r="AN23" i="2"/>
  <c r="AO23" i="2"/>
  <c r="AP23" i="2"/>
  <c r="AQ23" i="2"/>
  <c r="F24" i="2"/>
  <c r="AB24" i="2"/>
  <c r="M31" i="8" s="1"/>
  <c r="AE24" i="2"/>
  <c r="AH24" i="2"/>
  <c r="AI24" i="2"/>
  <c r="AJ24" i="2"/>
  <c r="AK24" i="2"/>
  <c r="AL24" i="2"/>
  <c r="G24" i="2"/>
  <c r="AM24" i="2"/>
  <c r="AN24" i="2"/>
  <c r="AO24" i="2"/>
  <c r="AP24" i="2"/>
  <c r="AQ24" i="2"/>
  <c r="F25" i="2"/>
  <c r="AB25" i="2"/>
  <c r="M32" i="8" s="1"/>
  <c r="AE25" i="2"/>
  <c r="AH25" i="2"/>
  <c r="AI25" i="2"/>
  <c r="AJ25" i="2"/>
  <c r="AK25" i="2"/>
  <c r="AL25" i="2"/>
  <c r="AM25" i="2"/>
  <c r="AN25" i="2"/>
  <c r="AO25" i="2"/>
  <c r="AP25" i="2"/>
  <c r="AQ25" i="2"/>
  <c r="F26" i="2"/>
  <c r="AB26" i="2"/>
  <c r="M33" i="8" s="1"/>
  <c r="AE26" i="2"/>
  <c r="AH26" i="2"/>
  <c r="G26" i="2"/>
  <c r="AI26" i="2"/>
  <c r="AJ26" i="2"/>
  <c r="AK26" i="2"/>
  <c r="AL26" i="2"/>
  <c r="AM26" i="2"/>
  <c r="AN26" i="2"/>
  <c r="AO26" i="2"/>
  <c r="AP26" i="2"/>
  <c r="AQ26" i="2"/>
  <c r="F27" i="2"/>
  <c r="AB27" i="2"/>
  <c r="AE27" i="2"/>
  <c r="AH27" i="2"/>
  <c r="AI27" i="2"/>
  <c r="AJ27" i="2"/>
  <c r="AK27" i="2"/>
  <c r="AL27" i="2"/>
  <c r="AM27" i="2"/>
  <c r="AN27" i="2"/>
  <c r="AO27" i="2"/>
  <c r="AP27" i="2"/>
  <c r="AQ27" i="2"/>
  <c r="F28" i="2"/>
  <c r="AB28" i="2"/>
  <c r="AE28" i="2"/>
  <c r="AH28" i="2"/>
  <c r="AI28" i="2"/>
  <c r="G28" i="2"/>
  <c r="AJ28" i="2"/>
  <c r="AK28" i="2"/>
  <c r="AL28" i="2"/>
  <c r="AM28" i="2"/>
  <c r="AN28" i="2"/>
  <c r="AO28" i="2"/>
  <c r="AP28" i="2"/>
  <c r="AQ28" i="2"/>
  <c r="F29" i="2"/>
  <c r="AB29" i="2"/>
  <c r="M36" i="8" s="1"/>
  <c r="AE29" i="2"/>
  <c r="AH29" i="2"/>
  <c r="AI29" i="2"/>
  <c r="AJ29" i="2"/>
  <c r="G29" i="2"/>
  <c r="AK29" i="2"/>
  <c r="AL29" i="2"/>
  <c r="AM29" i="2"/>
  <c r="AN29" i="2"/>
  <c r="AO29" i="2"/>
  <c r="AP29" i="2"/>
  <c r="AQ29" i="2"/>
  <c r="F30" i="2"/>
  <c r="AB30" i="2"/>
  <c r="AE30" i="2"/>
  <c r="AH30" i="2"/>
  <c r="AI30" i="2"/>
  <c r="AJ30" i="2"/>
  <c r="AK30" i="2"/>
  <c r="AL30" i="2"/>
  <c r="AM30" i="2"/>
  <c r="AN30" i="2"/>
  <c r="AO30" i="2"/>
  <c r="AP30" i="2"/>
  <c r="AQ30" i="2"/>
  <c r="F31" i="2"/>
  <c r="AB31" i="2"/>
  <c r="M38" i="8" s="1"/>
  <c r="AE31" i="2"/>
  <c r="AH31" i="2"/>
  <c r="G31" i="2"/>
  <c r="AI31" i="2"/>
  <c r="AJ31" i="2"/>
  <c r="AK31" i="2"/>
  <c r="AL31" i="2"/>
  <c r="AM31" i="2"/>
  <c r="AN31" i="2"/>
  <c r="AO31" i="2"/>
  <c r="AP31" i="2"/>
  <c r="AQ31" i="2"/>
  <c r="F32" i="2"/>
  <c r="AB32" i="2"/>
  <c r="AE32" i="2"/>
  <c r="AH32" i="2"/>
  <c r="G32" i="2"/>
  <c r="AI32" i="2"/>
  <c r="AJ32" i="2"/>
  <c r="AK32" i="2"/>
  <c r="AL32" i="2"/>
  <c r="AM32" i="2"/>
  <c r="AN32" i="2"/>
  <c r="AO32" i="2"/>
  <c r="AP32" i="2"/>
  <c r="AQ32" i="2"/>
  <c r="F33" i="2"/>
  <c r="AB33" i="2"/>
  <c r="M40" i="8" s="1"/>
  <c r="AE33" i="2"/>
  <c r="AH33" i="2"/>
  <c r="AI33" i="2"/>
  <c r="AJ33" i="2"/>
  <c r="AK33" i="2"/>
  <c r="AL33" i="2"/>
  <c r="AM33" i="2"/>
  <c r="AN33" i="2"/>
  <c r="AO33" i="2"/>
  <c r="AP33" i="2"/>
  <c r="AQ33" i="2"/>
  <c r="F34" i="2"/>
  <c r="AB34" i="2"/>
  <c r="M41" i="8" s="1"/>
  <c r="AE34" i="2"/>
  <c r="AH34" i="2"/>
  <c r="AI34" i="2"/>
  <c r="G34" i="2"/>
  <c r="AJ34" i="2"/>
  <c r="AK34" i="2"/>
  <c r="AL34" i="2"/>
  <c r="AM34" i="2"/>
  <c r="AN34" i="2"/>
  <c r="AO34" i="2"/>
  <c r="AP34" i="2"/>
  <c r="AQ34" i="2"/>
  <c r="F35" i="2"/>
  <c r="AB35" i="2"/>
  <c r="M42" i="8" s="1"/>
  <c r="AE35" i="2"/>
  <c r="AH35" i="2"/>
  <c r="AI35" i="2"/>
  <c r="AJ35" i="2"/>
  <c r="AK35" i="2"/>
  <c r="AL35" i="2"/>
  <c r="AM35" i="2"/>
  <c r="AN35" i="2"/>
  <c r="AO35" i="2"/>
  <c r="AP35" i="2"/>
  <c r="AQ35" i="2"/>
  <c r="F36" i="2"/>
  <c r="AB36" i="2"/>
  <c r="M43" i="8" s="1"/>
  <c r="AE36" i="2"/>
  <c r="AH36" i="2"/>
  <c r="G36" i="2"/>
  <c r="AI36" i="2"/>
  <c r="AJ36" i="2"/>
  <c r="AK36" i="2"/>
  <c r="AL36" i="2"/>
  <c r="AM36" i="2"/>
  <c r="AN36" i="2"/>
  <c r="AO36" i="2"/>
  <c r="AP36" i="2"/>
  <c r="AQ36" i="2"/>
  <c r="F37" i="2"/>
  <c r="AB37" i="2"/>
  <c r="AE37" i="2"/>
  <c r="AH37" i="2"/>
  <c r="AI37" i="2"/>
  <c r="AJ37" i="2"/>
  <c r="AK37" i="2"/>
  <c r="AL37" i="2"/>
  <c r="AM37" i="2"/>
  <c r="AN37" i="2"/>
  <c r="AO37" i="2"/>
  <c r="AP37" i="2"/>
  <c r="AQ37" i="2"/>
  <c r="G37" i="2"/>
  <c r="F38" i="2"/>
  <c r="AB38" i="2"/>
  <c r="M45" i="8" s="1"/>
  <c r="AE38" i="2"/>
  <c r="AH38" i="2"/>
  <c r="AI38" i="2"/>
  <c r="AJ38" i="2"/>
  <c r="AK38" i="2"/>
  <c r="AL38" i="2"/>
  <c r="AM38" i="2"/>
  <c r="AN38" i="2"/>
  <c r="AO38" i="2"/>
  <c r="AP38" i="2"/>
  <c r="AQ38" i="2"/>
  <c r="F39" i="2"/>
  <c r="AB39" i="2"/>
  <c r="M46" i="8" s="1"/>
  <c r="AE39" i="2"/>
  <c r="AH39" i="2"/>
  <c r="AI39" i="2"/>
  <c r="AJ39" i="2"/>
  <c r="AK39" i="2"/>
  <c r="AL39" i="2"/>
  <c r="AM39" i="2"/>
  <c r="AN39" i="2"/>
  <c r="AO39" i="2"/>
  <c r="AP39" i="2"/>
  <c r="AQ39" i="2"/>
  <c r="F40" i="2"/>
  <c r="AB40" i="2"/>
  <c r="AE40" i="2"/>
  <c r="AH40" i="2"/>
  <c r="AI40" i="2"/>
  <c r="AJ40" i="2"/>
  <c r="AK40" i="2"/>
  <c r="AL40" i="2"/>
  <c r="AM40" i="2"/>
  <c r="AN40" i="2"/>
  <c r="AO40" i="2"/>
  <c r="AP40" i="2"/>
  <c r="AQ40" i="2"/>
  <c r="F41" i="2"/>
  <c r="AB41" i="2"/>
  <c r="M48" i="8" s="1"/>
  <c r="AE41" i="2"/>
  <c r="AH41" i="2"/>
  <c r="AI41" i="2"/>
  <c r="AJ41" i="2"/>
  <c r="AK41" i="2"/>
  <c r="G41" i="2"/>
  <c r="AL41" i="2"/>
  <c r="AM41" i="2"/>
  <c r="AN41" i="2"/>
  <c r="AO41" i="2"/>
  <c r="AP41" i="2"/>
  <c r="AQ41" i="2"/>
  <c r="F42" i="2"/>
  <c r="AB42" i="2"/>
  <c r="M49" i="8" s="1"/>
  <c r="AE42" i="2"/>
  <c r="AH42" i="2"/>
  <c r="AI42" i="2"/>
  <c r="AJ42" i="2"/>
  <c r="AK42" i="2"/>
  <c r="AL42" i="2"/>
  <c r="G42" i="2"/>
  <c r="AM42" i="2"/>
  <c r="AN42" i="2"/>
  <c r="AO42" i="2"/>
  <c r="AP42" i="2"/>
  <c r="AQ42" i="2"/>
  <c r="F43" i="2"/>
  <c r="AB43" i="2"/>
  <c r="M50" i="8" s="1"/>
  <c r="AE43" i="2"/>
  <c r="AH43" i="2"/>
  <c r="AI43" i="2"/>
  <c r="AJ43" i="2"/>
  <c r="AK43" i="2"/>
  <c r="AL43" i="2"/>
  <c r="AM43" i="2"/>
  <c r="AN43" i="2"/>
  <c r="AO43" i="2"/>
  <c r="AP43" i="2"/>
  <c r="AQ43" i="2"/>
  <c r="F44" i="2"/>
  <c r="AB44" i="2"/>
  <c r="M51" i="8" s="1"/>
  <c r="AE44" i="2"/>
  <c r="AH44" i="2"/>
  <c r="G44" i="2"/>
  <c r="AI44" i="2"/>
  <c r="AJ44" i="2"/>
  <c r="AK44" i="2"/>
  <c r="AL44" i="2"/>
  <c r="AM44" i="2"/>
  <c r="AN44" i="2"/>
  <c r="AO44" i="2"/>
  <c r="AP44" i="2"/>
  <c r="AQ44" i="2"/>
  <c r="F45" i="2"/>
  <c r="AB45" i="2"/>
  <c r="AE45" i="2"/>
  <c r="AH45" i="2"/>
  <c r="AI45" i="2"/>
  <c r="AJ45" i="2"/>
  <c r="AK45" i="2"/>
  <c r="AL45" i="2"/>
  <c r="AM45" i="2"/>
  <c r="AN45" i="2"/>
  <c r="AO45" i="2"/>
  <c r="AP45" i="2"/>
  <c r="AQ45" i="2"/>
  <c r="G45" i="2"/>
  <c r="F46" i="2"/>
  <c r="AB46" i="2"/>
  <c r="M53" i="8" s="1"/>
  <c r="AE46" i="2"/>
  <c r="AH46" i="2"/>
  <c r="AI46" i="2"/>
  <c r="AJ46" i="2"/>
  <c r="AK46" i="2"/>
  <c r="AL46" i="2"/>
  <c r="AM46" i="2"/>
  <c r="AN46" i="2"/>
  <c r="AO46" i="2"/>
  <c r="AP46" i="2"/>
  <c r="AQ46" i="2"/>
  <c r="F47" i="2"/>
  <c r="AB47" i="2"/>
  <c r="M54" i="8" s="1"/>
  <c r="AE47" i="2"/>
  <c r="AH47" i="2"/>
  <c r="AI47" i="2"/>
  <c r="AJ47" i="2"/>
  <c r="AK47" i="2"/>
  <c r="AL47" i="2"/>
  <c r="AM47" i="2"/>
  <c r="AN47" i="2"/>
  <c r="AO47" i="2"/>
  <c r="AP47" i="2"/>
  <c r="AQ47" i="2"/>
  <c r="F48" i="2"/>
  <c r="AB48" i="2"/>
  <c r="AE48" i="2"/>
  <c r="AH48" i="2"/>
  <c r="AI48" i="2"/>
  <c r="AJ48" i="2"/>
  <c r="AK48" i="2"/>
  <c r="AL48" i="2"/>
  <c r="AM48" i="2"/>
  <c r="AN48" i="2"/>
  <c r="AO48" i="2"/>
  <c r="AP48" i="2"/>
  <c r="AQ48" i="2"/>
  <c r="F49" i="2"/>
  <c r="AB49" i="2"/>
  <c r="M71" i="8" s="1"/>
  <c r="AE49" i="2"/>
  <c r="AH49" i="2"/>
  <c r="AI49" i="2"/>
  <c r="G49" i="2"/>
  <c r="H71" i="8"/>
  <c r="AJ49" i="2"/>
  <c r="AK49" i="2"/>
  <c r="AL49" i="2"/>
  <c r="AM49" i="2"/>
  <c r="AN49" i="2"/>
  <c r="AO49" i="2"/>
  <c r="AP49" i="2"/>
  <c r="AQ49" i="2"/>
  <c r="F50" i="2"/>
  <c r="AB50" i="2"/>
  <c r="AE50" i="2"/>
  <c r="AH50" i="2"/>
  <c r="AI50" i="2"/>
  <c r="AJ50" i="2"/>
  <c r="AK50" i="2"/>
  <c r="G50" i="2"/>
  <c r="AL50" i="2"/>
  <c r="AM50" i="2"/>
  <c r="AN50" i="2"/>
  <c r="AO50" i="2"/>
  <c r="AP50" i="2"/>
  <c r="AQ50" i="2"/>
  <c r="F51" i="2"/>
  <c r="AB51" i="2"/>
  <c r="AE51" i="2"/>
  <c r="AH51" i="2"/>
  <c r="AI51" i="2"/>
  <c r="G51" i="2"/>
  <c r="AJ51" i="2"/>
  <c r="AK51" i="2"/>
  <c r="AL51" i="2"/>
  <c r="AM51" i="2"/>
  <c r="AN51" i="2"/>
  <c r="AO51" i="2"/>
  <c r="AP51" i="2"/>
  <c r="AQ51" i="2"/>
  <c r="F52" i="2"/>
  <c r="AB52" i="2"/>
  <c r="M74" i="8" s="1"/>
  <c r="AE52" i="2"/>
  <c r="AH52" i="2"/>
  <c r="G52" i="2"/>
  <c r="AI52" i="2"/>
  <c r="AJ52" i="2"/>
  <c r="AK52" i="2"/>
  <c r="AL52" i="2"/>
  <c r="AM52" i="2"/>
  <c r="AN52" i="2"/>
  <c r="AO52" i="2"/>
  <c r="AP52" i="2"/>
  <c r="AQ52" i="2"/>
  <c r="F53" i="2"/>
  <c r="AB53" i="2"/>
  <c r="M75" i="8" s="1"/>
  <c r="AE53" i="2"/>
  <c r="AH53" i="2"/>
  <c r="AI53" i="2"/>
  <c r="AJ53" i="2"/>
  <c r="AK53" i="2"/>
  <c r="AL53" i="2"/>
  <c r="AM53" i="2"/>
  <c r="AN53" i="2"/>
  <c r="AO53" i="2"/>
  <c r="AP53" i="2"/>
  <c r="AQ53" i="2"/>
  <c r="F54" i="2"/>
  <c r="AB54" i="2"/>
  <c r="M76" i="8" s="1"/>
  <c r="AE54" i="2"/>
  <c r="AH54" i="2"/>
  <c r="AI54" i="2"/>
  <c r="AJ54" i="2"/>
  <c r="AK54" i="2"/>
  <c r="G54" i="2"/>
  <c r="AL54" i="2"/>
  <c r="AM54" i="2"/>
  <c r="AN54" i="2"/>
  <c r="AO54" i="2"/>
  <c r="AP54" i="2"/>
  <c r="AQ54" i="2"/>
  <c r="F55" i="2"/>
  <c r="AB55" i="2"/>
  <c r="M77" i="8" s="1"/>
  <c r="AE55" i="2"/>
  <c r="AH55" i="2"/>
  <c r="AI55" i="2"/>
  <c r="AJ55" i="2"/>
  <c r="AK55" i="2"/>
  <c r="AL55" i="2"/>
  <c r="AM55" i="2"/>
  <c r="AN55" i="2"/>
  <c r="AO55" i="2"/>
  <c r="AP55" i="2"/>
  <c r="AQ55" i="2"/>
  <c r="F56" i="2"/>
  <c r="AB56" i="2"/>
  <c r="M78" i="8" s="1"/>
  <c r="AE56" i="2"/>
  <c r="AH56" i="2"/>
  <c r="AI56" i="2"/>
  <c r="AJ56" i="2"/>
  <c r="AK56" i="2"/>
  <c r="AL56" i="2"/>
  <c r="AM56" i="2"/>
  <c r="AN56" i="2"/>
  <c r="AO56" i="2"/>
  <c r="AP56" i="2"/>
  <c r="AQ56" i="2"/>
  <c r="F57" i="2"/>
  <c r="AB57" i="2"/>
  <c r="M79" i="8" s="1"/>
  <c r="AE57" i="2"/>
  <c r="AH57" i="2"/>
  <c r="AI57" i="2"/>
  <c r="AJ57" i="2"/>
  <c r="AK57" i="2"/>
  <c r="AL57" i="2"/>
  <c r="AM57" i="2"/>
  <c r="AN57" i="2"/>
  <c r="AO57" i="2"/>
  <c r="AP57" i="2"/>
  <c r="AQ57" i="2"/>
  <c r="F58" i="2"/>
  <c r="AB58" i="2"/>
  <c r="M80" i="8" s="1"/>
  <c r="AE58" i="2"/>
  <c r="AH58" i="2"/>
  <c r="G58" i="2"/>
  <c r="AI58" i="2"/>
  <c r="AJ58" i="2"/>
  <c r="AK58" i="2"/>
  <c r="AL58" i="2"/>
  <c r="AM58" i="2"/>
  <c r="AN58" i="2"/>
  <c r="AO58" i="2"/>
  <c r="AP58" i="2"/>
  <c r="AQ58" i="2"/>
  <c r="F59" i="2"/>
  <c r="AB59" i="2"/>
  <c r="AE59" i="2"/>
  <c r="AH59" i="2"/>
  <c r="AI59" i="2"/>
  <c r="AJ59" i="2"/>
  <c r="AK59" i="2"/>
  <c r="AL59" i="2"/>
  <c r="AM59" i="2"/>
  <c r="AN59" i="2"/>
  <c r="AO59" i="2"/>
  <c r="AP59" i="2"/>
  <c r="AQ59" i="2"/>
  <c r="F60" i="2"/>
  <c r="AB60" i="2"/>
  <c r="M82" i="8" s="1"/>
  <c r="AE60" i="2"/>
  <c r="AH60" i="2"/>
  <c r="AI60" i="2"/>
  <c r="AJ60" i="2"/>
  <c r="AK60" i="2"/>
  <c r="AL60" i="2"/>
  <c r="AM60" i="2"/>
  <c r="AN60" i="2"/>
  <c r="AO60" i="2"/>
  <c r="AP60" i="2"/>
  <c r="AQ60" i="2"/>
  <c r="F61" i="2"/>
  <c r="AB61" i="2"/>
  <c r="AE61" i="2"/>
  <c r="AH61" i="2"/>
  <c r="AI61" i="2"/>
  <c r="AJ61" i="2"/>
  <c r="AK61" i="2"/>
  <c r="AL61" i="2"/>
  <c r="AM61" i="2"/>
  <c r="AN61" i="2"/>
  <c r="AO61" i="2"/>
  <c r="AP61" i="2"/>
  <c r="AQ61" i="2"/>
  <c r="F62" i="2"/>
  <c r="AB62" i="2"/>
  <c r="M84" i="8" s="1"/>
  <c r="AE62" i="2"/>
  <c r="AH62" i="2"/>
  <c r="AI62" i="2"/>
  <c r="AJ62" i="2"/>
  <c r="AK62" i="2"/>
  <c r="AL62" i="2"/>
  <c r="AM62" i="2"/>
  <c r="AN62" i="2"/>
  <c r="AO62" i="2"/>
  <c r="AP62" i="2"/>
  <c r="AQ62" i="2"/>
  <c r="F63" i="2"/>
  <c r="AB63" i="2"/>
  <c r="AE63" i="2"/>
  <c r="AH63" i="2"/>
  <c r="AI63" i="2"/>
  <c r="AJ63" i="2"/>
  <c r="AK63" i="2"/>
  <c r="AL63" i="2"/>
  <c r="AM63" i="2"/>
  <c r="AN63" i="2"/>
  <c r="AO63" i="2"/>
  <c r="AP63" i="2"/>
  <c r="AQ63" i="2"/>
  <c r="F64" i="2"/>
  <c r="AB64" i="2"/>
  <c r="M86" i="8" s="1"/>
  <c r="AE64" i="2"/>
  <c r="AH64" i="2"/>
  <c r="AI64" i="2"/>
  <c r="AJ64" i="2"/>
  <c r="AK64" i="2"/>
  <c r="AL64" i="2"/>
  <c r="AM64" i="2"/>
  <c r="AN64" i="2"/>
  <c r="AO64" i="2"/>
  <c r="AP64" i="2"/>
  <c r="AQ64" i="2"/>
  <c r="F65" i="2"/>
  <c r="AB65" i="2"/>
  <c r="M87" i="8" s="1"/>
  <c r="AE65" i="2"/>
  <c r="AH65" i="2"/>
  <c r="AI65" i="2"/>
  <c r="AJ65" i="2"/>
  <c r="AK65" i="2"/>
  <c r="AL65" i="2"/>
  <c r="AM65" i="2"/>
  <c r="AN65" i="2"/>
  <c r="AO65" i="2"/>
  <c r="AP65" i="2"/>
  <c r="AQ65" i="2"/>
  <c r="F66" i="2"/>
  <c r="AB66" i="2"/>
  <c r="M88" i="8" s="1"/>
  <c r="AE66" i="2"/>
  <c r="AH66" i="2"/>
  <c r="AI66" i="2"/>
  <c r="AJ66" i="2"/>
  <c r="AK66" i="2"/>
  <c r="AL66" i="2"/>
  <c r="AM66" i="2"/>
  <c r="AN66" i="2"/>
  <c r="AO66" i="2"/>
  <c r="AP66" i="2"/>
  <c r="G66" i="2"/>
  <c r="AQ66" i="2"/>
  <c r="F67" i="2"/>
  <c r="AB67" i="2"/>
  <c r="M89" i="8" s="1"/>
  <c r="AE67" i="2"/>
  <c r="AH67" i="2"/>
  <c r="AI67" i="2"/>
  <c r="AJ67" i="2"/>
  <c r="AK67" i="2"/>
  <c r="AL67" i="2"/>
  <c r="AM67" i="2"/>
  <c r="AN67" i="2"/>
  <c r="AO67" i="2"/>
  <c r="AP67" i="2"/>
  <c r="AQ67" i="2"/>
  <c r="F68" i="2"/>
  <c r="AB68" i="2"/>
  <c r="AE68" i="2"/>
  <c r="AH68" i="2"/>
  <c r="AI68" i="2"/>
  <c r="AJ68" i="2"/>
  <c r="G68" i="2"/>
  <c r="AK68" i="2"/>
  <c r="AL68" i="2"/>
  <c r="AM68" i="2"/>
  <c r="AN68" i="2"/>
  <c r="AO68" i="2"/>
  <c r="AP68" i="2"/>
  <c r="AQ68" i="2"/>
  <c r="F69" i="2"/>
  <c r="AB69" i="2"/>
  <c r="M91" i="8" s="1"/>
  <c r="AE69" i="2"/>
  <c r="AH69" i="2"/>
  <c r="AI69" i="2"/>
  <c r="AJ69" i="2"/>
  <c r="AK69" i="2"/>
  <c r="AL69" i="2"/>
  <c r="AM69" i="2"/>
  <c r="AN69" i="2"/>
  <c r="AO69" i="2"/>
  <c r="AP69" i="2"/>
  <c r="AQ69" i="2"/>
  <c r="F70" i="2"/>
  <c r="AB70" i="2"/>
  <c r="M92" i="8" s="1"/>
  <c r="AE70" i="2"/>
  <c r="AH70" i="2"/>
  <c r="AI70" i="2"/>
  <c r="AJ70" i="2"/>
  <c r="G70" i="2"/>
  <c r="AK70" i="2"/>
  <c r="AL70" i="2"/>
  <c r="AM70" i="2"/>
  <c r="AN70" i="2"/>
  <c r="AO70" i="2"/>
  <c r="AP70" i="2"/>
  <c r="AQ70" i="2"/>
  <c r="F71" i="2"/>
  <c r="AB71" i="2"/>
  <c r="M93" i="8" s="1"/>
  <c r="AE71" i="2"/>
  <c r="AH71" i="2"/>
  <c r="AI71" i="2"/>
  <c r="AJ71" i="2"/>
  <c r="AK71" i="2"/>
  <c r="AL71" i="2"/>
  <c r="AM71" i="2"/>
  <c r="AN71" i="2"/>
  <c r="AO71" i="2"/>
  <c r="AP71" i="2"/>
  <c r="AQ71" i="2"/>
  <c r="F72" i="2"/>
  <c r="AB72" i="2"/>
  <c r="AE72" i="2"/>
  <c r="AH72" i="2"/>
  <c r="G72" i="2"/>
  <c r="AI72" i="2"/>
  <c r="AJ72" i="2"/>
  <c r="AK72" i="2"/>
  <c r="AL72" i="2"/>
  <c r="AM72" i="2"/>
  <c r="AN72" i="2"/>
  <c r="AO72" i="2"/>
  <c r="AP72" i="2"/>
  <c r="AQ72" i="2"/>
  <c r="F73" i="2"/>
  <c r="AB73" i="2"/>
  <c r="M95" i="8" s="1"/>
  <c r="AE73" i="2"/>
  <c r="AH73" i="2"/>
  <c r="AI73" i="2"/>
  <c r="AJ73" i="2"/>
  <c r="AK73" i="2"/>
  <c r="AL73" i="2"/>
  <c r="AM73" i="2"/>
  <c r="AN73" i="2"/>
  <c r="AO73" i="2"/>
  <c r="AP73" i="2"/>
  <c r="AQ73" i="2"/>
  <c r="F74" i="2"/>
  <c r="AB74" i="2"/>
  <c r="AE74" i="2"/>
  <c r="AH74" i="2"/>
  <c r="AI74" i="2"/>
  <c r="AJ74" i="2"/>
  <c r="AK74" i="2"/>
  <c r="AL74" i="2"/>
  <c r="AM74" i="2"/>
  <c r="AN74" i="2"/>
  <c r="AO74" i="2"/>
  <c r="AP74" i="2"/>
  <c r="G74" i="2"/>
  <c r="AQ74" i="2"/>
  <c r="F75" i="2"/>
  <c r="AB75" i="2"/>
  <c r="AE75" i="2"/>
  <c r="AH75" i="2"/>
  <c r="AI75" i="2"/>
  <c r="AJ75" i="2"/>
  <c r="AK75" i="2"/>
  <c r="AL75" i="2"/>
  <c r="AM75" i="2"/>
  <c r="AN75" i="2"/>
  <c r="AO75" i="2"/>
  <c r="AP75" i="2"/>
  <c r="AQ75" i="2"/>
  <c r="F76" i="2"/>
  <c r="AB76" i="2"/>
  <c r="M98" i="8" s="1"/>
  <c r="AE76" i="2"/>
  <c r="AH76" i="2"/>
  <c r="G76" i="2"/>
  <c r="AI76" i="2"/>
  <c r="AJ76" i="2"/>
  <c r="AK76" i="2"/>
  <c r="AL76" i="2"/>
  <c r="AM76" i="2"/>
  <c r="AN76" i="2"/>
  <c r="AO76" i="2"/>
  <c r="AP76" i="2"/>
  <c r="AQ76" i="2"/>
  <c r="F77" i="2"/>
  <c r="AB77" i="2"/>
  <c r="M99" i="8" s="1"/>
  <c r="AE77" i="2"/>
  <c r="AH77" i="2"/>
  <c r="AI77" i="2"/>
  <c r="AJ77" i="2"/>
  <c r="AK77" i="2"/>
  <c r="AL77" i="2"/>
  <c r="AM77" i="2"/>
  <c r="AN77" i="2"/>
  <c r="AO77" i="2"/>
  <c r="AP77" i="2"/>
  <c r="AQ77" i="2"/>
  <c r="F78" i="2"/>
  <c r="AB78" i="2"/>
  <c r="M100" i="8" s="1"/>
  <c r="AE78" i="2"/>
  <c r="AH78" i="2"/>
  <c r="AI78" i="2"/>
  <c r="AJ78" i="2"/>
  <c r="AK78" i="2"/>
  <c r="AL78" i="2"/>
  <c r="AM78" i="2"/>
  <c r="AN78" i="2"/>
  <c r="AO78" i="2"/>
  <c r="AP78" i="2"/>
  <c r="AQ78" i="2"/>
  <c r="F79" i="2"/>
  <c r="AB79" i="2"/>
  <c r="M101" i="8" s="1"/>
  <c r="AE79" i="2"/>
  <c r="AH79" i="2"/>
  <c r="AI79" i="2"/>
  <c r="AJ79" i="2"/>
  <c r="AK79" i="2"/>
  <c r="AL79" i="2"/>
  <c r="AM79" i="2"/>
  <c r="AN79" i="2"/>
  <c r="AO79" i="2"/>
  <c r="AP79" i="2"/>
  <c r="AQ79" i="2"/>
  <c r="F80" i="2"/>
  <c r="AB80" i="2"/>
  <c r="M102" i="8" s="1"/>
  <c r="AE80" i="2"/>
  <c r="AH80" i="2"/>
  <c r="AI80" i="2"/>
  <c r="AJ80" i="2"/>
  <c r="AK80" i="2"/>
  <c r="AL80" i="2"/>
  <c r="AM80" i="2"/>
  <c r="AN80" i="2"/>
  <c r="AO80" i="2"/>
  <c r="AP80" i="2"/>
  <c r="AQ80" i="2"/>
  <c r="F81" i="2"/>
  <c r="AB81" i="2"/>
  <c r="AE81" i="2"/>
  <c r="AH81" i="2"/>
  <c r="AI81" i="2"/>
  <c r="AJ81" i="2"/>
  <c r="G81" i="2"/>
  <c r="AK81" i="2"/>
  <c r="AL81" i="2"/>
  <c r="AM81" i="2"/>
  <c r="AN81" i="2"/>
  <c r="AO81" i="2"/>
  <c r="AP81" i="2"/>
  <c r="AQ81" i="2"/>
  <c r="F82" i="2"/>
  <c r="AB82" i="2"/>
  <c r="AE82" i="2"/>
  <c r="AH82" i="2"/>
  <c r="G82" i="2"/>
  <c r="AI82" i="2"/>
  <c r="AJ82" i="2"/>
  <c r="AK82" i="2"/>
  <c r="AL82" i="2"/>
  <c r="AM82" i="2"/>
  <c r="AN82" i="2"/>
  <c r="AO82" i="2"/>
  <c r="AP82" i="2"/>
  <c r="AQ82" i="2"/>
  <c r="F83" i="2"/>
  <c r="AB83" i="2"/>
  <c r="AE83" i="2"/>
  <c r="AH83" i="2"/>
  <c r="AI83" i="2"/>
  <c r="AJ83" i="2"/>
  <c r="AK83" i="2"/>
  <c r="AL83" i="2"/>
  <c r="AM83" i="2"/>
  <c r="AN83" i="2"/>
  <c r="AO83" i="2"/>
  <c r="AP83" i="2"/>
  <c r="AQ83" i="2"/>
  <c r="F84" i="2"/>
  <c r="AB84" i="2"/>
  <c r="M106" i="8" s="1"/>
  <c r="AE84" i="2"/>
  <c r="AH84" i="2"/>
  <c r="AI84" i="2"/>
  <c r="AJ84" i="2"/>
  <c r="AK84" i="2"/>
  <c r="AL84" i="2"/>
  <c r="AM84" i="2"/>
  <c r="AN84" i="2"/>
  <c r="AO84" i="2"/>
  <c r="AP84" i="2"/>
  <c r="G84" i="2"/>
  <c r="AQ84" i="2"/>
  <c r="F85" i="2"/>
  <c r="AB85" i="2"/>
  <c r="AE85" i="2"/>
  <c r="AH85" i="2"/>
  <c r="AI85" i="2"/>
  <c r="AJ85" i="2"/>
  <c r="AK85" i="2"/>
  <c r="AL85" i="2"/>
  <c r="AM85" i="2"/>
  <c r="AN85" i="2"/>
  <c r="AO85" i="2"/>
  <c r="AP85" i="2"/>
  <c r="AQ85" i="2"/>
  <c r="F86" i="2"/>
  <c r="AB86" i="2"/>
  <c r="M108" i="8" s="1"/>
  <c r="AE86" i="2"/>
  <c r="AH86" i="2"/>
  <c r="AI86" i="2"/>
  <c r="AJ86" i="2"/>
  <c r="AK86" i="2"/>
  <c r="AL86" i="2"/>
  <c r="AM86" i="2"/>
  <c r="AN86" i="2"/>
  <c r="AO86" i="2"/>
  <c r="AP86" i="2"/>
  <c r="G86" i="2"/>
  <c r="AQ86" i="2"/>
  <c r="F87" i="2"/>
  <c r="AB87" i="2"/>
  <c r="AE87" i="2"/>
  <c r="AH87" i="2"/>
  <c r="AI87" i="2"/>
  <c r="AJ87" i="2"/>
  <c r="AK87" i="2"/>
  <c r="AL87" i="2"/>
  <c r="AM87" i="2"/>
  <c r="AN87" i="2"/>
  <c r="AO87" i="2"/>
  <c r="AP87" i="2"/>
  <c r="AQ87" i="2"/>
  <c r="F88" i="2"/>
  <c r="AB88" i="2"/>
  <c r="M110" i="8" s="1"/>
  <c r="AE88" i="2"/>
  <c r="AH88" i="2"/>
  <c r="AI88" i="2"/>
  <c r="AJ88" i="2"/>
  <c r="AK88" i="2"/>
  <c r="AL88" i="2"/>
  <c r="AM88" i="2"/>
  <c r="AN88" i="2"/>
  <c r="AO88" i="2"/>
  <c r="AP88" i="2"/>
  <c r="G88" i="2"/>
  <c r="AQ88" i="2"/>
  <c r="F89" i="2"/>
  <c r="AB89" i="2"/>
  <c r="AE89" i="2"/>
  <c r="AH89" i="2"/>
  <c r="AI89" i="2"/>
  <c r="AJ89" i="2"/>
  <c r="AK89" i="2"/>
  <c r="AL89" i="2"/>
  <c r="AM89" i="2"/>
  <c r="AN89" i="2"/>
  <c r="G89" i="2"/>
  <c r="AO89" i="2"/>
  <c r="AP89" i="2"/>
  <c r="AQ89" i="2"/>
  <c r="F90" i="2"/>
  <c r="AB90" i="2"/>
  <c r="AE90" i="2"/>
  <c r="AH90" i="2"/>
  <c r="AI90" i="2"/>
  <c r="AJ90" i="2"/>
  <c r="AK90" i="2"/>
  <c r="AL90" i="2"/>
  <c r="AM90" i="2"/>
  <c r="AN90" i="2"/>
  <c r="AO90" i="2"/>
  <c r="AP90" i="2"/>
  <c r="AQ90" i="2"/>
  <c r="F91" i="2"/>
  <c r="AB91" i="2"/>
  <c r="AE91" i="2"/>
  <c r="AH91" i="2"/>
  <c r="G91" i="2"/>
  <c r="AI91" i="2"/>
  <c r="AJ91" i="2"/>
  <c r="AK91" i="2"/>
  <c r="AL91" i="2"/>
  <c r="AM91" i="2"/>
  <c r="AN91" i="2"/>
  <c r="AO91" i="2"/>
  <c r="AP91" i="2"/>
  <c r="AQ91" i="2"/>
  <c r="F92" i="2"/>
  <c r="AB92" i="2"/>
  <c r="AE92" i="2"/>
  <c r="AH92" i="2"/>
  <c r="AI92" i="2"/>
  <c r="G92" i="2"/>
  <c r="AJ92" i="2"/>
  <c r="AK92" i="2"/>
  <c r="AL92" i="2"/>
  <c r="AM92" i="2"/>
  <c r="AN92" i="2"/>
  <c r="AO92" i="2"/>
  <c r="AP92" i="2"/>
  <c r="AQ92" i="2"/>
  <c r="F93" i="2"/>
  <c r="AB93" i="2"/>
  <c r="AE93" i="2"/>
  <c r="AH93" i="2"/>
  <c r="G93" i="2"/>
  <c r="AI93" i="2"/>
  <c r="AJ93" i="2"/>
  <c r="AK93" i="2"/>
  <c r="AL93" i="2"/>
  <c r="AM93" i="2"/>
  <c r="AN93" i="2"/>
  <c r="AO93" i="2"/>
  <c r="AP93" i="2"/>
  <c r="AQ93" i="2"/>
  <c r="F94" i="2"/>
  <c r="AB94" i="2"/>
  <c r="AE94" i="2"/>
  <c r="AH94" i="2"/>
  <c r="AI94" i="2"/>
  <c r="AJ94" i="2"/>
  <c r="AK94" i="2"/>
  <c r="AL94" i="2"/>
  <c r="AM94" i="2"/>
  <c r="AN94" i="2"/>
  <c r="AO94" i="2"/>
  <c r="AP94" i="2"/>
  <c r="AQ94" i="2"/>
  <c r="F95" i="2"/>
  <c r="AB95" i="2"/>
  <c r="AE95" i="2"/>
  <c r="AH95" i="2"/>
  <c r="G95" i="2"/>
  <c r="AI95" i="2"/>
  <c r="AJ95" i="2"/>
  <c r="AK95" i="2"/>
  <c r="AL95" i="2"/>
  <c r="AM95" i="2"/>
  <c r="AN95" i="2"/>
  <c r="AO95" i="2"/>
  <c r="AP95" i="2"/>
  <c r="AQ95" i="2"/>
  <c r="F96" i="2"/>
  <c r="AB96" i="2"/>
  <c r="AE96" i="2"/>
  <c r="AH96" i="2"/>
  <c r="AI96" i="2"/>
  <c r="AJ96" i="2"/>
  <c r="G96" i="2"/>
  <c r="AK96" i="2"/>
  <c r="AL96" i="2"/>
  <c r="AM96" i="2"/>
  <c r="AN96" i="2"/>
  <c r="AO96" i="2"/>
  <c r="AP96" i="2"/>
  <c r="AQ96" i="2"/>
  <c r="F97" i="2"/>
  <c r="AB97" i="2"/>
  <c r="AE97" i="2"/>
  <c r="AH97" i="2"/>
  <c r="G97" i="2"/>
  <c r="AI97" i="2"/>
  <c r="AJ97" i="2"/>
  <c r="AK97" i="2"/>
  <c r="AL97" i="2"/>
  <c r="AM97" i="2"/>
  <c r="AN97" i="2"/>
  <c r="AO97" i="2"/>
  <c r="AP97" i="2"/>
  <c r="AQ97" i="2"/>
  <c r="F98" i="2"/>
  <c r="AB98" i="2"/>
  <c r="AE98" i="2"/>
  <c r="AH98" i="2"/>
  <c r="AI98" i="2"/>
  <c r="AJ98" i="2"/>
  <c r="AK98" i="2"/>
  <c r="G98" i="2"/>
  <c r="AL98" i="2"/>
  <c r="AM98" i="2"/>
  <c r="AN98" i="2"/>
  <c r="AO98" i="2"/>
  <c r="AP98" i="2"/>
  <c r="AQ98" i="2"/>
  <c r="F99" i="2"/>
  <c r="AB99" i="2"/>
  <c r="AE99" i="2"/>
  <c r="AH99" i="2"/>
  <c r="AI99" i="2"/>
  <c r="G99" i="2"/>
  <c r="AJ99" i="2"/>
  <c r="AK99" i="2"/>
  <c r="AL99" i="2"/>
  <c r="AM99" i="2"/>
  <c r="AN99" i="2"/>
  <c r="AO99" i="2"/>
  <c r="AP99" i="2"/>
  <c r="AQ99" i="2"/>
  <c r="F100" i="2"/>
  <c r="AB100" i="2"/>
  <c r="AE100" i="2"/>
  <c r="AH100" i="2"/>
  <c r="AI100" i="2"/>
  <c r="AJ100" i="2"/>
  <c r="AK100" i="2"/>
  <c r="G100" i="2"/>
  <c r="AL100" i="2"/>
  <c r="AM100" i="2"/>
  <c r="AN100" i="2"/>
  <c r="AO100" i="2"/>
  <c r="AP100" i="2"/>
  <c r="AQ100" i="2"/>
  <c r="F101" i="2"/>
  <c r="AB101" i="2"/>
  <c r="AE101" i="2"/>
  <c r="AH101" i="2"/>
  <c r="AI101" i="2"/>
  <c r="G101" i="2"/>
  <c r="AJ101" i="2"/>
  <c r="AK101" i="2"/>
  <c r="AL101" i="2"/>
  <c r="AM101" i="2"/>
  <c r="AN101" i="2"/>
  <c r="AO101" i="2"/>
  <c r="AP101" i="2"/>
  <c r="AQ101" i="2"/>
  <c r="F102" i="2"/>
  <c r="AB102" i="2"/>
  <c r="AE102" i="2"/>
  <c r="AH102" i="2"/>
  <c r="AI102" i="2"/>
  <c r="AJ102" i="2"/>
  <c r="AK102" i="2"/>
  <c r="G102" i="2"/>
  <c r="AL102" i="2"/>
  <c r="AM102" i="2"/>
  <c r="AN102" i="2"/>
  <c r="AO102" i="2"/>
  <c r="AP102" i="2"/>
  <c r="AQ102" i="2"/>
  <c r="F103" i="2"/>
  <c r="AB103" i="2"/>
  <c r="AE103" i="2"/>
  <c r="AH103" i="2"/>
  <c r="AI103" i="2"/>
  <c r="G103" i="2"/>
  <c r="AJ103" i="2"/>
  <c r="AK103" i="2"/>
  <c r="AL103" i="2"/>
  <c r="AM103" i="2"/>
  <c r="AN103" i="2"/>
  <c r="AO103" i="2"/>
  <c r="AP103" i="2"/>
  <c r="AQ103" i="2"/>
  <c r="F104" i="2"/>
  <c r="AB104" i="2"/>
  <c r="AE104" i="2"/>
  <c r="AH104" i="2"/>
  <c r="AI104" i="2"/>
  <c r="AJ104" i="2"/>
  <c r="AK104" i="2"/>
  <c r="G104" i="2"/>
  <c r="AL104" i="2"/>
  <c r="AM104" i="2"/>
  <c r="AN104" i="2"/>
  <c r="AO104" i="2"/>
  <c r="AP104" i="2"/>
  <c r="AQ104" i="2"/>
  <c r="F105" i="2"/>
  <c r="AB105" i="2"/>
  <c r="AE105" i="2"/>
  <c r="AH105" i="2"/>
  <c r="AI105" i="2"/>
  <c r="G105" i="2"/>
  <c r="AJ105" i="2"/>
  <c r="AK105" i="2"/>
  <c r="AL105" i="2"/>
  <c r="AM105" i="2"/>
  <c r="AN105" i="2"/>
  <c r="AO105" i="2"/>
  <c r="AP105" i="2"/>
  <c r="AQ105" i="2"/>
  <c r="F106" i="2"/>
  <c r="AB106" i="2"/>
  <c r="AE106" i="2"/>
  <c r="AH106" i="2"/>
  <c r="AI106" i="2"/>
  <c r="AJ106" i="2"/>
  <c r="AK106" i="2"/>
  <c r="G106" i="2"/>
  <c r="AL106" i="2"/>
  <c r="AM106" i="2"/>
  <c r="AN106" i="2"/>
  <c r="AO106" i="2"/>
  <c r="AP106" i="2"/>
  <c r="AQ106" i="2"/>
  <c r="F107" i="2"/>
  <c r="AB107" i="2"/>
  <c r="AE107" i="2"/>
  <c r="AH107" i="2"/>
  <c r="AI107" i="2"/>
  <c r="G107" i="2"/>
  <c r="AJ107" i="2"/>
  <c r="AK107" i="2"/>
  <c r="AL107" i="2"/>
  <c r="AM107" i="2"/>
  <c r="AN107" i="2"/>
  <c r="AO107" i="2"/>
  <c r="AP107" i="2"/>
  <c r="AQ107" i="2"/>
  <c r="F108" i="2"/>
  <c r="AB108" i="2"/>
  <c r="AE108" i="2"/>
  <c r="AH108" i="2"/>
  <c r="AI108" i="2"/>
  <c r="AJ108" i="2"/>
  <c r="AK108" i="2"/>
  <c r="G108" i="2"/>
  <c r="AL108" i="2"/>
  <c r="AM108" i="2"/>
  <c r="AN108" i="2"/>
  <c r="AO108" i="2"/>
  <c r="AP108" i="2"/>
  <c r="AQ108" i="2"/>
  <c r="F109" i="2"/>
  <c r="AB109" i="2"/>
  <c r="AE109" i="2"/>
  <c r="AH109" i="2"/>
  <c r="AI109" i="2"/>
  <c r="G109" i="2"/>
  <c r="AJ109" i="2"/>
  <c r="AK109" i="2"/>
  <c r="AL109" i="2"/>
  <c r="AM109" i="2"/>
  <c r="AN109" i="2"/>
  <c r="AO109" i="2"/>
  <c r="AP109" i="2"/>
  <c r="AQ109" i="2"/>
  <c r="F110" i="2"/>
  <c r="AB110" i="2"/>
  <c r="AE110" i="2"/>
  <c r="AH110" i="2"/>
  <c r="AI110" i="2"/>
  <c r="AJ110" i="2"/>
  <c r="AK110" i="2"/>
  <c r="G110" i="2"/>
  <c r="AL110" i="2"/>
  <c r="AM110" i="2"/>
  <c r="AN110" i="2"/>
  <c r="AO110" i="2"/>
  <c r="AP110" i="2"/>
  <c r="AQ110" i="2"/>
  <c r="F111" i="2"/>
  <c r="AB111" i="2"/>
  <c r="AE111" i="2"/>
  <c r="AH111" i="2"/>
  <c r="AI111" i="2"/>
  <c r="AJ111" i="2"/>
  <c r="AK111" i="2"/>
  <c r="AL111" i="2"/>
  <c r="AM111" i="2"/>
  <c r="AN111" i="2"/>
  <c r="G111" i="2"/>
  <c r="AO111" i="2"/>
  <c r="AP111" i="2"/>
  <c r="AQ111" i="2"/>
  <c r="F112" i="2"/>
  <c r="AB112" i="2"/>
  <c r="AE112" i="2"/>
  <c r="AH112" i="2"/>
  <c r="AI112" i="2"/>
  <c r="AJ112" i="2"/>
  <c r="AK112" i="2"/>
  <c r="AL112" i="2"/>
  <c r="AM112" i="2"/>
  <c r="AN112" i="2"/>
  <c r="AO112" i="2"/>
  <c r="AP112" i="2"/>
  <c r="G112" i="2"/>
  <c r="AQ112" i="2"/>
  <c r="F113" i="2"/>
  <c r="AB113" i="2"/>
  <c r="AE113" i="2"/>
  <c r="AH113" i="2"/>
  <c r="AI113" i="2"/>
  <c r="AJ113" i="2"/>
  <c r="AK113" i="2"/>
  <c r="AL113" i="2"/>
  <c r="AM113" i="2"/>
  <c r="AN113" i="2"/>
  <c r="G113" i="2"/>
  <c r="AO113" i="2"/>
  <c r="AP113" i="2"/>
  <c r="AQ113" i="2"/>
  <c r="F114" i="2"/>
  <c r="AB114" i="2"/>
  <c r="AE114" i="2"/>
  <c r="AH114" i="2"/>
  <c r="AI114" i="2"/>
  <c r="AJ114" i="2"/>
  <c r="AK114" i="2"/>
  <c r="AL114" i="2"/>
  <c r="AM114" i="2"/>
  <c r="AN114" i="2"/>
  <c r="AO114" i="2"/>
  <c r="AP114" i="2"/>
  <c r="G114" i="2"/>
  <c r="AQ114" i="2"/>
  <c r="F115" i="2"/>
  <c r="AB115" i="2"/>
  <c r="AE115" i="2"/>
  <c r="AH115" i="2"/>
  <c r="AI115" i="2"/>
  <c r="AJ115" i="2"/>
  <c r="AK115" i="2"/>
  <c r="AL115" i="2"/>
  <c r="AM115" i="2"/>
  <c r="AN115" i="2"/>
  <c r="G115" i="2"/>
  <c r="AO115" i="2"/>
  <c r="AP115" i="2"/>
  <c r="AQ115" i="2"/>
  <c r="F116" i="2"/>
  <c r="AB116" i="2"/>
  <c r="AE116" i="2"/>
  <c r="AH116" i="2"/>
  <c r="AI116" i="2"/>
  <c r="AJ116" i="2"/>
  <c r="AK116" i="2"/>
  <c r="AL116" i="2"/>
  <c r="AM116" i="2"/>
  <c r="AN116" i="2"/>
  <c r="AO116" i="2"/>
  <c r="AP116" i="2"/>
  <c r="G116" i="2"/>
  <c r="AQ116" i="2"/>
  <c r="F117" i="2"/>
  <c r="AB117" i="2"/>
  <c r="AE117" i="2"/>
  <c r="AH117" i="2"/>
  <c r="AI117" i="2"/>
  <c r="AJ117" i="2"/>
  <c r="AK117" i="2"/>
  <c r="AL117" i="2"/>
  <c r="AM117" i="2"/>
  <c r="AN117" i="2"/>
  <c r="G117" i="2"/>
  <c r="AO117" i="2"/>
  <c r="AP117" i="2"/>
  <c r="AQ117" i="2"/>
  <c r="F118" i="2"/>
  <c r="AB118" i="2"/>
  <c r="AE118" i="2"/>
  <c r="AH118" i="2"/>
  <c r="AI118" i="2"/>
  <c r="AJ118" i="2"/>
  <c r="AK118" i="2"/>
  <c r="AL118" i="2"/>
  <c r="AM118" i="2"/>
  <c r="AN118" i="2"/>
  <c r="AO118" i="2"/>
  <c r="AP118" i="2"/>
  <c r="G118" i="2"/>
  <c r="AQ118" i="2"/>
  <c r="F119" i="2"/>
  <c r="AB119" i="2"/>
  <c r="AE119" i="2"/>
  <c r="AH119" i="2"/>
  <c r="AI119" i="2"/>
  <c r="AJ119" i="2"/>
  <c r="AK119" i="2"/>
  <c r="AL119" i="2"/>
  <c r="AM119" i="2"/>
  <c r="AN119" i="2"/>
  <c r="G119" i="2"/>
  <c r="AO119" i="2"/>
  <c r="AP119" i="2"/>
  <c r="AQ119" i="2"/>
  <c r="F120" i="2"/>
  <c r="AB120" i="2"/>
  <c r="AE120" i="2"/>
  <c r="AH120" i="2"/>
  <c r="AI120" i="2"/>
  <c r="AJ120" i="2"/>
  <c r="AK120" i="2"/>
  <c r="AL120" i="2"/>
  <c r="AM120" i="2"/>
  <c r="AN120" i="2"/>
  <c r="AO120" i="2"/>
  <c r="G120" i="2"/>
  <c r="AP120" i="2"/>
  <c r="AQ120" i="2"/>
  <c r="F121" i="2"/>
  <c r="AB121" i="2"/>
  <c r="AE121" i="2"/>
  <c r="AH121" i="2"/>
  <c r="AI121" i="2"/>
  <c r="AJ121" i="2"/>
  <c r="AK121" i="2"/>
  <c r="AL121" i="2"/>
  <c r="AM121" i="2"/>
  <c r="AN121" i="2"/>
  <c r="AO121" i="2"/>
  <c r="AP121" i="2"/>
  <c r="AQ121" i="2"/>
  <c r="F122" i="2"/>
  <c r="AB122" i="2"/>
  <c r="AE122" i="2"/>
  <c r="AH122" i="2"/>
  <c r="AI122" i="2"/>
  <c r="AJ122" i="2"/>
  <c r="AK122" i="2"/>
  <c r="AL122" i="2"/>
  <c r="AM122" i="2"/>
  <c r="AN122" i="2"/>
  <c r="AO122" i="2"/>
  <c r="AP122" i="2"/>
  <c r="AQ122" i="2"/>
  <c r="F123" i="2"/>
  <c r="AB123" i="2"/>
  <c r="AE123" i="2"/>
  <c r="AH123" i="2"/>
  <c r="AI123" i="2"/>
  <c r="AJ123" i="2"/>
  <c r="AK123" i="2"/>
  <c r="AL123" i="2"/>
  <c r="AM123" i="2"/>
  <c r="AN123" i="2"/>
  <c r="AO123" i="2"/>
  <c r="AP123" i="2"/>
  <c r="AQ123" i="2"/>
  <c r="F124" i="2"/>
  <c r="AB124" i="2"/>
  <c r="AE124" i="2"/>
  <c r="AH124" i="2"/>
  <c r="AI124" i="2"/>
  <c r="AJ124" i="2"/>
  <c r="AK124" i="2"/>
  <c r="AL124" i="2"/>
  <c r="AM124" i="2"/>
  <c r="AN124" i="2"/>
  <c r="AO124" i="2"/>
  <c r="AP124" i="2"/>
  <c r="AQ124" i="2"/>
  <c r="F125" i="2"/>
  <c r="AB125" i="2"/>
  <c r="AE125" i="2"/>
  <c r="AH125" i="2"/>
  <c r="AI125" i="2"/>
  <c r="AJ125" i="2"/>
  <c r="AK125" i="2"/>
  <c r="AL125" i="2"/>
  <c r="AM125" i="2"/>
  <c r="AN125" i="2"/>
  <c r="AO125" i="2"/>
  <c r="AP125" i="2"/>
  <c r="AQ125" i="2"/>
  <c r="F126" i="2"/>
  <c r="AB126" i="2"/>
  <c r="AE126" i="2"/>
  <c r="AH126" i="2"/>
  <c r="AI126" i="2"/>
  <c r="AJ126" i="2"/>
  <c r="AK126" i="2"/>
  <c r="AL126" i="2"/>
  <c r="AM126" i="2"/>
  <c r="AN126" i="2"/>
  <c r="AO126" i="2"/>
  <c r="AP126" i="2"/>
  <c r="AQ126" i="2"/>
  <c r="F127" i="2"/>
  <c r="AB127" i="2"/>
  <c r="AE127" i="2"/>
  <c r="AH127" i="2"/>
  <c r="AI127" i="2"/>
  <c r="AJ127" i="2"/>
  <c r="AK127" i="2"/>
  <c r="AL127" i="2"/>
  <c r="AM127" i="2"/>
  <c r="AN127" i="2"/>
  <c r="AO127" i="2"/>
  <c r="AP127" i="2"/>
  <c r="AQ127" i="2"/>
  <c r="F128" i="2"/>
  <c r="AB128" i="2"/>
  <c r="AE128" i="2"/>
  <c r="AH128" i="2"/>
  <c r="AI128" i="2"/>
  <c r="AJ128" i="2"/>
  <c r="AK128" i="2"/>
  <c r="AL128" i="2"/>
  <c r="AM128" i="2"/>
  <c r="AN128" i="2"/>
  <c r="AO128" i="2"/>
  <c r="AP128" i="2"/>
  <c r="AQ128" i="2"/>
  <c r="F129" i="2"/>
  <c r="AB129" i="2"/>
  <c r="AE129" i="2"/>
  <c r="AH129" i="2"/>
  <c r="AI129" i="2"/>
  <c r="AJ129" i="2"/>
  <c r="AK129" i="2"/>
  <c r="AL129" i="2"/>
  <c r="AM129" i="2"/>
  <c r="AN129" i="2"/>
  <c r="AO129" i="2"/>
  <c r="AP129" i="2"/>
  <c r="AQ129" i="2"/>
  <c r="F130" i="2"/>
  <c r="AB130" i="2"/>
  <c r="AE130" i="2"/>
  <c r="AH130" i="2"/>
  <c r="AI130" i="2"/>
  <c r="AJ130" i="2"/>
  <c r="AK130" i="2"/>
  <c r="AL130" i="2"/>
  <c r="AM130" i="2"/>
  <c r="AN130" i="2"/>
  <c r="AO130" i="2"/>
  <c r="AP130" i="2"/>
  <c r="AQ130" i="2"/>
  <c r="F131" i="2"/>
  <c r="AB131" i="2"/>
  <c r="AE131" i="2"/>
  <c r="AH131" i="2"/>
  <c r="AI131" i="2"/>
  <c r="AJ131" i="2"/>
  <c r="AK131" i="2"/>
  <c r="AL131" i="2"/>
  <c r="AM131" i="2"/>
  <c r="AN131" i="2"/>
  <c r="AO131" i="2"/>
  <c r="AP131" i="2"/>
  <c r="AQ131" i="2"/>
  <c r="F132" i="2"/>
  <c r="AB132" i="2"/>
  <c r="AE132" i="2"/>
  <c r="AH132" i="2"/>
  <c r="AI132" i="2"/>
  <c r="AJ132" i="2"/>
  <c r="AK132" i="2"/>
  <c r="AL132" i="2"/>
  <c r="AM132" i="2"/>
  <c r="AN132" i="2"/>
  <c r="AO132" i="2"/>
  <c r="AP132" i="2"/>
  <c r="AQ132" i="2"/>
  <c r="F133" i="2"/>
  <c r="AB133" i="2"/>
  <c r="AE133" i="2"/>
  <c r="AH133" i="2"/>
  <c r="AI133" i="2"/>
  <c r="AJ133" i="2"/>
  <c r="AK133" i="2"/>
  <c r="AL133" i="2"/>
  <c r="AM133" i="2"/>
  <c r="AN133" i="2"/>
  <c r="AO133" i="2"/>
  <c r="AP133" i="2"/>
  <c r="AQ133" i="2"/>
  <c r="F134" i="2"/>
  <c r="AB134" i="2"/>
  <c r="AE134" i="2"/>
  <c r="AH134" i="2"/>
  <c r="AI134" i="2"/>
  <c r="AJ134" i="2"/>
  <c r="AK134" i="2"/>
  <c r="AL134" i="2"/>
  <c r="AM134" i="2"/>
  <c r="AN134" i="2"/>
  <c r="AO134" i="2"/>
  <c r="AP134" i="2"/>
  <c r="AQ134" i="2"/>
  <c r="F135" i="2"/>
  <c r="AB135" i="2"/>
  <c r="AE135" i="2"/>
  <c r="AH135" i="2"/>
  <c r="AI135" i="2"/>
  <c r="AJ135" i="2"/>
  <c r="AK135" i="2"/>
  <c r="AL135" i="2"/>
  <c r="AM135" i="2"/>
  <c r="AN135" i="2"/>
  <c r="AO135" i="2"/>
  <c r="AP135" i="2"/>
  <c r="AQ135" i="2"/>
  <c r="F136" i="2"/>
  <c r="AB136" i="2"/>
  <c r="AE136" i="2"/>
  <c r="AH136" i="2"/>
  <c r="AI136" i="2"/>
  <c r="AJ136" i="2"/>
  <c r="AK136" i="2"/>
  <c r="AL136" i="2"/>
  <c r="AM136" i="2"/>
  <c r="AN136" i="2"/>
  <c r="AO136" i="2"/>
  <c r="AP136" i="2"/>
  <c r="AQ136" i="2"/>
  <c r="F137" i="2"/>
  <c r="AB137" i="2"/>
  <c r="AE137" i="2"/>
  <c r="AH137" i="2"/>
  <c r="AI137" i="2"/>
  <c r="AJ137" i="2"/>
  <c r="AK137" i="2"/>
  <c r="AL137" i="2"/>
  <c r="AM137" i="2"/>
  <c r="AN137" i="2"/>
  <c r="AO137" i="2"/>
  <c r="AP137" i="2"/>
  <c r="AQ137" i="2"/>
  <c r="F138" i="2"/>
  <c r="AB138" i="2"/>
  <c r="AE138" i="2"/>
  <c r="AH138" i="2"/>
  <c r="AI138" i="2"/>
  <c r="AJ138" i="2"/>
  <c r="AK138" i="2"/>
  <c r="AL138" i="2"/>
  <c r="AM138" i="2"/>
  <c r="AN138" i="2"/>
  <c r="AO138" i="2"/>
  <c r="AP138" i="2"/>
  <c r="AQ138" i="2"/>
  <c r="F139" i="2"/>
  <c r="AB139" i="2"/>
  <c r="AE139" i="2"/>
  <c r="AH139" i="2"/>
  <c r="AI139" i="2"/>
  <c r="AJ139" i="2"/>
  <c r="AK139" i="2"/>
  <c r="AL139" i="2"/>
  <c r="AM139" i="2"/>
  <c r="AN139" i="2"/>
  <c r="AO139" i="2"/>
  <c r="AP139" i="2"/>
  <c r="AQ139" i="2"/>
  <c r="F140" i="2"/>
  <c r="AB140" i="2"/>
  <c r="AE140" i="2"/>
  <c r="AH140" i="2"/>
  <c r="AI140" i="2"/>
  <c r="AJ140" i="2"/>
  <c r="AK140" i="2"/>
  <c r="AL140" i="2"/>
  <c r="AM140" i="2"/>
  <c r="AN140" i="2"/>
  <c r="AO140" i="2"/>
  <c r="AP140" i="2"/>
  <c r="AQ140" i="2"/>
  <c r="F141" i="2"/>
  <c r="AB141" i="2"/>
  <c r="AE141" i="2"/>
  <c r="AH141" i="2"/>
  <c r="AI141" i="2"/>
  <c r="AJ141" i="2"/>
  <c r="AK141" i="2"/>
  <c r="AL141" i="2"/>
  <c r="AM141" i="2"/>
  <c r="AN141" i="2"/>
  <c r="AO141" i="2"/>
  <c r="AP141" i="2"/>
  <c r="AQ141" i="2"/>
  <c r="F142" i="2"/>
  <c r="AB142" i="2"/>
  <c r="AE142" i="2"/>
  <c r="AH142" i="2"/>
  <c r="AI142" i="2"/>
  <c r="AJ142" i="2"/>
  <c r="AK142" i="2"/>
  <c r="AL142" i="2"/>
  <c r="AM142" i="2"/>
  <c r="AN142" i="2"/>
  <c r="AO142" i="2"/>
  <c r="AP142" i="2"/>
  <c r="AQ142" i="2"/>
  <c r="F143" i="2"/>
  <c r="AB143" i="2"/>
  <c r="AE143" i="2"/>
  <c r="AH143" i="2"/>
  <c r="AI143" i="2"/>
  <c r="AJ143" i="2"/>
  <c r="AK143" i="2"/>
  <c r="AL143" i="2"/>
  <c r="AM143" i="2"/>
  <c r="AN143" i="2"/>
  <c r="AO143" i="2"/>
  <c r="AP143" i="2"/>
  <c r="AQ143" i="2"/>
  <c r="F144" i="2"/>
  <c r="AB144" i="2"/>
  <c r="AE144" i="2"/>
  <c r="AH144" i="2"/>
  <c r="AI144" i="2"/>
  <c r="AJ144" i="2"/>
  <c r="AK144" i="2"/>
  <c r="AL144" i="2"/>
  <c r="AM144" i="2"/>
  <c r="AN144" i="2"/>
  <c r="AO144" i="2"/>
  <c r="AP144" i="2"/>
  <c r="AQ144" i="2"/>
  <c r="F145" i="2"/>
  <c r="AB145" i="2"/>
  <c r="AE145" i="2"/>
  <c r="AH145" i="2"/>
  <c r="G145" i="2"/>
  <c r="AI145" i="2"/>
  <c r="AJ145" i="2"/>
  <c r="AK145" i="2"/>
  <c r="AL145" i="2"/>
  <c r="AM145" i="2"/>
  <c r="AN145" i="2"/>
  <c r="AO145" i="2"/>
  <c r="AP145" i="2"/>
  <c r="AQ145" i="2"/>
  <c r="F146" i="2"/>
  <c r="AB146" i="2"/>
  <c r="AE146" i="2"/>
  <c r="AH146" i="2"/>
  <c r="AI146" i="2"/>
  <c r="AJ146" i="2"/>
  <c r="AK146" i="2"/>
  <c r="AL146" i="2"/>
  <c r="AM146" i="2"/>
  <c r="AN146" i="2"/>
  <c r="AO146" i="2"/>
  <c r="AP146" i="2"/>
  <c r="AQ146" i="2"/>
  <c r="F147" i="2"/>
  <c r="AB147" i="2"/>
  <c r="AE147" i="2"/>
  <c r="AH147" i="2"/>
  <c r="AI147" i="2"/>
  <c r="AJ147" i="2"/>
  <c r="AK147" i="2"/>
  <c r="AL147" i="2"/>
  <c r="G147" i="2"/>
  <c r="AM147" i="2"/>
  <c r="AN147" i="2"/>
  <c r="AO147" i="2"/>
  <c r="AP147" i="2"/>
  <c r="AQ147" i="2"/>
  <c r="F148" i="2"/>
  <c r="AB148" i="2"/>
  <c r="AE148" i="2"/>
  <c r="AH148" i="2"/>
  <c r="AI148" i="2"/>
  <c r="AJ148" i="2"/>
  <c r="AK148" i="2"/>
  <c r="AL148" i="2"/>
  <c r="AM148" i="2"/>
  <c r="AN148" i="2"/>
  <c r="AO148" i="2"/>
  <c r="AP148" i="2"/>
  <c r="AQ148" i="2"/>
  <c r="F149" i="2"/>
  <c r="AB149" i="2"/>
  <c r="AE149" i="2"/>
  <c r="AH149" i="2"/>
  <c r="AI149" i="2"/>
  <c r="AJ149" i="2"/>
  <c r="AK149" i="2"/>
  <c r="AL149" i="2"/>
  <c r="AM149" i="2"/>
  <c r="AN149" i="2"/>
  <c r="AO149" i="2"/>
  <c r="AP149" i="2"/>
  <c r="AQ149" i="2"/>
  <c r="F150" i="2"/>
  <c r="AB150" i="2"/>
  <c r="AE150" i="2"/>
  <c r="AH150" i="2"/>
  <c r="AI150" i="2"/>
  <c r="AJ150" i="2"/>
  <c r="AK150" i="2"/>
  <c r="AL150" i="2"/>
  <c r="AM150" i="2"/>
  <c r="AN150" i="2"/>
  <c r="AO150" i="2"/>
  <c r="AP150" i="2"/>
  <c r="AQ150" i="2"/>
  <c r="F151" i="2"/>
  <c r="AB151" i="2"/>
  <c r="AE151" i="2"/>
  <c r="AH151" i="2"/>
  <c r="AI151" i="2"/>
  <c r="AJ151" i="2"/>
  <c r="AK151" i="2"/>
  <c r="AL151" i="2"/>
  <c r="G151" i="2"/>
  <c r="AM151" i="2"/>
  <c r="AN151" i="2"/>
  <c r="AO151" i="2"/>
  <c r="AP151" i="2"/>
  <c r="AQ151" i="2"/>
  <c r="F152" i="2"/>
  <c r="AB152" i="2"/>
  <c r="AE152" i="2"/>
  <c r="AH152" i="2"/>
  <c r="AI152" i="2"/>
  <c r="AJ152" i="2"/>
  <c r="AK152" i="2"/>
  <c r="AL152" i="2"/>
  <c r="AM152" i="2"/>
  <c r="AN152" i="2"/>
  <c r="AO152" i="2"/>
  <c r="AP152" i="2"/>
  <c r="AQ152" i="2"/>
  <c r="F153" i="2"/>
  <c r="AB153" i="2"/>
  <c r="AE153" i="2"/>
  <c r="AH153" i="2"/>
  <c r="AI153" i="2"/>
  <c r="AJ153" i="2"/>
  <c r="AK153" i="2"/>
  <c r="AL153" i="2"/>
  <c r="AM153" i="2"/>
  <c r="AN153" i="2"/>
  <c r="AO153" i="2"/>
  <c r="AP153" i="2"/>
  <c r="AQ153" i="2"/>
  <c r="F154" i="2"/>
  <c r="AB154" i="2"/>
  <c r="AE154" i="2"/>
  <c r="AH154" i="2"/>
  <c r="AI154" i="2"/>
  <c r="AJ154" i="2"/>
  <c r="AK154" i="2"/>
  <c r="AL154" i="2"/>
  <c r="AM154" i="2"/>
  <c r="AN154" i="2"/>
  <c r="AO154" i="2"/>
  <c r="AP154" i="2"/>
  <c r="AQ154" i="2"/>
  <c r="F155" i="2"/>
  <c r="AB155" i="2"/>
  <c r="AE155" i="2"/>
  <c r="AH155" i="2"/>
  <c r="AI155" i="2"/>
  <c r="AJ155" i="2"/>
  <c r="AK155" i="2"/>
  <c r="AL155" i="2"/>
  <c r="AM155" i="2"/>
  <c r="AN155" i="2"/>
  <c r="AO155" i="2"/>
  <c r="AP155" i="2"/>
  <c r="AQ155" i="2"/>
  <c r="F156" i="2"/>
  <c r="AB156" i="2"/>
  <c r="AE156" i="2"/>
  <c r="AH156" i="2"/>
  <c r="AI156" i="2"/>
  <c r="AJ156" i="2"/>
  <c r="AK156" i="2"/>
  <c r="AL156" i="2"/>
  <c r="AM156" i="2"/>
  <c r="AN156" i="2"/>
  <c r="AO156" i="2"/>
  <c r="AP156" i="2"/>
  <c r="AQ156" i="2"/>
  <c r="F157" i="2"/>
  <c r="AB157" i="2"/>
  <c r="AE157" i="2"/>
  <c r="AH157" i="2"/>
  <c r="G157" i="2"/>
  <c r="AI157" i="2"/>
  <c r="AJ157" i="2"/>
  <c r="AK157" i="2"/>
  <c r="AL157" i="2"/>
  <c r="AM157" i="2"/>
  <c r="AN157" i="2"/>
  <c r="AO157" i="2"/>
  <c r="AP157" i="2"/>
  <c r="AQ157" i="2"/>
  <c r="F158" i="2"/>
  <c r="AB158" i="2"/>
  <c r="AE158" i="2"/>
  <c r="AH158" i="2"/>
  <c r="AI158" i="2"/>
  <c r="AJ158" i="2"/>
  <c r="AK158" i="2"/>
  <c r="AL158" i="2"/>
  <c r="AM158" i="2"/>
  <c r="AN158" i="2"/>
  <c r="AO158" i="2"/>
  <c r="AP158" i="2"/>
  <c r="AQ158" i="2"/>
  <c r="F159" i="2"/>
  <c r="AB159" i="2"/>
  <c r="AE159" i="2"/>
  <c r="AH159" i="2"/>
  <c r="AI159" i="2"/>
  <c r="AJ159" i="2"/>
  <c r="AK159" i="2"/>
  <c r="AL159" i="2"/>
  <c r="AM159" i="2"/>
  <c r="AN159" i="2"/>
  <c r="AO159" i="2"/>
  <c r="AP159" i="2"/>
  <c r="AQ159" i="2"/>
  <c r="F160" i="2"/>
  <c r="AB160" i="2"/>
  <c r="AE160" i="2"/>
  <c r="AH160" i="2"/>
  <c r="AI160" i="2"/>
  <c r="AJ160" i="2"/>
  <c r="AK160" i="2"/>
  <c r="AL160" i="2"/>
  <c r="AM160" i="2"/>
  <c r="AN160" i="2"/>
  <c r="AO160" i="2"/>
  <c r="AP160" i="2"/>
  <c r="AQ160" i="2"/>
  <c r="F161" i="2"/>
  <c r="AB161" i="2"/>
  <c r="AE161" i="2"/>
  <c r="AH161" i="2"/>
  <c r="AI161" i="2"/>
  <c r="AJ161" i="2"/>
  <c r="AK161" i="2"/>
  <c r="AL161" i="2"/>
  <c r="AM161" i="2"/>
  <c r="AN161" i="2"/>
  <c r="AO161" i="2"/>
  <c r="AP161" i="2"/>
  <c r="AQ161" i="2"/>
  <c r="F162" i="2"/>
  <c r="AB162" i="2"/>
  <c r="AE162" i="2"/>
  <c r="AH162" i="2"/>
  <c r="AI162" i="2"/>
  <c r="AJ162" i="2"/>
  <c r="AK162" i="2"/>
  <c r="AL162" i="2"/>
  <c r="AM162" i="2"/>
  <c r="AN162" i="2"/>
  <c r="AO162" i="2"/>
  <c r="AP162" i="2"/>
  <c r="AQ162" i="2"/>
  <c r="F163" i="2"/>
  <c r="AB163" i="2"/>
  <c r="AE163" i="2"/>
  <c r="AH163" i="2"/>
  <c r="AI163" i="2"/>
  <c r="AJ163" i="2"/>
  <c r="AK163" i="2"/>
  <c r="AL163" i="2"/>
  <c r="AM163" i="2"/>
  <c r="AN163" i="2"/>
  <c r="AO163" i="2"/>
  <c r="AP163" i="2"/>
  <c r="AQ163" i="2"/>
  <c r="F164" i="2"/>
  <c r="AB164" i="2"/>
  <c r="AE164" i="2"/>
  <c r="AH164" i="2"/>
  <c r="G164" i="2"/>
  <c r="AI164" i="2"/>
  <c r="AJ164" i="2"/>
  <c r="AK164" i="2"/>
  <c r="AL164" i="2"/>
  <c r="AM164" i="2"/>
  <c r="AN164" i="2"/>
  <c r="AO164" i="2"/>
  <c r="AP164" i="2"/>
  <c r="AQ164" i="2"/>
  <c r="F165" i="2"/>
  <c r="AB165" i="2"/>
  <c r="AE165" i="2"/>
  <c r="AH165" i="2"/>
  <c r="AI165" i="2"/>
  <c r="AJ165" i="2"/>
  <c r="AK165" i="2"/>
  <c r="AL165" i="2"/>
  <c r="AM165" i="2"/>
  <c r="AN165" i="2"/>
  <c r="AO165" i="2"/>
  <c r="AP165" i="2"/>
  <c r="AQ165" i="2"/>
  <c r="F166" i="2"/>
  <c r="AB166" i="2"/>
  <c r="AE166" i="2"/>
  <c r="AH166" i="2"/>
  <c r="AI166" i="2"/>
  <c r="AJ166" i="2"/>
  <c r="AK166" i="2"/>
  <c r="AL166" i="2"/>
  <c r="AM166" i="2"/>
  <c r="AN166" i="2"/>
  <c r="AO166" i="2"/>
  <c r="AP166" i="2"/>
  <c r="AQ166" i="2"/>
  <c r="F167" i="2"/>
  <c r="AB167" i="2"/>
  <c r="AE167" i="2"/>
  <c r="AH167" i="2"/>
  <c r="AI167" i="2"/>
  <c r="AJ167" i="2"/>
  <c r="AK167" i="2"/>
  <c r="AL167" i="2"/>
  <c r="AM167" i="2"/>
  <c r="AN167" i="2"/>
  <c r="AO167" i="2"/>
  <c r="AP167" i="2"/>
  <c r="AQ167" i="2"/>
  <c r="F168" i="2"/>
  <c r="AB168" i="2"/>
  <c r="AE168" i="2"/>
  <c r="AH168" i="2"/>
  <c r="G168" i="2"/>
  <c r="AI168" i="2"/>
  <c r="AJ168" i="2"/>
  <c r="AK168" i="2"/>
  <c r="AL168" i="2"/>
  <c r="AM168" i="2"/>
  <c r="AN168" i="2"/>
  <c r="AO168" i="2"/>
  <c r="AP168" i="2"/>
  <c r="AQ168" i="2"/>
  <c r="F169" i="2"/>
  <c r="AB169" i="2"/>
  <c r="AE169" i="2"/>
  <c r="AH169" i="2"/>
  <c r="AI169" i="2"/>
  <c r="AJ169" i="2"/>
  <c r="AK169" i="2"/>
  <c r="AL169" i="2"/>
  <c r="AM169" i="2"/>
  <c r="AN169" i="2"/>
  <c r="AO169" i="2"/>
  <c r="AP169" i="2"/>
  <c r="AQ169" i="2"/>
  <c r="F170" i="2"/>
  <c r="AB170" i="2"/>
  <c r="AE170" i="2"/>
  <c r="AH170" i="2"/>
  <c r="AI170" i="2"/>
  <c r="AJ170" i="2"/>
  <c r="AK170" i="2"/>
  <c r="AL170" i="2"/>
  <c r="G170" i="2"/>
  <c r="AM170" i="2"/>
  <c r="AN170" i="2"/>
  <c r="AO170" i="2"/>
  <c r="AP170" i="2"/>
  <c r="AQ170" i="2"/>
  <c r="F171" i="2"/>
  <c r="AB171" i="2"/>
  <c r="AE171" i="2"/>
  <c r="AH171" i="2"/>
  <c r="AI171" i="2"/>
  <c r="AJ171" i="2"/>
  <c r="AK171" i="2"/>
  <c r="AL171" i="2"/>
  <c r="AM171" i="2"/>
  <c r="AN171" i="2"/>
  <c r="AO171" i="2"/>
  <c r="AP171" i="2"/>
  <c r="AQ171" i="2"/>
  <c r="F172" i="2"/>
  <c r="AB172" i="2"/>
  <c r="AE172" i="2"/>
  <c r="AH172" i="2"/>
  <c r="AI172" i="2"/>
  <c r="AJ172" i="2"/>
  <c r="AK172" i="2"/>
  <c r="AL172" i="2"/>
  <c r="AM172" i="2"/>
  <c r="AN172" i="2"/>
  <c r="AO172" i="2"/>
  <c r="AP172" i="2"/>
  <c r="AQ172" i="2"/>
  <c r="F173" i="2"/>
  <c r="AB173" i="2"/>
  <c r="AE173" i="2"/>
  <c r="AH173" i="2"/>
  <c r="AI173" i="2"/>
  <c r="AJ173" i="2"/>
  <c r="AK173" i="2"/>
  <c r="AL173" i="2"/>
  <c r="AM173" i="2"/>
  <c r="AN173" i="2"/>
  <c r="AO173" i="2"/>
  <c r="AP173" i="2"/>
  <c r="AQ173" i="2"/>
  <c r="F174" i="2"/>
  <c r="AB174" i="2"/>
  <c r="AE174" i="2"/>
  <c r="AH174" i="2"/>
  <c r="AI174" i="2"/>
  <c r="AJ174" i="2"/>
  <c r="AK174" i="2"/>
  <c r="AL174" i="2"/>
  <c r="G174" i="2"/>
  <c r="AM174" i="2"/>
  <c r="AN174" i="2"/>
  <c r="AO174" i="2"/>
  <c r="AP174" i="2"/>
  <c r="AQ174" i="2"/>
  <c r="F175" i="2"/>
  <c r="AB175" i="2"/>
  <c r="AE175" i="2"/>
  <c r="AH175" i="2"/>
  <c r="AI175" i="2"/>
  <c r="AJ175" i="2"/>
  <c r="AK175" i="2"/>
  <c r="AL175" i="2"/>
  <c r="AM175" i="2"/>
  <c r="AN175" i="2"/>
  <c r="AO175" i="2"/>
  <c r="AP175" i="2"/>
  <c r="AQ175" i="2"/>
  <c r="F176" i="2"/>
  <c r="AB176" i="2"/>
  <c r="AE176" i="2"/>
  <c r="AH176" i="2"/>
  <c r="AI176" i="2"/>
  <c r="AJ176" i="2"/>
  <c r="AK176" i="2"/>
  <c r="AL176" i="2"/>
  <c r="AM176" i="2"/>
  <c r="AN176" i="2"/>
  <c r="AO176" i="2"/>
  <c r="AP176" i="2"/>
  <c r="AQ176" i="2"/>
  <c r="F177" i="2"/>
  <c r="AB177" i="2"/>
  <c r="AE177" i="2"/>
  <c r="AH177" i="2"/>
  <c r="AI177" i="2"/>
  <c r="AJ177" i="2"/>
  <c r="AK177" i="2"/>
  <c r="AL177" i="2"/>
  <c r="AM177" i="2"/>
  <c r="AN177" i="2"/>
  <c r="AO177" i="2"/>
  <c r="AP177" i="2"/>
  <c r="AQ177" i="2"/>
  <c r="F178" i="2"/>
  <c r="AB178" i="2"/>
  <c r="AE178" i="2"/>
  <c r="AH178" i="2"/>
  <c r="AI178" i="2"/>
  <c r="AJ178" i="2"/>
  <c r="AK178" i="2"/>
  <c r="AL178" i="2"/>
  <c r="AM178" i="2"/>
  <c r="AN178" i="2"/>
  <c r="AO178" i="2"/>
  <c r="AP178" i="2"/>
  <c r="AQ178" i="2"/>
  <c r="F179" i="2"/>
  <c r="AB179" i="2"/>
  <c r="AE179" i="2"/>
  <c r="AH179" i="2"/>
  <c r="AI179" i="2"/>
  <c r="AJ179" i="2"/>
  <c r="AK179" i="2"/>
  <c r="AL179" i="2"/>
  <c r="AM179" i="2"/>
  <c r="AN179" i="2"/>
  <c r="AO179" i="2"/>
  <c r="AP179" i="2"/>
  <c r="AQ179" i="2"/>
  <c r="F180" i="2"/>
  <c r="AB180" i="2"/>
  <c r="AE180" i="2"/>
  <c r="AH180" i="2"/>
  <c r="AI180" i="2"/>
  <c r="AJ180" i="2"/>
  <c r="AK180" i="2"/>
  <c r="AL180" i="2"/>
  <c r="AM180" i="2"/>
  <c r="AN180" i="2"/>
  <c r="AO180" i="2"/>
  <c r="AP180" i="2"/>
  <c r="AQ180" i="2"/>
  <c r="F181" i="2"/>
  <c r="AB181" i="2"/>
  <c r="AE181" i="2"/>
  <c r="AH181" i="2"/>
  <c r="AI181" i="2"/>
  <c r="AJ181" i="2"/>
  <c r="AK181" i="2"/>
  <c r="AL181" i="2"/>
  <c r="AM181" i="2"/>
  <c r="AN181" i="2"/>
  <c r="AO181" i="2"/>
  <c r="AP181" i="2"/>
  <c r="AQ181" i="2"/>
  <c r="F182" i="2"/>
  <c r="AB182" i="2"/>
  <c r="AE182" i="2"/>
  <c r="AH182" i="2"/>
  <c r="AI182" i="2"/>
  <c r="AJ182" i="2"/>
  <c r="AK182" i="2"/>
  <c r="AL182" i="2"/>
  <c r="AM182" i="2"/>
  <c r="AN182" i="2"/>
  <c r="AO182" i="2"/>
  <c r="AP182" i="2"/>
  <c r="AQ182" i="2"/>
  <c r="F183" i="2"/>
  <c r="AB183" i="2"/>
  <c r="AE183" i="2"/>
  <c r="AH183" i="2"/>
  <c r="AI183" i="2"/>
  <c r="AJ183" i="2"/>
  <c r="AK183" i="2"/>
  <c r="AL183" i="2"/>
  <c r="AM183" i="2"/>
  <c r="AN183" i="2"/>
  <c r="AO183" i="2"/>
  <c r="AP183" i="2"/>
  <c r="AQ183" i="2"/>
  <c r="F184" i="2"/>
  <c r="AB184" i="2"/>
  <c r="AE184" i="2"/>
  <c r="AH184" i="2"/>
  <c r="AI184" i="2"/>
  <c r="AJ184" i="2"/>
  <c r="AK184" i="2"/>
  <c r="AL184" i="2"/>
  <c r="AM184" i="2"/>
  <c r="AN184" i="2"/>
  <c r="AO184" i="2"/>
  <c r="AP184" i="2"/>
  <c r="AQ184" i="2"/>
  <c r="F185" i="2"/>
  <c r="AB185" i="2"/>
  <c r="AE185" i="2"/>
  <c r="AH185" i="2"/>
  <c r="AI185" i="2"/>
  <c r="AJ185" i="2"/>
  <c r="AK185" i="2"/>
  <c r="AL185" i="2"/>
  <c r="AM185" i="2"/>
  <c r="AN185" i="2"/>
  <c r="AO185" i="2"/>
  <c r="AP185" i="2"/>
  <c r="AQ185" i="2"/>
  <c r="F186" i="2"/>
  <c r="AB186" i="2"/>
  <c r="AE186" i="2"/>
  <c r="AH186" i="2"/>
  <c r="AI186" i="2"/>
  <c r="AJ186" i="2"/>
  <c r="AK186" i="2"/>
  <c r="AL186" i="2"/>
  <c r="G186" i="2"/>
  <c r="AM186" i="2"/>
  <c r="AN186" i="2"/>
  <c r="AO186" i="2"/>
  <c r="AP186" i="2"/>
  <c r="AQ186" i="2"/>
  <c r="F187" i="2"/>
  <c r="AB187" i="2"/>
  <c r="AE187" i="2"/>
  <c r="AH187" i="2"/>
  <c r="AI187" i="2"/>
  <c r="AJ187" i="2"/>
  <c r="AK187" i="2"/>
  <c r="AL187" i="2"/>
  <c r="AM187" i="2"/>
  <c r="AN187" i="2"/>
  <c r="AO187" i="2"/>
  <c r="AP187" i="2"/>
  <c r="AQ187" i="2"/>
  <c r="F188" i="2"/>
  <c r="AB188" i="2"/>
  <c r="AE188" i="2"/>
  <c r="AH188" i="2"/>
  <c r="AI188" i="2"/>
  <c r="AJ188" i="2"/>
  <c r="AK188" i="2"/>
  <c r="AL188" i="2"/>
  <c r="AM188" i="2"/>
  <c r="AN188" i="2"/>
  <c r="AO188" i="2"/>
  <c r="AP188" i="2"/>
  <c r="AQ188" i="2"/>
  <c r="F189" i="2"/>
  <c r="AB189" i="2"/>
  <c r="AE189" i="2"/>
  <c r="AH189" i="2"/>
  <c r="AI189" i="2"/>
  <c r="AJ189" i="2"/>
  <c r="AK189" i="2"/>
  <c r="AL189" i="2"/>
  <c r="AM189" i="2"/>
  <c r="AN189" i="2"/>
  <c r="AO189" i="2"/>
  <c r="AP189" i="2"/>
  <c r="AQ189" i="2"/>
  <c r="F190" i="2"/>
  <c r="AB190" i="2"/>
  <c r="AE190" i="2"/>
  <c r="AH190" i="2"/>
  <c r="AI190" i="2"/>
  <c r="AJ190" i="2"/>
  <c r="AK190" i="2"/>
  <c r="AL190" i="2"/>
  <c r="AM190" i="2"/>
  <c r="AN190" i="2"/>
  <c r="AO190" i="2"/>
  <c r="AP190" i="2"/>
  <c r="AQ190" i="2"/>
  <c r="F191" i="2"/>
  <c r="AB191" i="2"/>
  <c r="AE191" i="2"/>
  <c r="AH191" i="2"/>
  <c r="AI191" i="2"/>
  <c r="AJ191" i="2"/>
  <c r="AK191" i="2"/>
  <c r="AL191" i="2"/>
  <c r="AM191" i="2"/>
  <c r="AN191" i="2"/>
  <c r="AO191" i="2"/>
  <c r="AP191" i="2"/>
  <c r="AQ191" i="2"/>
  <c r="F192" i="2"/>
  <c r="AB192" i="2"/>
  <c r="AE192" i="2"/>
  <c r="AH192" i="2"/>
  <c r="AI192" i="2"/>
  <c r="AJ192" i="2"/>
  <c r="AK192" i="2"/>
  <c r="AL192" i="2"/>
  <c r="AM192" i="2"/>
  <c r="AN192" i="2"/>
  <c r="AO192" i="2"/>
  <c r="AP192" i="2"/>
  <c r="AQ192" i="2"/>
  <c r="F193" i="2"/>
  <c r="AB193" i="2"/>
  <c r="AE193" i="2"/>
  <c r="AH193" i="2"/>
  <c r="AI193" i="2"/>
  <c r="AJ193" i="2"/>
  <c r="AK193" i="2"/>
  <c r="AL193" i="2"/>
  <c r="AM193" i="2"/>
  <c r="AN193" i="2"/>
  <c r="AO193" i="2"/>
  <c r="AP193" i="2"/>
  <c r="AQ193" i="2"/>
  <c r="F194" i="2"/>
  <c r="AB194" i="2"/>
  <c r="AE194" i="2"/>
  <c r="AH194" i="2"/>
  <c r="AI194" i="2"/>
  <c r="AJ194" i="2"/>
  <c r="AK194" i="2"/>
  <c r="AL194" i="2"/>
  <c r="AM194" i="2"/>
  <c r="AN194" i="2"/>
  <c r="AO194" i="2"/>
  <c r="AP194" i="2"/>
  <c r="AQ194" i="2"/>
  <c r="F195" i="2"/>
  <c r="AB195" i="2"/>
  <c r="AE195" i="2"/>
  <c r="AH195" i="2"/>
  <c r="AI195" i="2"/>
  <c r="AJ195" i="2"/>
  <c r="AK195" i="2"/>
  <c r="AL195" i="2"/>
  <c r="AM195" i="2"/>
  <c r="AN195" i="2"/>
  <c r="AO195" i="2"/>
  <c r="AP195" i="2"/>
  <c r="AQ195" i="2"/>
  <c r="F196" i="2"/>
  <c r="AB196" i="2"/>
  <c r="AE196" i="2"/>
  <c r="AH196" i="2"/>
  <c r="AI196" i="2"/>
  <c r="AJ196" i="2"/>
  <c r="AK196" i="2"/>
  <c r="AL196" i="2"/>
  <c r="AM196" i="2"/>
  <c r="AN196" i="2"/>
  <c r="AO196" i="2"/>
  <c r="AP196" i="2"/>
  <c r="AQ196" i="2"/>
  <c r="F197" i="2"/>
  <c r="AB197" i="2"/>
  <c r="AE197" i="2"/>
  <c r="AH197" i="2"/>
  <c r="AI197" i="2"/>
  <c r="AJ197" i="2"/>
  <c r="AK197" i="2"/>
  <c r="AL197" i="2"/>
  <c r="AM197" i="2"/>
  <c r="AN197" i="2"/>
  <c r="AO197" i="2"/>
  <c r="AP197" i="2"/>
  <c r="AQ197" i="2"/>
  <c r="F198" i="2"/>
  <c r="AB198" i="2"/>
  <c r="AE198" i="2"/>
  <c r="AH198" i="2"/>
  <c r="AI198" i="2"/>
  <c r="AJ198" i="2"/>
  <c r="AK198" i="2"/>
  <c r="AL198" i="2"/>
  <c r="AM198" i="2"/>
  <c r="AN198" i="2"/>
  <c r="AO198" i="2"/>
  <c r="AP198" i="2"/>
  <c r="AQ198" i="2"/>
  <c r="F199" i="2"/>
  <c r="AB199" i="2"/>
  <c r="AE199" i="2"/>
  <c r="AH199" i="2"/>
  <c r="AI199" i="2"/>
  <c r="AJ199" i="2"/>
  <c r="AK199" i="2"/>
  <c r="AL199" i="2"/>
  <c r="AM199" i="2"/>
  <c r="AN199" i="2"/>
  <c r="AO199" i="2"/>
  <c r="AP199" i="2"/>
  <c r="AQ199" i="2"/>
  <c r="F200" i="2"/>
  <c r="AB200" i="2"/>
  <c r="AE200" i="2"/>
  <c r="AH200" i="2"/>
  <c r="AI200" i="2"/>
  <c r="AJ200" i="2"/>
  <c r="AK200" i="2"/>
  <c r="AL200" i="2"/>
  <c r="AM200" i="2"/>
  <c r="AN200" i="2"/>
  <c r="AO200" i="2"/>
  <c r="AP200" i="2"/>
  <c r="AQ200" i="2"/>
  <c r="F201" i="2"/>
  <c r="AB201" i="2"/>
  <c r="AE201" i="2"/>
  <c r="AH201" i="2"/>
  <c r="AI201" i="2"/>
  <c r="AJ201" i="2"/>
  <c r="AK201" i="2"/>
  <c r="AL201" i="2"/>
  <c r="AM201" i="2"/>
  <c r="AN201" i="2"/>
  <c r="AO201" i="2"/>
  <c r="AP201" i="2"/>
  <c r="AQ201" i="2"/>
  <c r="F202" i="2"/>
  <c r="AB202" i="2"/>
  <c r="AE202" i="2"/>
  <c r="AH202" i="2"/>
  <c r="AI202" i="2"/>
  <c r="AJ202" i="2"/>
  <c r="AK202" i="2"/>
  <c r="AL202" i="2"/>
  <c r="AM202" i="2"/>
  <c r="AN202" i="2"/>
  <c r="AO202" i="2"/>
  <c r="AP202" i="2"/>
  <c r="AQ202" i="2"/>
  <c r="F203" i="2"/>
  <c r="AB203" i="2"/>
  <c r="AE203" i="2"/>
  <c r="AH203" i="2"/>
  <c r="AI203" i="2"/>
  <c r="AJ203" i="2"/>
  <c r="AK203" i="2"/>
  <c r="AL203" i="2"/>
  <c r="AM203" i="2"/>
  <c r="AN203" i="2"/>
  <c r="AO203" i="2"/>
  <c r="AP203" i="2"/>
  <c r="AQ203" i="2"/>
  <c r="F204" i="2"/>
  <c r="AB204" i="2"/>
  <c r="AE204" i="2"/>
  <c r="AH204" i="2"/>
  <c r="AI204" i="2"/>
  <c r="AJ204" i="2"/>
  <c r="AK204" i="2"/>
  <c r="AL204" i="2"/>
  <c r="AM204" i="2"/>
  <c r="AN204" i="2"/>
  <c r="AO204" i="2"/>
  <c r="AP204" i="2"/>
  <c r="AQ204" i="2"/>
  <c r="F205" i="2"/>
  <c r="AB205" i="2"/>
  <c r="AE205" i="2"/>
  <c r="AH205" i="2"/>
  <c r="AI205" i="2"/>
  <c r="AJ205" i="2"/>
  <c r="AK205" i="2"/>
  <c r="AL205" i="2"/>
  <c r="AM205" i="2"/>
  <c r="AN205" i="2"/>
  <c r="AO205" i="2"/>
  <c r="AP205" i="2"/>
  <c r="AQ205" i="2"/>
  <c r="F206" i="2"/>
  <c r="AB206" i="2"/>
  <c r="AE206" i="2"/>
  <c r="AH206" i="2"/>
  <c r="AI206" i="2"/>
  <c r="AJ206" i="2"/>
  <c r="AK206" i="2"/>
  <c r="AL206" i="2"/>
  <c r="AM206" i="2"/>
  <c r="AN206" i="2"/>
  <c r="AO206" i="2"/>
  <c r="AP206" i="2"/>
  <c r="AQ206" i="2"/>
  <c r="F207" i="2"/>
  <c r="AB207" i="2"/>
  <c r="AE207" i="2"/>
  <c r="AH207" i="2"/>
  <c r="AI207" i="2"/>
  <c r="AJ207" i="2"/>
  <c r="AK207" i="2"/>
  <c r="AL207" i="2"/>
  <c r="AM207" i="2"/>
  <c r="AN207" i="2"/>
  <c r="AO207" i="2"/>
  <c r="AP207" i="2"/>
  <c r="AQ207" i="2"/>
  <c r="F208" i="2"/>
  <c r="AB208" i="2"/>
  <c r="AE208" i="2"/>
  <c r="AH208" i="2"/>
  <c r="AI208" i="2"/>
  <c r="AJ208" i="2"/>
  <c r="AK208" i="2"/>
  <c r="AL208" i="2"/>
  <c r="AM208" i="2"/>
  <c r="AN208" i="2"/>
  <c r="AO208" i="2"/>
  <c r="AP208" i="2"/>
  <c r="AQ208" i="2"/>
  <c r="H210" i="2"/>
  <c r="J210" i="2"/>
  <c r="L210" i="2"/>
  <c r="N210" i="2"/>
  <c r="P210" i="2"/>
  <c r="R210" i="2"/>
  <c r="T210" i="2"/>
  <c r="V210" i="2"/>
  <c r="X210" i="2"/>
  <c r="Z210" i="2"/>
  <c r="AE8" i="5"/>
  <c r="AH8" i="5"/>
  <c r="AI8" i="5"/>
  <c r="AJ8" i="5"/>
  <c r="AK8" i="5"/>
  <c r="AL8" i="5"/>
  <c r="AM8" i="5"/>
  <c r="AN8" i="5"/>
  <c r="AO8" i="5"/>
  <c r="AP8" i="5"/>
  <c r="AQ8" i="5"/>
  <c r="F9" i="5"/>
  <c r="AE9" i="5"/>
  <c r="AH9" i="5"/>
  <c r="AI9" i="5"/>
  <c r="AJ9" i="5"/>
  <c r="AK9" i="5"/>
  <c r="AL9" i="5"/>
  <c r="AM9" i="5"/>
  <c r="AN9" i="5"/>
  <c r="AO9" i="5"/>
  <c r="AP9" i="5"/>
  <c r="AQ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F10" i="5"/>
  <c r="AE10" i="5"/>
  <c r="AH10" i="5"/>
  <c r="AI10" i="5"/>
  <c r="AJ10" i="5"/>
  <c r="AK10" i="5"/>
  <c r="AL10" i="5"/>
  <c r="AM10" i="5"/>
  <c r="AN10" i="5"/>
  <c r="AO10" i="5"/>
  <c r="AP10" i="5"/>
  <c r="AQ10" i="5"/>
  <c r="F11" i="5"/>
  <c r="AB11" i="5"/>
  <c r="AE11" i="5"/>
  <c r="AH11" i="5"/>
  <c r="AI11" i="5"/>
  <c r="AJ11" i="5"/>
  <c r="AK11" i="5"/>
  <c r="AL11" i="5"/>
  <c r="AM11" i="5"/>
  <c r="AN11" i="5"/>
  <c r="AO11" i="5"/>
  <c r="AP11" i="5"/>
  <c r="AQ11" i="5"/>
  <c r="F12" i="5"/>
  <c r="AB12" i="5"/>
  <c r="AE12" i="5"/>
  <c r="AH12" i="5"/>
  <c r="AI12" i="5"/>
  <c r="AJ12" i="5"/>
  <c r="AK12" i="5"/>
  <c r="AL12" i="5"/>
  <c r="AM12" i="5"/>
  <c r="AN12" i="5"/>
  <c r="AO12" i="5"/>
  <c r="AP12" i="5"/>
  <c r="AQ12" i="5"/>
  <c r="F13" i="5"/>
  <c r="AB13" i="5"/>
  <c r="AE13" i="5"/>
  <c r="AH13" i="5"/>
  <c r="AI13" i="5"/>
  <c r="AJ13" i="5"/>
  <c r="AK13" i="5"/>
  <c r="AL13" i="5"/>
  <c r="AM13" i="5"/>
  <c r="AN13" i="5"/>
  <c r="AO13" i="5"/>
  <c r="AP13" i="5"/>
  <c r="AQ13" i="5"/>
  <c r="F14" i="5"/>
  <c r="AB14" i="5"/>
  <c r="AE14" i="5"/>
  <c r="AH14" i="5"/>
  <c r="AI14" i="5"/>
  <c r="AJ14" i="5"/>
  <c r="AK14" i="5"/>
  <c r="AL14" i="5"/>
  <c r="AM14" i="5"/>
  <c r="AN14" i="5"/>
  <c r="AO14" i="5"/>
  <c r="AP14" i="5"/>
  <c r="AQ14" i="5"/>
  <c r="F15" i="5"/>
  <c r="AB15" i="5"/>
  <c r="AE15" i="5"/>
  <c r="AH15" i="5"/>
  <c r="AI15" i="5"/>
  <c r="AJ15" i="5"/>
  <c r="AK15" i="5"/>
  <c r="AL15" i="5"/>
  <c r="G15" i="5"/>
  <c r="AM15" i="5"/>
  <c r="AN15" i="5"/>
  <c r="AO15" i="5"/>
  <c r="AP15" i="5"/>
  <c r="AQ15" i="5"/>
  <c r="F16" i="5"/>
  <c r="AB16" i="5"/>
  <c r="AE16" i="5"/>
  <c r="AH16" i="5"/>
  <c r="AI16" i="5"/>
  <c r="AJ16" i="5"/>
  <c r="AK16" i="5"/>
  <c r="AL16" i="5"/>
  <c r="AM16" i="5"/>
  <c r="AN16" i="5"/>
  <c r="AO16" i="5"/>
  <c r="AP16" i="5"/>
  <c r="AQ16" i="5"/>
  <c r="F17" i="5"/>
  <c r="AB17" i="5"/>
  <c r="AE17" i="5"/>
  <c r="AH17" i="5"/>
  <c r="AI17" i="5"/>
  <c r="G17" i="5"/>
  <c r="AJ17" i="5"/>
  <c r="AK17" i="5"/>
  <c r="AL17" i="5"/>
  <c r="AM17" i="5"/>
  <c r="AN17" i="5"/>
  <c r="AO17" i="5"/>
  <c r="AP17" i="5"/>
  <c r="AQ17" i="5"/>
  <c r="F18" i="5"/>
  <c r="AB18" i="5"/>
  <c r="AE18" i="5"/>
  <c r="AH18" i="5"/>
  <c r="AI18" i="5"/>
  <c r="AJ18" i="5"/>
  <c r="AK18" i="5"/>
  <c r="AL18" i="5"/>
  <c r="AM18" i="5"/>
  <c r="AN18" i="5"/>
  <c r="AO18" i="5"/>
  <c r="AP18" i="5"/>
  <c r="AQ18" i="5"/>
  <c r="F19" i="5"/>
  <c r="AB19" i="5"/>
  <c r="AE19" i="5"/>
  <c r="AH19" i="5"/>
  <c r="AI19" i="5"/>
  <c r="AJ19" i="5"/>
  <c r="AK19" i="5"/>
  <c r="AL19" i="5"/>
  <c r="G19" i="5"/>
  <c r="AM19" i="5"/>
  <c r="AN19" i="5"/>
  <c r="AO19" i="5"/>
  <c r="AP19" i="5"/>
  <c r="AQ19" i="5"/>
  <c r="F20" i="5"/>
  <c r="AB20" i="5"/>
  <c r="AE20" i="5"/>
  <c r="AH20" i="5"/>
  <c r="AI20" i="5"/>
  <c r="G20" i="5"/>
  <c r="AJ20" i="5"/>
  <c r="AK20" i="5"/>
  <c r="AL20" i="5"/>
  <c r="AM20" i="5"/>
  <c r="AN20" i="5"/>
  <c r="AO20" i="5"/>
  <c r="AP20" i="5"/>
  <c r="AQ20" i="5"/>
  <c r="F21" i="5"/>
  <c r="AB21" i="5"/>
  <c r="AE21" i="5"/>
  <c r="AH21" i="5"/>
  <c r="AI21" i="5"/>
  <c r="AJ21" i="5"/>
  <c r="AK21" i="5"/>
  <c r="AL21" i="5"/>
  <c r="AM21" i="5"/>
  <c r="AN21" i="5"/>
  <c r="AO21" i="5"/>
  <c r="AP21" i="5"/>
  <c r="AQ21" i="5"/>
  <c r="F22" i="5"/>
  <c r="AB22" i="5"/>
  <c r="AE22" i="5"/>
  <c r="AH22" i="5"/>
  <c r="AI22" i="5"/>
  <c r="AJ22" i="5"/>
  <c r="AK22" i="5"/>
  <c r="AL22" i="5"/>
  <c r="G22" i="5"/>
  <c r="AM22" i="5"/>
  <c r="AN22" i="5"/>
  <c r="AO22" i="5"/>
  <c r="AP22" i="5"/>
  <c r="AQ22" i="5"/>
  <c r="F23" i="5"/>
  <c r="AB23" i="5"/>
  <c r="AE23" i="5"/>
  <c r="AH23" i="5"/>
  <c r="AI23" i="5"/>
  <c r="AJ23" i="5"/>
  <c r="AK23" i="5"/>
  <c r="AL23" i="5"/>
  <c r="AM23" i="5"/>
  <c r="AN23" i="5"/>
  <c r="AO23" i="5"/>
  <c r="AP23" i="5"/>
  <c r="AQ23" i="5"/>
  <c r="F24" i="5"/>
  <c r="AB24" i="5"/>
  <c r="AE24" i="5"/>
  <c r="AH24" i="5"/>
  <c r="AI24" i="5"/>
  <c r="AJ24" i="5"/>
  <c r="AK24" i="5"/>
  <c r="AL24" i="5"/>
  <c r="G24" i="5"/>
  <c r="AM24" i="5"/>
  <c r="AN24" i="5"/>
  <c r="AO24" i="5"/>
  <c r="AP24" i="5"/>
  <c r="AQ24" i="5"/>
  <c r="F25" i="5"/>
  <c r="AB25" i="5"/>
  <c r="AE25" i="5"/>
  <c r="AH25" i="5"/>
  <c r="AI25" i="5"/>
  <c r="AJ25" i="5"/>
  <c r="AK25" i="5"/>
  <c r="AL25" i="5"/>
  <c r="AM25" i="5"/>
  <c r="AN25" i="5"/>
  <c r="AO25" i="5"/>
  <c r="AP25" i="5"/>
  <c r="AQ25" i="5"/>
  <c r="F26" i="5"/>
  <c r="AB26" i="5"/>
  <c r="AE26" i="5"/>
  <c r="AH26" i="5"/>
  <c r="AI26" i="5"/>
  <c r="G26" i="5"/>
  <c r="AJ26" i="5"/>
  <c r="AK26" i="5"/>
  <c r="AL26" i="5"/>
  <c r="AM26" i="5"/>
  <c r="AN26" i="5"/>
  <c r="AO26" i="5"/>
  <c r="AP26" i="5"/>
  <c r="AQ26" i="5"/>
  <c r="F27" i="5"/>
  <c r="AB27" i="5"/>
  <c r="AE27" i="5"/>
  <c r="AH27" i="5"/>
  <c r="G27" i="5"/>
  <c r="AI27" i="5"/>
  <c r="AJ27" i="5"/>
  <c r="AK27" i="5"/>
  <c r="AL27" i="5"/>
  <c r="AM27" i="5"/>
  <c r="AN27" i="5"/>
  <c r="AO27" i="5"/>
  <c r="AP27" i="5"/>
  <c r="AQ27" i="5"/>
  <c r="F28" i="5"/>
  <c r="AB28" i="5"/>
  <c r="AE28" i="5"/>
  <c r="AH28" i="5"/>
  <c r="AI28" i="5"/>
  <c r="G28" i="5"/>
  <c r="AJ28" i="5"/>
  <c r="AK28" i="5"/>
  <c r="AL28" i="5"/>
  <c r="AM28" i="5"/>
  <c r="AN28" i="5"/>
  <c r="AO28" i="5"/>
  <c r="AP28" i="5"/>
  <c r="AQ28" i="5"/>
  <c r="F29" i="5"/>
  <c r="AB29" i="5"/>
  <c r="AE29" i="5"/>
  <c r="AH29" i="5"/>
  <c r="AI29" i="5"/>
  <c r="AJ29" i="5"/>
  <c r="AK29" i="5"/>
  <c r="AL29" i="5"/>
  <c r="AM29" i="5"/>
  <c r="AN29" i="5"/>
  <c r="AO29" i="5"/>
  <c r="AP29" i="5"/>
  <c r="AQ29" i="5"/>
  <c r="F30" i="5"/>
  <c r="AB30" i="5"/>
  <c r="AE30" i="5"/>
  <c r="AH30" i="5"/>
  <c r="G30" i="5"/>
  <c r="AI30" i="5"/>
  <c r="AJ30" i="5"/>
  <c r="AK30" i="5"/>
  <c r="AL30" i="5"/>
  <c r="AM30" i="5"/>
  <c r="AN30" i="5"/>
  <c r="AO30" i="5"/>
  <c r="AP30" i="5"/>
  <c r="AQ30" i="5"/>
  <c r="F31" i="5"/>
  <c r="AB31" i="5"/>
  <c r="AE31" i="5"/>
  <c r="AH31" i="5"/>
  <c r="AI31" i="5"/>
  <c r="AJ31" i="5"/>
  <c r="AK31" i="5"/>
  <c r="AL31" i="5"/>
  <c r="AM31" i="5"/>
  <c r="G31" i="5"/>
  <c r="AN31" i="5"/>
  <c r="AO31" i="5"/>
  <c r="AP31" i="5"/>
  <c r="AQ31" i="5"/>
  <c r="F32" i="5"/>
  <c r="AB32" i="5"/>
  <c r="AE32" i="5"/>
  <c r="AH32" i="5"/>
  <c r="G32" i="5"/>
  <c r="AI32" i="5"/>
  <c r="AJ32" i="5"/>
  <c r="AK32" i="5"/>
  <c r="AL32" i="5"/>
  <c r="AM32" i="5"/>
  <c r="AN32" i="5"/>
  <c r="AO32" i="5"/>
  <c r="AP32" i="5"/>
  <c r="AQ32" i="5"/>
  <c r="F33" i="5"/>
  <c r="AB33" i="5"/>
  <c r="AE33" i="5"/>
  <c r="AH33" i="5"/>
  <c r="AI33" i="5"/>
  <c r="AJ33" i="5"/>
  <c r="AK33" i="5"/>
  <c r="AL33" i="5"/>
  <c r="AM33" i="5"/>
  <c r="G33" i="5"/>
  <c r="AN33" i="5"/>
  <c r="AO33" i="5"/>
  <c r="AP33" i="5"/>
  <c r="AQ33" i="5"/>
  <c r="F34" i="5"/>
  <c r="AB34" i="5"/>
  <c r="AE34" i="5"/>
  <c r="AH34" i="5"/>
  <c r="AI34" i="5"/>
  <c r="AJ34" i="5"/>
  <c r="AK34" i="5"/>
  <c r="AL34" i="5"/>
  <c r="AM34" i="5"/>
  <c r="AN34" i="5"/>
  <c r="AO34" i="5"/>
  <c r="AP34" i="5"/>
  <c r="AQ34" i="5"/>
  <c r="F35" i="5"/>
  <c r="AB35" i="5"/>
  <c r="AE35" i="5"/>
  <c r="AH35" i="5"/>
  <c r="AI35" i="5"/>
  <c r="AJ35" i="5"/>
  <c r="AK35" i="5"/>
  <c r="AL35" i="5"/>
  <c r="AM35" i="5"/>
  <c r="G35" i="5"/>
  <c r="AN35" i="5"/>
  <c r="AO35" i="5"/>
  <c r="AP35" i="5"/>
  <c r="AQ35" i="5"/>
  <c r="F36" i="5"/>
  <c r="AB36" i="5"/>
  <c r="AE36" i="5"/>
  <c r="AH36" i="5"/>
  <c r="G36" i="5"/>
  <c r="AI36" i="5"/>
  <c r="AJ36" i="5"/>
  <c r="AK36" i="5"/>
  <c r="AL36" i="5"/>
  <c r="AM36" i="5"/>
  <c r="AN36" i="5"/>
  <c r="AO36" i="5"/>
  <c r="AP36" i="5"/>
  <c r="AQ36" i="5"/>
  <c r="F37" i="5"/>
  <c r="AB37" i="5"/>
  <c r="AE37" i="5"/>
  <c r="AH37" i="5"/>
  <c r="G37" i="5"/>
  <c r="AI37" i="5"/>
  <c r="AJ37" i="5"/>
  <c r="AK37" i="5"/>
  <c r="AL37" i="5"/>
  <c r="AM37" i="5"/>
  <c r="AN37" i="5"/>
  <c r="AO37" i="5"/>
  <c r="AP37" i="5"/>
  <c r="AQ37" i="5"/>
  <c r="F38" i="5"/>
  <c r="AB38" i="5"/>
  <c r="AE38" i="5"/>
  <c r="AH38" i="5"/>
  <c r="AI38" i="5"/>
  <c r="AJ38" i="5"/>
  <c r="AK38" i="5"/>
  <c r="AL38" i="5"/>
  <c r="G38" i="5"/>
  <c r="AM38" i="5"/>
  <c r="AN38" i="5"/>
  <c r="AO38" i="5"/>
  <c r="AP38" i="5"/>
  <c r="AQ38" i="5"/>
  <c r="F39" i="5"/>
  <c r="AB39" i="5"/>
  <c r="AE39" i="5"/>
  <c r="AH39" i="5"/>
  <c r="AI39" i="5"/>
  <c r="AJ39" i="5"/>
  <c r="AK39" i="5"/>
  <c r="AL39" i="5"/>
  <c r="AM39" i="5"/>
  <c r="AN39" i="5"/>
  <c r="AO39" i="5"/>
  <c r="AP39" i="5"/>
  <c r="AQ39" i="5"/>
  <c r="F40" i="5"/>
  <c r="AB40" i="5"/>
  <c r="AE40" i="5"/>
  <c r="AH40" i="5"/>
  <c r="G40" i="5"/>
  <c r="AI40" i="5"/>
  <c r="AJ40" i="5"/>
  <c r="AK40" i="5"/>
  <c r="AL40" i="5"/>
  <c r="AM40" i="5"/>
  <c r="AN40" i="5"/>
  <c r="AO40" i="5"/>
  <c r="AP40" i="5"/>
  <c r="AQ40" i="5"/>
  <c r="F41" i="5"/>
  <c r="AB41" i="5"/>
  <c r="AE41" i="5"/>
  <c r="AH41" i="5"/>
  <c r="AI41" i="5"/>
  <c r="AJ41" i="5"/>
  <c r="AK41" i="5"/>
  <c r="AL41" i="5"/>
  <c r="AM41" i="5"/>
  <c r="G41" i="5"/>
  <c r="AN41" i="5"/>
  <c r="AO41" i="5"/>
  <c r="AP41" i="5"/>
  <c r="AQ41" i="5"/>
  <c r="F42" i="5"/>
  <c r="AB42" i="5"/>
  <c r="AE42" i="5"/>
  <c r="AH42" i="5"/>
  <c r="G42" i="5"/>
  <c r="AI42" i="5"/>
  <c r="AJ42" i="5"/>
  <c r="AK42" i="5"/>
  <c r="AL42" i="5"/>
  <c r="AM42" i="5"/>
  <c r="AN42" i="5"/>
  <c r="AO42" i="5"/>
  <c r="AP42" i="5"/>
  <c r="AQ42" i="5"/>
  <c r="F43" i="5"/>
  <c r="AB43" i="5"/>
  <c r="AE43" i="5"/>
  <c r="AH43" i="5"/>
  <c r="AI43" i="5"/>
  <c r="AJ43" i="5"/>
  <c r="AK43" i="5"/>
  <c r="AL43" i="5"/>
  <c r="AM43" i="5"/>
  <c r="G43" i="5"/>
  <c r="AN43" i="5"/>
  <c r="AO43" i="5"/>
  <c r="AP43" i="5"/>
  <c r="AQ43" i="5"/>
  <c r="F44" i="5"/>
  <c r="AB44" i="5"/>
  <c r="AE44" i="5"/>
  <c r="AH44" i="5"/>
  <c r="G44" i="5"/>
  <c r="AI44" i="5"/>
  <c r="AJ44" i="5"/>
  <c r="AK44" i="5"/>
  <c r="AL44" i="5"/>
  <c r="AM44" i="5"/>
  <c r="AN44" i="5"/>
  <c r="AO44" i="5"/>
  <c r="AP44" i="5"/>
  <c r="AQ44" i="5"/>
  <c r="F45" i="5"/>
  <c r="AB45" i="5"/>
  <c r="AE45" i="5"/>
  <c r="AH45" i="5"/>
  <c r="AI45" i="5"/>
  <c r="AJ45" i="5"/>
  <c r="AK45" i="5"/>
  <c r="AL45" i="5"/>
  <c r="AM45" i="5"/>
  <c r="G45" i="5"/>
  <c r="AN45" i="5"/>
  <c r="AO45" i="5"/>
  <c r="AP45" i="5"/>
  <c r="AQ45" i="5"/>
  <c r="F46" i="5"/>
  <c r="AB46" i="5"/>
  <c r="AE46" i="5"/>
  <c r="AH46" i="5"/>
  <c r="G46" i="5"/>
  <c r="AI46" i="5"/>
  <c r="AJ46" i="5"/>
  <c r="AK46" i="5"/>
  <c r="AL46" i="5"/>
  <c r="AM46" i="5"/>
  <c r="AN46" i="5"/>
  <c r="AO46" i="5"/>
  <c r="AP46" i="5"/>
  <c r="AQ46" i="5"/>
  <c r="F47" i="5"/>
  <c r="AB47" i="5"/>
  <c r="AE47" i="5"/>
  <c r="AH47" i="5"/>
  <c r="AI47" i="5"/>
  <c r="AJ47" i="5"/>
  <c r="AK47" i="5"/>
  <c r="AL47" i="5"/>
  <c r="AM47" i="5"/>
  <c r="G47" i="5"/>
  <c r="AN47" i="5"/>
  <c r="AO47" i="5"/>
  <c r="AP47" i="5"/>
  <c r="AQ47" i="5"/>
  <c r="F48" i="5"/>
  <c r="AB48" i="5"/>
  <c r="AE48" i="5"/>
  <c r="AH48" i="5"/>
  <c r="AI48" i="5"/>
  <c r="AJ48" i="5"/>
  <c r="AK48" i="5"/>
  <c r="AL48" i="5"/>
  <c r="AM48" i="5"/>
  <c r="AN48" i="5"/>
  <c r="AO48" i="5"/>
  <c r="AP48" i="5"/>
  <c r="AQ48" i="5"/>
  <c r="F49" i="5"/>
  <c r="AB49" i="5"/>
  <c r="M71" i="10"/>
  <c r="AE49" i="5"/>
  <c r="AH49" i="5"/>
  <c r="AI49" i="5"/>
  <c r="AJ49" i="5"/>
  <c r="AK49" i="5"/>
  <c r="G49" i="5"/>
  <c r="AL49" i="5"/>
  <c r="AM49" i="5"/>
  <c r="AN49" i="5"/>
  <c r="AO49" i="5"/>
  <c r="AP49" i="5"/>
  <c r="AQ49" i="5"/>
  <c r="F50" i="5"/>
  <c r="AB50" i="5"/>
  <c r="AE50" i="5"/>
  <c r="AH50" i="5"/>
  <c r="AI50" i="5"/>
  <c r="AJ50" i="5"/>
  <c r="AK50" i="5"/>
  <c r="AL50" i="5"/>
  <c r="AM50" i="5"/>
  <c r="AN50" i="5"/>
  <c r="AO50" i="5"/>
  <c r="AP50" i="5"/>
  <c r="AQ50" i="5"/>
  <c r="F51" i="5"/>
  <c r="AB51" i="5"/>
  <c r="AE51" i="5"/>
  <c r="AH51" i="5"/>
  <c r="AI51" i="5"/>
  <c r="AJ51" i="5"/>
  <c r="AK51" i="5"/>
  <c r="AL51" i="5"/>
  <c r="AM51" i="5"/>
  <c r="AN51" i="5"/>
  <c r="AO51" i="5"/>
  <c r="AP51" i="5"/>
  <c r="AQ51" i="5"/>
  <c r="F52" i="5"/>
  <c r="AB52" i="5"/>
  <c r="AE52" i="5"/>
  <c r="AH52" i="5"/>
  <c r="G52" i="5"/>
  <c r="AI52" i="5"/>
  <c r="AJ52" i="5"/>
  <c r="AK52" i="5"/>
  <c r="AL52" i="5"/>
  <c r="AM52" i="5"/>
  <c r="AN52" i="5"/>
  <c r="AO52" i="5"/>
  <c r="AP52" i="5"/>
  <c r="AQ52" i="5"/>
  <c r="F53" i="5"/>
  <c r="AB53" i="5"/>
  <c r="AE53" i="5"/>
  <c r="AH53" i="5"/>
  <c r="AI53" i="5"/>
  <c r="G53" i="5"/>
  <c r="AJ53" i="5"/>
  <c r="AK53" i="5"/>
  <c r="AL53" i="5"/>
  <c r="AM53" i="5"/>
  <c r="AN53" i="5"/>
  <c r="AO53" i="5"/>
  <c r="AP53" i="5"/>
  <c r="AQ53" i="5"/>
  <c r="F54" i="5"/>
  <c r="AB54" i="5"/>
  <c r="AE54" i="5"/>
  <c r="AH54" i="5"/>
  <c r="G54" i="5"/>
  <c r="AI54" i="5"/>
  <c r="AJ54" i="5"/>
  <c r="AK54" i="5"/>
  <c r="AL54" i="5"/>
  <c r="AM54" i="5"/>
  <c r="AN54" i="5"/>
  <c r="AO54" i="5"/>
  <c r="AP54" i="5"/>
  <c r="AQ54" i="5"/>
  <c r="F55" i="5"/>
  <c r="AB55" i="5"/>
  <c r="AE55" i="5"/>
  <c r="AH55" i="5"/>
  <c r="AI55" i="5"/>
  <c r="G55" i="5"/>
  <c r="AJ55" i="5"/>
  <c r="AK55" i="5"/>
  <c r="AL55" i="5"/>
  <c r="AM55" i="5"/>
  <c r="AN55" i="5"/>
  <c r="AO55" i="5"/>
  <c r="AP55" i="5"/>
  <c r="AQ55" i="5"/>
  <c r="F56" i="5"/>
  <c r="AB56" i="5"/>
  <c r="AE56" i="5"/>
  <c r="AH56" i="5"/>
  <c r="G56" i="5"/>
  <c r="AI56" i="5"/>
  <c r="AJ56" i="5"/>
  <c r="AK56" i="5"/>
  <c r="AL56" i="5"/>
  <c r="AM56" i="5"/>
  <c r="AN56" i="5"/>
  <c r="AO56" i="5"/>
  <c r="AP56" i="5"/>
  <c r="AQ56" i="5"/>
  <c r="F57" i="5"/>
  <c r="AB57" i="5"/>
  <c r="AE57" i="5"/>
  <c r="AH57" i="5"/>
  <c r="AI57" i="5"/>
  <c r="G57" i="5"/>
  <c r="AJ57" i="5"/>
  <c r="AK57" i="5"/>
  <c r="AL57" i="5"/>
  <c r="AM57" i="5"/>
  <c r="AN57" i="5"/>
  <c r="AO57" i="5"/>
  <c r="AP57" i="5"/>
  <c r="AQ57" i="5"/>
  <c r="F58" i="5"/>
  <c r="AB58" i="5"/>
  <c r="AE58" i="5"/>
  <c r="AH58" i="5"/>
  <c r="AI58" i="5"/>
  <c r="AJ58" i="5"/>
  <c r="AK58" i="5"/>
  <c r="AL58" i="5"/>
  <c r="AM58" i="5"/>
  <c r="AN58" i="5"/>
  <c r="G58" i="5"/>
  <c r="AO58" i="5"/>
  <c r="AP58" i="5"/>
  <c r="AQ58" i="5"/>
  <c r="F59" i="5"/>
  <c r="AB59" i="5"/>
  <c r="AE59" i="5"/>
  <c r="AH59" i="5"/>
  <c r="AI59" i="5"/>
  <c r="AJ59" i="5"/>
  <c r="AK59" i="5"/>
  <c r="AL59" i="5"/>
  <c r="G59" i="5"/>
  <c r="AM59" i="5"/>
  <c r="AN59" i="5"/>
  <c r="AO59" i="5"/>
  <c r="AP59" i="5"/>
  <c r="AQ59" i="5"/>
  <c r="F60" i="5"/>
  <c r="AB60" i="5"/>
  <c r="AE60" i="5"/>
  <c r="AH60" i="5"/>
  <c r="AI60" i="5"/>
  <c r="AJ60" i="5"/>
  <c r="AK60" i="5"/>
  <c r="AL60" i="5"/>
  <c r="AM60" i="5"/>
  <c r="AN60" i="5"/>
  <c r="AO60" i="5"/>
  <c r="AP60" i="5"/>
  <c r="AQ60" i="5"/>
  <c r="F61" i="5"/>
  <c r="AB61" i="5"/>
  <c r="AE61" i="5"/>
  <c r="AH61" i="5"/>
  <c r="AI61" i="5"/>
  <c r="AJ61" i="5"/>
  <c r="AK61" i="5"/>
  <c r="AL61" i="5"/>
  <c r="AM61" i="5"/>
  <c r="AN61" i="5"/>
  <c r="AO61" i="5"/>
  <c r="AP61" i="5"/>
  <c r="AQ61" i="5"/>
  <c r="F62" i="5"/>
  <c r="AB62" i="5"/>
  <c r="AE62" i="5"/>
  <c r="AH62" i="5"/>
  <c r="AI62" i="5"/>
  <c r="AJ62" i="5"/>
  <c r="AK62" i="5"/>
  <c r="AL62" i="5"/>
  <c r="AM62" i="5"/>
  <c r="AN62" i="5"/>
  <c r="AO62" i="5"/>
  <c r="AP62" i="5"/>
  <c r="AQ62" i="5"/>
  <c r="F63" i="5"/>
  <c r="AB63" i="5"/>
  <c r="AE63" i="5"/>
  <c r="AH63" i="5"/>
  <c r="AI63" i="5"/>
  <c r="AJ63" i="5"/>
  <c r="AK63" i="5"/>
  <c r="AL63" i="5"/>
  <c r="AM63" i="5"/>
  <c r="AN63" i="5"/>
  <c r="AO63" i="5"/>
  <c r="AP63" i="5"/>
  <c r="AQ63" i="5"/>
  <c r="F64" i="5"/>
  <c r="AB64" i="5"/>
  <c r="AE64" i="5"/>
  <c r="AH64" i="5"/>
  <c r="AI64" i="5"/>
  <c r="AJ64" i="5"/>
  <c r="AK64" i="5"/>
  <c r="AL64" i="5"/>
  <c r="AM64" i="5"/>
  <c r="AN64" i="5"/>
  <c r="AO64" i="5"/>
  <c r="AP64" i="5"/>
  <c r="AQ64" i="5"/>
  <c r="F65" i="5"/>
  <c r="AB65" i="5"/>
  <c r="AE65" i="5"/>
  <c r="AH65" i="5"/>
  <c r="AI65" i="5"/>
  <c r="AJ65" i="5"/>
  <c r="AK65" i="5"/>
  <c r="AL65" i="5"/>
  <c r="AM65" i="5"/>
  <c r="AN65" i="5"/>
  <c r="AO65" i="5"/>
  <c r="AP65" i="5"/>
  <c r="AQ65" i="5"/>
  <c r="F66" i="5"/>
  <c r="AB66" i="5"/>
  <c r="AE66" i="5"/>
  <c r="AH66" i="5"/>
  <c r="AI66" i="5"/>
  <c r="AJ66" i="5"/>
  <c r="AK66" i="5"/>
  <c r="AL66" i="5"/>
  <c r="AM66" i="5"/>
  <c r="AN66" i="5"/>
  <c r="AO66" i="5"/>
  <c r="AP66" i="5"/>
  <c r="AQ66" i="5"/>
  <c r="F67" i="5"/>
  <c r="AB67" i="5"/>
  <c r="AE67" i="5"/>
  <c r="AH67" i="5"/>
  <c r="AI67" i="5"/>
  <c r="AJ67" i="5"/>
  <c r="AK67" i="5"/>
  <c r="AL67" i="5"/>
  <c r="AM67" i="5"/>
  <c r="AN67" i="5"/>
  <c r="AO67" i="5"/>
  <c r="AP67" i="5"/>
  <c r="AQ67" i="5"/>
  <c r="F68" i="5"/>
  <c r="AB68" i="5"/>
  <c r="AE68" i="5"/>
  <c r="AH68" i="5"/>
  <c r="AI68" i="5"/>
  <c r="AJ68" i="5"/>
  <c r="AK68" i="5"/>
  <c r="AL68" i="5"/>
  <c r="AM68" i="5"/>
  <c r="AN68" i="5"/>
  <c r="G68" i="5"/>
  <c r="AO68" i="5"/>
  <c r="AP68" i="5"/>
  <c r="AQ68" i="5"/>
  <c r="F69" i="5"/>
  <c r="AB69" i="5"/>
  <c r="AE69" i="5"/>
  <c r="AH69" i="5"/>
  <c r="AI69" i="5"/>
  <c r="AJ69" i="5"/>
  <c r="AK69" i="5"/>
  <c r="AL69" i="5"/>
  <c r="G69" i="5"/>
  <c r="AM69" i="5"/>
  <c r="AN69" i="5"/>
  <c r="AO69" i="5"/>
  <c r="AP69" i="5"/>
  <c r="AQ69" i="5"/>
  <c r="F70" i="5"/>
  <c r="AB70" i="5"/>
  <c r="AE70" i="5"/>
  <c r="AH70" i="5"/>
  <c r="G70" i="5"/>
  <c r="AI70" i="5"/>
  <c r="AJ70" i="5"/>
  <c r="AK70" i="5"/>
  <c r="AL70" i="5"/>
  <c r="AM70" i="5"/>
  <c r="AN70" i="5"/>
  <c r="AO70" i="5"/>
  <c r="AP70" i="5"/>
  <c r="AQ70" i="5"/>
  <c r="F71" i="5"/>
  <c r="AB71" i="5"/>
  <c r="AE71" i="5"/>
  <c r="AH71" i="5"/>
  <c r="G71" i="5"/>
  <c r="AI71" i="5"/>
  <c r="AJ71" i="5"/>
  <c r="AK71" i="5"/>
  <c r="AL71" i="5"/>
  <c r="AM71" i="5"/>
  <c r="AN71" i="5"/>
  <c r="AO71" i="5"/>
  <c r="AP71" i="5"/>
  <c r="AQ71" i="5"/>
  <c r="F72" i="5"/>
  <c r="AB72" i="5"/>
  <c r="AE72" i="5"/>
  <c r="AH72" i="5"/>
  <c r="AI72" i="5"/>
  <c r="G72" i="5"/>
  <c r="AJ72" i="5"/>
  <c r="AK72" i="5"/>
  <c r="AL72" i="5"/>
  <c r="AM72" i="5"/>
  <c r="AN72" i="5"/>
  <c r="AO72" i="5"/>
  <c r="AP72" i="5"/>
  <c r="AQ72" i="5"/>
  <c r="F73" i="5"/>
  <c r="AB73" i="5"/>
  <c r="AE73" i="5"/>
  <c r="AH73" i="5"/>
  <c r="AI73" i="5"/>
  <c r="AJ73" i="5"/>
  <c r="G73" i="5"/>
  <c r="AK73" i="5"/>
  <c r="AL73" i="5"/>
  <c r="AM73" i="5"/>
  <c r="AN73" i="5"/>
  <c r="AO73" i="5"/>
  <c r="AP73" i="5"/>
  <c r="AQ73" i="5"/>
  <c r="F74" i="5"/>
  <c r="AB74" i="5"/>
  <c r="AE74" i="5"/>
  <c r="AH74" i="5"/>
  <c r="AI74" i="5"/>
  <c r="AJ74" i="5"/>
  <c r="AK74" i="5"/>
  <c r="AL74" i="5"/>
  <c r="AM74" i="5"/>
  <c r="AN74" i="5"/>
  <c r="AO74" i="5"/>
  <c r="AP74" i="5"/>
  <c r="AQ74" i="5"/>
  <c r="F75" i="5"/>
  <c r="AB75" i="5"/>
  <c r="AE75" i="5"/>
  <c r="AH75" i="5"/>
  <c r="AI75" i="5"/>
  <c r="AJ75" i="5"/>
  <c r="AK75" i="5"/>
  <c r="AL75" i="5"/>
  <c r="AM75" i="5"/>
  <c r="AN75" i="5"/>
  <c r="AO75" i="5"/>
  <c r="AP75" i="5"/>
  <c r="AQ75" i="5"/>
  <c r="F76" i="5"/>
  <c r="AB76" i="5"/>
  <c r="AE76" i="5"/>
  <c r="AH76" i="5"/>
  <c r="AI76" i="5"/>
  <c r="AJ76" i="5"/>
  <c r="AK76" i="5"/>
  <c r="AL76" i="5"/>
  <c r="AM76" i="5"/>
  <c r="AN76" i="5"/>
  <c r="AO76" i="5"/>
  <c r="AP76" i="5"/>
  <c r="AQ76" i="5"/>
  <c r="F77" i="5"/>
  <c r="AB77" i="5"/>
  <c r="AE77" i="5"/>
  <c r="AH77" i="5"/>
  <c r="AI77" i="5"/>
  <c r="AJ77" i="5"/>
  <c r="AK77" i="5"/>
  <c r="AL77" i="5"/>
  <c r="AM77" i="5"/>
  <c r="AN77" i="5"/>
  <c r="AO77" i="5"/>
  <c r="AP77" i="5"/>
  <c r="AQ77" i="5"/>
  <c r="F78" i="5"/>
  <c r="AB78" i="5"/>
  <c r="AE78" i="5"/>
  <c r="AH78" i="5"/>
  <c r="G78" i="5"/>
  <c r="AI78" i="5"/>
  <c r="AJ78" i="5"/>
  <c r="AK78" i="5"/>
  <c r="AL78" i="5"/>
  <c r="AM78" i="5"/>
  <c r="AN78" i="5"/>
  <c r="AO78" i="5"/>
  <c r="AP78" i="5"/>
  <c r="AQ78" i="5"/>
  <c r="F79" i="5"/>
  <c r="AB79" i="5"/>
  <c r="AE79" i="5"/>
  <c r="AH79" i="5"/>
  <c r="AI79" i="5"/>
  <c r="AJ79" i="5"/>
  <c r="AK79" i="5"/>
  <c r="AL79" i="5"/>
  <c r="AM79" i="5"/>
  <c r="AN79" i="5"/>
  <c r="AO79" i="5"/>
  <c r="AP79" i="5"/>
  <c r="AQ79" i="5"/>
  <c r="F80" i="5"/>
  <c r="AB80" i="5"/>
  <c r="AE80" i="5"/>
  <c r="AH80" i="5"/>
  <c r="AI80" i="5"/>
  <c r="AJ80" i="5"/>
  <c r="AK80" i="5"/>
  <c r="AL80" i="5"/>
  <c r="AM80" i="5"/>
  <c r="AN80" i="5"/>
  <c r="AO80" i="5"/>
  <c r="AP80" i="5"/>
  <c r="AQ80" i="5"/>
  <c r="F81" i="5"/>
  <c r="AB81" i="5"/>
  <c r="AE81" i="5"/>
  <c r="AH81" i="5"/>
  <c r="AI81" i="5"/>
  <c r="AJ81" i="5"/>
  <c r="AK81" i="5"/>
  <c r="AL81" i="5"/>
  <c r="AM81" i="5"/>
  <c r="AN81" i="5"/>
  <c r="AO81" i="5"/>
  <c r="AP81" i="5"/>
  <c r="AQ81" i="5"/>
  <c r="F82" i="5"/>
  <c r="AB82" i="5"/>
  <c r="AE82" i="5"/>
  <c r="AH82" i="5"/>
  <c r="AI82" i="5"/>
  <c r="AJ82" i="5"/>
  <c r="AK82" i="5"/>
  <c r="AL82" i="5"/>
  <c r="AM82" i="5"/>
  <c r="AN82" i="5"/>
  <c r="G82" i="5"/>
  <c r="AO82" i="5"/>
  <c r="AP82" i="5"/>
  <c r="AQ82" i="5"/>
  <c r="F83" i="5"/>
  <c r="AB83" i="5"/>
  <c r="AE83" i="5"/>
  <c r="AH83" i="5"/>
  <c r="AI83" i="5"/>
  <c r="AJ83" i="5"/>
  <c r="AK83" i="5"/>
  <c r="AL83" i="5"/>
  <c r="G83" i="5"/>
  <c r="AM83" i="5"/>
  <c r="AN83" i="5"/>
  <c r="AO83" i="5"/>
  <c r="AP83" i="5"/>
  <c r="AQ83" i="5"/>
  <c r="F84" i="5"/>
  <c r="AB84" i="5"/>
  <c r="AE84" i="5"/>
  <c r="AH84" i="5"/>
  <c r="AI84" i="5"/>
  <c r="AJ84" i="5"/>
  <c r="AK84" i="5"/>
  <c r="AL84" i="5"/>
  <c r="AM84" i="5"/>
  <c r="AN84" i="5"/>
  <c r="AO84" i="5"/>
  <c r="AP84" i="5"/>
  <c r="AQ84" i="5"/>
  <c r="F85" i="5"/>
  <c r="AB85" i="5"/>
  <c r="AE85" i="5"/>
  <c r="AH85" i="5"/>
  <c r="AI85" i="5"/>
  <c r="AJ85" i="5"/>
  <c r="AK85" i="5"/>
  <c r="AL85" i="5"/>
  <c r="AM85" i="5"/>
  <c r="AN85" i="5"/>
  <c r="AO85" i="5"/>
  <c r="AP85" i="5"/>
  <c r="AQ85" i="5"/>
  <c r="F86" i="5"/>
  <c r="AB86" i="5"/>
  <c r="AE86" i="5"/>
  <c r="AH86" i="5"/>
  <c r="AI86" i="5"/>
  <c r="AJ86" i="5"/>
  <c r="AK86" i="5"/>
  <c r="AL86" i="5"/>
  <c r="AM86" i="5"/>
  <c r="AN86" i="5"/>
  <c r="AO86" i="5"/>
  <c r="AP86" i="5"/>
  <c r="AQ86" i="5"/>
  <c r="F87" i="5"/>
  <c r="AB87" i="5"/>
  <c r="AE87" i="5"/>
  <c r="AH87" i="5"/>
  <c r="AI87" i="5"/>
  <c r="AJ87" i="5"/>
  <c r="AK87" i="5"/>
  <c r="AL87" i="5"/>
  <c r="AM87" i="5"/>
  <c r="AN87" i="5"/>
  <c r="AO87" i="5"/>
  <c r="AP87" i="5"/>
  <c r="AQ87" i="5"/>
  <c r="F88" i="5"/>
  <c r="AB88" i="5"/>
  <c r="AE88" i="5"/>
  <c r="AH88" i="5"/>
  <c r="AI88" i="5"/>
  <c r="AJ88" i="5"/>
  <c r="AK88" i="5"/>
  <c r="AL88" i="5"/>
  <c r="AM88" i="5"/>
  <c r="AN88" i="5"/>
  <c r="G88" i="5"/>
  <c r="AO88" i="5"/>
  <c r="AP88" i="5"/>
  <c r="AQ88" i="5"/>
  <c r="F89" i="5"/>
  <c r="AB89" i="5"/>
  <c r="AE89" i="5"/>
  <c r="AH89" i="5"/>
  <c r="AI89" i="5"/>
  <c r="AJ89" i="5"/>
  <c r="AK89" i="5"/>
  <c r="AL89" i="5"/>
  <c r="G89" i="5"/>
  <c r="AM89" i="5"/>
  <c r="AN89" i="5"/>
  <c r="AO89" i="5"/>
  <c r="AP89" i="5"/>
  <c r="AQ89" i="5"/>
  <c r="F90" i="5"/>
  <c r="AB90" i="5"/>
  <c r="AE90" i="5"/>
  <c r="AH90" i="5"/>
  <c r="AI90" i="5"/>
  <c r="AJ90" i="5"/>
  <c r="AK90" i="5"/>
  <c r="AL90" i="5"/>
  <c r="AM90" i="5"/>
  <c r="AN90" i="5"/>
  <c r="G90" i="5"/>
  <c r="AO90" i="5"/>
  <c r="AP90" i="5"/>
  <c r="AQ90" i="5"/>
  <c r="F91" i="5"/>
  <c r="AB91" i="5"/>
  <c r="AE91" i="5"/>
  <c r="AH91" i="5"/>
  <c r="AI91" i="5"/>
  <c r="AJ91" i="5"/>
  <c r="AK91" i="5"/>
  <c r="AL91" i="5"/>
  <c r="AM91" i="5"/>
  <c r="AN91" i="5"/>
  <c r="AO91" i="5"/>
  <c r="AP91" i="5"/>
  <c r="AQ91" i="5"/>
  <c r="F92" i="5"/>
  <c r="AB92" i="5"/>
  <c r="AE92" i="5"/>
  <c r="AH92" i="5"/>
  <c r="AI92" i="5"/>
  <c r="AJ92" i="5"/>
  <c r="AK92" i="5"/>
  <c r="AL92" i="5"/>
  <c r="AM92" i="5"/>
  <c r="AN92" i="5"/>
  <c r="AO92" i="5"/>
  <c r="AP92" i="5"/>
  <c r="AQ92" i="5"/>
  <c r="F93" i="5"/>
  <c r="AB93" i="5"/>
  <c r="AE93" i="5"/>
  <c r="AH93" i="5"/>
  <c r="AI93" i="5"/>
  <c r="AJ93" i="5"/>
  <c r="AK93" i="5"/>
  <c r="AL93" i="5"/>
  <c r="AM93" i="5"/>
  <c r="AN93" i="5"/>
  <c r="AO93" i="5"/>
  <c r="AP93" i="5"/>
  <c r="AQ93" i="5"/>
  <c r="F94" i="5"/>
  <c r="AB94" i="5"/>
  <c r="AE94" i="5"/>
  <c r="AH94" i="5"/>
  <c r="AI94" i="5"/>
  <c r="AJ94" i="5"/>
  <c r="AK94" i="5"/>
  <c r="AL94" i="5"/>
  <c r="AM94" i="5"/>
  <c r="AN94" i="5"/>
  <c r="AO94" i="5"/>
  <c r="AP94" i="5"/>
  <c r="AQ94" i="5"/>
  <c r="F95" i="5"/>
  <c r="AB95" i="5"/>
  <c r="AE95" i="5"/>
  <c r="AH95" i="5"/>
  <c r="AI95" i="5"/>
  <c r="AJ95" i="5"/>
  <c r="AK95" i="5"/>
  <c r="AL95" i="5"/>
  <c r="AM95" i="5"/>
  <c r="AN95" i="5"/>
  <c r="AO95" i="5"/>
  <c r="AP95" i="5"/>
  <c r="AQ95" i="5"/>
  <c r="F96" i="5"/>
  <c r="AB96" i="5"/>
  <c r="AE96" i="5"/>
  <c r="AH96" i="5"/>
  <c r="AI96" i="5"/>
  <c r="AJ96" i="5"/>
  <c r="AK96" i="5"/>
  <c r="AL96" i="5"/>
  <c r="AM96" i="5"/>
  <c r="AN96" i="5"/>
  <c r="AO96" i="5"/>
  <c r="AP96" i="5"/>
  <c r="AQ96" i="5"/>
  <c r="F97" i="5"/>
  <c r="AB97" i="5"/>
  <c r="AE97" i="5"/>
  <c r="AH97" i="5"/>
  <c r="AI97" i="5"/>
  <c r="AJ97" i="5"/>
  <c r="AK97" i="5"/>
  <c r="AL97" i="5"/>
  <c r="AM97" i="5"/>
  <c r="AN97" i="5"/>
  <c r="AO97" i="5"/>
  <c r="AP97" i="5"/>
  <c r="AQ97" i="5"/>
  <c r="F98" i="5"/>
  <c r="AB98" i="5"/>
  <c r="AE98" i="5"/>
  <c r="AH98" i="5"/>
  <c r="AI98" i="5"/>
  <c r="AJ98" i="5"/>
  <c r="AK98" i="5"/>
  <c r="AL98" i="5"/>
  <c r="AM98" i="5"/>
  <c r="AN98" i="5"/>
  <c r="AO98" i="5"/>
  <c r="AP98" i="5"/>
  <c r="AQ98" i="5"/>
  <c r="F99" i="5"/>
  <c r="AB99" i="5"/>
  <c r="AE99" i="5"/>
  <c r="AH99" i="5"/>
  <c r="AI99" i="5"/>
  <c r="AJ99" i="5"/>
  <c r="AK99" i="5"/>
  <c r="AL99" i="5"/>
  <c r="AM99" i="5"/>
  <c r="AN99" i="5"/>
  <c r="AO99" i="5"/>
  <c r="AP99" i="5"/>
  <c r="AQ99" i="5"/>
  <c r="F100" i="5"/>
  <c r="AB100" i="5"/>
  <c r="AE100" i="5"/>
  <c r="AH100" i="5"/>
  <c r="AI100" i="5"/>
  <c r="AJ100" i="5"/>
  <c r="AK100" i="5"/>
  <c r="AL100" i="5"/>
  <c r="AM100" i="5"/>
  <c r="AN100" i="5"/>
  <c r="AO100" i="5"/>
  <c r="AP100" i="5"/>
  <c r="AQ100" i="5"/>
  <c r="F101" i="5"/>
  <c r="AB101" i="5"/>
  <c r="AE101" i="5"/>
  <c r="AH101" i="5"/>
  <c r="AI101" i="5"/>
  <c r="AJ101" i="5"/>
  <c r="AK101" i="5"/>
  <c r="AL101" i="5"/>
  <c r="AM101" i="5"/>
  <c r="AN101" i="5"/>
  <c r="AO101" i="5"/>
  <c r="AP101" i="5"/>
  <c r="AQ101" i="5"/>
  <c r="F102" i="5"/>
  <c r="AB102" i="5"/>
  <c r="AE102" i="5"/>
  <c r="AH102" i="5"/>
  <c r="AI102" i="5"/>
  <c r="AJ102" i="5"/>
  <c r="AK102" i="5"/>
  <c r="AL102" i="5"/>
  <c r="AM102" i="5"/>
  <c r="AN102" i="5"/>
  <c r="AO102" i="5"/>
  <c r="AP102" i="5"/>
  <c r="AQ102" i="5"/>
  <c r="F103" i="5"/>
  <c r="AB103" i="5"/>
  <c r="AE103" i="5"/>
  <c r="AH103" i="5"/>
  <c r="AI103" i="5"/>
  <c r="AJ103" i="5"/>
  <c r="AK103" i="5"/>
  <c r="AL103" i="5"/>
  <c r="AM103" i="5"/>
  <c r="AN103" i="5"/>
  <c r="AO103" i="5"/>
  <c r="AP103" i="5"/>
  <c r="AQ103" i="5"/>
  <c r="F104" i="5"/>
  <c r="AB104" i="5"/>
  <c r="AE104" i="5"/>
  <c r="AH104" i="5"/>
  <c r="AI104" i="5"/>
  <c r="AJ104" i="5"/>
  <c r="AK104" i="5"/>
  <c r="AL104" i="5"/>
  <c r="AM104" i="5"/>
  <c r="AN104" i="5"/>
  <c r="AO104" i="5"/>
  <c r="AP104" i="5"/>
  <c r="AQ104" i="5"/>
  <c r="F105" i="5"/>
  <c r="AB105" i="5"/>
  <c r="AE105" i="5"/>
  <c r="AH105" i="5"/>
  <c r="AI105" i="5"/>
  <c r="AJ105" i="5"/>
  <c r="AK105" i="5"/>
  <c r="AL105" i="5"/>
  <c r="AM105" i="5"/>
  <c r="AN105" i="5"/>
  <c r="AO105" i="5"/>
  <c r="AP105" i="5"/>
  <c r="AQ105" i="5"/>
  <c r="F106" i="5"/>
  <c r="AB106" i="5"/>
  <c r="AE106" i="5"/>
  <c r="AH106" i="5"/>
  <c r="AI106" i="5"/>
  <c r="AJ106" i="5"/>
  <c r="AK106" i="5"/>
  <c r="AL106" i="5"/>
  <c r="AM106" i="5"/>
  <c r="AN106" i="5"/>
  <c r="AO106" i="5"/>
  <c r="AP106" i="5"/>
  <c r="AQ106" i="5"/>
  <c r="F107" i="5"/>
  <c r="AB107" i="5"/>
  <c r="AE107" i="5"/>
  <c r="AH107" i="5"/>
  <c r="AI107" i="5"/>
  <c r="AJ107" i="5"/>
  <c r="AK107" i="5"/>
  <c r="AL107" i="5"/>
  <c r="AM107" i="5"/>
  <c r="AN107" i="5"/>
  <c r="AO107" i="5"/>
  <c r="AP107" i="5"/>
  <c r="AQ107" i="5"/>
  <c r="F108" i="5"/>
  <c r="AB108" i="5"/>
  <c r="AE108" i="5"/>
  <c r="AH108" i="5"/>
  <c r="AI108" i="5"/>
  <c r="AJ108" i="5"/>
  <c r="AK108" i="5"/>
  <c r="AL108" i="5"/>
  <c r="AM108" i="5"/>
  <c r="AN108" i="5"/>
  <c r="AO108" i="5"/>
  <c r="AP108" i="5"/>
  <c r="AQ108" i="5"/>
  <c r="F109" i="5"/>
  <c r="AB109" i="5"/>
  <c r="AE109" i="5"/>
  <c r="AH109" i="5"/>
  <c r="AI109" i="5"/>
  <c r="AJ109" i="5"/>
  <c r="AK109" i="5"/>
  <c r="AL109" i="5"/>
  <c r="AM109" i="5"/>
  <c r="AN109" i="5"/>
  <c r="AO109" i="5"/>
  <c r="AP109" i="5"/>
  <c r="AQ109" i="5"/>
  <c r="F110" i="5"/>
  <c r="AB110" i="5"/>
  <c r="AE110" i="5"/>
  <c r="AH110" i="5"/>
  <c r="AI110" i="5"/>
  <c r="AJ110" i="5"/>
  <c r="AK110" i="5"/>
  <c r="AL110" i="5"/>
  <c r="AM110" i="5"/>
  <c r="AN110" i="5"/>
  <c r="G110" i="5"/>
  <c r="AO110" i="5"/>
  <c r="AP110" i="5"/>
  <c r="AQ110" i="5"/>
  <c r="F111" i="5"/>
  <c r="AB111" i="5"/>
  <c r="AE111" i="5"/>
  <c r="AH111" i="5"/>
  <c r="AI111" i="5"/>
  <c r="AJ111" i="5"/>
  <c r="AK111" i="5"/>
  <c r="AL111" i="5"/>
  <c r="AM111" i="5"/>
  <c r="AN111" i="5"/>
  <c r="AO111" i="5"/>
  <c r="AP111" i="5"/>
  <c r="AQ111" i="5"/>
  <c r="F112" i="5"/>
  <c r="AB112" i="5"/>
  <c r="AE112" i="5"/>
  <c r="AH112" i="5"/>
  <c r="AI112" i="5"/>
  <c r="AJ112" i="5"/>
  <c r="AK112" i="5"/>
  <c r="AL112" i="5"/>
  <c r="AM112" i="5"/>
  <c r="AN112" i="5"/>
  <c r="AO112" i="5"/>
  <c r="AP112" i="5"/>
  <c r="AQ112" i="5"/>
  <c r="F113" i="5"/>
  <c r="AB113" i="5"/>
  <c r="AE113" i="5"/>
  <c r="AH113" i="5"/>
  <c r="AI113" i="5"/>
  <c r="AJ113" i="5"/>
  <c r="AK113" i="5"/>
  <c r="AL113" i="5"/>
  <c r="AM113" i="5"/>
  <c r="AN113" i="5"/>
  <c r="AO113" i="5"/>
  <c r="AP113" i="5"/>
  <c r="AQ113" i="5"/>
  <c r="F114" i="5"/>
  <c r="AB114" i="5"/>
  <c r="AE114" i="5"/>
  <c r="AH114" i="5"/>
  <c r="AI114" i="5"/>
  <c r="AJ114" i="5"/>
  <c r="AK114" i="5"/>
  <c r="AL114" i="5"/>
  <c r="AM114" i="5"/>
  <c r="AN114" i="5"/>
  <c r="AO114" i="5"/>
  <c r="AP114" i="5"/>
  <c r="AQ114" i="5"/>
  <c r="F115" i="5"/>
  <c r="AB115" i="5"/>
  <c r="AE115" i="5"/>
  <c r="AH115" i="5"/>
  <c r="AI115" i="5"/>
  <c r="AJ115" i="5"/>
  <c r="AK115" i="5"/>
  <c r="AL115" i="5"/>
  <c r="AM115" i="5"/>
  <c r="AN115" i="5"/>
  <c r="AO115" i="5"/>
  <c r="AP115" i="5"/>
  <c r="AQ115" i="5"/>
  <c r="F116" i="5"/>
  <c r="AB116" i="5"/>
  <c r="AE116" i="5"/>
  <c r="AH116" i="5"/>
  <c r="AI116" i="5"/>
  <c r="AJ116" i="5"/>
  <c r="AK116" i="5"/>
  <c r="AL116" i="5"/>
  <c r="AM116" i="5"/>
  <c r="AN116" i="5"/>
  <c r="AO116" i="5"/>
  <c r="AP116" i="5"/>
  <c r="AQ116" i="5"/>
  <c r="F117" i="5"/>
  <c r="AB117" i="5"/>
  <c r="AE117" i="5"/>
  <c r="AH117" i="5"/>
  <c r="AI117" i="5"/>
  <c r="AJ117" i="5"/>
  <c r="G117" i="5"/>
  <c r="AK117" i="5"/>
  <c r="AL117" i="5"/>
  <c r="AM117" i="5"/>
  <c r="AN117" i="5"/>
  <c r="AO117" i="5"/>
  <c r="AP117" i="5"/>
  <c r="AQ117" i="5"/>
  <c r="F118" i="5"/>
  <c r="AB118" i="5"/>
  <c r="AE118" i="5"/>
  <c r="AH118" i="5"/>
  <c r="AI118" i="5"/>
  <c r="AJ118" i="5"/>
  <c r="AK118" i="5"/>
  <c r="AL118" i="5"/>
  <c r="AM118" i="5"/>
  <c r="AN118" i="5"/>
  <c r="AO118" i="5"/>
  <c r="G118" i="5"/>
  <c r="AP118" i="5"/>
  <c r="AQ118" i="5"/>
  <c r="F119" i="5"/>
  <c r="AB119" i="5"/>
  <c r="AE119" i="5"/>
  <c r="AH119" i="5"/>
  <c r="AI119" i="5"/>
  <c r="AJ119" i="5"/>
  <c r="AK119" i="5"/>
  <c r="AL119" i="5"/>
  <c r="AM119" i="5"/>
  <c r="AN119" i="5"/>
  <c r="AO119" i="5"/>
  <c r="AP119" i="5"/>
  <c r="AQ119" i="5"/>
  <c r="F120" i="5"/>
  <c r="AB120" i="5"/>
  <c r="AE120" i="5"/>
  <c r="AH120" i="5"/>
  <c r="AI120" i="5"/>
  <c r="AJ120" i="5"/>
  <c r="AK120" i="5"/>
  <c r="AL120" i="5"/>
  <c r="G120" i="5"/>
  <c r="AM120" i="5"/>
  <c r="AN120" i="5"/>
  <c r="AO120" i="5"/>
  <c r="AP120" i="5"/>
  <c r="AQ120" i="5"/>
  <c r="F121" i="5"/>
  <c r="AB121" i="5"/>
  <c r="AE121" i="5"/>
  <c r="AH121" i="5"/>
  <c r="AI121" i="5"/>
  <c r="AJ121" i="5"/>
  <c r="AK121" i="5"/>
  <c r="AL121" i="5"/>
  <c r="AM121" i="5"/>
  <c r="AN121" i="5"/>
  <c r="AO121" i="5"/>
  <c r="AP121" i="5"/>
  <c r="AQ121" i="5"/>
  <c r="F122" i="5"/>
  <c r="AB122" i="5"/>
  <c r="AE122" i="5"/>
  <c r="AH122" i="5"/>
  <c r="AI122" i="5"/>
  <c r="AJ122" i="5"/>
  <c r="AK122" i="5"/>
  <c r="AL122" i="5"/>
  <c r="AM122" i="5"/>
  <c r="AN122" i="5"/>
  <c r="AO122" i="5"/>
  <c r="AP122" i="5"/>
  <c r="AQ122" i="5"/>
  <c r="F123" i="5"/>
  <c r="AB123" i="5"/>
  <c r="AE123" i="5"/>
  <c r="AH123" i="5"/>
  <c r="AI123" i="5"/>
  <c r="AJ123" i="5"/>
  <c r="AK123" i="5"/>
  <c r="AL123" i="5"/>
  <c r="AM123" i="5"/>
  <c r="AN123" i="5"/>
  <c r="AO123" i="5"/>
  <c r="AP123" i="5"/>
  <c r="AQ123" i="5"/>
  <c r="F124" i="5"/>
  <c r="AB124" i="5"/>
  <c r="AE124" i="5"/>
  <c r="AH124" i="5"/>
  <c r="AI124" i="5"/>
  <c r="AJ124" i="5"/>
  <c r="AK124" i="5"/>
  <c r="AL124" i="5"/>
  <c r="AM124" i="5"/>
  <c r="AN124" i="5"/>
  <c r="AO124" i="5"/>
  <c r="AP124" i="5"/>
  <c r="AQ124" i="5"/>
  <c r="F125" i="5"/>
  <c r="AB125" i="5"/>
  <c r="AE125" i="5"/>
  <c r="AH125" i="5"/>
  <c r="AI125" i="5"/>
  <c r="AJ125" i="5"/>
  <c r="AK125" i="5"/>
  <c r="AL125" i="5"/>
  <c r="AM125" i="5"/>
  <c r="AN125" i="5"/>
  <c r="AO125" i="5"/>
  <c r="AP125" i="5"/>
  <c r="AQ125" i="5"/>
  <c r="F126" i="5"/>
  <c r="AB126" i="5"/>
  <c r="AE126" i="5"/>
  <c r="AH126" i="5"/>
  <c r="AI126" i="5"/>
  <c r="AJ126" i="5"/>
  <c r="AK126" i="5"/>
  <c r="AL126" i="5"/>
  <c r="AM126" i="5"/>
  <c r="AN126" i="5"/>
  <c r="AO126" i="5"/>
  <c r="AP126" i="5"/>
  <c r="AQ126" i="5"/>
  <c r="F127" i="5"/>
  <c r="AB127" i="5"/>
  <c r="AE127" i="5"/>
  <c r="AH127" i="5"/>
  <c r="AI127" i="5"/>
  <c r="AJ127" i="5"/>
  <c r="AK127" i="5"/>
  <c r="AL127" i="5"/>
  <c r="AM127" i="5"/>
  <c r="AN127" i="5"/>
  <c r="AO127" i="5"/>
  <c r="AP127" i="5"/>
  <c r="AQ127" i="5"/>
  <c r="F128" i="5"/>
  <c r="AB128" i="5"/>
  <c r="AE128" i="5"/>
  <c r="AH128" i="5"/>
  <c r="AI128" i="5"/>
  <c r="AJ128" i="5"/>
  <c r="AK128" i="5"/>
  <c r="AL128" i="5"/>
  <c r="AM128" i="5"/>
  <c r="AN128" i="5"/>
  <c r="AO128" i="5"/>
  <c r="AP128" i="5"/>
  <c r="AQ128" i="5"/>
  <c r="F129" i="5"/>
  <c r="AB129" i="5"/>
  <c r="AE129" i="5"/>
  <c r="AH129" i="5"/>
  <c r="AI129" i="5"/>
  <c r="AJ129" i="5"/>
  <c r="AK129" i="5"/>
  <c r="AL129" i="5"/>
  <c r="AM129" i="5"/>
  <c r="AN129" i="5"/>
  <c r="AO129" i="5"/>
  <c r="AP129" i="5"/>
  <c r="AQ129" i="5"/>
  <c r="F130" i="5"/>
  <c r="AB130" i="5"/>
  <c r="AE130" i="5"/>
  <c r="AH130" i="5"/>
  <c r="AI130" i="5"/>
  <c r="AJ130" i="5"/>
  <c r="AK130" i="5"/>
  <c r="AL130" i="5"/>
  <c r="AM130" i="5"/>
  <c r="AN130" i="5"/>
  <c r="AO130" i="5"/>
  <c r="AP130" i="5"/>
  <c r="AQ130" i="5"/>
  <c r="F131" i="5"/>
  <c r="AB131" i="5"/>
  <c r="AE131" i="5"/>
  <c r="AH131" i="5"/>
  <c r="AI131" i="5"/>
  <c r="AJ131" i="5"/>
  <c r="AK131" i="5"/>
  <c r="AL131" i="5"/>
  <c r="AM131" i="5"/>
  <c r="AN131" i="5"/>
  <c r="AO131" i="5"/>
  <c r="AP131" i="5"/>
  <c r="AQ131" i="5"/>
  <c r="F132" i="5"/>
  <c r="AB132" i="5"/>
  <c r="AE132" i="5"/>
  <c r="AH132" i="5"/>
  <c r="AI132" i="5"/>
  <c r="AJ132" i="5"/>
  <c r="AK132" i="5"/>
  <c r="AL132" i="5"/>
  <c r="AM132" i="5"/>
  <c r="AN132" i="5"/>
  <c r="AO132" i="5"/>
  <c r="AP132" i="5"/>
  <c r="AQ132" i="5"/>
  <c r="F133" i="5"/>
  <c r="AB133" i="5"/>
  <c r="AE133" i="5"/>
  <c r="AH133" i="5"/>
  <c r="AI133" i="5"/>
  <c r="AJ133" i="5"/>
  <c r="AK133" i="5"/>
  <c r="AL133" i="5"/>
  <c r="AM133" i="5"/>
  <c r="AN133" i="5"/>
  <c r="AO133" i="5"/>
  <c r="AP133" i="5"/>
  <c r="AQ133" i="5"/>
  <c r="F134" i="5"/>
  <c r="AB134" i="5"/>
  <c r="AE134" i="5"/>
  <c r="AH134" i="5"/>
  <c r="AI134" i="5"/>
  <c r="AJ134" i="5"/>
  <c r="AK134" i="5"/>
  <c r="AL134" i="5"/>
  <c r="G134" i="5"/>
  <c r="AM134" i="5"/>
  <c r="AN134" i="5"/>
  <c r="AO134" i="5"/>
  <c r="AP134" i="5"/>
  <c r="AQ134" i="5"/>
  <c r="F135" i="5"/>
  <c r="AB135" i="5"/>
  <c r="AE135" i="5"/>
  <c r="AH135" i="5"/>
  <c r="AI135" i="5"/>
  <c r="AJ135" i="5"/>
  <c r="AK135" i="5"/>
  <c r="AL135" i="5"/>
  <c r="AM135" i="5"/>
  <c r="AN135" i="5"/>
  <c r="AO135" i="5"/>
  <c r="AP135" i="5"/>
  <c r="AQ135" i="5"/>
  <c r="F136" i="5"/>
  <c r="AB136" i="5"/>
  <c r="AE136" i="5"/>
  <c r="AH136" i="5"/>
  <c r="AI136" i="5"/>
  <c r="AJ136" i="5"/>
  <c r="AK136" i="5"/>
  <c r="AL136" i="5"/>
  <c r="AM136" i="5"/>
  <c r="AN136" i="5"/>
  <c r="AO136" i="5"/>
  <c r="AP136" i="5"/>
  <c r="AQ136" i="5"/>
  <c r="F137" i="5"/>
  <c r="AB137" i="5"/>
  <c r="AE137" i="5"/>
  <c r="AH137" i="5"/>
  <c r="AI137" i="5"/>
  <c r="AJ137" i="5"/>
  <c r="AK137" i="5"/>
  <c r="AL137" i="5"/>
  <c r="AM137" i="5"/>
  <c r="AN137" i="5"/>
  <c r="AO137" i="5"/>
  <c r="AP137" i="5"/>
  <c r="G137" i="5"/>
  <c r="AQ137" i="5"/>
  <c r="F138" i="5"/>
  <c r="AB138" i="5"/>
  <c r="AE138" i="5"/>
  <c r="AH138" i="5"/>
  <c r="AI138" i="5"/>
  <c r="AJ138" i="5"/>
  <c r="AK138" i="5"/>
  <c r="AL138" i="5"/>
  <c r="AM138" i="5"/>
  <c r="AN138" i="5"/>
  <c r="AO138" i="5"/>
  <c r="AP138" i="5"/>
  <c r="AQ138" i="5"/>
  <c r="F139" i="5"/>
  <c r="AB139" i="5"/>
  <c r="AE139" i="5"/>
  <c r="AH139" i="5"/>
  <c r="AI139" i="5"/>
  <c r="AJ139" i="5"/>
  <c r="AK139" i="5"/>
  <c r="AL139" i="5"/>
  <c r="AM139" i="5"/>
  <c r="AN139" i="5"/>
  <c r="AO139" i="5"/>
  <c r="AP139" i="5"/>
  <c r="AQ139" i="5"/>
  <c r="F140" i="5"/>
  <c r="AB140" i="5"/>
  <c r="AE140" i="5"/>
  <c r="AH140" i="5"/>
  <c r="AI140" i="5"/>
  <c r="AJ140" i="5"/>
  <c r="AK140" i="5"/>
  <c r="AL140" i="5"/>
  <c r="AM140" i="5"/>
  <c r="AN140" i="5"/>
  <c r="AO140" i="5"/>
  <c r="AP140" i="5"/>
  <c r="AQ140" i="5"/>
  <c r="F141" i="5"/>
  <c r="AB141" i="5"/>
  <c r="AE141" i="5"/>
  <c r="AH141" i="5"/>
  <c r="AI141" i="5"/>
  <c r="AJ141" i="5"/>
  <c r="AK141" i="5"/>
  <c r="AL141" i="5"/>
  <c r="AM141" i="5"/>
  <c r="AN141" i="5"/>
  <c r="AO141" i="5"/>
  <c r="AP141" i="5"/>
  <c r="AQ141" i="5"/>
  <c r="F142" i="5"/>
  <c r="AB142" i="5"/>
  <c r="AE142" i="5"/>
  <c r="AH142" i="5"/>
  <c r="AI142" i="5"/>
  <c r="AJ142" i="5"/>
  <c r="AK142" i="5"/>
  <c r="AL142" i="5"/>
  <c r="AM142" i="5"/>
  <c r="AN142" i="5"/>
  <c r="AO142" i="5"/>
  <c r="AP142" i="5"/>
  <c r="AQ142" i="5"/>
  <c r="F143" i="5"/>
  <c r="AB143" i="5"/>
  <c r="AE143" i="5"/>
  <c r="AH143" i="5"/>
  <c r="AI143" i="5"/>
  <c r="AJ143" i="5"/>
  <c r="AK143" i="5"/>
  <c r="AL143" i="5"/>
  <c r="AM143" i="5"/>
  <c r="AN143" i="5"/>
  <c r="AO143" i="5"/>
  <c r="AP143" i="5"/>
  <c r="AQ143" i="5"/>
  <c r="F144" i="5"/>
  <c r="AB144" i="5"/>
  <c r="AE144" i="5"/>
  <c r="AH144" i="5"/>
  <c r="AI144" i="5"/>
  <c r="AJ144" i="5"/>
  <c r="AK144" i="5"/>
  <c r="AL144" i="5"/>
  <c r="AM144" i="5"/>
  <c r="AN144" i="5"/>
  <c r="AO144" i="5"/>
  <c r="AP144" i="5"/>
  <c r="AQ144" i="5"/>
  <c r="F145" i="5"/>
  <c r="AB145" i="5"/>
  <c r="AE145" i="5"/>
  <c r="AH145" i="5"/>
  <c r="AI145" i="5"/>
  <c r="AJ145" i="5"/>
  <c r="AK145" i="5"/>
  <c r="AL145" i="5"/>
  <c r="AM145" i="5"/>
  <c r="AN145" i="5"/>
  <c r="AO145" i="5"/>
  <c r="AP145" i="5"/>
  <c r="AQ145" i="5"/>
  <c r="F146" i="5"/>
  <c r="AB146" i="5"/>
  <c r="AE146" i="5"/>
  <c r="AH146" i="5"/>
  <c r="AI146" i="5"/>
  <c r="AJ146" i="5"/>
  <c r="AK146" i="5"/>
  <c r="AL146" i="5"/>
  <c r="AM146" i="5"/>
  <c r="AN146" i="5"/>
  <c r="AO146" i="5"/>
  <c r="AP146" i="5"/>
  <c r="AQ146" i="5"/>
  <c r="F147" i="5"/>
  <c r="AB147" i="5"/>
  <c r="AE147" i="5"/>
  <c r="AH147" i="5"/>
  <c r="AI147" i="5"/>
  <c r="AJ147" i="5"/>
  <c r="AK147" i="5"/>
  <c r="AL147" i="5"/>
  <c r="AM147" i="5"/>
  <c r="AN147" i="5"/>
  <c r="AO147" i="5"/>
  <c r="AP147" i="5"/>
  <c r="AQ147" i="5"/>
  <c r="F148" i="5"/>
  <c r="AB148" i="5"/>
  <c r="AE148" i="5"/>
  <c r="AH148" i="5"/>
  <c r="AI148" i="5"/>
  <c r="AJ148" i="5"/>
  <c r="AK148" i="5"/>
  <c r="AL148" i="5"/>
  <c r="AM148" i="5"/>
  <c r="AN148" i="5"/>
  <c r="AO148" i="5"/>
  <c r="AP148" i="5"/>
  <c r="AQ148" i="5"/>
  <c r="F149" i="5"/>
  <c r="AB149" i="5"/>
  <c r="AE149" i="5"/>
  <c r="AH149" i="5"/>
  <c r="AI149" i="5"/>
  <c r="AJ149" i="5"/>
  <c r="AK149" i="5"/>
  <c r="AL149" i="5"/>
  <c r="AM149" i="5"/>
  <c r="AN149" i="5"/>
  <c r="AO149" i="5"/>
  <c r="AP149" i="5"/>
  <c r="AQ149" i="5"/>
  <c r="F150" i="5"/>
  <c r="AB150" i="5"/>
  <c r="AE150" i="5"/>
  <c r="AH150" i="5"/>
  <c r="AI150" i="5"/>
  <c r="AJ150" i="5"/>
  <c r="AK150" i="5"/>
  <c r="AL150" i="5"/>
  <c r="AM150" i="5"/>
  <c r="AN150" i="5"/>
  <c r="AO150" i="5"/>
  <c r="AP150" i="5"/>
  <c r="AQ150" i="5"/>
  <c r="F151" i="5"/>
  <c r="AB151" i="5"/>
  <c r="AE151" i="5"/>
  <c r="AH151" i="5"/>
  <c r="AI151" i="5"/>
  <c r="AJ151" i="5"/>
  <c r="AK151" i="5"/>
  <c r="AL151" i="5"/>
  <c r="AM151" i="5"/>
  <c r="AN151" i="5"/>
  <c r="AO151" i="5"/>
  <c r="AP151" i="5"/>
  <c r="AQ151" i="5"/>
  <c r="F152" i="5"/>
  <c r="AB152" i="5"/>
  <c r="AE152" i="5"/>
  <c r="AH152" i="5"/>
  <c r="G152" i="5"/>
  <c r="AI152" i="5"/>
  <c r="AJ152" i="5"/>
  <c r="AK152" i="5"/>
  <c r="AL152" i="5"/>
  <c r="AM152" i="5"/>
  <c r="AN152" i="5"/>
  <c r="AO152" i="5"/>
  <c r="AP152" i="5"/>
  <c r="AQ152" i="5"/>
  <c r="F153" i="5"/>
  <c r="AB153" i="5"/>
  <c r="AE153" i="5"/>
  <c r="AH153" i="5"/>
  <c r="AI153" i="5"/>
  <c r="AJ153" i="5"/>
  <c r="AK153" i="5"/>
  <c r="AL153" i="5"/>
  <c r="AM153" i="5"/>
  <c r="AN153" i="5"/>
  <c r="AO153" i="5"/>
  <c r="AP153" i="5"/>
  <c r="AQ153" i="5"/>
  <c r="F154" i="5"/>
  <c r="AB154" i="5"/>
  <c r="AE154" i="5"/>
  <c r="AH154" i="5"/>
  <c r="AI154" i="5"/>
  <c r="AJ154" i="5"/>
  <c r="AK154" i="5"/>
  <c r="AL154" i="5"/>
  <c r="AM154" i="5"/>
  <c r="AN154" i="5"/>
  <c r="AO154" i="5"/>
  <c r="AP154" i="5"/>
  <c r="AQ154" i="5"/>
  <c r="F155" i="5"/>
  <c r="AB155" i="5"/>
  <c r="AE155" i="5"/>
  <c r="AH155" i="5"/>
  <c r="G155" i="5"/>
  <c r="AI155" i="5"/>
  <c r="AJ155" i="5"/>
  <c r="AK155" i="5"/>
  <c r="AL155" i="5"/>
  <c r="AM155" i="5"/>
  <c r="AN155" i="5"/>
  <c r="AO155" i="5"/>
  <c r="AP155" i="5"/>
  <c r="AQ155" i="5"/>
  <c r="F156" i="5"/>
  <c r="AB156" i="5"/>
  <c r="AE156" i="5"/>
  <c r="AH156" i="5"/>
  <c r="AI156" i="5"/>
  <c r="AJ156" i="5"/>
  <c r="AK156" i="5"/>
  <c r="AL156" i="5"/>
  <c r="AM156" i="5"/>
  <c r="AN156" i="5"/>
  <c r="AO156" i="5"/>
  <c r="AP156" i="5"/>
  <c r="AQ156" i="5"/>
  <c r="F157" i="5"/>
  <c r="AB157" i="5"/>
  <c r="AE157" i="5"/>
  <c r="AH157" i="5"/>
  <c r="AI157" i="5"/>
  <c r="AJ157" i="5"/>
  <c r="AK157" i="5"/>
  <c r="AL157" i="5"/>
  <c r="AM157" i="5"/>
  <c r="AN157" i="5"/>
  <c r="AO157" i="5"/>
  <c r="AP157" i="5"/>
  <c r="AQ157" i="5"/>
  <c r="F158" i="5"/>
  <c r="AB158" i="5"/>
  <c r="AE158" i="5"/>
  <c r="AH158" i="5"/>
  <c r="AI158" i="5"/>
  <c r="AJ158" i="5"/>
  <c r="AK158" i="5"/>
  <c r="AL158" i="5"/>
  <c r="AM158" i="5"/>
  <c r="AN158" i="5"/>
  <c r="AO158" i="5"/>
  <c r="AP158" i="5"/>
  <c r="AQ158" i="5"/>
  <c r="F159" i="5"/>
  <c r="AB159" i="5"/>
  <c r="AE159" i="5"/>
  <c r="AH159" i="5"/>
  <c r="AI159" i="5"/>
  <c r="AJ159" i="5"/>
  <c r="AK159" i="5"/>
  <c r="AL159" i="5"/>
  <c r="AM159" i="5"/>
  <c r="AN159" i="5"/>
  <c r="AO159" i="5"/>
  <c r="AP159" i="5"/>
  <c r="AQ159" i="5"/>
  <c r="F160" i="5"/>
  <c r="AB160" i="5"/>
  <c r="AE160" i="5"/>
  <c r="AH160" i="5"/>
  <c r="AI160" i="5"/>
  <c r="AJ160" i="5"/>
  <c r="AK160" i="5"/>
  <c r="AL160" i="5"/>
  <c r="AM160" i="5"/>
  <c r="AN160" i="5"/>
  <c r="AO160" i="5"/>
  <c r="AP160" i="5"/>
  <c r="AQ160" i="5"/>
  <c r="F161" i="5"/>
  <c r="AB161" i="5"/>
  <c r="AE161" i="5"/>
  <c r="AH161" i="5"/>
  <c r="AI161" i="5"/>
  <c r="AJ161" i="5"/>
  <c r="AK161" i="5"/>
  <c r="AL161" i="5"/>
  <c r="AM161" i="5"/>
  <c r="AN161" i="5"/>
  <c r="AO161" i="5"/>
  <c r="AP161" i="5"/>
  <c r="AQ161" i="5"/>
  <c r="F162" i="5"/>
  <c r="AB162" i="5"/>
  <c r="AE162" i="5"/>
  <c r="AH162" i="5"/>
  <c r="AI162" i="5"/>
  <c r="AJ162" i="5"/>
  <c r="AK162" i="5"/>
  <c r="AL162" i="5"/>
  <c r="AM162" i="5"/>
  <c r="AN162" i="5"/>
  <c r="AO162" i="5"/>
  <c r="AP162" i="5"/>
  <c r="AQ162" i="5"/>
  <c r="F163" i="5"/>
  <c r="AB163" i="5"/>
  <c r="AE163" i="5"/>
  <c r="AH163" i="5"/>
  <c r="AI163" i="5"/>
  <c r="AJ163" i="5"/>
  <c r="AK163" i="5"/>
  <c r="AL163" i="5"/>
  <c r="AM163" i="5"/>
  <c r="AN163" i="5"/>
  <c r="AO163" i="5"/>
  <c r="AP163" i="5"/>
  <c r="AQ163" i="5"/>
  <c r="F164" i="5"/>
  <c r="AB164" i="5"/>
  <c r="AE164" i="5"/>
  <c r="AH164" i="5"/>
  <c r="AI164" i="5"/>
  <c r="AJ164" i="5"/>
  <c r="AK164" i="5"/>
  <c r="AL164" i="5"/>
  <c r="AM164" i="5"/>
  <c r="AN164" i="5"/>
  <c r="AO164" i="5"/>
  <c r="AP164" i="5"/>
  <c r="AQ164" i="5"/>
  <c r="F165" i="5"/>
  <c r="AB165" i="5"/>
  <c r="AE165" i="5"/>
  <c r="AH165" i="5"/>
  <c r="AI165" i="5"/>
  <c r="AJ165" i="5"/>
  <c r="AK165" i="5"/>
  <c r="AL165" i="5"/>
  <c r="AM165" i="5"/>
  <c r="AN165" i="5"/>
  <c r="AO165" i="5"/>
  <c r="AP165" i="5"/>
  <c r="AQ165" i="5"/>
  <c r="F166" i="5"/>
  <c r="AB166" i="5"/>
  <c r="AE166" i="5"/>
  <c r="AH166" i="5"/>
  <c r="AI166" i="5"/>
  <c r="AJ166" i="5"/>
  <c r="AK166" i="5"/>
  <c r="AL166" i="5"/>
  <c r="AM166" i="5"/>
  <c r="AN166" i="5"/>
  <c r="AO166" i="5"/>
  <c r="AP166" i="5"/>
  <c r="AQ166" i="5"/>
  <c r="F167" i="5"/>
  <c r="AB167" i="5"/>
  <c r="AE167" i="5"/>
  <c r="AH167" i="5"/>
  <c r="G167" i="5"/>
  <c r="AI167" i="5"/>
  <c r="AJ167" i="5"/>
  <c r="AK167" i="5"/>
  <c r="AL167" i="5"/>
  <c r="AM167" i="5"/>
  <c r="AN167" i="5"/>
  <c r="AO167" i="5"/>
  <c r="AP167" i="5"/>
  <c r="AQ167" i="5"/>
  <c r="F168" i="5"/>
  <c r="AB168" i="5"/>
  <c r="AE168" i="5"/>
  <c r="AH168" i="5"/>
  <c r="AI168" i="5"/>
  <c r="AJ168" i="5"/>
  <c r="AK168" i="5"/>
  <c r="AL168" i="5"/>
  <c r="AM168" i="5"/>
  <c r="AN168" i="5"/>
  <c r="AO168" i="5"/>
  <c r="AP168" i="5"/>
  <c r="AQ168" i="5"/>
  <c r="F169" i="5"/>
  <c r="AB169" i="5"/>
  <c r="AE169" i="5"/>
  <c r="AH169" i="5"/>
  <c r="AI169" i="5"/>
  <c r="AJ169" i="5"/>
  <c r="AK169" i="5"/>
  <c r="AL169" i="5"/>
  <c r="AM169" i="5"/>
  <c r="AN169" i="5"/>
  <c r="AO169" i="5"/>
  <c r="AP169" i="5"/>
  <c r="AQ169" i="5"/>
  <c r="F170" i="5"/>
  <c r="AB170" i="5"/>
  <c r="AE170" i="5"/>
  <c r="AH170" i="5"/>
  <c r="AI170" i="5"/>
  <c r="AJ170" i="5"/>
  <c r="AK170" i="5"/>
  <c r="AL170" i="5"/>
  <c r="AM170" i="5"/>
  <c r="AN170" i="5"/>
  <c r="AO170" i="5"/>
  <c r="AP170" i="5"/>
  <c r="AQ170" i="5"/>
  <c r="F171" i="5"/>
  <c r="AB171" i="5"/>
  <c r="AE171" i="5"/>
  <c r="AH171" i="5"/>
  <c r="AI171" i="5"/>
  <c r="AJ171" i="5"/>
  <c r="AK171" i="5"/>
  <c r="AL171" i="5"/>
  <c r="AM171" i="5"/>
  <c r="AN171" i="5"/>
  <c r="AO171" i="5"/>
  <c r="AP171" i="5"/>
  <c r="AQ171" i="5"/>
  <c r="F172" i="5"/>
  <c r="AB172" i="5"/>
  <c r="AE172" i="5"/>
  <c r="AH172" i="5"/>
  <c r="AI172" i="5"/>
  <c r="AJ172" i="5"/>
  <c r="AK172" i="5"/>
  <c r="AL172" i="5"/>
  <c r="AM172" i="5"/>
  <c r="AN172" i="5"/>
  <c r="AO172" i="5"/>
  <c r="AP172" i="5"/>
  <c r="AQ172" i="5"/>
  <c r="F173" i="5"/>
  <c r="AB173" i="5"/>
  <c r="AE173" i="5"/>
  <c r="AH173" i="5"/>
  <c r="AI173" i="5"/>
  <c r="AJ173" i="5"/>
  <c r="AK173" i="5"/>
  <c r="AL173" i="5"/>
  <c r="AM173" i="5"/>
  <c r="AN173" i="5"/>
  <c r="AO173" i="5"/>
  <c r="AP173" i="5"/>
  <c r="AQ173" i="5"/>
  <c r="F174" i="5"/>
  <c r="AB174" i="5"/>
  <c r="AE174" i="5"/>
  <c r="AH174" i="5"/>
  <c r="AI174" i="5"/>
  <c r="AJ174" i="5"/>
  <c r="AK174" i="5"/>
  <c r="AL174" i="5"/>
  <c r="AM174" i="5"/>
  <c r="AN174" i="5"/>
  <c r="G174" i="5"/>
  <c r="AO174" i="5"/>
  <c r="AP174" i="5"/>
  <c r="AQ174" i="5"/>
  <c r="F175" i="5"/>
  <c r="AB175" i="5"/>
  <c r="AE175" i="5"/>
  <c r="AH175" i="5"/>
  <c r="AI175" i="5"/>
  <c r="AJ175" i="5"/>
  <c r="AK175" i="5"/>
  <c r="AL175" i="5"/>
  <c r="AM175" i="5"/>
  <c r="AN175" i="5"/>
  <c r="AO175" i="5"/>
  <c r="AP175" i="5"/>
  <c r="AQ175" i="5"/>
  <c r="F176" i="5"/>
  <c r="AB176" i="5"/>
  <c r="AE176" i="5"/>
  <c r="AH176" i="5"/>
  <c r="AI176" i="5"/>
  <c r="AJ176" i="5"/>
  <c r="AK176" i="5"/>
  <c r="AL176" i="5"/>
  <c r="AM176" i="5"/>
  <c r="AN176" i="5"/>
  <c r="AO176" i="5"/>
  <c r="AP176" i="5"/>
  <c r="AQ176" i="5"/>
  <c r="F177" i="5"/>
  <c r="AB177" i="5"/>
  <c r="AE177" i="5"/>
  <c r="AH177" i="5"/>
  <c r="AI177" i="5"/>
  <c r="AJ177" i="5"/>
  <c r="AK177" i="5"/>
  <c r="AL177" i="5"/>
  <c r="AM177" i="5"/>
  <c r="AN177" i="5"/>
  <c r="AO177" i="5"/>
  <c r="AP177" i="5"/>
  <c r="AQ177" i="5"/>
  <c r="F178" i="5"/>
  <c r="AB178" i="5"/>
  <c r="AE178" i="5"/>
  <c r="AH178" i="5"/>
  <c r="AI178" i="5"/>
  <c r="AJ178" i="5"/>
  <c r="AK178" i="5"/>
  <c r="AL178" i="5"/>
  <c r="AM178" i="5"/>
  <c r="AN178" i="5"/>
  <c r="AO178" i="5"/>
  <c r="AP178" i="5"/>
  <c r="AQ178" i="5"/>
  <c r="F179" i="5"/>
  <c r="AB179" i="5"/>
  <c r="AE179" i="5"/>
  <c r="AH179" i="5"/>
  <c r="AI179" i="5"/>
  <c r="AJ179" i="5"/>
  <c r="AK179" i="5"/>
  <c r="AL179" i="5"/>
  <c r="AM179" i="5"/>
  <c r="AN179" i="5"/>
  <c r="AO179" i="5"/>
  <c r="AP179" i="5"/>
  <c r="AQ179" i="5"/>
  <c r="F180" i="5"/>
  <c r="AB180" i="5"/>
  <c r="AE180" i="5"/>
  <c r="AH180" i="5"/>
  <c r="G180" i="5"/>
  <c r="AI180" i="5"/>
  <c r="AJ180" i="5"/>
  <c r="AK180" i="5"/>
  <c r="AL180" i="5"/>
  <c r="AM180" i="5"/>
  <c r="AN180" i="5"/>
  <c r="AO180" i="5"/>
  <c r="AP180" i="5"/>
  <c r="AQ180" i="5"/>
  <c r="F181" i="5"/>
  <c r="AB181" i="5"/>
  <c r="AE181" i="5"/>
  <c r="AH181" i="5"/>
  <c r="AI181" i="5"/>
  <c r="AJ181" i="5"/>
  <c r="AK181" i="5"/>
  <c r="AL181" i="5"/>
  <c r="AM181" i="5"/>
  <c r="AN181" i="5"/>
  <c r="AO181" i="5"/>
  <c r="AP181" i="5"/>
  <c r="G181" i="5"/>
  <c r="AQ181" i="5"/>
  <c r="F182" i="5"/>
  <c r="AB182" i="5"/>
  <c r="AE182" i="5"/>
  <c r="AH182" i="5"/>
  <c r="AI182" i="5"/>
  <c r="AJ182" i="5"/>
  <c r="AK182" i="5"/>
  <c r="AL182" i="5"/>
  <c r="AM182" i="5"/>
  <c r="AN182" i="5"/>
  <c r="AO182" i="5"/>
  <c r="AP182" i="5"/>
  <c r="AQ182" i="5"/>
  <c r="F183" i="5"/>
  <c r="AB183" i="5"/>
  <c r="AE183" i="5"/>
  <c r="AH183" i="5"/>
  <c r="AI183" i="5"/>
  <c r="AJ183" i="5"/>
  <c r="AK183" i="5"/>
  <c r="AL183" i="5"/>
  <c r="AM183" i="5"/>
  <c r="AN183" i="5"/>
  <c r="AO183" i="5"/>
  <c r="AP183" i="5"/>
  <c r="AQ183" i="5"/>
  <c r="F184" i="5"/>
  <c r="AB184" i="5"/>
  <c r="AE184" i="5"/>
  <c r="AH184" i="5"/>
  <c r="AI184" i="5"/>
  <c r="AJ184" i="5"/>
  <c r="AK184" i="5"/>
  <c r="AL184" i="5"/>
  <c r="G184" i="5"/>
  <c r="AM184" i="5"/>
  <c r="AN184" i="5"/>
  <c r="AO184" i="5"/>
  <c r="AP184" i="5"/>
  <c r="AQ184" i="5"/>
  <c r="F185" i="5"/>
  <c r="AB185" i="5"/>
  <c r="AE185" i="5"/>
  <c r="AH185" i="5"/>
  <c r="G185" i="5"/>
  <c r="AI185" i="5"/>
  <c r="AJ185" i="5"/>
  <c r="AK185" i="5"/>
  <c r="AL185" i="5"/>
  <c r="AM185" i="5"/>
  <c r="AN185" i="5"/>
  <c r="AO185" i="5"/>
  <c r="AP185" i="5"/>
  <c r="AQ185" i="5"/>
  <c r="F186" i="5"/>
  <c r="AB186" i="5"/>
  <c r="AE186" i="5"/>
  <c r="AH186" i="5"/>
  <c r="AI186" i="5"/>
  <c r="AJ186" i="5"/>
  <c r="AK186" i="5"/>
  <c r="AL186" i="5"/>
  <c r="AM186" i="5"/>
  <c r="AN186" i="5"/>
  <c r="AO186" i="5"/>
  <c r="AP186" i="5"/>
  <c r="AQ186" i="5"/>
  <c r="F187" i="5"/>
  <c r="AB187" i="5"/>
  <c r="AE187" i="5"/>
  <c r="AH187" i="5"/>
  <c r="AI187" i="5"/>
  <c r="AJ187" i="5"/>
  <c r="AK187" i="5"/>
  <c r="AL187" i="5"/>
  <c r="AM187" i="5"/>
  <c r="AN187" i="5"/>
  <c r="AO187" i="5"/>
  <c r="AP187" i="5"/>
  <c r="AQ187" i="5"/>
  <c r="F188" i="5"/>
  <c r="AB188" i="5"/>
  <c r="AE188" i="5"/>
  <c r="AH188" i="5"/>
  <c r="AI188" i="5"/>
  <c r="AJ188" i="5"/>
  <c r="AK188" i="5"/>
  <c r="AL188" i="5"/>
  <c r="AM188" i="5"/>
  <c r="AN188" i="5"/>
  <c r="AO188" i="5"/>
  <c r="AP188" i="5"/>
  <c r="AQ188" i="5"/>
  <c r="F189" i="5"/>
  <c r="AB189" i="5"/>
  <c r="AE189" i="5"/>
  <c r="AH189" i="5"/>
  <c r="AI189" i="5"/>
  <c r="AJ189" i="5"/>
  <c r="AK189" i="5"/>
  <c r="AL189" i="5"/>
  <c r="AM189" i="5"/>
  <c r="AN189" i="5"/>
  <c r="AO189" i="5"/>
  <c r="AP189" i="5"/>
  <c r="AQ189" i="5"/>
  <c r="F190" i="5"/>
  <c r="AB190" i="5"/>
  <c r="AE190" i="5"/>
  <c r="AH190" i="5"/>
  <c r="AI190" i="5"/>
  <c r="AJ190" i="5"/>
  <c r="AK190" i="5"/>
  <c r="AL190" i="5"/>
  <c r="AM190" i="5"/>
  <c r="AN190" i="5"/>
  <c r="AO190" i="5"/>
  <c r="AP190" i="5"/>
  <c r="AQ190" i="5"/>
  <c r="F191" i="5"/>
  <c r="AB191" i="5"/>
  <c r="AE191" i="5"/>
  <c r="AH191" i="5"/>
  <c r="AI191" i="5"/>
  <c r="AJ191" i="5"/>
  <c r="AK191" i="5"/>
  <c r="AL191" i="5"/>
  <c r="AM191" i="5"/>
  <c r="AN191" i="5"/>
  <c r="AO191" i="5"/>
  <c r="AP191" i="5"/>
  <c r="AQ191" i="5"/>
  <c r="F192" i="5"/>
  <c r="AB192" i="5"/>
  <c r="AE192" i="5"/>
  <c r="AH192" i="5"/>
  <c r="AI192" i="5"/>
  <c r="AJ192" i="5"/>
  <c r="AK192" i="5"/>
  <c r="AL192" i="5"/>
  <c r="AM192" i="5"/>
  <c r="AN192" i="5"/>
  <c r="AO192" i="5"/>
  <c r="AP192" i="5"/>
  <c r="AQ192" i="5"/>
  <c r="F193" i="5"/>
  <c r="AB193" i="5"/>
  <c r="AE193" i="5"/>
  <c r="AH193" i="5"/>
  <c r="AI193" i="5"/>
  <c r="AJ193" i="5"/>
  <c r="AK193" i="5"/>
  <c r="AL193" i="5"/>
  <c r="AM193" i="5"/>
  <c r="AN193" i="5"/>
  <c r="AO193" i="5"/>
  <c r="AP193" i="5"/>
  <c r="AQ193" i="5"/>
  <c r="F194" i="5"/>
  <c r="AB194" i="5"/>
  <c r="AE194" i="5"/>
  <c r="AH194" i="5"/>
  <c r="AI194" i="5"/>
  <c r="AJ194" i="5"/>
  <c r="AK194" i="5"/>
  <c r="AL194" i="5"/>
  <c r="AM194" i="5"/>
  <c r="AN194" i="5"/>
  <c r="AO194" i="5"/>
  <c r="AP194" i="5"/>
  <c r="AQ194" i="5"/>
  <c r="F195" i="5"/>
  <c r="AB195" i="5"/>
  <c r="AE195" i="5"/>
  <c r="AH195" i="5"/>
  <c r="AI195" i="5"/>
  <c r="AJ195" i="5"/>
  <c r="AK195" i="5"/>
  <c r="AL195" i="5"/>
  <c r="AM195" i="5"/>
  <c r="AN195" i="5"/>
  <c r="AO195" i="5"/>
  <c r="AP195" i="5"/>
  <c r="AQ195" i="5"/>
  <c r="F196" i="5"/>
  <c r="AB196" i="5"/>
  <c r="AE196" i="5"/>
  <c r="AH196" i="5"/>
  <c r="AI196" i="5"/>
  <c r="AJ196" i="5"/>
  <c r="AK196" i="5"/>
  <c r="AL196" i="5"/>
  <c r="AM196" i="5"/>
  <c r="AN196" i="5"/>
  <c r="AO196" i="5"/>
  <c r="AP196" i="5"/>
  <c r="AQ196" i="5"/>
  <c r="F197" i="5"/>
  <c r="AB197" i="5"/>
  <c r="AE197" i="5"/>
  <c r="AH197" i="5"/>
  <c r="AI197" i="5"/>
  <c r="AJ197" i="5"/>
  <c r="AK197" i="5"/>
  <c r="AL197" i="5"/>
  <c r="AM197" i="5"/>
  <c r="AN197" i="5"/>
  <c r="AO197" i="5"/>
  <c r="AP197" i="5"/>
  <c r="AQ197" i="5"/>
  <c r="F198" i="5"/>
  <c r="AB198" i="5"/>
  <c r="AE198" i="5"/>
  <c r="AH198" i="5"/>
  <c r="AI198" i="5"/>
  <c r="AJ198" i="5"/>
  <c r="AK198" i="5"/>
  <c r="AL198" i="5"/>
  <c r="AM198" i="5"/>
  <c r="AN198" i="5"/>
  <c r="AO198" i="5"/>
  <c r="AP198" i="5"/>
  <c r="AQ198" i="5"/>
  <c r="F199" i="5"/>
  <c r="AB199" i="5"/>
  <c r="AE199" i="5"/>
  <c r="AH199" i="5"/>
  <c r="AI199" i="5"/>
  <c r="AJ199" i="5"/>
  <c r="AK199" i="5"/>
  <c r="AL199" i="5"/>
  <c r="AM199" i="5"/>
  <c r="AN199" i="5"/>
  <c r="AO199" i="5"/>
  <c r="AP199" i="5"/>
  <c r="AQ199" i="5"/>
  <c r="F200" i="5"/>
  <c r="AB200" i="5"/>
  <c r="AE200" i="5"/>
  <c r="AH200" i="5"/>
  <c r="AI200" i="5"/>
  <c r="AJ200" i="5"/>
  <c r="AK200" i="5"/>
  <c r="AL200" i="5"/>
  <c r="AM200" i="5"/>
  <c r="AN200" i="5"/>
  <c r="AO200" i="5"/>
  <c r="AP200" i="5"/>
  <c r="AQ200" i="5"/>
  <c r="F201" i="5"/>
  <c r="AB201" i="5"/>
  <c r="AE201" i="5"/>
  <c r="AH201" i="5"/>
  <c r="AI201" i="5"/>
  <c r="AJ201" i="5"/>
  <c r="AK201" i="5"/>
  <c r="AL201" i="5"/>
  <c r="AM201" i="5"/>
  <c r="AN201" i="5"/>
  <c r="AO201" i="5"/>
  <c r="AP201" i="5"/>
  <c r="AQ201" i="5"/>
  <c r="F202" i="5"/>
  <c r="AB202" i="5"/>
  <c r="AE202" i="5"/>
  <c r="AH202" i="5"/>
  <c r="AI202" i="5"/>
  <c r="AJ202" i="5"/>
  <c r="AK202" i="5"/>
  <c r="AL202" i="5"/>
  <c r="AM202" i="5"/>
  <c r="AN202" i="5"/>
  <c r="AO202" i="5"/>
  <c r="AP202" i="5"/>
  <c r="AQ202" i="5"/>
  <c r="F203" i="5"/>
  <c r="AB203" i="5"/>
  <c r="AE203" i="5"/>
  <c r="AH203" i="5"/>
  <c r="AI203" i="5"/>
  <c r="AJ203" i="5"/>
  <c r="AK203" i="5"/>
  <c r="AL203" i="5"/>
  <c r="AM203" i="5"/>
  <c r="AN203" i="5"/>
  <c r="AO203" i="5"/>
  <c r="AP203" i="5"/>
  <c r="AQ203" i="5"/>
  <c r="F204" i="5"/>
  <c r="AB204" i="5"/>
  <c r="AE204" i="5"/>
  <c r="AH204" i="5"/>
  <c r="AI204" i="5"/>
  <c r="AJ204" i="5"/>
  <c r="AK204" i="5"/>
  <c r="AL204" i="5"/>
  <c r="AM204" i="5"/>
  <c r="AN204" i="5"/>
  <c r="AO204" i="5"/>
  <c r="AP204" i="5"/>
  <c r="AQ204" i="5"/>
  <c r="F205" i="5"/>
  <c r="AB205" i="5"/>
  <c r="AE205" i="5"/>
  <c r="AH205" i="5"/>
  <c r="AI205" i="5"/>
  <c r="AJ205" i="5"/>
  <c r="AK205" i="5"/>
  <c r="AL205" i="5"/>
  <c r="AM205" i="5"/>
  <c r="AN205" i="5"/>
  <c r="AO205" i="5"/>
  <c r="AP205" i="5"/>
  <c r="AQ205" i="5"/>
  <c r="F206" i="5"/>
  <c r="AB206" i="5"/>
  <c r="AE206" i="5"/>
  <c r="AH206" i="5"/>
  <c r="AI206" i="5"/>
  <c r="AJ206" i="5"/>
  <c r="AK206" i="5"/>
  <c r="AL206" i="5"/>
  <c r="AM206" i="5"/>
  <c r="AN206" i="5"/>
  <c r="AO206" i="5"/>
  <c r="AP206" i="5"/>
  <c r="AQ206" i="5"/>
  <c r="F207" i="5"/>
  <c r="AB207" i="5"/>
  <c r="AE207" i="5"/>
  <c r="AH207" i="5"/>
  <c r="AI207" i="5"/>
  <c r="AJ207" i="5"/>
  <c r="AK207" i="5"/>
  <c r="AL207" i="5"/>
  <c r="AM207" i="5"/>
  <c r="AN207" i="5"/>
  <c r="AO207" i="5"/>
  <c r="AP207" i="5"/>
  <c r="AQ207" i="5"/>
  <c r="F208" i="5"/>
  <c r="AB208" i="5"/>
  <c r="AE208" i="5"/>
  <c r="AH208" i="5"/>
  <c r="AI208" i="5"/>
  <c r="AJ208" i="5"/>
  <c r="AK208" i="5"/>
  <c r="AL208" i="5"/>
  <c r="AM208" i="5"/>
  <c r="AN208" i="5"/>
  <c r="AO208" i="5"/>
  <c r="AP208" i="5"/>
  <c r="AQ208" i="5"/>
  <c r="AH209" i="5"/>
  <c r="AI209" i="5"/>
  <c r="AJ209" i="5"/>
  <c r="AK209" i="5"/>
  <c r="AL209" i="5"/>
  <c r="AM209" i="5"/>
  <c r="AN209" i="5"/>
  <c r="H210" i="5"/>
  <c r="AH210" i="5"/>
  <c r="J210" i="5"/>
  <c r="L210" i="5"/>
  <c r="N210" i="5"/>
  <c r="AI210" i="5"/>
  <c r="P210" i="5"/>
  <c r="AJ210" i="5"/>
  <c r="R210" i="5"/>
  <c r="T210" i="5"/>
  <c r="AK210" i="5"/>
  <c r="V210" i="5"/>
  <c r="AL210" i="5"/>
  <c r="X210" i="5"/>
  <c r="AM210" i="5"/>
  <c r="Z210" i="5"/>
  <c r="AN210" i="5"/>
  <c r="AH211" i="5"/>
  <c r="AI211" i="5"/>
  <c r="AJ211" i="5"/>
  <c r="AK211" i="5"/>
  <c r="AL211" i="5"/>
  <c r="AM211" i="5"/>
  <c r="AN211" i="5"/>
  <c r="AH212" i="5"/>
  <c r="AI212" i="5"/>
  <c r="AJ212" i="5"/>
  <c r="AK212" i="5"/>
  <c r="AL212" i="5"/>
  <c r="AM212" i="5"/>
  <c r="AN212" i="5"/>
  <c r="AH213" i="5"/>
  <c r="AI213" i="5"/>
  <c r="AJ213" i="5"/>
  <c r="AK213" i="5"/>
  <c r="AL213" i="5"/>
  <c r="AM213" i="5"/>
  <c r="AN213" i="5"/>
  <c r="AH214" i="5"/>
  <c r="AI214" i="5"/>
  <c r="AJ214" i="5"/>
  <c r="AK214" i="5"/>
  <c r="AL214" i="5"/>
  <c r="AM214" i="5"/>
  <c r="AN214" i="5"/>
  <c r="AH215" i="5"/>
  <c r="AI215" i="5"/>
  <c r="AJ215" i="5"/>
  <c r="AK215" i="5"/>
  <c r="AL215" i="5"/>
  <c r="AM215" i="5"/>
  <c r="AN215" i="5"/>
  <c r="AH216" i="5"/>
  <c r="AI216" i="5"/>
  <c r="AJ216" i="5"/>
  <c r="AK216" i="5"/>
  <c r="AL216" i="5"/>
  <c r="AM216" i="5"/>
  <c r="AN216" i="5"/>
  <c r="AH217" i="5"/>
  <c r="AI217" i="5"/>
  <c r="AJ217" i="5"/>
  <c r="AK217" i="5"/>
  <c r="AL217" i="5"/>
  <c r="AM217" i="5"/>
  <c r="AN217" i="5"/>
  <c r="AH218" i="5"/>
  <c r="AI218" i="5"/>
  <c r="AJ218" i="5"/>
  <c r="AK218" i="5"/>
  <c r="AL218" i="5"/>
  <c r="AM218" i="5"/>
  <c r="AN218" i="5"/>
  <c r="AH219" i="5"/>
  <c r="AI219" i="5"/>
  <c r="AJ219" i="5"/>
  <c r="AK219" i="5"/>
  <c r="AL219" i="5"/>
  <c r="AM219" i="5"/>
  <c r="AN219" i="5"/>
  <c r="AH220" i="5"/>
  <c r="AI220" i="5"/>
  <c r="AJ220" i="5"/>
  <c r="AK220" i="5"/>
  <c r="AL220" i="5"/>
  <c r="AM220" i="5"/>
  <c r="AN220" i="5"/>
  <c r="AH221" i="5"/>
  <c r="AI221" i="5"/>
  <c r="AJ221" i="5"/>
  <c r="AK221" i="5"/>
  <c r="AL221" i="5"/>
  <c r="AM221" i="5"/>
  <c r="AN221" i="5"/>
  <c r="AH222" i="5"/>
  <c r="AI222" i="5"/>
  <c r="AJ222" i="5"/>
  <c r="AK222" i="5"/>
  <c r="AL222" i="5"/>
  <c r="AM222" i="5"/>
  <c r="AN222" i="5"/>
  <c r="AH223" i="5"/>
  <c r="AI223" i="5"/>
  <c r="AJ223" i="5"/>
  <c r="AK223" i="5"/>
  <c r="AL223" i="5"/>
  <c r="AM223" i="5"/>
  <c r="AN223" i="5"/>
  <c r="AH224" i="5"/>
  <c r="AI224" i="5"/>
  <c r="AJ224" i="5"/>
  <c r="AK224" i="5"/>
  <c r="AL224" i="5"/>
  <c r="AM224" i="5"/>
  <c r="AN224" i="5"/>
  <c r="AH225" i="5"/>
  <c r="AI225" i="5"/>
  <c r="AJ225" i="5"/>
  <c r="AK225" i="5"/>
  <c r="AL225" i="5"/>
  <c r="AM225" i="5"/>
  <c r="AN225" i="5"/>
  <c r="AH226" i="5"/>
  <c r="AI226" i="5"/>
  <c r="AJ226" i="5"/>
  <c r="AK226" i="5"/>
  <c r="AL226" i="5"/>
  <c r="AM226" i="5"/>
  <c r="AN226" i="5"/>
  <c r="AH227" i="5"/>
  <c r="AI227" i="5"/>
  <c r="AJ227" i="5"/>
  <c r="AK227" i="5"/>
  <c r="AL227" i="5"/>
  <c r="AM227" i="5"/>
  <c r="AN227" i="5"/>
  <c r="AH228" i="5"/>
  <c r="AI228" i="5"/>
  <c r="AJ228" i="5"/>
  <c r="AK228" i="5"/>
  <c r="AL228" i="5"/>
  <c r="AM228" i="5"/>
  <c r="AN228" i="5"/>
  <c r="AH229" i="5"/>
  <c r="AI229" i="5"/>
  <c r="AJ229" i="5"/>
  <c r="AK229" i="5"/>
  <c r="AL229" i="5"/>
  <c r="AM229" i="5"/>
  <c r="AN229" i="5"/>
  <c r="AH230" i="5"/>
  <c r="AI230" i="5"/>
  <c r="AJ230" i="5"/>
  <c r="AK230" i="5"/>
  <c r="AL230" i="5"/>
  <c r="AM230" i="5"/>
  <c r="AN230" i="5"/>
  <c r="AH231" i="5"/>
  <c r="AI231" i="5"/>
  <c r="AJ231" i="5"/>
  <c r="AK231" i="5"/>
  <c r="AL231" i="5"/>
  <c r="AM231" i="5"/>
  <c r="AN231" i="5"/>
  <c r="AH232" i="5"/>
  <c r="AI232" i="5"/>
  <c r="AJ232" i="5"/>
  <c r="AK232" i="5"/>
  <c r="AL232" i="5"/>
  <c r="AM232" i="5"/>
  <c r="AN232" i="5"/>
  <c r="AH233" i="5"/>
  <c r="AI233" i="5"/>
  <c r="AJ233" i="5"/>
  <c r="AK233" i="5"/>
  <c r="AL233" i="5"/>
  <c r="AM233" i="5"/>
  <c r="AN233" i="5"/>
  <c r="AH234" i="5"/>
  <c r="AI234" i="5"/>
  <c r="AJ234" i="5"/>
  <c r="AK234" i="5"/>
  <c r="AL234" i="5"/>
  <c r="AM234" i="5"/>
  <c r="AN234" i="5"/>
  <c r="AH235" i="5"/>
  <c r="AI235" i="5"/>
  <c r="AJ235" i="5"/>
  <c r="AK235" i="5"/>
  <c r="AL235" i="5"/>
  <c r="AM235" i="5"/>
  <c r="AN235" i="5"/>
  <c r="AH236" i="5"/>
  <c r="AI236" i="5"/>
  <c r="AJ236" i="5"/>
  <c r="AK236" i="5"/>
  <c r="AL236" i="5"/>
  <c r="AM236" i="5"/>
  <c r="AN236" i="5"/>
  <c r="AH237" i="5"/>
  <c r="AI237" i="5"/>
  <c r="AJ237" i="5"/>
  <c r="AK237" i="5"/>
  <c r="AL237" i="5"/>
  <c r="AM237" i="5"/>
  <c r="AN237" i="5"/>
  <c r="AH238" i="5"/>
  <c r="AI238" i="5"/>
  <c r="AJ238" i="5"/>
  <c r="AK238" i="5"/>
  <c r="AL238" i="5"/>
  <c r="AM238" i="5"/>
  <c r="AN238" i="5"/>
  <c r="AH239" i="5"/>
  <c r="AI239" i="5"/>
  <c r="AJ239" i="5"/>
  <c r="AK239" i="5"/>
  <c r="AL239" i="5"/>
  <c r="AM239" i="5"/>
  <c r="AN239" i="5"/>
  <c r="AH240" i="5"/>
  <c r="AI240" i="5"/>
  <c r="AJ240" i="5"/>
  <c r="AK240" i="5"/>
  <c r="AL240" i="5"/>
  <c r="AM240" i="5"/>
  <c r="AN240" i="5"/>
  <c r="AH241" i="5"/>
  <c r="AI241" i="5"/>
  <c r="AJ241" i="5"/>
  <c r="AK241" i="5"/>
  <c r="AL241" i="5"/>
  <c r="AM241" i="5"/>
  <c r="AN241" i="5"/>
  <c r="AH242" i="5"/>
  <c r="AI242" i="5"/>
  <c r="AJ242" i="5"/>
  <c r="AK242" i="5"/>
  <c r="AL242" i="5"/>
  <c r="AM242" i="5"/>
  <c r="AN242" i="5"/>
  <c r="AH243" i="5"/>
  <c r="AI243" i="5"/>
  <c r="AJ243" i="5"/>
  <c r="AK243" i="5"/>
  <c r="AL243" i="5"/>
  <c r="AM243" i="5"/>
  <c r="AN243" i="5"/>
  <c r="AH244" i="5"/>
  <c r="AI244" i="5"/>
  <c r="AJ244" i="5"/>
  <c r="AK244" i="5"/>
  <c r="AL244" i="5"/>
  <c r="AM244" i="5"/>
  <c r="AN244" i="5"/>
  <c r="AH245" i="5"/>
  <c r="AI245" i="5"/>
  <c r="AJ245" i="5"/>
  <c r="AK245" i="5"/>
  <c r="AL245" i="5"/>
  <c r="AM245" i="5"/>
  <c r="AN245" i="5"/>
  <c r="AH246" i="5"/>
  <c r="AI246" i="5"/>
  <c r="AJ246" i="5"/>
  <c r="AK246" i="5"/>
  <c r="AL246" i="5"/>
  <c r="AM246" i="5"/>
  <c r="AN246" i="5"/>
  <c r="AH247" i="5"/>
  <c r="AI247" i="5"/>
  <c r="AJ247" i="5"/>
  <c r="AK247" i="5"/>
  <c r="AL247" i="5"/>
  <c r="AM247" i="5"/>
  <c r="AN247" i="5"/>
  <c r="AH248" i="5"/>
  <c r="AI248" i="5"/>
  <c r="AJ248" i="5"/>
  <c r="AK248" i="5"/>
  <c r="AL248" i="5"/>
  <c r="AM248" i="5"/>
  <c r="AN248" i="5"/>
  <c r="AH249" i="5"/>
  <c r="AI249" i="5"/>
  <c r="AJ249" i="5"/>
  <c r="AK249" i="5"/>
  <c r="AL249" i="5"/>
  <c r="AM249" i="5"/>
  <c r="AN249" i="5"/>
  <c r="AH250" i="5"/>
  <c r="AI250" i="5"/>
  <c r="AJ250" i="5"/>
  <c r="AK250" i="5"/>
  <c r="AL250" i="5"/>
  <c r="AM250" i="5"/>
  <c r="AN250" i="5"/>
  <c r="AH251" i="5"/>
  <c r="AI251" i="5"/>
  <c r="AJ251" i="5"/>
  <c r="AK251" i="5"/>
  <c r="AL251" i="5"/>
  <c r="AM251" i="5"/>
  <c r="AN251" i="5"/>
  <c r="AH252" i="5"/>
  <c r="AI252" i="5"/>
  <c r="AJ252" i="5"/>
  <c r="AK252" i="5"/>
  <c r="AL252" i="5"/>
  <c r="AM252" i="5"/>
  <c r="AN252" i="5"/>
  <c r="AH253" i="5"/>
  <c r="AI253" i="5"/>
  <c r="AJ253" i="5"/>
  <c r="AK253" i="5"/>
  <c r="AL253" i="5"/>
  <c r="AM253" i="5"/>
  <c r="AN253" i="5"/>
  <c r="AH254" i="5"/>
  <c r="AI254" i="5"/>
  <c r="AJ254" i="5"/>
  <c r="AK254" i="5"/>
  <c r="AL254" i="5"/>
  <c r="AM254" i="5"/>
  <c r="AN254" i="5"/>
  <c r="AH255" i="5"/>
  <c r="AI255" i="5"/>
  <c r="AJ255" i="5"/>
  <c r="AK255" i="5"/>
  <c r="AL255" i="5"/>
  <c r="AM255" i="5"/>
  <c r="AN255" i="5"/>
  <c r="AH256" i="5"/>
  <c r="AI256" i="5"/>
  <c r="AJ256" i="5"/>
  <c r="AK256" i="5"/>
  <c r="AL256" i="5"/>
  <c r="AM256" i="5"/>
  <c r="AN256" i="5"/>
  <c r="AH257" i="5"/>
  <c r="AI257" i="5"/>
  <c r="AJ257" i="5"/>
  <c r="AK257" i="5"/>
  <c r="AL257" i="5"/>
  <c r="AM257" i="5"/>
  <c r="AN257" i="5"/>
  <c r="AH258" i="5"/>
  <c r="AI258" i="5"/>
  <c r="AJ258" i="5"/>
  <c r="AK258" i="5"/>
  <c r="AL258" i="5"/>
  <c r="AM258" i="5"/>
  <c r="AN258" i="5"/>
  <c r="AH259" i="5"/>
  <c r="AI259" i="5"/>
  <c r="AJ259" i="5"/>
  <c r="AK259" i="5"/>
  <c r="AL259" i="5"/>
  <c r="AM259" i="5"/>
  <c r="AN259" i="5"/>
  <c r="AH260" i="5"/>
  <c r="AI260" i="5"/>
  <c r="AJ260" i="5"/>
  <c r="AK260" i="5"/>
  <c r="AL260" i="5"/>
  <c r="AM260" i="5"/>
  <c r="AN260" i="5"/>
  <c r="AH261" i="5"/>
  <c r="AI261" i="5"/>
  <c r="AJ261" i="5"/>
  <c r="AK261" i="5"/>
  <c r="AL261" i="5"/>
  <c r="AM261" i="5"/>
  <c r="AN261" i="5"/>
  <c r="AH262" i="5"/>
  <c r="AI262" i="5"/>
  <c r="AJ262" i="5"/>
  <c r="AK262" i="5"/>
  <c r="AL262" i="5"/>
  <c r="AM262" i="5"/>
  <c r="AN262" i="5"/>
  <c r="AH263" i="5"/>
  <c r="AI263" i="5"/>
  <c r="AJ263" i="5"/>
  <c r="AK263" i="5"/>
  <c r="AL263" i="5"/>
  <c r="AM263" i="5"/>
  <c r="AN263" i="5"/>
  <c r="AH264" i="5"/>
  <c r="AI264" i="5"/>
  <c r="AJ264" i="5"/>
  <c r="AK264" i="5"/>
  <c r="AL264" i="5"/>
  <c r="AM264" i="5"/>
  <c r="AN264" i="5"/>
  <c r="AH265" i="5"/>
  <c r="AI265" i="5"/>
  <c r="AJ265" i="5"/>
  <c r="AK265" i="5"/>
  <c r="AL265" i="5"/>
  <c r="AM265" i="5"/>
  <c r="AN265" i="5"/>
  <c r="AH266" i="5"/>
  <c r="AI266" i="5"/>
  <c r="AJ266" i="5"/>
  <c r="AK266" i="5"/>
  <c r="AL266" i="5"/>
  <c r="AM266" i="5"/>
  <c r="AN266" i="5"/>
  <c r="AH267" i="5"/>
  <c r="AI267" i="5"/>
  <c r="AJ267" i="5"/>
  <c r="AK267" i="5"/>
  <c r="AL267" i="5"/>
  <c r="AM267" i="5"/>
  <c r="AN267" i="5"/>
  <c r="AH268" i="5"/>
  <c r="AI268" i="5"/>
  <c r="AJ268" i="5"/>
  <c r="AK268" i="5"/>
  <c r="AL268" i="5"/>
  <c r="AM268" i="5"/>
  <c r="AN268" i="5"/>
  <c r="AH269" i="5"/>
  <c r="AI269" i="5"/>
  <c r="AJ269" i="5"/>
  <c r="AK269" i="5"/>
  <c r="AL269" i="5"/>
  <c r="AM269" i="5"/>
  <c r="AN269" i="5"/>
  <c r="AH270" i="5"/>
  <c r="AI270" i="5"/>
  <c r="AJ270" i="5"/>
  <c r="AK270" i="5"/>
  <c r="AL270" i="5"/>
  <c r="AM270" i="5"/>
  <c r="AN270" i="5"/>
  <c r="AH271" i="5"/>
  <c r="AI271" i="5"/>
  <c r="AJ271" i="5"/>
  <c r="AK271" i="5"/>
  <c r="AL271" i="5"/>
  <c r="AM271" i="5"/>
  <c r="AN271" i="5"/>
  <c r="AH272" i="5"/>
  <c r="AI272" i="5"/>
  <c r="AJ272" i="5"/>
  <c r="AK272" i="5"/>
  <c r="AL272" i="5"/>
  <c r="AM272" i="5"/>
  <c r="AN272" i="5"/>
  <c r="AH273" i="5"/>
  <c r="AI273" i="5"/>
  <c r="AJ273" i="5"/>
  <c r="AK273" i="5"/>
  <c r="AL273" i="5"/>
  <c r="AM273" i="5"/>
  <c r="AN273" i="5"/>
  <c r="AH274" i="5"/>
  <c r="AI274" i="5"/>
  <c r="AJ274" i="5"/>
  <c r="AK274" i="5"/>
  <c r="AL274" i="5"/>
  <c r="AM274" i="5"/>
  <c r="AN274" i="5"/>
  <c r="AH275" i="5"/>
  <c r="AI275" i="5"/>
  <c r="AJ275" i="5"/>
  <c r="AK275" i="5"/>
  <c r="AL275" i="5"/>
  <c r="AM275" i="5"/>
  <c r="AN275" i="5"/>
  <c r="AH276" i="5"/>
  <c r="AI276" i="5"/>
  <c r="AJ276" i="5"/>
  <c r="AK276" i="5"/>
  <c r="AL276" i="5"/>
  <c r="AM276" i="5"/>
  <c r="AN276" i="5"/>
  <c r="AH277" i="5"/>
  <c r="AI277" i="5"/>
  <c r="AJ277" i="5"/>
  <c r="AK277" i="5"/>
  <c r="AL277" i="5"/>
  <c r="AM277" i="5"/>
  <c r="AN277" i="5"/>
  <c r="AH278" i="5"/>
  <c r="AI278" i="5"/>
  <c r="AJ278" i="5"/>
  <c r="AK278" i="5"/>
  <c r="AL278" i="5"/>
  <c r="AM278" i="5"/>
  <c r="AN278" i="5"/>
  <c r="AH279" i="5"/>
  <c r="AI279" i="5"/>
  <c r="AJ279" i="5"/>
  <c r="AK279" i="5"/>
  <c r="AL279" i="5"/>
  <c r="AM279" i="5"/>
  <c r="AN279" i="5"/>
  <c r="AH280" i="5"/>
  <c r="AI280" i="5"/>
  <c r="AJ280" i="5"/>
  <c r="AK280" i="5"/>
  <c r="AL280" i="5"/>
  <c r="AM280" i="5"/>
  <c r="AN280" i="5"/>
  <c r="AH281" i="5"/>
  <c r="AI281" i="5"/>
  <c r="AJ281" i="5"/>
  <c r="AK281" i="5"/>
  <c r="AL281" i="5"/>
  <c r="AM281" i="5"/>
  <c r="AN281" i="5"/>
  <c r="AH282" i="5"/>
  <c r="AI282" i="5"/>
  <c r="AJ282" i="5"/>
  <c r="AK282" i="5"/>
  <c r="AL282" i="5"/>
  <c r="AM282" i="5"/>
  <c r="AN282" i="5"/>
  <c r="AH283" i="5"/>
  <c r="AI283" i="5"/>
  <c r="AJ283" i="5"/>
  <c r="AK283" i="5"/>
  <c r="AL283" i="5"/>
  <c r="AM283" i="5"/>
  <c r="AN283" i="5"/>
  <c r="AH284" i="5"/>
  <c r="AI284" i="5"/>
  <c r="AJ284" i="5"/>
  <c r="AK284" i="5"/>
  <c r="AL284" i="5"/>
  <c r="AM284" i="5"/>
  <c r="AN284" i="5"/>
  <c r="AH285" i="5"/>
  <c r="AI285" i="5"/>
  <c r="AJ285" i="5"/>
  <c r="AK285" i="5"/>
  <c r="AL285" i="5"/>
  <c r="AM285" i="5"/>
  <c r="AN285" i="5"/>
  <c r="AH286" i="5"/>
  <c r="AI286" i="5"/>
  <c r="AJ286" i="5"/>
  <c r="AK286" i="5"/>
  <c r="AL286" i="5"/>
  <c r="AM286" i="5"/>
  <c r="AN286" i="5"/>
  <c r="AH287" i="5"/>
  <c r="AI287" i="5"/>
  <c r="AJ287" i="5"/>
  <c r="AK287" i="5"/>
  <c r="AL287" i="5"/>
  <c r="AM287" i="5"/>
  <c r="AN287" i="5"/>
  <c r="AH288" i="5"/>
  <c r="AI288" i="5"/>
  <c r="AJ288" i="5"/>
  <c r="AK288" i="5"/>
  <c r="AL288" i="5"/>
  <c r="AM288" i="5"/>
  <c r="AN288" i="5"/>
  <c r="AH289" i="5"/>
  <c r="AI289" i="5"/>
  <c r="AJ289" i="5"/>
  <c r="AK289" i="5"/>
  <c r="AL289" i="5"/>
  <c r="AM289" i="5"/>
  <c r="AN289" i="5"/>
  <c r="AH290" i="5"/>
  <c r="AI290" i="5"/>
  <c r="AJ290" i="5"/>
  <c r="AK290" i="5"/>
  <c r="AL290" i="5"/>
  <c r="AM290" i="5"/>
  <c r="AN290" i="5"/>
  <c r="AH291" i="5"/>
  <c r="AI291" i="5"/>
  <c r="AJ291" i="5"/>
  <c r="AK291" i="5"/>
  <c r="AL291" i="5"/>
  <c r="AM291" i="5"/>
  <c r="AN291" i="5"/>
  <c r="AH292" i="5"/>
  <c r="AI292" i="5"/>
  <c r="AJ292" i="5"/>
  <c r="AK292" i="5"/>
  <c r="AL292" i="5"/>
  <c r="AM292" i="5"/>
  <c r="AN292" i="5"/>
  <c r="AH293" i="5"/>
  <c r="AI293" i="5"/>
  <c r="AJ293" i="5"/>
  <c r="AK293" i="5"/>
  <c r="AL293" i="5"/>
  <c r="AM293" i="5"/>
  <c r="AN293" i="5"/>
  <c r="AH294" i="5"/>
  <c r="AI294" i="5"/>
  <c r="AJ294" i="5"/>
  <c r="AK294" i="5"/>
  <c r="AL294" i="5"/>
  <c r="AM294" i="5"/>
  <c r="AN294" i="5"/>
  <c r="AH295" i="5"/>
  <c r="AI295" i="5"/>
  <c r="AJ295" i="5"/>
  <c r="AK295" i="5"/>
  <c r="AL295" i="5"/>
  <c r="AM295" i="5"/>
  <c r="AN295" i="5"/>
  <c r="AH296" i="5"/>
  <c r="AI296" i="5"/>
  <c r="AJ296" i="5"/>
  <c r="AK296" i="5"/>
  <c r="AL296" i="5"/>
  <c r="AM296" i="5"/>
  <c r="AN296" i="5"/>
  <c r="AH297" i="5"/>
  <c r="AI297" i="5"/>
  <c r="AJ297" i="5"/>
  <c r="AK297" i="5"/>
  <c r="AL297" i="5"/>
  <c r="AM297" i="5"/>
  <c r="AN297" i="5"/>
  <c r="AH298" i="5"/>
  <c r="AI298" i="5"/>
  <c r="AJ298" i="5"/>
  <c r="AK298" i="5"/>
  <c r="AL298" i="5"/>
  <c r="AM298" i="5"/>
  <c r="AN298" i="5"/>
  <c r="AH299" i="5"/>
  <c r="AI299" i="5"/>
  <c r="AJ299" i="5"/>
  <c r="AK299" i="5"/>
  <c r="AL299" i="5"/>
  <c r="AM299" i="5"/>
  <c r="AN299" i="5"/>
  <c r="AH300" i="5"/>
  <c r="AI300" i="5"/>
  <c r="AJ300" i="5"/>
  <c r="AK300" i="5"/>
  <c r="AL300" i="5"/>
  <c r="AM300" i="5"/>
  <c r="AN300" i="5"/>
  <c r="AH301" i="5"/>
  <c r="AI301" i="5"/>
  <c r="AJ301" i="5"/>
  <c r="AK301" i="5"/>
  <c r="AL301" i="5"/>
  <c r="AM301" i="5"/>
  <c r="AN301" i="5"/>
  <c r="AH302" i="5"/>
  <c r="AI302" i="5"/>
  <c r="AJ302" i="5"/>
  <c r="AK302" i="5"/>
  <c r="AL302" i="5"/>
  <c r="AM302" i="5"/>
  <c r="AN302" i="5"/>
  <c r="AH303" i="5"/>
  <c r="AI303" i="5"/>
  <c r="AJ303" i="5"/>
  <c r="AK303" i="5"/>
  <c r="AL303" i="5"/>
  <c r="AM303" i="5"/>
  <c r="AN303" i="5"/>
  <c r="AH304" i="5"/>
  <c r="AI304" i="5"/>
  <c r="AJ304" i="5"/>
  <c r="AK304" i="5"/>
  <c r="AL304" i="5"/>
  <c r="AM304" i="5"/>
  <c r="AN304" i="5"/>
  <c r="AH305" i="5"/>
  <c r="AI305" i="5"/>
  <c r="AJ305" i="5"/>
  <c r="AK305" i="5"/>
  <c r="AL305" i="5"/>
  <c r="AM305" i="5"/>
  <c r="AN305" i="5"/>
  <c r="AH306" i="5"/>
  <c r="AI306" i="5"/>
  <c r="AJ306" i="5"/>
  <c r="AK306" i="5"/>
  <c r="AL306" i="5"/>
  <c r="AM306" i="5"/>
  <c r="AN306" i="5"/>
  <c r="AH307" i="5"/>
  <c r="AI307" i="5"/>
  <c r="AJ307" i="5"/>
  <c r="AK307" i="5"/>
  <c r="AL307" i="5"/>
  <c r="AM307" i="5"/>
  <c r="AN307" i="5"/>
  <c r="AH308" i="5"/>
  <c r="AI308" i="5"/>
  <c r="AJ308" i="5"/>
  <c r="AK308" i="5"/>
  <c r="AL308" i="5"/>
  <c r="AM308" i="5"/>
  <c r="AN308" i="5"/>
  <c r="G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E12" i="6"/>
  <c r="J12" i="6"/>
  <c r="Y17" i="8" s="1"/>
  <c r="AJ19" i="8" s="1"/>
  <c r="E14" i="6"/>
  <c r="S19" i="8" s="1"/>
  <c r="F14" i="6"/>
  <c r="T19" i="8" s="1"/>
  <c r="J14" i="6"/>
  <c r="K14" i="6"/>
  <c r="Z19" i="8" s="1"/>
  <c r="E15" i="6"/>
  <c r="F15" i="6"/>
  <c r="T20" i="8" s="1"/>
  <c r="J15" i="6"/>
  <c r="K15" i="6"/>
  <c r="Z20" i="8" s="1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E16" i="6"/>
  <c r="S21" i="8" s="1"/>
  <c r="F16" i="6"/>
  <c r="J16" i="6"/>
  <c r="K16" i="6"/>
  <c r="Z21" i="8" s="1"/>
  <c r="E17" i="6"/>
  <c r="S22" i="8" s="1"/>
  <c r="F17" i="6"/>
  <c r="T22" i="8" s="1"/>
  <c r="J17" i="6"/>
  <c r="Y22" i="8" s="1"/>
  <c r="K17" i="6"/>
  <c r="Z22" i="8" s="1"/>
  <c r="E18" i="6"/>
  <c r="S23" i="8" s="1"/>
  <c r="F18" i="6"/>
  <c r="J18" i="6"/>
  <c r="K18" i="6"/>
  <c r="E19" i="6"/>
  <c r="S24" i="8" s="1"/>
  <c r="F19" i="6"/>
  <c r="T24" i="8" s="1"/>
  <c r="J19" i="6"/>
  <c r="Y24" i="8" s="1"/>
  <c r="K19" i="6"/>
  <c r="O20" i="6"/>
  <c r="E23" i="6"/>
  <c r="S30" i="8" s="1"/>
  <c r="AJ28" i="8" s="1"/>
  <c r="J23" i="6"/>
  <c r="Y30" i="8" s="1"/>
  <c r="AJ30" i="8" s="1"/>
  <c r="E25" i="6"/>
  <c r="S32" i="8" s="1"/>
  <c r="F25" i="6"/>
  <c r="T32" i="8" s="1"/>
  <c r="J25" i="6"/>
  <c r="Y32" i="8" s="1"/>
  <c r="K25" i="6"/>
  <c r="Z32" i="8" s="1"/>
  <c r="E26" i="6"/>
  <c r="F26" i="6"/>
  <c r="T33" i="8" s="1"/>
  <c r="J26" i="6"/>
  <c r="Y33" i="8" s="1"/>
  <c r="K26" i="6"/>
  <c r="E27" i="6"/>
  <c r="S34" i="8" s="1"/>
  <c r="F27" i="6"/>
  <c r="T34" i="8" s="1"/>
  <c r="J27" i="6"/>
  <c r="Y34" i="8" s="1"/>
  <c r="K27" i="6"/>
  <c r="E28" i="6"/>
  <c r="F28" i="6"/>
  <c r="T35" i="8" s="1"/>
  <c r="J28" i="6"/>
  <c r="K28" i="6"/>
  <c r="Z35" i="8" s="1"/>
  <c r="E29" i="6"/>
  <c r="F29" i="6"/>
  <c r="T36" i="8" s="1"/>
  <c r="J29" i="6"/>
  <c r="K29" i="6"/>
  <c r="Z36" i="8" s="1"/>
  <c r="E30" i="6"/>
  <c r="S37" i="8" s="1"/>
  <c r="F30" i="6"/>
  <c r="T37" i="8" s="1"/>
  <c r="J30" i="6"/>
  <c r="K30" i="6"/>
  <c r="Z37" i="8" s="1"/>
  <c r="G10" i="7"/>
  <c r="A11" i="7"/>
  <c r="A12" i="7"/>
  <c r="A13" i="7"/>
  <c r="A14" i="7"/>
  <c r="A15" i="7"/>
  <c r="A16" i="7"/>
  <c r="A17" i="7"/>
  <c r="A18" i="7"/>
  <c r="A19" i="7"/>
  <c r="A20" i="7"/>
  <c r="A21" i="7"/>
  <c r="A22" i="7"/>
  <c r="E12" i="7"/>
  <c r="E14" i="7"/>
  <c r="F14" i="7"/>
  <c r="E15" i="7"/>
  <c r="F15" i="7"/>
  <c r="J15" i="7"/>
  <c r="K15" i="7"/>
  <c r="N15" i="7"/>
  <c r="N16" i="7"/>
  <c r="N17" i="7"/>
  <c r="N18" i="7"/>
  <c r="N19" i="7"/>
  <c r="N20" i="7"/>
  <c r="N21" i="7"/>
  <c r="N22" i="7"/>
  <c r="N23" i="7"/>
  <c r="N24" i="7"/>
  <c r="E16" i="7"/>
  <c r="F16" i="7"/>
  <c r="J16" i="7"/>
  <c r="K16" i="7"/>
  <c r="E17" i="7"/>
  <c r="F17" i="7"/>
  <c r="J17" i="7"/>
  <c r="K17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E18" i="7"/>
  <c r="F18" i="7"/>
  <c r="J18" i="7"/>
  <c r="K18" i="7"/>
  <c r="E19" i="7"/>
  <c r="F19" i="7"/>
  <c r="J19" i="7"/>
  <c r="K19" i="7"/>
  <c r="O20" i="7"/>
  <c r="E23" i="7"/>
  <c r="J23" i="7"/>
  <c r="E25" i="7"/>
  <c r="F25" i="7"/>
  <c r="J25" i="7"/>
  <c r="K25" i="7"/>
  <c r="E26" i="7"/>
  <c r="F26" i="7"/>
  <c r="J26" i="7"/>
  <c r="K26" i="7"/>
  <c r="E27" i="7"/>
  <c r="F27" i="7"/>
  <c r="J27" i="7"/>
  <c r="K27" i="7"/>
  <c r="E28" i="7"/>
  <c r="F28" i="7"/>
  <c r="J28" i="7"/>
  <c r="K28" i="7"/>
  <c r="E29" i="7"/>
  <c r="F29" i="7"/>
  <c r="J29" i="7"/>
  <c r="K29" i="7"/>
  <c r="E30" i="7"/>
  <c r="F30" i="7"/>
  <c r="J30" i="7"/>
  <c r="K30" i="7"/>
  <c r="J9" i="8"/>
  <c r="D11" i="8"/>
  <c r="J11" i="8"/>
  <c r="C12" i="8"/>
  <c r="J12" i="8"/>
  <c r="J67" i="8"/>
  <c r="C16" i="8"/>
  <c r="D16" i="8"/>
  <c r="E16" i="8"/>
  <c r="F16" i="8"/>
  <c r="I16" i="8"/>
  <c r="J16" i="8"/>
  <c r="K16" i="8"/>
  <c r="L16" i="8"/>
  <c r="W16" i="8"/>
  <c r="B17" i="8"/>
  <c r="AJ39" i="8"/>
  <c r="AJ41" i="8"/>
  <c r="E61" i="8"/>
  <c r="C63" i="8"/>
  <c r="D66" i="8"/>
  <c r="C67" i="8"/>
  <c r="C71" i="8"/>
  <c r="D71" i="8"/>
  <c r="E71" i="8"/>
  <c r="F71" i="8"/>
  <c r="G71" i="8"/>
  <c r="I71" i="8"/>
  <c r="J71" i="8"/>
  <c r="K71" i="8"/>
  <c r="L71" i="8"/>
  <c r="B72" i="8"/>
  <c r="H72" i="8"/>
  <c r="J9" i="10"/>
  <c r="D11" i="10"/>
  <c r="D66" i="10"/>
  <c r="J11" i="10"/>
  <c r="T12" i="10"/>
  <c r="C12" i="10"/>
  <c r="C67" i="10"/>
  <c r="J12" i="10"/>
  <c r="J67" i="10"/>
  <c r="C16" i="10"/>
  <c r="D16" i="10"/>
  <c r="E16" i="10"/>
  <c r="F16" i="10"/>
  <c r="G16" i="10"/>
  <c r="I16" i="10"/>
  <c r="J16" i="10"/>
  <c r="K16" i="10"/>
  <c r="L16" i="10"/>
  <c r="W16" i="10"/>
  <c r="B17" i="10"/>
  <c r="AJ39" i="10"/>
  <c r="AJ41" i="10"/>
  <c r="E61" i="10"/>
  <c r="C63" i="10"/>
  <c r="C71" i="10"/>
  <c r="D71" i="10"/>
  <c r="E71" i="10"/>
  <c r="F71" i="10"/>
  <c r="G71" i="10"/>
  <c r="H71" i="10"/>
  <c r="I71" i="10"/>
  <c r="J71" i="10"/>
  <c r="K71" i="10"/>
  <c r="L71" i="10"/>
  <c r="B72" i="10"/>
  <c r="M72" i="10"/>
  <c r="A4" i="12"/>
  <c r="A5" i="12"/>
  <c r="A6" i="12"/>
  <c r="A7" i="12"/>
  <c r="A8" i="12"/>
  <c r="A9" i="12"/>
  <c r="A10" i="12"/>
  <c r="A11" i="12"/>
  <c r="A12" i="12"/>
  <c r="A13" i="12"/>
  <c r="A14" i="12"/>
  <c r="A15" i="12"/>
  <c r="A16" i="12"/>
  <c r="A2" i="13"/>
  <c r="B2" i="13"/>
  <c r="C2" i="13"/>
  <c r="D2" i="13"/>
  <c r="E2" i="13"/>
  <c r="J66" i="10"/>
  <c r="E72" i="8"/>
  <c r="G136" i="5"/>
  <c r="G136" i="2"/>
  <c r="G14" i="2"/>
  <c r="G13" i="2"/>
  <c r="J12" i="7"/>
  <c r="K14" i="7"/>
  <c r="J14" i="7"/>
  <c r="G13" i="5"/>
  <c r="G11" i="5"/>
  <c r="G12" i="5"/>
  <c r="AE210" i="5"/>
  <c r="G10" i="5"/>
  <c r="H17" i="10"/>
  <c r="G9" i="5"/>
  <c r="H16" i="10"/>
  <c r="G12" i="2"/>
  <c r="G11" i="2"/>
  <c r="C17" i="10"/>
  <c r="G17" i="10"/>
  <c r="D17" i="10"/>
  <c r="J17" i="10"/>
  <c r="L17" i="10"/>
  <c r="E17" i="10"/>
  <c r="F17" i="10"/>
  <c r="K17" i="10"/>
  <c r="B18" i="10"/>
  <c r="I17" i="10"/>
  <c r="G138" i="5"/>
  <c r="L17" i="8"/>
  <c r="B18" i="8"/>
  <c r="F17" i="8"/>
  <c r="J17" i="8"/>
  <c r="I17" i="8"/>
  <c r="C17" i="8"/>
  <c r="D17" i="8"/>
  <c r="K17" i="8"/>
  <c r="E17" i="8"/>
  <c r="G131" i="5"/>
  <c r="J72" i="10"/>
  <c r="I72" i="10"/>
  <c r="Q29" i="10"/>
  <c r="G178" i="5"/>
  <c r="G162" i="5"/>
  <c r="G128" i="5"/>
  <c r="G143" i="5"/>
  <c r="G123" i="5"/>
  <c r="G207" i="5"/>
  <c r="G198" i="5"/>
  <c r="G191" i="5"/>
  <c r="G175" i="5"/>
  <c r="G141" i="5"/>
  <c r="G147" i="5"/>
  <c r="G142" i="5"/>
  <c r="G115" i="5"/>
  <c r="L72" i="8"/>
  <c r="F72" i="8"/>
  <c r="G205" i="5"/>
  <c r="G195" i="5"/>
  <c r="G192" i="5"/>
  <c r="G189" i="5"/>
  <c r="G179" i="5"/>
  <c r="G176" i="5"/>
  <c r="G173" i="5"/>
  <c r="G160" i="5"/>
  <c r="G157" i="5"/>
  <c r="G139" i="5"/>
  <c r="G116" i="5"/>
  <c r="G111" i="5"/>
  <c r="G97" i="5"/>
  <c r="G107" i="5"/>
  <c r="G102" i="5"/>
  <c r="G101" i="5"/>
  <c r="G113" i="5"/>
  <c r="G119" i="5"/>
  <c r="G99" i="5"/>
  <c r="AB10" i="5"/>
  <c r="M17" i="10"/>
  <c r="AB9" i="5"/>
  <c r="E18" i="10"/>
  <c r="I18" i="10"/>
  <c r="B19" i="8"/>
  <c r="E18" i="8"/>
  <c r="L18" i="8"/>
  <c r="D18" i="8"/>
  <c r="W29" i="10"/>
  <c r="M16" i="10"/>
  <c r="F19" i="8"/>
  <c r="D19" i="8"/>
  <c r="H19" i="8"/>
  <c r="B20" i="8"/>
  <c r="F20" i="8"/>
  <c r="I19" i="8"/>
  <c r="K20" i="8"/>
  <c r="AB12" i="2"/>
  <c r="AB11" i="2"/>
  <c r="M18" i="8" s="1"/>
  <c r="E72" i="10"/>
  <c r="L72" i="10"/>
  <c r="B73" i="10"/>
  <c r="G72" i="10"/>
  <c r="K72" i="10"/>
  <c r="C72" i="10"/>
  <c r="D72" i="10"/>
  <c r="F72" i="10"/>
  <c r="G18" i="10"/>
  <c r="L18" i="10"/>
  <c r="C18" i="10"/>
  <c r="J18" i="10"/>
  <c r="F18" i="10"/>
  <c r="Q18" i="6"/>
  <c r="V18" i="6" s="1"/>
  <c r="R22" i="8"/>
  <c r="Q15" i="6"/>
  <c r="U15" i="6" s="1"/>
  <c r="Q29" i="8"/>
  <c r="X19" i="8"/>
  <c r="X20" i="8"/>
  <c r="T12" i="8"/>
  <c r="J66" i="8"/>
  <c r="W20" i="6"/>
  <c r="K72" i="8"/>
  <c r="V20" i="6"/>
  <c r="B21" i="7"/>
  <c r="G203" i="5"/>
  <c r="G200" i="5"/>
  <c r="G197" i="5"/>
  <c r="G188" i="5"/>
  <c r="G165" i="5"/>
  <c r="G161" i="5"/>
  <c r="G150" i="5"/>
  <c r="G149" i="5"/>
  <c r="G130" i="5"/>
  <c r="G106" i="5"/>
  <c r="G206" i="5"/>
  <c r="G190" i="5"/>
  <c r="G171" i="5"/>
  <c r="G156" i="5"/>
  <c r="G122" i="5"/>
  <c r="G121" i="5"/>
  <c r="G93" i="5"/>
  <c r="D72" i="8"/>
  <c r="I72" i="8"/>
  <c r="O26" i="6"/>
  <c r="G201" i="5"/>
  <c r="G193" i="5"/>
  <c r="G183" i="5"/>
  <c r="G151" i="5"/>
  <c r="G145" i="5"/>
  <c r="G140" i="5"/>
  <c r="G133" i="5"/>
  <c r="G104" i="5"/>
  <c r="J72" i="8"/>
  <c r="G196" i="5"/>
  <c r="G172" i="5"/>
  <c r="G169" i="5"/>
  <c r="G166" i="5"/>
  <c r="G153" i="5"/>
  <c r="G94" i="5"/>
  <c r="G135" i="5"/>
  <c r="G132" i="5"/>
  <c r="G109" i="5"/>
  <c r="G100" i="5"/>
  <c r="G91" i="5"/>
  <c r="G94" i="2"/>
  <c r="G85" i="2"/>
  <c r="G8" i="5"/>
  <c r="G205" i="2"/>
  <c r="G201" i="2"/>
  <c r="G198" i="2"/>
  <c r="G190" i="2"/>
  <c r="G187" i="2"/>
  <c r="G183" i="2"/>
  <c r="G179" i="2"/>
  <c r="G175" i="2"/>
  <c r="G171" i="2"/>
  <c r="G167" i="2"/>
  <c r="G163" i="2"/>
  <c r="G208" i="2"/>
  <c r="G204" i="2"/>
  <c r="G77" i="2"/>
  <c r="G207" i="2"/>
  <c r="G203" i="2"/>
  <c r="G194" i="2"/>
  <c r="G185" i="2"/>
  <c r="G181" i="2"/>
  <c r="G177" i="2"/>
  <c r="G173" i="2"/>
  <c r="G169" i="2"/>
  <c r="G165" i="2"/>
  <c r="G156" i="2"/>
  <c r="G152" i="2"/>
  <c r="G148" i="2"/>
  <c r="G144" i="2"/>
  <c r="G140" i="2"/>
  <c r="G83" i="2"/>
  <c r="G78" i="2"/>
  <c r="G73" i="2"/>
  <c r="G71" i="2"/>
  <c r="G65" i="2"/>
  <c r="G61" i="2"/>
  <c r="G56" i="2"/>
  <c r="G55" i="2"/>
  <c r="G48" i="2"/>
  <c r="G47" i="2"/>
  <c r="G38" i="2"/>
  <c r="G33" i="2"/>
  <c r="G25" i="2"/>
  <c r="G19" i="2"/>
  <c r="G159" i="2"/>
  <c r="G90" i="2"/>
  <c r="G87" i="2"/>
  <c r="G79" i="2"/>
  <c r="G75" i="2"/>
  <c r="G69" i="2"/>
  <c r="G62" i="2"/>
  <c r="G57" i="2"/>
  <c r="G43" i="2"/>
  <c r="G161" i="2"/>
  <c r="G158" i="2"/>
  <c r="G154" i="2"/>
  <c r="G150" i="2"/>
  <c r="G146" i="2"/>
  <c r="G142" i="2"/>
  <c r="G138" i="2"/>
  <c r="G80" i="2"/>
  <c r="G67" i="2"/>
  <c r="G63" i="2"/>
  <c r="G60" i="2"/>
  <c r="G59" i="2"/>
  <c r="G53" i="2"/>
  <c r="G46" i="2"/>
  <c r="G40" i="2"/>
  <c r="G39" i="2"/>
  <c r="G30" i="2"/>
  <c r="G27" i="2"/>
  <c r="G21" i="2"/>
  <c r="G17" i="2"/>
  <c r="G64" i="2"/>
  <c r="G35" i="2"/>
  <c r="G20" i="2"/>
  <c r="G21" i="7"/>
  <c r="O32" i="6"/>
  <c r="W29" i="8"/>
  <c r="E73" i="10"/>
  <c r="L73" i="10"/>
  <c r="F73" i="10"/>
  <c r="M73" i="10"/>
  <c r="B74" i="10"/>
  <c r="M74" i="10"/>
  <c r="G73" i="10"/>
  <c r="D73" i="10"/>
  <c r="C73" i="10"/>
  <c r="I73" i="10"/>
  <c r="K73" i="10"/>
  <c r="J73" i="10"/>
  <c r="I74" i="10"/>
  <c r="E74" i="10"/>
  <c r="F74" i="10"/>
  <c r="D74" i="10"/>
  <c r="H74" i="10"/>
  <c r="K74" i="10"/>
  <c r="L74" i="10"/>
  <c r="J74" i="10"/>
  <c r="B75" i="10"/>
  <c r="G74" i="10"/>
  <c r="C74" i="10"/>
  <c r="H75" i="10"/>
  <c r="M75" i="10"/>
  <c r="F75" i="10"/>
  <c r="C75" i="10"/>
  <c r="I75" i="10"/>
  <c r="G75" i="10"/>
  <c r="K75" i="10"/>
  <c r="J75" i="10"/>
  <c r="D75" i="10"/>
  <c r="E75" i="10"/>
  <c r="B76" i="10"/>
  <c r="M76" i="10"/>
  <c r="L75" i="10"/>
  <c r="L76" i="10"/>
  <c r="K76" i="10"/>
  <c r="H76" i="10"/>
  <c r="G76" i="10"/>
  <c r="B77" i="10"/>
  <c r="E76" i="10"/>
  <c r="I76" i="10"/>
  <c r="J76" i="10"/>
  <c r="C76" i="10"/>
  <c r="D76" i="10"/>
  <c r="F76" i="10"/>
  <c r="C77" i="10"/>
  <c r="J77" i="10"/>
  <c r="I77" i="10"/>
  <c r="K77" i="10"/>
  <c r="L77" i="10"/>
  <c r="B78" i="10"/>
  <c r="M77" i="10"/>
  <c r="D77" i="10"/>
  <c r="H77" i="10"/>
  <c r="F77" i="10"/>
  <c r="E77" i="10"/>
  <c r="G77" i="10"/>
  <c r="L78" i="10"/>
  <c r="G78" i="10"/>
  <c r="F78" i="10"/>
  <c r="D78" i="10"/>
  <c r="J78" i="10"/>
  <c r="B79" i="10"/>
  <c r="K78" i="10"/>
  <c r="E78" i="10"/>
  <c r="H78" i="10"/>
  <c r="K79" i="10"/>
  <c r="B80" i="10"/>
  <c r="F79" i="10"/>
  <c r="C79" i="10"/>
  <c r="D79" i="10"/>
  <c r="E79" i="10"/>
  <c r="G79" i="10"/>
  <c r="M79" i="10"/>
  <c r="J79" i="10"/>
  <c r="I79" i="10"/>
  <c r="H79" i="10"/>
  <c r="L79" i="10"/>
  <c r="G80" i="10"/>
  <c r="K80" i="10"/>
  <c r="D80" i="10"/>
  <c r="F80" i="10"/>
  <c r="H80" i="10"/>
  <c r="R18" i="6"/>
  <c r="M80" i="10"/>
  <c r="E80" i="10"/>
  <c r="C80" i="10"/>
  <c r="L80" i="10"/>
  <c r="I80" i="10"/>
  <c r="B81" i="10"/>
  <c r="W14" i="7"/>
  <c r="Q14" i="7"/>
  <c r="R20" i="10"/>
  <c r="T20" i="10"/>
  <c r="T21" i="10"/>
  <c r="Y22" i="10"/>
  <c r="R21" i="10"/>
  <c r="S19" i="10"/>
  <c r="V14" i="7"/>
  <c r="S17" i="10"/>
  <c r="AJ17" i="10"/>
  <c r="S20" i="10"/>
  <c r="R23" i="10"/>
  <c r="Q15" i="7"/>
  <c r="Z20" i="10"/>
  <c r="T22" i="10"/>
  <c r="R19" i="10"/>
  <c r="S22" i="10"/>
  <c r="Q16" i="7"/>
  <c r="Q18" i="7"/>
  <c r="Z22" i="10"/>
  <c r="X23" i="10"/>
  <c r="X19" i="10"/>
  <c r="X21" i="10"/>
  <c r="U32" i="10"/>
  <c r="A23" i="7"/>
  <c r="A24" i="7"/>
  <c r="A25" i="7"/>
  <c r="A26" i="7"/>
  <c r="A27" i="7"/>
  <c r="A28" i="7"/>
  <c r="A29" i="7"/>
  <c r="A30" i="7"/>
  <c r="A31" i="7"/>
  <c r="T24" i="10"/>
  <c r="U19" i="10"/>
  <c r="Z21" i="10"/>
  <c r="Y20" i="10"/>
  <c r="S36" i="10"/>
  <c r="Z24" i="10"/>
  <c r="Y24" i="10"/>
  <c r="T19" i="10"/>
  <c r="S21" i="10"/>
  <c r="S23" i="10"/>
  <c r="Q17" i="7"/>
  <c r="T23" i="10"/>
  <c r="X24" i="10"/>
  <c r="Y19" i="10"/>
  <c r="X22" i="10"/>
  <c r="S33" i="10"/>
  <c r="S30" i="10"/>
  <c r="AJ28" i="10"/>
  <c r="T34" i="10"/>
  <c r="R37" i="10"/>
  <c r="R22" i="10"/>
  <c r="S24" i="10"/>
  <c r="Y21" i="10"/>
  <c r="S32" i="10"/>
  <c r="T33" i="10"/>
  <c r="R36" i="10"/>
  <c r="Z36" i="10"/>
  <c r="X37" i="10"/>
  <c r="R24" i="10"/>
  <c r="Z19" i="10"/>
  <c r="X20" i="10"/>
  <c r="Y23" i="10"/>
  <c r="S35" i="10"/>
  <c r="T36" i="10"/>
  <c r="X36" i="10"/>
  <c r="Y36" i="10"/>
  <c r="Z37" i="10"/>
  <c r="R35" i="10"/>
  <c r="T32" i="10"/>
  <c r="X34" i="10"/>
  <c r="Y35" i="10"/>
  <c r="Y37" i="10"/>
  <c r="X35" i="10"/>
  <c r="Q19" i="7"/>
  <c r="Z23" i="10"/>
  <c r="T35" i="10"/>
  <c r="R33" i="10"/>
  <c r="Y32" i="10"/>
  <c r="AA32" i="10"/>
  <c r="X32" i="10"/>
  <c r="X33" i="10"/>
  <c r="J80" i="10"/>
  <c r="V15" i="6"/>
  <c r="Z34" i="10"/>
  <c r="Y34" i="10"/>
  <c r="Z32" i="10"/>
  <c r="Y30" i="10"/>
  <c r="AJ30" i="10"/>
  <c r="Z35" i="10"/>
  <c r="Z33" i="10"/>
  <c r="Y33" i="10"/>
  <c r="C78" i="10"/>
  <c r="I78" i="10"/>
  <c r="M78" i="10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F8" i="2"/>
  <c r="F8" i="5"/>
  <c r="O26" i="7"/>
  <c r="Q20" i="7"/>
  <c r="W20" i="7"/>
  <c r="Q25" i="7"/>
  <c r="Q21" i="7"/>
  <c r="Q23" i="7"/>
  <c r="Q22" i="7"/>
  <c r="Q24" i="7"/>
  <c r="V20" i="7"/>
  <c r="U19" i="8"/>
  <c r="Q19" i="6"/>
  <c r="V19" i="6" s="1"/>
  <c r="T21" i="8"/>
  <c r="W14" i="6"/>
  <c r="S20" i="8"/>
  <c r="Q16" i="6"/>
  <c r="V16" i="6" s="1"/>
  <c r="R23" i="8"/>
  <c r="R19" i="8"/>
  <c r="R21" i="8"/>
  <c r="V14" i="6"/>
  <c r="S17" i="8"/>
  <c r="AJ17" i="8" s="1"/>
  <c r="Q17" i="6"/>
  <c r="T17" i="6" s="1"/>
  <c r="T23" i="8"/>
  <c r="Q14" i="6"/>
  <c r="R14" i="6" s="1"/>
  <c r="R24" i="8"/>
  <c r="R20" i="8"/>
  <c r="B21" i="6"/>
  <c r="Y23" i="8"/>
  <c r="Y20" i="8"/>
  <c r="Q23" i="6"/>
  <c r="S23" i="6" s="1"/>
  <c r="Q21" i="6"/>
  <c r="T21" i="6" s="1"/>
  <c r="AA19" i="8"/>
  <c r="Z23" i="8"/>
  <c r="Q20" i="6"/>
  <c r="Q22" i="6"/>
  <c r="T22" i="6" s="1"/>
  <c r="Q25" i="6"/>
  <c r="V25" i="6" s="1"/>
  <c r="X24" i="8"/>
  <c r="X21" i="8"/>
  <c r="Y19" i="8"/>
  <c r="X23" i="8"/>
  <c r="Q24" i="6"/>
  <c r="V24" i="6" s="1"/>
  <c r="G126" i="5"/>
  <c r="G125" i="5"/>
  <c r="I18" i="8"/>
  <c r="C18" i="8"/>
  <c r="K18" i="8"/>
  <c r="J18" i="8"/>
  <c r="H18" i="8"/>
  <c r="F18" i="8"/>
  <c r="G18" i="8"/>
  <c r="M18" i="10"/>
  <c r="H18" i="10"/>
  <c r="D18" i="10"/>
  <c r="B19" i="10"/>
  <c r="K18" i="10"/>
  <c r="G208" i="5"/>
  <c r="G204" i="5"/>
  <c r="G87" i="5"/>
  <c r="L20" i="8"/>
  <c r="I20" i="8"/>
  <c r="J20" i="8"/>
  <c r="C20" i="8"/>
  <c r="B21" i="8"/>
  <c r="E20" i="8"/>
  <c r="D20" i="8"/>
  <c r="G20" i="8"/>
  <c r="G164" i="5"/>
  <c r="G163" i="5"/>
  <c r="G159" i="5"/>
  <c r="H20" i="8"/>
  <c r="K19" i="8"/>
  <c r="E19" i="8"/>
  <c r="G19" i="8"/>
  <c r="J19" i="8"/>
  <c r="M19" i="8"/>
  <c r="C19" i="8"/>
  <c r="L19" i="8"/>
  <c r="X22" i="8"/>
  <c r="Y21" i="8"/>
  <c r="Z24" i="8"/>
  <c r="G112" i="5"/>
  <c r="G202" i="5"/>
  <c r="G194" i="5"/>
  <c r="G170" i="5"/>
  <c r="G148" i="5"/>
  <c r="G146" i="5"/>
  <c r="G144" i="5"/>
  <c r="G108" i="5"/>
  <c r="G105" i="5"/>
  <c r="G103" i="5"/>
  <c r="G98" i="5"/>
  <c r="G80" i="5"/>
  <c r="G79" i="5"/>
  <c r="G76" i="5"/>
  <c r="G182" i="5"/>
  <c r="G154" i="5"/>
  <c r="G129" i="5"/>
  <c r="G127" i="5"/>
  <c r="G114" i="5"/>
  <c r="G92" i="5"/>
  <c r="G81" i="5"/>
  <c r="G77" i="5"/>
  <c r="Y17" i="10"/>
  <c r="AJ19" i="10"/>
  <c r="AA19" i="10"/>
  <c r="M72" i="8"/>
  <c r="C72" i="8"/>
  <c r="G72" i="8"/>
  <c r="B73" i="8"/>
  <c r="G199" i="5"/>
  <c r="G187" i="5"/>
  <c r="G186" i="5"/>
  <c r="G177" i="5"/>
  <c r="G168" i="5"/>
  <c r="G158" i="5"/>
  <c r="G124" i="5"/>
  <c r="G95" i="5"/>
  <c r="G86" i="5"/>
  <c r="G66" i="5"/>
  <c r="G62" i="5"/>
  <c r="G199" i="2"/>
  <c r="G192" i="2"/>
  <c r="G191" i="2"/>
  <c r="G166" i="2"/>
  <c r="G162" i="2"/>
  <c r="G133" i="2"/>
  <c r="G129" i="2"/>
  <c r="G125" i="2"/>
  <c r="G121" i="2"/>
  <c r="G96" i="5"/>
  <c r="G85" i="5"/>
  <c r="G65" i="5"/>
  <c r="G61" i="5"/>
  <c r="G29" i="5"/>
  <c r="G21" i="5"/>
  <c r="G206" i="2"/>
  <c r="G196" i="2"/>
  <c r="G143" i="2"/>
  <c r="G141" i="2"/>
  <c r="G139" i="2"/>
  <c r="G134" i="2"/>
  <c r="G130" i="2"/>
  <c r="G126" i="2"/>
  <c r="G122" i="2"/>
  <c r="G84" i="5"/>
  <c r="G75" i="5"/>
  <c r="G64" i="5"/>
  <c r="G60" i="5"/>
  <c r="G51" i="5"/>
  <c r="H73" i="10"/>
  <c r="G39" i="5"/>
  <c r="G23" i="5"/>
  <c r="G18" i="5"/>
  <c r="G14" i="5"/>
  <c r="G197" i="2"/>
  <c r="G189" i="2"/>
  <c r="G184" i="2"/>
  <c r="G182" i="2"/>
  <c r="G180" i="2"/>
  <c r="G178" i="2"/>
  <c r="G135" i="2"/>
  <c r="G131" i="2"/>
  <c r="G127" i="2"/>
  <c r="G123" i="2"/>
  <c r="G74" i="5"/>
  <c r="G67" i="5"/>
  <c r="G63" i="5"/>
  <c r="G50" i="5"/>
  <c r="H72" i="10"/>
  <c r="G48" i="5"/>
  <c r="G34" i="5"/>
  <c r="G25" i="5"/>
  <c r="G16" i="5"/>
  <c r="G202" i="2"/>
  <c r="G155" i="2"/>
  <c r="G132" i="2"/>
  <c r="G128" i="2"/>
  <c r="G124" i="2"/>
  <c r="G200" i="2"/>
  <c r="G195" i="2"/>
  <c r="G176" i="2"/>
  <c r="G160" i="2"/>
  <c r="G153" i="2"/>
  <c r="G137" i="2"/>
  <c r="G193" i="2"/>
  <c r="G188" i="2"/>
  <c r="G172" i="2"/>
  <c r="G149" i="2"/>
  <c r="J19" i="10"/>
  <c r="I19" i="10"/>
  <c r="L19" i="10"/>
  <c r="E19" i="10"/>
  <c r="B20" i="10"/>
  <c r="C19" i="10"/>
  <c r="D19" i="10"/>
  <c r="F19" i="10"/>
  <c r="M19" i="10"/>
  <c r="K19" i="10"/>
  <c r="G19" i="10"/>
  <c r="H19" i="10"/>
  <c r="U25" i="6"/>
  <c r="R25" i="6"/>
  <c r="S17" i="6"/>
  <c r="V21" i="7"/>
  <c r="R21" i="7"/>
  <c r="U21" i="7"/>
  <c r="T21" i="7"/>
  <c r="S21" i="7"/>
  <c r="O32" i="7"/>
  <c r="Q31" i="7"/>
  <c r="W26" i="7"/>
  <c r="Q29" i="7"/>
  <c r="Q27" i="7"/>
  <c r="Q28" i="7"/>
  <c r="Q30" i="7"/>
  <c r="V26" i="7"/>
  <c r="Q26" i="7"/>
  <c r="R34" i="10"/>
  <c r="V16" i="7"/>
  <c r="S16" i="7"/>
  <c r="R16" i="7"/>
  <c r="U16" i="7"/>
  <c r="T16" i="7"/>
  <c r="AJ58" i="10"/>
  <c r="T14" i="7"/>
  <c r="S14" i="7"/>
  <c r="U14" i="7"/>
  <c r="R14" i="7"/>
  <c r="M73" i="8"/>
  <c r="L73" i="8"/>
  <c r="I73" i="8"/>
  <c r="C73" i="8"/>
  <c r="K73" i="8"/>
  <c r="B74" i="8"/>
  <c r="D73" i="8"/>
  <c r="G73" i="8"/>
  <c r="E73" i="8"/>
  <c r="H73" i="8"/>
  <c r="F73" i="8"/>
  <c r="J73" i="8"/>
  <c r="S24" i="7"/>
  <c r="R24" i="7"/>
  <c r="V24" i="7"/>
  <c r="U24" i="7"/>
  <c r="T24" i="7"/>
  <c r="V25" i="7"/>
  <c r="R25" i="7"/>
  <c r="S25" i="7"/>
  <c r="T25" i="7"/>
  <c r="U25" i="7"/>
  <c r="T19" i="7"/>
  <c r="R19" i="7"/>
  <c r="U19" i="7"/>
  <c r="V19" i="7"/>
  <c r="S19" i="7"/>
  <c r="T17" i="7"/>
  <c r="R17" i="7"/>
  <c r="S17" i="7"/>
  <c r="U17" i="7"/>
  <c r="V17" i="7"/>
  <c r="R32" i="10"/>
  <c r="U15" i="7"/>
  <c r="R15" i="7"/>
  <c r="T15" i="7"/>
  <c r="V15" i="7"/>
  <c r="S15" i="7"/>
  <c r="U20" i="6"/>
  <c r="S20" i="6"/>
  <c r="R20" i="6"/>
  <c r="T20" i="6"/>
  <c r="V23" i="6"/>
  <c r="R23" i="6"/>
  <c r="U23" i="6"/>
  <c r="G21" i="6"/>
  <c r="Q28" i="6"/>
  <c r="U28" i="6" s="1"/>
  <c r="Q29" i="6"/>
  <c r="U29" i="6" s="1"/>
  <c r="Q31" i="6"/>
  <c r="V31" i="6" s="1"/>
  <c r="R35" i="8"/>
  <c r="R32" i="8"/>
  <c r="W26" i="6"/>
  <c r="S35" i="8"/>
  <c r="R36" i="8"/>
  <c r="R37" i="8"/>
  <c r="Q26" i="6"/>
  <c r="S26" i="6" s="1"/>
  <c r="Q30" i="6"/>
  <c r="T30" i="6" s="1"/>
  <c r="U32" i="8"/>
  <c r="S33" i="8"/>
  <c r="R33" i="8"/>
  <c r="V26" i="6"/>
  <c r="Q27" i="6"/>
  <c r="V27" i="6" s="1"/>
  <c r="R34" i="8"/>
  <c r="S36" i="8"/>
  <c r="U19" i="6"/>
  <c r="T19" i="6"/>
  <c r="S19" i="6"/>
  <c r="R22" i="7"/>
  <c r="V22" i="7"/>
  <c r="T22" i="7"/>
  <c r="S22" i="7"/>
  <c r="U22" i="7"/>
  <c r="T37" i="10"/>
  <c r="S34" i="10"/>
  <c r="K81" i="10"/>
  <c r="I81" i="10"/>
  <c r="B82" i="10"/>
  <c r="G81" i="10"/>
  <c r="J81" i="10"/>
  <c r="C81" i="10"/>
  <c r="H81" i="10"/>
  <c r="F81" i="10"/>
  <c r="L81" i="10"/>
  <c r="E81" i="10"/>
  <c r="D81" i="10"/>
  <c r="M81" i="10"/>
  <c r="B22" i="8"/>
  <c r="J21" i="8"/>
  <c r="I21" i="8"/>
  <c r="F21" i="8"/>
  <c r="L21" i="8"/>
  <c r="D21" i="8"/>
  <c r="K21" i="8"/>
  <c r="G21" i="8"/>
  <c r="E21" i="8"/>
  <c r="M21" i="8"/>
  <c r="C21" i="8"/>
  <c r="H21" i="8"/>
  <c r="S24" i="6"/>
  <c r="S23" i="7"/>
  <c r="U23" i="7"/>
  <c r="R23" i="7"/>
  <c r="T23" i="7"/>
  <c r="V23" i="7"/>
  <c r="T20" i="7"/>
  <c r="U20" i="7"/>
  <c r="R20" i="7"/>
  <c r="S20" i="7"/>
  <c r="S37" i="10"/>
  <c r="R18" i="7"/>
  <c r="S18" i="7"/>
  <c r="U18" i="7"/>
  <c r="T18" i="7"/>
  <c r="V18" i="7"/>
  <c r="M82" i="10"/>
  <c r="C82" i="10"/>
  <c r="J82" i="10"/>
  <c r="D82" i="10"/>
  <c r="K82" i="10"/>
  <c r="I82" i="10"/>
  <c r="B83" i="10"/>
  <c r="G82" i="10"/>
  <c r="E82" i="10"/>
  <c r="L82" i="10"/>
  <c r="F82" i="10"/>
  <c r="H82" i="10"/>
  <c r="R30" i="7"/>
  <c r="T30" i="7"/>
  <c r="S30" i="7"/>
  <c r="U30" i="7"/>
  <c r="V30" i="7"/>
  <c r="S29" i="6"/>
  <c r="C74" i="8"/>
  <c r="L74" i="8"/>
  <c r="G74" i="8"/>
  <c r="J74" i="8"/>
  <c r="I74" i="8"/>
  <c r="K74" i="8"/>
  <c r="E74" i="8"/>
  <c r="D74" i="8"/>
  <c r="H74" i="8"/>
  <c r="B75" i="8"/>
  <c r="F74" i="8"/>
  <c r="U28" i="7"/>
  <c r="S28" i="7"/>
  <c r="R28" i="7"/>
  <c r="T28" i="7"/>
  <c r="V28" i="7"/>
  <c r="S31" i="7"/>
  <c r="U31" i="7"/>
  <c r="T31" i="7"/>
  <c r="R31" i="7"/>
  <c r="V31" i="7"/>
  <c r="F22" i="8"/>
  <c r="G22" i="8"/>
  <c r="J22" i="8"/>
  <c r="E22" i="8"/>
  <c r="I22" i="8"/>
  <c r="B23" i="8"/>
  <c r="H22" i="8"/>
  <c r="L22" i="8"/>
  <c r="K22" i="8"/>
  <c r="D22" i="8"/>
  <c r="C22" i="8"/>
  <c r="V28" i="6"/>
  <c r="R26" i="7"/>
  <c r="S26" i="7"/>
  <c r="T26" i="7"/>
  <c r="U26" i="7"/>
  <c r="V27" i="7"/>
  <c r="T27" i="7"/>
  <c r="S27" i="7"/>
  <c r="R27" i="7"/>
  <c r="U27" i="7"/>
  <c r="Q36" i="7"/>
  <c r="W32" i="7"/>
  <c r="Q37" i="7"/>
  <c r="Q34" i="7"/>
  <c r="Q35" i="7"/>
  <c r="V32" i="7"/>
  <c r="Q32" i="7"/>
  <c r="Q33" i="7"/>
  <c r="U26" i="6"/>
  <c r="T26" i="6"/>
  <c r="R26" i="6"/>
  <c r="Q33" i="6"/>
  <c r="R33" i="6" s="1"/>
  <c r="V32" i="6"/>
  <c r="AA32" i="8"/>
  <c r="Y37" i="8"/>
  <c r="Q34" i="6"/>
  <c r="R34" i="6" s="1"/>
  <c r="Y35" i="8"/>
  <c r="X32" i="8"/>
  <c r="W32" i="6"/>
  <c r="Z34" i="8"/>
  <c r="X37" i="8"/>
  <c r="Q36" i="6"/>
  <c r="S36" i="6" s="1"/>
  <c r="X34" i="8"/>
  <c r="X33" i="8"/>
  <c r="Q35" i="6"/>
  <c r="U35" i="6" s="1"/>
  <c r="Z33" i="8"/>
  <c r="X36" i="8"/>
  <c r="Q37" i="6"/>
  <c r="V37" i="6" s="1"/>
  <c r="Y36" i="8"/>
  <c r="X35" i="8"/>
  <c r="Q32" i="6"/>
  <c r="S32" i="6" s="1"/>
  <c r="U29" i="7"/>
  <c r="S29" i="7"/>
  <c r="R29" i="7"/>
  <c r="V29" i="7"/>
  <c r="T29" i="7"/>
  <c r="L20" i="10"/>
  <c r="J20" i="10"/>
  <c r="I20" i="10"/>
  <c r="B21" i="10"/>
  <c r="G20" i="10"/>
  <c r="C20" i="10"/>
  <c r="E20" i="10"/>
  <c r="F20" i="10"/>
  <c r="M20" i="10"/>
  <c r="D20" i="10"/>
  <c r="H20" i="10"/>
  <c r="K20" i="10"/>
  <c r="C75" i="8"/>
  <c r="J75" i="8"/>
  <c r="F75" i="8"/>
  <c r="I75" i="8"/>
  <c r="D75" i="8"/>
  <c r="E75" i="8"/>
  <c r="K75" i="8"/>
  <c r="H75" i="8"/>
  <c r="B76" i="8"/>
  <c r="L75" i="8"/>
  <c r="G75" i="8"/>
  <c r="T35" i="7"/>
  <c r="V35" i="7"/>
  <c r="R35" i="7"/>
  <c r="U35" i="7"/>
  <c r="S35" i="7"/>
  <c r="R36" i="7"/>
  <c r="U36" i="7"/>
  <c r="T36" i="7"/>
  <c r="S36" i="7"/>
  <c r="V36" i="7"/>
  <c r="B24" i="8"/>
  <c r="J23" i="8"/>
  <c r="K23" i="8"/>
  <c r="H23" i="8"/>
  <c r="I23" i="8"/>
  <c r="F23" i="8"/>
  <c r="D23" i="8"/>
  <c r="L23" i="8"/>
  <c r="G23" i="8"/>
  <c r="C23" i="8"/>
  <c r="E23" i="8"/>
  <c r="R36" i="6"/>
  <c r="V36" i="6"/>
  <c r="T36" i="6"/>
  <c r="U36" i="6"/>
  <c r="T33" i="7"/>
  <c r="V33" i="7"/>
  <c r="U33" i="7"/>
  <c r="R33" i="7"/>
  <c r="S33" i="7"/>
  <c r="R34" i="7"/>
  <c r="S34" i="7"/>
  <c r="T34" i="7"/>
  <c r="U34" i="7"/>
  <c r="V34" i="7"/>
  <c r="F83" i="10"/>
  <c r="E83" i="10"/>
  <c r="M83" i="10"/>
  <c r="K83" i="10"/>
  <c r="L83" i="10"/>
  <c r="B84" i="10"/>
  <c r="C83" i="10"/>
  <c r="G83" i="10"/>
  <c r="J83" i="10"/>
  <c r="D83" i="10"/>
  <c r="I83" i="10"/>
  <c r="H83" i="10"/>
  <c r="M21" i="10"/>
  <c r="L21" i="10"/>
  <c r="I21" i="10"/>
  <c r="H21" i="10"/>
  <c r="E21" i="10"/>
  <c r="G21" i="10"/>
  <c r="C21" i="10"/>
  <c r="B22" i="10"/>
  <c r="K21" i="10"/>
  <c r="F21" i="10"/>
  <c r="D21" i="10"/>
  <c r="J21" i="10"/>
  <c r="U32" i="6"/>
  <c r="S35" i="6"/>
  <c r="T32" i="7"/>
  <c r="S32" i="7"/>
  <c r="R32" i="7"/>
  <c r="U32" i="7"/>
  <c r="AC23" i="5"/>
  <c r="AC206" i="5"/>
  <c r="AC142" i="5"/>
  <c r="AC208" i="5"/>
  <c r="AC47" i="5"/>
  <c r="AC109" i="5"/>
  <c r="AC128" i="5"/>
  <c r="AC60" i="5"/>
  <c r="AC168" i="5"/>
  <c r="AC80" i="5"/>
  <c r="AC167" i="5"/>
  <c r="AC205" i="5"/>
  <c r="AC192" i="5"/>
  <c r="AC161" i="5"/>
  <c r="AC55" i="5"/>
  <c r="AC178" i="5"/>
  <c r="AC207" i="5"/>
  <c r="AC152" i="5"/>
  <c r="AC111" i="5"/>
  <c r="AC170" i="5"/>
  <c r="AC106" i="5"/>
  <c r="AC117" i="5"/>
  <c r="AC135" i="5"/>
  <c r="AC97" i="5"/>
  <c r="AC158" i="5"/>
  <c r="AC83" i="5"/>
  <c r="AC150" i="5"/>
  <c r="AC129" i="5"/>
  <c r="AC179" i="5"/>
  <c r="AC147" i="5"/>
  <c r="AC67" i="5"/>
  <c r="AC145" i="5"/>
  <c r="AC116" i="5"/>
  <c r="AC115" i="5"/>
  <c r="AC127" i="5"/>
  <c r="AC16" i="5"/>
  <c r="AC28" i="5"/>
  <c r="AC125" i="5"/>
  <c r="AC172" i="5"/>
  <c r="AC186" i="5"/>
  <c r="AC144" i="5"/>
  <c r="AC182" i="5"/>
  <c r="AC130" i="5"/>
  <c r="AC44" i="5"/>
  <c r="AC118" i="5"/>
  <c r="AC35" i="5"/>
  <c r="AC157" i="5"/>
  <c r="AC108" i="5"/>
  <c r="AC43" i="5"/>
  <c r="AC203" i="5"/>
  <c r="AC22" i="5"/>
  <c r="AC33" i="5"/>
  <c r="AC82" i="5"/>
  <c r="AC113" i="5"/>
  <c r="AC45" i="5"/>
  <c r="AC196" i="5"/>
  <c r="AC56" i="5"/>
  <c r="AC66" i="5"/>
  <c r="AC87" i="5"/>
  <c r="AC42" i="5"/>
  <c r="AC19" i="5"/>
  <c r="AC197" i="5"/>
  <c r="AC140" i="5"/>
  <c r="AC190" i="5"/>
  <c r="AC191" i="5"/>
  <c r="AC151" i="5"/>
  <c r="AC107" i="5"/>
  <c r="AC185" i="5"/>
  <c r="AC20" i="5"/>
  <c r="AC41" i="5"/>
  <c r="AC163" i="5"/>
  <c r="AC78" i="5"/>
  <c r="AC86" i="5"/>
  <c r="AC104" i="5"/>
  <c r="AC12" i="5"/>
  <c r="AC137" i="5"/>
  <c r="AC136" i="5"/>
  <c r="AC121" i="5"/>
  <c r="AC180" i="5"/>
  <c r="AC34" i="5"/>
  <c r="AC26" i="5"/>
  <c r="AC187" i="5"/>
  <c r="AC177" i="5"/>
  <c r="AC194" i="5"/>
  <c r="AC93" i="5"/>
  <c r="AC149" i="5"/>
  <c r="AC64" i="5"/>
  <c r="AC75" i="5"/>
  <c r="AC14" i="5"/>
  <c r="AC120" i="5"/>
  <c r="AC202" i="5"/>
  <c r="AC132" i="5"/>
  <c r="AC95" i="5"/>
  <c r="AC138" i="5"/>
  <c r="AC74" i="5"/>
  <c r="AC139" i="5"/>
  <c r="AC91" i="5"/>
  <c r="AC114" i="5"/>
  <c r="AC69" i="5"/>
  <c r="AC68" i="5"/>
  <c r="AC15" i="5"/>
  <c r="AC25" i="5"/>
  <c r="AC143" i="5"/>
  <c r="AC77" i="5"/>
  <c r="AC18" i="5"/>
  <c r="AC174" i="5"/>
  <c r="AC122" i="5"/>
  <c r="AC159" i="5"/>
  <c r="AC100" i="5"/>
  <c r="AC81" i="5"/>
  <c r="AC65" i="5"/>
  <c r="AC39" i="5"/>
  <c r="AC57" i="5"/>
  <c r="AC96" i="5"/>
  <c r="AC102" i="5"/>
  <c r="AC166" i="5"/>
  <c r="AC103" i="5"/>
  <c r="AC162" i="5"/>
  <c r="AC133" i="5"/>
  <c r="AC17" i="5"/>
  <c r="AC101" i="5"/>
  <c r="AC52" i="5"/>
  <c r="AC11" i="5"/>
  <c r="AC119" i="5"/>
  <c r="AC131" i="5"/>
  <c r="AC204" i="5"/>
  <c r="AC62" i="5"/>
  <c r="AC148" i="5"/>
  <c r="AC94" i="5"/>
  <c r="AC21" i="5"/>
  <c r="AC79" i="5"/>
  <c r="AC36" i="5"/>
  <c r="AC46" i="5"/>
  <c r="AC85" i="5"/>
  <c r="AC99" i="5"/>
  <c r="AC13" i="5"/>
  <c r="AC58" i="5"/>
  <c r="AC40" i="5"/>
  <c r="AC189" i="5"/>
  <c r="AC59" i="5"/>
  <c r="AC184" i="5"/>
  <c r="AC155" i="5"/>
  <c r="AC183" i="5"/>
  <c r="AC165" i="5"/>
  <c r="AC98" i="5"/>
  <c r="AC126" i="5"/>
  <c r="AC181" i="5"/>
  <c r="AC171" i="5"/>
  <c r="AC27" i="5"/>
  <c r="AC154" i="5"/>
  <c r="AC193" i="5"/>
  <c r="AC188" i="5"/>
  <c r="AC49" i="5"/>
  <c r="AC201" i="5"/>
  <c r="AC84" i="5"/>
  <c r="AC76" i="5"/>
  <c r="AC50" i="5"/>
  <c r="AC89" i="5"/>
  <c r="AC70" i="5"/>
  <c r="AC32" i="5"/>
  <c r="AC110" i="5"/>
  <c r="AC176" i="5"/>
  <c r="AC195" i="5"/>
  <c r="AC54" i="5"/>
  <c r="AC51" i="5"/>
  <c r="AC92" i="5"/>
  <c r="AC146" i="5"/>
  <c r="AC48" i="5"/>
  <c r="AC105" i="5"/>
  <c r="AC200" i="5"/>
  <c r="AC164" i="5"/>
  <c r="AC90" i="5"/>
  <c r="AC124" i="5"/>
  <c r="AC169" i="5"/>
  <c r="AC153" i="5"/>
  <c r="AC53" i="5"/>
  <c r="AC29" i="5"/>
  <c r="AC24" i="5"/>
  <c r="AC38" i="5"/>
  <c r="AC9" i="5"/>
  <c r="AC72" i="5"/>
  <c r="AC112" i="5"/>
  <c r="AC199" i="5"/>
  <c r="AC61" i="5"/>
  <c r="AC198" i="5"/>
  <c r="AC156" i="5"/>
  <c r="AC175" i="5"/>
  <c r="AC30" i="5"/>
  <c r="AC173" i="5"/>
  <c r="AC123" i="5"/>
  <c r="AC73" i="5"/>
  <c r="AC88" i="5"/>
  <c r="AC141" i="5"/>
  <c r="AC10" i="5"/>
  <c r="AC71" i="5"/>
  <c r="AC160" i="5"/>
  <c r="AC37" i="5"/>
  <c r="AC63" i="5"/>
  <c r="AC134" i="5"/>
  <c r="AC31" i="5"/>
  <c r="U37" i="7"/>
  <c r="T37" i="7"/>
  <c r="V37" i="7"/>
  <c r="R37" i="7"/>
  <c r="S37" i="7"/>
  <c r="B85" i="10"/>
  <c r="I84" i="10"/>
  <c r="M84" i="10"/>
  <c r="G84" i="10"/>
  <c r="J84" i="10"/>
  <c r="D84" i="10"/>
  <c r="L84" i="10"/>
  <c r="H84" i="10"/>
  <c r="K84" i="10"/>
  <c r="E84" i="10"/>
  <c r="F84" i="10"/>
  <c r="C84" i="10"/>
  <c r="F76" i="8"/>
  <c r="G76" i="8"/>
  <c r="K76" i="8"/>
  <c r="C76" i="8"/>
  <c r="H76" i="8"/>
  <c r="I76" i="8"/>
  <c r="E76" i="8"/>
  <c r="B77" i="8"/>
  <c r="J76" i="8"/>
  <c r="L76" i="8"/>
  <c r="D76" i="8"/>
  <c r="D22" i="10"/>
  <c r="H22" i="10"/>
  <c r="B23" i="10"/>
  <c r="J22" i="10"/>
  <c r="F22" i="10"/>
  <c r="L22" i="10"/>
  <c r="I22" i="10"/>
  <c r="M22" i="10"/>
  <c r="K22" i="10"/>
  <c r="G22" i="10"/>
  <c r="C22" i="10"/>
  <c r="E22" i="10"/>
  <c r="J24" i="8"/>
  <c r="G24" i="8"/>
  <c r="K24" i="8"/>
  <c r="I24" i="8"/>
  <c r="F24" i="8"/>
  <c r="D24" i="8"/>
  <c r="C24" i="8"/>
  <c r="H24" i="8"/>
  <c r="L24" i="8"/>
  <c r="B25" i="8"/>
  <c r="E24" i="8"/>
  <c r="F23" i="10"/>
  <c r="B24" i="10"/>
  <c r="L23" i="10"/>
  <c r="E23" i="10"/>
  <c r="C23" i="10"/>
  <c r="H23" i="10"/>
  <c r="M23" i="10"/>
  <c r="D23" i="10"/>
  <c r="K23" i="10"/>
  <c r="J23" i="10"/>
  <c r="I23" i="10"/>
  <c r="G23" i="10"/>
  <c r="E25" i="8"/>
  <c r="H25" i="8"/>
  <c r="I25" i="8"/>
  <c r="D25" i="8"/>
  <c r="F25" i="8"/>
  <c r="C25" i="8"/>
  <c r="J25" i="8"/>
  <c r="B26" i="8"/>
  <c r="G25" i="8"/>
  <c r="L25" i="8"/>
  <c r="K25" i="8"/>
  <c r="H77" i="8"/>
  <c r="D77" i="8"/>
  <c r="E77" i="8"/>
  <c r="K77" i="8"/>
  <c r="C77" i="8"/>
  <c r="B78" i="8"/>
  <c r="L77" i="8"/>
  <c r="F77" i="8"/>
  <c r="G77" i="8"/>
  <c r="J77" i="8"/>
  <c r="I77" i="8"/>
  <c r="K85" i="10"/>
  <c r="I85" i="10"/>
  <c r="J85" i="10"/>
  <c r="C85" i="10"/>
  <c r="F85" i="10"/>
  <c r="B86" i="10"/>
  <c r="D85" i="10"/>
  <c r="G85" i="10"/>
  <c r="H85" i="10"/>
  <c r="L85" i="10"/>
  <c r="E85" i="10"/>
  <c r="M85" i="10"/>
  <c r="J78" i="8"/>
  <c r="B79" i="8"/>
  <c r="H78" i="8"/>
  <c r="C78" i="8"/>
  <c r="I78" i="8"/>
  <c r="D78" i="8"/>
  <c r="G78" i="8"/>
  <c r="E78" i="8"/>
  <c r="F78" i="8"/>
  <c r="L78" i="8"/>
  <c r="K78" i="8"/>
  <c r="G86" i="10"/>
  <c r="C86" i="10"/>
  <c r="K86" i="10"/>
  <c r="L86" i="10"/>
  <c r="J86" i="10"/>
  <c r="H86" i="10"/>
  <c r="F86" i="10"/>
  <c r="B87" i="10"/>
  <c r="D86" i="10"/>
  <c r="M86" i="10"/>
  <c r="I86" i="10"/>
  <c r="E86" i="10"/>
  <c r="K24" i="10"/>
  <c r="L24" i="10"/>
  <c r="J24" i="10"/>
  <c r="G24" i="10"/>
  <c r="I24" i="10"/>
  <c r="D24" i="10"/>
  <c r="H24" i="10"/>
  <c r="E24" i="10"/>
  <c r="C24" i="10"/>
  <c r="F24" i="10"/>
  <c r="M24" i="10"/>
  <c r="B25" i="10"/>
  <c r="D26" i="8"/>
  <c r="B27" i="8"/>
  <c r="I26" i="8"/>
  <c r="K26" i="8"/>
  <c r="J26" i="8"/>
  <c r="H26" i="8"/>
  <c r="E26" i="8"/>
  <c r="M26" i="8"/>
  <c r="C26" i="8"/>
  <c r="F26" i="8"/>
  <c r="G26" i="8"/>
  <c r="L26" i="8"/>
  <c r="M25" i="10"/>
  <c r="K25" i="10"/>
  <c r="D25" i="10"/>
  <c r="B26" i="10"/>
  <c r="C25" i="10"/>
  <c r="H25" i="10"/>
  <c r="L25" i="10"/>
  <c r="E25" i="10"/>
  <c r="J25" i="10"/>
  <c r="I25" i="10"/>
  <c r="G25" i="10"/>
  <c r="F25" i="10"/>
  <c r="K87" i="10"/>
  <c r="J87" i="10"/>
  <c r="D87" i="10"/>
  <c r="C87" i="10"/>
  <c r="G87" i="10"/>
  <c r="L87" i="10"/>
  <c r="F87" i="10"/>
  <c r="B88" i="10"/>
  <c r="H87" i="10"/>
  <c r="I87" i="10"/>
  <c r="E87" i="10"/>
  <c r="M87" i="10"/>
  <c r="M27" i="8"/>
  <c r="J27" i="8"/>
  <c r="K27" i="8"/>
  <c r="E27" i="8"/>
  <c r="H27" i="8"/>
  <c r="G27" i="8"/>
  <c r="B28" i="8"/>
  <c r="D27" i="8"/>
  <c r="C27" i="8"/>
  <c r="I27" i="8"/>
  <c r="F27" i="8"/>
  <c r="L27" i="8"/>
  <c r="L79" i="8"/>
  <c r="H79" i="8"/>
  <c r="G79" i="8"/>
  <c r="D79" i="8"/>
  <c r="B80" i="8"/>
  <c r="C79" i="8"/>
  <c r="I79" i="8"/>
  <c r="F79" i="8"/>
  <c r="K79" i="8"/>
  <c r="J79" i="8"/>
  <c r="E79" i="8"/>
  <c r="G88" i="10"/>
  <c r="B89" i="10"/>
  <c r="M88" i="10"/>
  <c r="L88" i="10"/>
  <c r="K88" i="10"/>
  <c r="D88" i="10"/>
  <c r="H88" i="10"/>
  <c r="C88" i="10"/>
  <c r="J88" i="10"/>
  <c r="I88" i="10"/>
  <c r="E88" i="10"/>
  <c r="F88" i="10"/>
  <c r="K26" i="10"/>
  <c r="L26" i="10"/>
  <c r="F26" i="10"/>
  <c r="C26" i="10"/>
  <c r="H26" i="10"/>
  <c r="D26" i="10"/>
  <c r="G26" i="10"/>
  <c r="J26" i="10"/>
  <c r="M26" i="10"/>
  <c r="B27" i="10"/>
  <c r="E26" i="10"/>
  <c r="I26" i="10"/>
  <c r="B29" i="8"/>
  <c r="I28" i="8"/>
  <c r="C28" i="8"/>
  <c r="J28" i="8"/>
  <c r="E28" i="8"/>
  <c r="G28" i="8"/>
  <c r="D28" i="8"/>
  <c r="F28" i="8"/>
  <c r="L28" i="8"/>
  <c r="H28" i="8"/>
  <c r="K28" i="8"/>
  <c r="J80" i="8"/>
  <c r="C80" i="8"/>
  <c r="H80" i="8"/>
  <c r="F80" i="8"/>
  <c r="K80" i="8"/>
  <c r="I80" i="8"/>
  <c r="L80" i="8"/>
  <c r="B81" i="8"/>
  <c r="D80" i="8"/>
  <c r="G80" i="8"/>
  <c r="E80" i="8"/>
  <c r="I29" i="8"/>
  <c r="E29" i="8"/>
  <c r="D29" i="8"/>
  <c r="J29" i="8"/>
  <c r="H29" i="8"/>
  <c r="K29" i="8"/>
  <c r="B30" i="8"/>
  <c r="F29" i="8"/>
  <c r="G29" i="8"/>
  <c r="L29" i="8"/>
  <c r="C29" i="8"/>
  <c r="M27" i="10"/>
  <c r="K27" i="10"/>
  <c r="B28" i="10"/>
  <c r="I27" i="10"/>
  <c r="J27" i="10"/>
  <c r="E27" i="10"/>
  <c r="C27" i="10"/>
  <c r="D27" i="10"/>
  <c r="L27" i="10"/>
  <c r="F27" i="10"/>
  <c r="H27" i="10"/>
  <c r="G27" i="10"/>
  <c r="K89" i="10"/>
  <c r="D89" i="10"/>
  <c r="F89" i="10"/>
  <c r="C89" i="10"/>
  <c r="H89" i="10"/>
  <c r="M89" i="10"/>
  <c r="J89" i="10"/>
  <c r="E89" i="10"/>
  <c r="I89" i="10"/>
  <c r="L89" i="10"/>
  <c r="B90" i="10"/>
  <c r="G89" i="10"/>
  <c r="H81" i="8"/>
  <c r="L81" i="8"/>
  <c r="F81" i="8"/>
  <c r="K81" i="8"/>
  <c r="C81" i="8"/>
  <c r="E81" i="8"/>
  <c r="D81" i="8"/>
  <c r="M81" i="8"/>
  <c r="J81" i="8"/>
  <c r="I81" i="8"/>
  <c r="B82" i="8"/>
  <c r="G81" i="8"/>
  <c r="I82" i="8"/>
  <c r="H82" i="8"/>
  <c r="L82" i="8"/>
  <c r="G82" i="8"/>
  <c r="C82" i="8"/>
  <c r="J82" i="8"/>
  <c r="K82" i="8"/>
  <c r="F82" i="8"/>
  <c r="D82" i="8"/>
  <c r="E82" i="8"/>
  <c r="B83" i="8"/>
  <c r="M90" i="10"/>
  <c r="D90" i="10"/>
  <c r="J90" i="10"/>
  <c r="I90" i="10"/>
  <c r="H90" i="10"/>
  <c r="C90" i="10"/>
  <c r="F90" i="10"/>
  <c r="L90" i="10"/>
  <c r="E90" i="10"/>
  <c r="K90" i="10"/>
  <c r="B91" i="10"/>
  <c r="G90" i="10"/>
  <c r="H28" i="10"/>
  <c r="G28" i="10"/>
  <c r="D28" i="10"/>
  <c r="M28" i="10"/>
  <c r="J28" i="10"/>
  <c r="E28" i="10"/>
  <c r="L28" i="10"/>
  <c r="F28" i="10"/>
  <c r="B29" i="10"/>
  <c r="C28" i="10"/>
  <c r="K28" i="10"/>
  <c r="I28" i="10"/>
  <c r="C30" i="8"/>
  <c r="G30" i="8"/>
  <c r="I30" i="8"/>
  <c r="E30" i="8"/>
  <c r="B31" i="8"/>
  <c r="K30" i="8"/>
  <c r="J30" i="8"/>
  <c r="F30" i="8"/>
  <c r="D30" i="8"/>
  <c r="L30" i="8"/>
  <c r="H30" i="8"/>
  <c r="D83" i="8"/>
  <c r="E83" i="8"/>
  <c r="H83" i="8"/>
  <c r="C83" i="8"/>
  <c r="G83" i="8"/>
  <c r="J83" i="8"/>
  <c r="B84" i="8"/>
  <c r="I83" i="8"/>
  <c r="F83" i="8"/>
  <c r="K83" i="8"/>
  <c r="L83" i="8"/>
  <c r="M83" i="8"/>
  <c r="E91" i="10"/>
  <c r="M91" i="10"/>
  <c r="L91" i="10"/>
  <c r="B92" i="10"/>
  <c r="F91" i="10"/>
  <c r="J91" i="10"/>
  <c r="H91" i="10"/>
  <c r="I91" i="10"/>
  <c r="K91" i="10"/>
  <c r="C91" i="10"/>
  <c r="G91" i="10"/>
  <c r="D91" i="10"/>
  <c r="F31" i="8"/>
  <c r="C31" i="8"/>
  <c r="J31" i="8"/>
  <c r="L31" i="8"/>
  <c r="H31" i="8"/>
  <c r="G31" i="8"/>
  <c r="B32" i="8"/>
  <c r="I31" i="8"/>
  <c r="D31" i="8"/>
  <c r="E31" i="8"/>
  <c r="K31" i="8"/>
  <c r="C29" i="10"/>
  <c r="E29" i="10"/>
  <c r="I29" i="10"/>
  <c r="B30" i="10"/>
  <c r="K29" i="10"/>
  <c r="J29" i="10"/>
  <c r="G29" i="10"/>
  <c r="F29" i="10"/>
  <c r="L29" i="10"/>
  <c r="M29" i="10"/>
  <c r="D29" i="10"/>
  <c r="H29" i="10"/>
  <c r="K30" i="10"/>
  <c r="D30" i="10"/>
  <c r="C30" i="10"/>
  <c r="B31" i="10"/>
  <c r="J30" i="10"/>
  <c r="L30" i="10"/>
  <c r="I30" i="10"/>
  <c r="G30" i="10"/>
  <c r="E30" i="10"/>
  <c r="F30" i="10"/>
  <c r="H30" i="10"/>
  <c r="M30" i="10"/>
  <c r="C32" i="8"/>
  <c r="D32" i="8"/>
  <c r="H32" i="8"/>
  <c r="K32" i="8"/>
  <c r="L32" i="8"/>
  <c r="B33" i="8"/>
  <c r="F32" i="8"/>
  <c r="G32" i="8"/>
  <c r="E32" i="8"/>
  <c r="I32" i="8"/>
  <c r="J32" i="8"/>
  <c r="M92" i="10"/>
  <c r="F92" i="10"/>
  <c r="L92" i="10"/>
  <c r="B93" i="10"/>
  <c r="I92" i="10"/>
  <c r="H92" i="10"/>
  <c r="G92" i="10"/>
  <c r="D92" i="10"/>
  <c r="E92" i="10"/>
  <c r="J92" i="10"/>
  <c r="K92" i="10"/>
  <c r="C92" i="10"/>
  <c r="F84" i="8"/>
  <c r="C84" i="8"/>
  <c r="H84" i="8"/>
  <c r="I84" i="8"/>
  <c r="J84" i="8"/>
  <c r="K84" i="8"/>
  <c r="G84" i="8"/>
  <c r="L84" i="8"/>
  <c r="D84" i="8"/>
  <c r="B85" i="8"/>
  <c r="E84" i="8"/>
  <c r="H93" i="10"/>
  <c r="J93" i="10"/>
  <c r="F93" i="10"/>
  <c r="B94" i="10"/>
  <c r="I93" i="10"/>
  <c r="M93" i="10"/>
  <c r="K93" i="10"/>
  <c r="E93" i="10"/>
  <c r="G93" i="10"/>
  <c r="L93" i="10"/>
  <c r="D93" i="10"/>
  <c r="C93" i="10"/>
  <c r="K31" i="10"/>
  <c r="J31" i="10"/>
  <c r="I31" i="10"/>
  <c r="B32" i="10"/>
  <c r="C31" i="10"/>
  <c r="H31" i="10"/>
  <c r="F31" i="10"/>
  <c r="G31" i="10"/>
  <c r="D31" i="10"/>
  <c r="L31" i="10"/>
  <c r="M31" i="10"/>
  <c r="E31" i="10"/>
  <c r="D33" i="8"/>
  <c r="B34" i="8"/>
  <c r="L33" i="8"/>
  <c r="C33" i="8"/>
  <c r="I33" i="8"/>
  <c r="F33" i="8"/>
  <c r="E33" i="8"/>
  <c r="G33" i="8"/>
  <c r="H33" i="8"/>
  <c r="K33" i="8"/>
  <c r="J33" i="8"/>
  <c r="G85" i="8"/>
  <c r="D85" i="8"/>
  <c r="B86" i="8"/>
  <c r="F85" i="8"/>
  <c r="C85" i="8"/>
  <c r="E85" i="8"/>
  <c r="J85" i="8"/>
  <c r="L85" i="8"/>
  <c r="H85" i="8"/>
  <c r="M85" i="8"/>
  <c r="K85" i="8"/>
  <c r="I85" i="8"/>
  <c r="F32" i="10"/>
  <c r="I32" i="10"/>
  <c r="K32" i="10"/>
  <c r="B33" i="10"/>
  <c r="D32" i="10"/>
  <c r="J32" i="10"/>
  <c r="C32" i="10"/>
  <c r="M32" i="10"/>
  <c r="E32" i="10"/>
  <c r="G32" i="10"/>
  <c r="H32" i="10"/>
  <c r="L32" i="10"/>
  <c r="M94" i="10"/>
  <c r="I94" i="10"/>
  <c r="K94" i="10"/>
  <c r="C94" i="10"/>
  <c r="F94" i="10"/>
  <c r="G94" i="10"/>
  <c r="E94" i="10"/>
  <c r="L94" i="10"/>
  <c r="B95" i="10"/>
  <c r="J94" i="10"/>
  <c r="D94" i="10"/>
  <c r="H94" i="10"/>
  <c r="L86" i="8"/>
  <c r="K86" i="8"/>
  <c r="H86" i="8"/>
  <c r="E86" i="8"/>
  <c r="F86" i="8"/>
  <c r="I86" i="8"/>
  <c r="C86" i="8"/>
  <c r="B87" i="8"/>
  <c r="G86" i="8"/>
  <c r="J86" i="8"/>
  <c r="D86" i="8"/>
  <c r="C34" i="8"/>
  <c r="F34" i="8"/>
  <c r="I34" i="8"/>
  <c r="B35" i="8"/>
  <c r="J34" i="8"/>
  <c r="G34" i="8"/>
  <c r="M34" i="8"/>
  <c r="K34" i="8"/>
  <c r="H34" i="8"/>
  <c r="L34" i="8"/>
  <c r="D34" i="8"/>
  <c r="E34" i="8"/>
  <c r="L35" i="8"/>
  <c r="D35" i="8"/>
  <c r="E35" i="8"/>
  <c r="M35" i="8"/>
  <c r="I35" i="8"/>
  <c r="K35" i="8"/>
  <c r="B36" i="8"/>
  <c r="G35" i="8"/>
  <c r="C35" i="8"/>
  <c r="H35" i="8"/>
  <c r="J35" i="8"/>
  <c r="F35" i="8"/>
  <c r="E87" i="8"/>
  <c r="D87" i="8"/>
  <c r="L87" i="8"/>
  <c r="K87" i="8"/>
  <c r="C87" i="8"/>
  <c r="J87" i="8"/>
  <c r="B88" i="8"/>
  <c r="G87" i="8"/>
  <c r="H87" i="8"/>
  <c r="F87" i="8"/>
  <c r="I87" i="8"/>
  <c r="K33" i="10"/>
  <c r="E33" i="10"/>
  <c r="M33" i="10"/>
  <c r="I33" i="10"/>
  <c r="D33" i="10"/>
  <c r="B34" i="10"/>
  <c r="C33" i="10"/>
  <c r="G33" i="10"/>
  <c r="J33" i="10"/>
  <c r="L33" i="10"/>
  <c r="F33" i="10"/>
  <c r="H33" i="10"/>
  <c r="H95" i="10"/>
  <c r="L95" i="10"/>
  <c r="G95" i="10"/>
  <c r="E95" i="10"/>
  <c r="M95" i="10"/>
  <c r="F95" i="10"/>
  <c r="D95" i="10"/>
  <c r="J95" i="10"/>
  <c r="K95" i="10"/>
  <c r="I95" i="10"/>
  <c r="C95" i="10"/>
  <c r="B96" i="10"/>
  <c r="M96" i="10"/>
  <c r="G96" i="10"/>
  <c r="L96" i="10"/>
  <c r="I96" i="10"/>
  <c r="H96" i="10"/>
  <c r="E96" i="10"/>
  <c r="C96" i="10"/>
  <c r="D96" i="10"/>
  <c r="B97" i="10"/>
  <c r="K96" i="10"/>
  <c r="J96" i="10"/>
  <c r="F96" i="10"/>
  <c r="K88" i="8"/>
  <c r="C88" i="8"/>
  <c r="J88" i="8"/>
  <c r="F88" i="8"/>
  <c r="E88" i="8"/>
  <c r="B89" i="8"/>
  <c r="I88" i="8"/>
  <c r="L88" i="8"/>
  <c r="H88" i="8"/>
  <c r="D88" i="8"/>
  <c r="G88" i="8"/>
  <c r="H36" i="8"/>
  <c r="G36" i="8"/>
  <c r="F36" i="8"/>
  <c r="D36" i="8"/>
  <c r="E36" i="8"/>
  <c r="I36" i="8"/>
  <c r="K36" i="8"/>
  <c r="L36" i="8"/>
  <c r="J36" i="8"/>
  <c r="C36" i="8"/>
  <c r="B37" i="8"/>
  <c r="J34" i="10"/>
  <c r="B35" i="10"/>
  <c r="L34" i="10"/>
  <c r="D34" i="10"/>
  <c r="K34" i="10"/>
  <c r="H34" i="10"/>
  <c r="G34" i="10"/>
  <c r="M34" i="10"/>
  <c r="I34" i="10"/>
  <c r="E34" i="10"/>
  <c r="F34" i="10"/>
  <c r="C34" i="10"/>
  <c r="M37" i="8"/>
  <c r="I37" i="8"/>
  <c r="L37" i="8"/>
  <c r="B38" i="8"/>
  <c r="G37" i="8"/>
  <c r="D37" i="8"/>
  <c r="F37" i="8"/>
  <c r="J37" i="8"/>
  <c r="E37" i="8"/>
  <c r="C37" i="8"/>
  <c r="H37" i="8"/>
  <c r="K37" i="8"/>
  <c r="E89" i="8"/>
  <c r="D89" i="8"/>
  <c r="K89" i="8"/>
  <c r="B90" i="8"/>
  <c r="F89" i="8"/>
  <c r="L89" i="8"/>
  <c r="C89" i="8"/>
  <c r="J89" i="8"/>
  <c r="I89" i="8"/>
  <c r="G89" i="8"/>
  <c r="H89" i="8"/>
  <c r="E35" i="10"/>
  <c r="L35" i="10"/>
  <c r="M35" i="10"/>
  <c r="H35" i="10"/>
  <c r="I35" i="10"/>
  <c r="C35" i="10"/>
  <c r="B36" i="10"/>
  <c r="D35" i="10"/>
  <c r="K35" i="10"/>
  <c r="F35" i="10"/>
  <c r="J35" i="10"/>
  <c r="G35" i="10"/>
  <c r="H97" i="10"/>
  <c r="C97" i="10"/>
  <c r="D97" i="10"/>
  <c r="J97" i="10"/>
  <c r="K97" i="10"/>
  <c r="M97" i="10"/>
  <c r="I97" i="10"/>
  <c r="B98" i="10"/>
  <c r="G97" i="10"/>
  <c r="L97" i="10"/>
  <c r="E97" i="10"/>
  <c r="F97" i="10"/>
  <c r="M98" i="10"/>
  <c r="H98" i="10"/>
  <c r="C98" i="10"/>
  <c r="I98" i="10"/>
  <c r="B99" i="10"/>
  <c r="L98" i="10"/>
  <c r="K98" i="10"/>
  <c r="D98" i="10"/>
  <c r="E98" i="10"/>
  <c r="F98" i="10"/>
  <c r="J98" i="10"/>
  <c r="G98" i="10"/>
  <c r="C90" i="8"/>
  <c r="L90" i="8"/>
  <c r="M90" i="8"/>
  <c r="E90" i="8"/>
  <c r="F90" i="8"/>
  <c r="B91" i="8"/>
  <c r="H90" i="8"/>
  <c r="G90" i="8"/>
  <c r="K90" i="8"/>
  <c r="I90" i="8"/>
  <c r="J90" i="8"/>
  <c r="D90" i="8"/>
  <c r="F38" i="8"/>
  <c r="J38" i="8"/>
  <c r="I38" i="8"/>
  <c r="D38" i="8"/>
  <c r="H38" i="8"/>
  <c r="C38" i="8"/>
  <c r="L38" i="8"/>
  <c r="B39" i="8"/>
  <c r="E38" i="8"/>
  <c r="K38" i="8"/>
  <c r="G38" i="8"/>
  <c r="H36" i="10"/>
  <c r="G36" i="10"/>
  <c r="J36" i="10"/>
  <c r="E36" i="10"/>
  <c r="F36" i="10"/>
  <c r="B37" i="10"/>
  <c r="D36" i="10"/>
  <c r="C36" i="10"/>
  <c r="L36" i="10"/>
  <c r="I36" i="10"/>
  <c r="K36" i="10"/>
  <c r="M36" i="10"/>
  <c r="M37" i="10"/>
  <c r="E37" i="10"/>
  <c r="F37" i="10"/>
  <c r="H37" i="10"/>
  <c r="J37" i="10"/>
  <c r="B38" i="10"/>
  <c r="L37" i="10"/>
  <c r="D37" i="10"/>
  <c r="G37" i="10"/>
  <c r="I37" i="10"/>
  <c r="C37" i="10"/>
  <c r="K37" i="10"/>
  <c r="K91" i="8"/>
  <c r="D91" i="8"/>
  <c r="L91" i="8"/>
  <c r="B92" i="8"/>
  <c r="I91" i="8"/>
  <c r="H91" i="8"/>
  <c r="J91" i="8"/>
  <c r="E91" i="8"/>
  <c r="G91" i="8"/>
  <c r="C91" i="8"/>
  <c r="F91" i="8"/>
  <c r="M39" i="8"/>
  <c r="G39" i="8"/>
  <c r="B40" i="8"/>
  <c r="C39" i="8"/>
  <c r="L39" i="8"/>
  <c r="F39" i="8"/>
  <c r="K39" i="8"/>
  <c r="D39" i="8"/>
  <c r="J39" i="8"/>
  <c r="H39" i="8"/>
  <c r="E39" i="8"/>
  <c r="I39" i="8"/>
  <c r="H99" i="10"/>
  <c r="M99" i="10"/>
  <c r="D99" i="10"/>
  <c r="G99" i="10"/>
  <c r="I99" i="10"/>
  <c r="K99" i="10"/>
  <c r="B100" i="10"/>
  <c r="C99" i="10"/>
  <c r="F99" i="10"/>
  <c r="L99" i="10"/>
  <c r="J99" i="10"/>
  <c r="E99" i="10"/>
  <c r="M100" i="10"/>
  <c r="I100" i="10"/>
  <c r="B101" i="10"/>
  <c r="D100" i="10"/>
  <c r="E100" i="10"/>
  <c r="K100" i="10"/>
  <c r="G100" i="10"/>
  <c r="F100" i="10"/>
  <c r="J100" i="10"/>
  <c r="H100" i="10"/>
  <c r="C100" i="10"/>
  <c r="L100" i="10"/>
  <c r="B41" i="8"/>
  <c r="E40" i="8"/>
  <c r="J40" i="8"/>
  <c r="L40" i="8"/>
  <c r="F40" i="8"/>
  <c r="D40" i="8"/>
  <c r="I40" i="8"/>
  <c r="H40" i="8"/>
  <c r="K40" i="8"/>
  <c r="C40" i="8"/>
  <c r="G40" i="8"/>
  <c r="D38" i="10"/>
  <c r="H38" i="10"/>
  <c r="K38" i="10"/>
  <c r="J38" i="10"/>
  <c r="I38" i="10"/>
  <c r="C38" i="10"/>
  <c r="F38" i="10"/>
  <c r="B39" i="10"/>
  <c r="L38" i="10"/>
  <c r="M38" i="10"/>
  <c r="E38" i="10"/>
  <c r="G38" i="10"/>
  <c r="D92" i="8"/>
  <c r="K92" i="8"/>
  <c r="C92" i="8"/>
  <c r="J92" i="8"/>
  <c r="H92" i="8"/>
  <c r="E92" i="8"/>
  <c r="F92" i="8"/>
  <c r="B93" i="8"/>
  <c r="I92" i="8"/>
  <c r="G92" i="8"/>
  <c r="L92" i="8"/>
  <c r="I101" i="10"/>
  <c r="J101" i="10"/>
  <c r="G101" i="10"/>
  <c r="D101" i="10"/>
  <c r="C101" i="10"/>
  <c r="K101" i="10"/>
  <c r="H101" i="10"/>
  <c r="E101" i="10"/>
  <c r="M101" i="10"/>
  <c r="F101" i="10"/>
  <c r="L101" i="10"/>
  <c r="B102" i="10"/>
  <c r="J41" i="8"/>
  <c r="H41" i="8"/>
  <c r="K41" i="8"/>
  <c r="F41" i="8"/>
  <c r="G41" i="8"/>
  <c r="C41" i="8"/>
  <c r="B42" i="8"/>
  <c r="I41" i="8"/>
  <c r="D41" i="8"/>
  <c r="L41" i="8"/>
  <c r="E41" i="8"/>
  <c r="M39" i="10"/>
  <c r="G39" i="10"/>
  <c r="F39" i="10"/>
  <c r="H39" i="10"/>
  <c r="E39" i="10"/>
  <c r="C39" i="10"/>
  <c r="J39" i="10"/>
  <c r="D39" i="10"/>
  <c r="I39" i="10"/>
  <c r="B40" i="10"/>
  <c r="L39" i="10"/>
  <c r="K39" i="10"/>
  <c r="B94" i="8"/>
  <c r="H93" i="8"/>
  <c r="L93" i="8"/>
  <c r="I93" i="8"/>
  <c r="E93" i="8"/>
  <c r="K93" i="8"/>
  <c r="F93" i="8"/>
  <c r="C93" i="8"/>
  <c r="D93" i="8"/>
  <c r="G93" i="8"/>
  <c r="J93" i="8"/>
  <c r="C42" i="8"/>
  <c r="K42" i="8"/>
  <c r="B43" i="8"/>
  <c r="G42" i="8"/>
  <c r="E42" i="8"/>
  <c r="L42" i="8"/>
  <c r="H42" i="8"/>
  <c r="I42" i="8"/>
  <c r="F42" i="8"/>
  <c r="J42" i="8"/>
  <c r="D42" i="8"/>
  <c r="K102" i="10"/>
  <c r="H102" i="10"/>
  <c r="M102" i="10"/>
  <c r="F102" i="10"/>
  <c r="C102" i="10"/>
  <c r="J102" i="10"/>
  <c r="D102" i="10"/>
  <c r="L102" i="10"/>
  <c r="I102" i="10"/>
  <c r="B103" i="10"/>
  <c r="E102" i="10"/>
  <c r="G102" i="10"/>
  <c r="H94" i="8"/>
  <c r="M94" i="8"/>
  <c r="C94" i="8"/>
  <c r="F94" i="8"/>
  <c r="B95" i="8"/>
  <c r="D94" i="8"/>
  <c r="G94" i="8"/>
  <c r="J94" i="8"/>
  <c r="K94" i="8"/>
  <c r="E94" i="8"/>
  <c r="L94" i="8"/>
  <c r="I94" i="8"/>
  <c r="F40" i="10"/>
  <c r="K40" i="10"/>
  <c r="G40" i="10"/>
  <c r="C40" i="10"/>
  <c r="E40" i="10"/>
  <c r="B41" i="10"/>
  <c r="I40" i="10"/>
  <c r="L40" i="10"/>
  <c r="M40" i="10"/>
  <c r="D40" i="10"/>
  <c r="J40" i="10"/>
  <c r="H40" i="10"/>
  <c r="C95" i="8"/>
  <c r="F95" i="8"/>
  <c r="I95" i="8"/>
  <c r="E95" i="8"/>
  <c r="J95" i="8"/>
  <c r="D95" i="8"/>
  <c r="H95" i="8"/>
  <c r="K95" i="8"/>
  <c r="G95" i="8"/>
  <c r="B96" i="8"/>
  <c r="L95" i="8"/>
  <c r="C43" i="8"/>
  <c r="L43" i="8"/>
  <c r="B44" i="8"/>
  <c r="G43" i="8"/>
  <c r="D43" i="8"/>
  <c r="I43" i="8"/>
  <c r="J43" i="8"/>
  <c r="F43" i="8"/>
  <c r="K43" i="8"/>
  <c r="H43" i="8"/>
  <c r="E43" i="8"/>
  <c r="M41" i="10"/>
  <c r="G41" i="10"/>
  <c r="J41" i="10"/>
  <c r="F41" i="10"/>
  <c r="E41" i="10"/>
  <c r="C41" i="10"/>
  <c r="L41" i="10"/>
  <c r="D41" i="10"/>
  <c r="K41" i="10"/>
  <c r="B42" i="10"/>
  <c r="H41" i="10"/>
  <c r="I41" i="10"/>
  <c r="H103" i="10"/>
  <c r="J103" i="10"/>
  <c r="F103" i="10"/>
  <c r="C103" i="10"/>
  <c r="E103" i="10"/>
  <c r="M103" i="10"/>
  <c r="I103" i="10"/>
  <c r="B104" i="10"/>
  <c r="D103" i="10"/>
  <c r="L103" i="10"/>
  <c r="K103" i="10"/>
  <c r="G103" i="10"/>
  <c r="M44" i="8"/>
  <c r="J44" i="8"/>
  <c r="H44" i="8"/>
  <c r="K44" i="8"/>
  <c r="G44" i="8"/>
  <c r="E44" i="8"/>
  <c r="I44" i="8"/>
  <c r="C44" i="8"/>
  <c r="L44" i="8"/>
  <c r="B45" i="8"/>
  <c r="D44" i="8"/>
  <c r="F44" i="8"/>
  <c r="K96" i="8"/>
  <c r="G96" i="8"/>
  <c r="H96" i="8"/>
  <c r="D96" i="8"/>
  <c r="J96" i="8"/>
  <c r="I96" i="8"/>
  <c r="C96" i="8"/>
  <c r="F96" i="8"/>
  <c r="L96" i="8"/>
  <c r="E96" i="8"/>
  <c r="B97" i="8"/>
  <c r="M96" i="8"/>
  <c r="M104" i="10"/>
  <c r="D104" i="10"/>
  <c r="E104" i="10"/>
  <c r="I104" i="10"/>
  <c r="C104" i="10"/>
  <c r="L104" i="10"/>
  <c r="B105" i="10"/>
  <c r="G104" i="10"/>
  <c r="F104" i="10"/>
  <c r="J104" i="10"/>
  <c r="K104" i="10"/>
  <c r="H104" i="10"/>
  <c r="F42" i="10"/>
  <c r="B43" i="10"/>
  <c r="K42" i="10"/>
  <c r="D42" i="10"/>
  <c r="C42" i="10"/>
  <c r="J42" i="10"/>
  <c r="M42" i="10"/>
  <c r="I42" i="10"/>
  <c r="L42" i="10"/>
  <c r="G42" i="10"/>
  <c r="H42" i="10"/>
  <c r="E42" i="10"/>
  <c r="K105" i="10"/>
  <c r="E105" i="10"/>
  <c r="J105" i="10"/>
  <c r="C105" i="10"/>
  <c r="G105" i="10"/>
  <c r="M105" i="10"/>
  <c r="I105" i="10"/>
  <c r="D105" i="10"/>
  <c r="F105" i="10"/>
  <c r="H105" i="10"/>
  <c r="B106" i="10"/>
  <c r="L105" i="10"/>
  <c r="E43" i="10"/>
  <c r="I43" i="10"/>
  <c r="B44" i="10"/>
  <c r="F43" i="10"/>
  <c r="H43" i="10"/>
  <c r="K43" i="10"/>
  <c r="C43" i="10"/>
  <c r="G43" i="10"/>
  <c r="L43" i="10"/>
  <c r="J43" i="10"/>
  <c r="D43" i="10"/>
  <c r="M43" i="10"/>
  <c r="C45" i="8"/>
  <c r="I45" i="8"/>
  <c r="H45" i="8"/>
  <c r="K45" i="8"/>
  <c r="E45" i="8"/>
  <c r="D45" i="8"/>
  <c r="B46" i="8"/>
  <c r="J45" i="8"/>
  <c r="G45" i="8"/>
  <c r="L45" i="8"/>
  <c r="F45" i="8"/>
  <c r="M97" i="8"/>
  <c r="H97" i="8"/>
  <c r="K97" i="8"/>
  <c r="G97" i="8"/>
  <c r="J97" i="8"/>
  <c r="I97" i="8"/>
  <c r="C97" i="8"/>
  <c r="E97" i="8"/>
  <c r="L97" i="8"/>
  <c r="F97" i="8"/>
  <c r="D97" i="8"/>
  <c r="B98" i="8"/>
  <c r="F44" i="10"/>
  <c r="B45" i="10"/>
  <c r="I44" i="10"/>
  <c r="H44" i="10"/>
  <c r="D44" i="10"/>
  <c r="L44" i="10"/>
  <c r="M44" i="10"/>
  <c r="K44" i="10"/>
  <c r="E44" i="10"/>
  <c r="C44" i="10"/>
  <c r="G44" i="10"/>
  <c r="J44" i="10"/>
  <c r="M106" i="10"/>
  <c r="J106" i="10"/>
  <c r="K106" i="10"/>
  <c r="I106" i="10"/>
  <c r="F106" i="10"/>
  <c r="C106" i="10"/>
  <c r="H106" i="10"/>
  <c r="E106" i="10"/>
  <c r="G106" i="10"/>
  <c r="D106" i="10"/>
  <c r="L106" i="10"/>
  <c r="B107" i="10"/>
  <c r="C98" i="8"/>
  <c r="B99" i="8"/>
  <c r="D98" i="8"/>
  <c r="I98" i="8"/>
  <c r="K98" i="8"/>
  <c r="F98" i="8"/>
  <c r="L98" i="8"/>
  <c r="G98" i="8"/>
  <c r="J98" i="8"/>
  <c r="H98" i="8"/>
  <c r="E98" i="8"/>
  <c r="C46" i="8"/>
  <c r="H46" i="8"/>
  <c r="B47" i="8"/>
  <c r="L46" i="8"/>
  <c r="D46" i="8"/>
  <c r="F46" i="8"/>
  <c r="J46" i="8"/>
  <c r="G46" i="8"/>
  <c r="I46" i="8"/>
  <c r="E46" i="8"/>
  <c r="K46" i="8"/>
  <c r="I107" i="10"/>
  <c r="E107" i="10"/>
  <c r="G107" i="10"/>
  <c r="F107" i="10"/>
  <c r="L107" i="10"/>
  <c r="D107" i="10"/>
  <c r="M107" i="10"/>
  <c r="J107" i="10"/>
  <c r="K107" i="10"/>
  <c r="H107" i="10"/>
  <c r="C107" i="10"/>
  <c r="B108" i="10"/>
  <c r="H47" i="8"/>
  <c r="C47" i="8"/>
  <c r="B48" i="8"/>
  <c r="M47" i="8"/>
  <c r="F47" i="8"/>
  <c r="I47" i="8"/>
  <c r="J47" i="8"/>
  <c r="L47" i="8"/>
  <c r="G47" i="8"/>
  <c r="K47" i="8"/>
  <c r="E47" i="8"/>
  <c r="D47" i="8"/>
  <c r="G99" i="8"/>
  <c r="H99" i="8"/>
  <c r="L99" i="8"/>
  <c r="F99" i="8"/>
  <c r="B100" i="8"/>
  <c r="E99" i="8"/>
  <c r="I99" i="8"/>
  <c r="D99" i="8"/>
  <c r="K99" i="8"/>
  <c r="C99" i="8"/>
  <c r="J99" i="8"/>
  <c r="M45" i="10"/>
  <c r="K45" i="10"/>
  <c r="J45" i="10"/>
  <c r="G45" i="10"/>
  <c r="C45" i="10"/>
  <c r="D45" i="10"/>
  <c r="I45" i="10"/>
  <c r="B46" i="10"/>
  <c r="F45" i="10"/>
  <c r="L45" i="10"/>
  <c r="E45" i="10"/>
  <c r="H45" i="10"/>
  <c r="H46" i="10"/>
  <c r="G46" i="10"/>
  <c r="F46" i="10"/>
  <c r="M46" i="10"/>
  <c r="E46" i="10"/>
  <c r="I46" i="10"/>
  <c r="D46" i="10"/>
  <c r="L46" i="10"/>
  <c r="B47" i="10"/>
  <c r="K46" i="10"/>
  <c r="J46" i="10"/>
  <c r="C46" i="10"/>
  <c r="F48" i="8"/>
  <c r="G48" i="8"/>
  <c r="K48" i="8"/>
  <c r="L48" i="8"/>
  <c r="E48" i="8"/>
  <c r="H48" i="8"/>
  <c r="J48" i="8"/>
  <c r="B49" i="8"/>
  <c r="C48" i="8"/>
  <c r="I48" i="8"/>
  <c r="D48" i="8"/>
  <c r="M108" i="10"/>
  <c r="G108" i="10"/>
  <c r="L108" i="10"/>
  <c r="I108" i="10"/>
  <c r="K108" i="10"/>
  <c r="B109" i="10"/>
  <c r="H108" i="10"/>
  <c r="D108" i="10"/>
  <c r="J108" i="10"/>
  <c r="F108" i="10"/>
  <c r="C108" i="10"/>
  <c r="E108" i="10"/>
  <c r="G100" i="8"/>
  <c r="L100" i="8"/>
  <c r="E100" i="8"/>
  <c r="K100" i="8"/>
  <c r="J100" i="8"/>
  <c r="I100" i="8"/>
  <c r="D100" i="8"/>
  <c r="F100" i="8"/>
  <c r="B101" i="8"/>
  <c r="H100" i="8"/>
  <c r="C100" i="8"/>
  <c r="H109" i="10"/>
  <c r="J109" i="10"/>
  <c r="G109" i="10"/>
  <c r="F109" i="10"/>
  <c r="D109" i="10"/>
  <c r="I109" i="10"/>
  <c r="M109" i="10"/>
  <c r="C109" i="10"/>
  <c r="B110" i="10"/>
  <c r="E109" i="10"/>
  <c r="K109" i="10"/>
  <c r="L109" i="10"/>
  <c r="C101" i="8"/>
  <c r="B102" i="8"/>
  <c r="J101" i="8"/>
  <c r="F101" i="8"/>
  <c r="H101" i="8"/>
  <c r="D101" i="8"/>
  <c r="L101" i="8"/>
  <c r="E101" i="8"/>
  <c r="K101" i="8"/>
  <c r="I101" i="8"/>
  <c r="G101" i="8"/>
  <c r="D49" i="8"/>
  <c r="K49" i="8"/>
  <c r="J49" i="8"/>
  <c r="C49" i="8"/>
  <c r="E49" i="8"/>
  <c r="G49" i="8"/>
  <c r="L49" i="8"/>
  <c r="H49" i="8"/>
  <c r="I49" i="8"/>
  <c r="F49" i="8"/>
  <c r="B50" i="8"/>
  <c r="M47" i="10"/>
  <c r="B48" i="10"/>
  <c r="H47" i="10"/>
  <c r="D47" i="10"/>
  <c r="J47" i="10"/>
  <c r="C47" i="10"/>
  <c r="G47" i="10"/>
  <c r="L47" i="10"/>
  <c r="K47" i="10"/>
  <c r="I47" i="10"/>
  <c r="E47" i="10"/>
  <c r="F47" i="10"/>
  <c r="H50" i="8"/>
  <c r="K50" i="8"/>
  <c r="I50" i="8"/>
  <c r="F50" i="8"/>
  <c r="D50" i="8"/>
  <c r="G50" i="8"/>
  <c r="J50" i="8"/>
  <c r="L50" i="8"/>
  <c r="E50" i="8"/>
  <c r="B51" i="8"/>
  <c r="C50" i="8"/>
  <c r="L102" i="8"/>
  <c r="G102" i="8"/>
  <c r="H102" i="8"/>
  <c r="E102" i="8"/>
  <c r="B103" i="8"/>
  <c r="I102" i="8"/>
  <c r="J102" i="8"/>
  <c r="C102" i="8"/>
  <c r="K102" i="8"/>
  <c r="D102" i="8"/>
  <c r="F102" i="8"/>
  <c r="E48" i="10"/>
  <c r="I48" i="10"/>
  <c r="F48" i="10"/>
  <c r="C48" i="10"/>
  <c r="K48" i="10"/>
  <c r="L48" i="10"/>
  <c r="J48" i="10"/>
  <c r="G48" i="10"/>
  <c r="H48" i="10"/>
  <c r="M48" i="10"/>
  <c r="D48" i="10"/>
  <c r="B49" i="10"/>
  <c r="M110" i="10"/>
  <c r="D110" i="10"/>
  <c r="K110" i="10"/>
  <c r="H110" i="10"/>
  <c r="E110" i="10"/>
  <c r="L110" i="10"/>
  <c r="I110" i="10"/>
  <c r="G110" i="10"/>
  <c r="G111" i="10"/>
  <c r="C110" i="10"/>
  <c r="J110" i="10"/>
  <c r="F110" i="10"/>
  <c r="I49" i="10"/>
  <c r="C49" i="10"/>
  <c r="M49" i="10"/>
  <c r="L49" i="10"/>
  <c r="B50" i="10"/>
  <c r="J49" i="10"/>
  <c r="G49" i="10"/>
  <c r="E49" i="10"/>
  <c r="D49" i="10"/>
  <c r="F49" i="10"/>
  <c r="K49" i="10"/>
  <c r="H49" i="10"/>
  <c r="L51" i="8"/>
  <c r="F51" i="8"/>
  <c r="E51" i="8"/>
  <c r="G51" i="8"/>
  <c r="H51" i="8"/>
  <c r="J51" i="8"/>
  <c r="D51" i="8"/>
  <c r="B52" i="8"/>
  <c r="K51" i="8"/>
  <c r="C51" i="8"/>
  <c r="I51" i="8"/>
  <c r="D103" i="8"/>
  <c r="B104" i="8"/>
  <c r="I103" i="8"/>
  <c r="M103" i="8"/>
  <c r="J103" i="8"/>
  <c r="L103" i="8"/>
  <c r="C103" i="8"/>
  <c r="H103" i="8"/>
  <c r="E103" i="8"/>
  <c r="F103" i="8"/>
  <c r="K103" i="8"/>
  <c r="G103" i="8"/>
  <c r="E104" i="8"/>
  <c r="K104" i="8"/>
  <c r="F104" i="8"/>
  <c r="L104" i="8"/>
  <c r="H104" i="8"/>
  <c r="D104" i="8"/>
  <c r="G104" i="8"/>
  <c r="B105" i="8"/>
  <c r="J104" i="8"/>
  <c r="M104" i="8"/>
  <c r="C104" i="8"/>
  <c r="I104" i="8"/>
  <c r="M52" i="8"/>
  <c r="L52" i="8"/>
  <c r="K52" i="8"/>
  <c r="D52" i="8"/>
  <c r="C52" i="8"/>
  <c r="H52" i="8"/>
  <c r="G52" i="8"/>
  <c r="I52" i="8"/>
  <c r="F52" i="8"/>
  <c r="B53" i="8"/>
  <c r="J52" i="8"/>
  <c r="E52" i="8"/>
  <c r="M50" i="10"/>
  <c r="G50" i="10"/>
  <c r="B51" i="10"/>
  <c r="L50" i="10"/>
  <c r="E50" i="10"/>
  <c r="K50" i="10"/>
  <c r="J50" i="10"/>
  <c r="F50" i="10"/>
  <c r="C50" i="10"/>
  <c r="H50" i="10"/>
  <c r="D50" i="10"/>
  <c r="I50" i="10"/>
  <c r="L51" i="10"/>
  <c r="B52" i="10"/>
  <c r="C51" i="10"/>
  <c r="H51" i="10"/>
  <c r="E51" i="10"/>
  <c r="G51" i="10"/>
  <c r="F51" i="10"/>
  <c r="J51" i="10"/>
  <c r="K51" i="10"/>
  <c r="I51" i="10"/>
  <c r="M51" i="10"/>
  <c r="D51" i="10"/>
  <c r="B54" i="8"/>
  <c r="D53" i="8"/>
  <c r="J53" i="8"/>
  <c r="G53" i="8"/>
  <c r="C53" i="8"/>
  <c r="F53" i="8"/>
  <c r="H53" i="8"/>
  <c r="E53" i="8"/>
  <c r="K53" i="8"/>
  <c r="L53" i="8"/>
  <c r="I53" i="8"/>
  <c r="J105" i="8"/>
  <c r="K105" i="8"/>
  <c r="G105" i="8"/>
  <c r="H105" i="8"/>
  <c r="B106" i="8"/>
  <c r="I105" i="8"/>
  <c r="M105" i="8"/>
  <c r="E105" i="8"/>
  <c r="L105" i="8"/>
  <c r="F105" i="8"/>
  <c r="C105" i="8"/>
  <c r="D105" i="8"/>
  <c r="L54" i="8"/>
  <c r="I54" i="8"/>
  <c r="J54" i="8"/>
  <c r="G54" i="8"/>
  <c r="C54" i="8"/>
  <c r="K54" i="8"/>
  <c r="F54" i="8"/>
  <c r="D54" i="8"/>
  <c r="H54" i="8"/>
  <c r="B55" i="8"/>
  <c r="E54" i="8"/>
  <c r="C52" i="10"/>
  <c r="F52" i="10"/>
  <c r="J52" i="10"/>
  <c r="B53" i="10"/>
  <c r="E52" i="10"/>
  <c r="I52" i="10"/>
  <c r="H52" i="10"/>
  <c r="L52" i="10"/>
  <c r="D52" i="10"/>
  <c r="M52" i="10"/>
  <c r="G52" i="10"/>
  <c r="K52" i="10"/>
  <c r="G106" i="8"/>
  <c r="D106" i="8"/>
  <c r="E106" i="8"/>
  <c r="F106" i="8"/>
  <c r="B107" i="8"/>
  <c r="K106" i="8"/>
  <c r="C106" i="8"/>
  <c r="I106" i="8"/>
  <c r="H106" i="8"/>
  <c r="L106" i="8"/>
  <c r="J106" i="8"/>
  <c r="M53" i="10"/>
  <c r="I53" i="10"/>
  <c r="J53" i="10"/>
  <c r="H53" i="10"/>
  <c r="L53" i="10"/>
  <c r="B54" i="10"/>
  <c r="C53" i="10"/>
  <c r="K53" i="10"/>
  <c r="E53" i="10"/>
  <c r="G53" i="10"/>
  <c r="F53" i="10"/>
  <c r="D53" i="10"/>
  <c r="M55" i="8"/>
  <c r="K55" i="8"/>
  <c r="H55" i="8"/>
  <c r="E55" i="8"/>
  <c r="J55" i="8"/>
  <c r="D55" i="8"/>
  <c r="I55" i="8"/>
  <c r="C55" i="8"/>
  <c r="F55" i="8"/>
  <c r="L55" i="8"/>
  <c r="G55" i="8"/>
  <c r="M107" i="8"/>
  <c r="D107" i="8"/>
  <c r="F107" i="8"/>
  <c r="L107" i="8"/>
  <c r="B108" i="8"/>
  <c r="G107" i="8"/>
  <c r="K107" i="8"/>
  <c r="I107" i="8"/>
  <c r="J107" i="8"/>
  <c r="H107" i="8"/>
  <c r="C107" i="8"/>
  <c r="E107" i="8"/>
  <c r="J108" i="8"/>
  <c r="G108" i="8"/>
  <c r="B109" i="8"/>
  <c r="I108" i="8"/>
  <c r="F108" i="8"/>
  <c r="H108" i="8"/>
  <c r="K108" i="8"/>
  <c r="C108" i="8"/>
  <c r="D108" i="8"/>
  <c r="L108" i="8"/>
  <c r="E108" i="8"/>
  <c r="M54" i="10"/>
  <c r="G54" i="10"/>
  <c r="K54" i="10"/>
  <c r="D54" i="10"/>
  <c r="E54" i="10"/>
  <c r="C54" i="10"/>
  <c r="H54" i="10"/>
  <c r="B55" i="10"/>
  <c r="I54" i="10"/>
  <c r="L54" i="10"/>
  <c r="J54" i="10"/>
  <c r="F54" i="10"/>
  <c r="M55" i="10"/>
  <c r="J55" i="10"/>
  <c r="G55" i="10"/>
  <c r="G56" i="10"/>
  <c r="L55" i="10"/>
  <c r="C55" i="10"/>
  <c r="E55" i="10"/>
  <c r="F55" i="10"/>
  <c r="K55" i="10"/>
  <c r="I55" i="10"/>
  <c r="D55" i="10"/>
  <c r="H55" i="10"/>
  <c r="C109" i="8"/>
  <c r="F109" i="8"/>
  <c r="D109" i="8"/>
  <c r="B110" i="8"/>
  <c r="J109" i="8"/>
  <c r="G109" i="8"/>
  <c r="H109" i="8"/>
  <c r="K109" i="8"/>
  <c r="I109" i="8"/>
  <c r="M109" i="8"/>
  <c r="E109" i="8"/>
  <c r="L109" i="8"/>
  <c r="G110" i="8"/>
  <c r="I110" i="8"/>
  <c r="C110" i="8"/>
  <c r="L110" i="8"/>
  <c r="H110" i="8"/>
  <c r="D110" i="8"/>
  <c r="K110" i="8"/>
  <c r="F110" i="8"/>
  <c r="J110" i="8"/>
  <c r="E110" i="8"/>
  <c r="S37" i="6" l="1"/>
  <c r="U31" i="6"/>
  <c r="V22" i="6"/>
  <c r="T18" i="6"/>
  <c r="R35" i="6"/>
  <c r="AC207" i="2"/>
  <c r="V30" i="6"/>
  <c r="T23" i="6"/>
  <c r="U18" i="6"/>
  <c r="S18" i="6"/>
  <c r="T35" i="6"/>
  <c r="U37" i="6"/>
  <c r="R37" i="6"/>
  <c r="T32" i="6"/>
  <c r="T28" i="6"/>
  <c r="U27" i="6"/>
  <c r="R19" i="6"/>
  <c r="T16" i="6"/>
  <c r="V35" i="6"/>
  <c r="T37" i="6"/>
  <c r="R32" i="6"/>
  <c r="AC98" i="2"/>
  <c r="S28" i="6"/>
  <c r="R28" i="6"/>
  <c r="S25" i="6"/>
  <c r="T15" i="6"/>
  <c r="AC140" i="2"/>
  <c r="AC51" i="2"/>
  <c r="S27" i="6"/>
  <c r="U22" i="6"/>
  <c r="V17" i="6"/>
  <c r="S15" i="6"/>
  <c r="R15" i="6"/>
  <c r="AC192" i="2"/>
  <c r="AC75" i="2"/>
  <c r="AC148" i="2"/>
  <c r="AC104" i="2"/>
  <c r="T27" i="6"/>
  <c r="R17" i="6"/>
  <c r="AC159" i="2"/>
  <c r="AC117" i="2"/>
  <c r="AC89" i="2"/>
  <c r="AC124" i="2"/>
  <c r="AC65" i="2"/>
  <c r="R27" i="6"/>
  <c r="U17" i="6"/>
  <c r="AC113" i="2"/>
  <c r="AC145" i="2"/>
  <c r="AC101" i="2"/>
  <c r="AC95" i="2"/>
  <c r="AC26" i="2"/>
  <c r="AC121" i="2"/>
  <c r="AC156" i="2"/>
  <c r="AC203" i="2"/>
  <c r="AC94" i="2"/>
  <c r="U33" i="6"/>
  <c r="AC167" i="2"/>
  <c r="AC131" i="2"/>
  <c r="AC179" i="2"/>
  <c r="R30" i="6"/>
  <c r="V29" i="6"/>
  <c r="U24" i="6"/>
  <c r="T24" i="6"/>
  <c r="S16" i="6"/>
  <c r="AC160" i="2"/>
  <c r="AC56" i="2"/>
  <c r="AC112" i="2"/>
  <c r="AC146" i="2"/>
  <c r="AC57" i="2"/>
  <c r="AC119" i="2"/>
  <c r="AC73" i="2"/>
  <c r="AC19" i="2"/>
  <c r="AC22" i="2"/>
  <c r="S34" i="6"/>
  <c r="AC166" i="2"/>
  <c r="AC60" i="2"/>
  <c r="AC161" i="2"/>
  <c r="AC204" i="2"/>
  <c r="U30" i="6"/>
  <c r="R29" i="6"/>
  <c r="R24" i="6"/>
  <c r="U16" i="6"/>
  <c r="R16" i="6"/>
  <c r="AJ58" i="8"/>
  <c r="AC18" i="2"/>
  <c r="AC93" i="2"/>
  <c r="AC171" i="2"/>
  <c r="AC37" i="2"/>
  <c r="AC130" i="2"/>
  <c r="AC188" i="2"/>
  <c r="AC21" i="2"/>
  <c r="AC79" i="2"/>
  <c r="AC158" i="2"/>
  <c r="AC46" i="2"/>
  <c r="U34" i="6"/>
  <c r="AC170" i="2"/>
  <c r="AC88" i="2"/>
  <c r="AC127" i="2"/>
  <c r="S30" i="6"/>
  <c r="T29" i="6"/>
  <c r="T14" i="6"/>
  <c r="U21" i="6"/>
  <c r="AB10" i="2"/>
  <c r="M17" i="8" s="1"/>
  <c r="AC172" i="2"/>
  <c r="AC40" i="2"/>
  <c r="AC30" i="2"/>
  <c r="AC155" i="2"/>
  <c r="AC16" i="2"/>
  <c r="AC190" i="2"/>
  <c r="AC83" i="2"/>
  <c r="AC52" i="2"/>
  <c r="AC205" i="2"/>
  <c r="AC85" i="2"/>
  <c r="AC142" i="2"/>
  <c r="AC123" i="2"/>
  <c r="AC87" i="2"/>
  <c r="AC120" i="2"/>
  <c r="AC118" i="2"/>
  <c r="AC99" i="2"/>
  <c r="AC17" i="2"/>
  <c r="AC168" i="2"/>
  <c r="AC102" i="2"/>
  <c r="AC100" i="2"/>
  <c r="AC126" i="2"/>
  <c r="AC129" i="2"/>
  <c r="AC164" i="2"/>
  <c r="AC72" i="2"/>
  <c r="AC111" i="2"/>
  <c r="AC141" i="2"/>
  <c r="AC20" i="2"/>
  <c r="AC9" i="2"/>
  <c r="AC78" i="2"/>
  <c r="AC54" i="2"/>
  <c r="AC28" i="2"/>
  <c r="AC107" i="2"/>
  <c r="AC84" i="2"/>
  <c r="AC13" i="2"/>
  <c r="AC162" i="2"/>
  <c r="AC38" i="2"/>
  <c r="AC137" i="2"/>
  <c r="AC183" i="2"/>
  <c r="AC182" i="2"/>
  <c r="V33" i="6"/>
  <c r="T34" i="6"/>
  <c r="AC11" i="2"/>
  <c r="AC109" i="2"/>
  <c r="AC67" i="2"/>
  <c r="AC69" i="2"/>
  <c r="AC196" i="2"/>
  <c r="AC174" i="2"/>
  <c r="AC157" i="2"/>
  <c r="AC184" i="2"/>
  <c r="AC27" i="2"/>
  <c r="AC108" i="2"/>
  <c r="AC178" i="2"/>
  <c r="R31" i="6"/>
  <c r="S31" i="6"/>
  <c r="S14" i="6"/>
  <c r="R22" i="6"/>
  <c r="R21" i="6"/>
  <c r="T25" i="6"/>
  <c r="AB9" i="2"/>
  <c r="M16" i="8" s="1"/>
  <c r="G111" i="8"/>
  <c r="AC110" i="2"/>
  <c r="AC12" i="2"/>
  <c r="AC10" i="2"/>
  <c r="AC200" i="2"/>
  <c r="AC97" i="2"/>
  <c r="AC173" i="2"/>
  <c r="AC76" i="2"/>
  <c r="AC71" i="2"/>
  <c r="AC32" i="2"/>
  <c r="AC144" i="2"/>
  <c r="AC61" i="2"/>
  <c r="AC134" i="2"/>
  <c r="AC62" i="2"/>
  <c r="AC33" i="2"/>
  <c r="AC106" i="2"/>
  <c r="AC35" i="2"/>
  <c r="AC177" i="2"/>
  <c r="AC165" i="2"/>
  <c r="AC31" i="2"/>
  <c r="AC135" i="2"/>
  <c r="AC63" i="2"/>
  <c r="AC59" i="2"/>
  <c r="AC47" i="2"/>
  <c r="AC202" i="2"/>
  <c r="AC29" i="2"/>
  <c r="AC185" i="2"/>
  <c r="AC132" i="2"/>
  <c r="AC53" i="2"/>
  <c r="AC49" i="2"/>
  <c r="AC55" i="2"/>
  <c r="AC176" i="2"/>
  <c r="AC15" i="2"/>
  <c r="AC198" i="2"/>
  <c r="AC92" i="2"/>
  <c r="AC43" i="2"/>
  <c r="AC181" i="2"/>
  <c r="AC81" i="2"/>
  <c r="AC36" i="2"/>
  <c r="AC151" i="2"/>
  <c r="T33" i="6"/>
  <c r="V34" i="6"/>
  <c r="AC14" i="2"/>
  <c r="AC74" i="2"/>
  <c r="AC96" i="2"/>
  <c r="AC195" i="2"/>
  <c r="AC152" i="2"/>
  <c r="AC208" i="2"/>
  <c r="AC201" i="2"/>
  <c r="AC50" i="2"/>
  <c r="AC154" i="2"/>
  <c r="AC91" i="2"/>
  <c r="AC25" i="2"/>
  <c r="T31" i="6"/>
  <c r="U14" i="6"/>
  <c r="S22" i="6"/>
  <c r="S21" i="6"/>
  <c r="AC128" i="2"/>
  <c r="AC116" i="2"/>
  <c r="AC136" i="2"/>
  <c r="AC143" i="2"/>
  <c r="AC86" i="2"/>
  <c r="AC191" i="2"/>
  <c r="AC147" i="2"/>
  <c r="AC70" i="2"/>
  <c r="AC153" i="2"/>
  <c r="AC139" i="2"/>
  <c r="AC23" i="2"/>
  <c r="AC163" i="2"/>
  <c r="AC114" i="2"/>
  <c r="AC105" i="2"/>
  <c r="AC41" i="2"/>
  <c r="AC90" i="2"/>
  <c r="AC42" i="2"/>
  <c r="AC122" i="2"/>
  <c r="AC175" i="2"/>
  <c r="AC103" i="2"/>
  <c r="AC133" i="2"/>
  <c r="AC193" i="2"/>
  <c r="AC186" i="2"/>
  <c r="AC82" i="2"/>
  <c r="AC125" i="2"/>
  <c r="AC138" i="2"/>
  <c r="AC24" i="2"/>
  <c r="AC194" i="2"/>
  <c r="AC80" i="2"/>
  <c r="AC206" i="2"/>
  <c r="AC44" i="2"/>
  <c r="AC199" i="2"/>
  <c r="AC64" i="2"/>
  <c r="AC68" i="2"/>
  <c r="AC187" i="2"/>
  <c r="AC39" i="2"/>
  <c r="AC197" i="2"/>
  <c r="AC58" i="2"/>
  <c r="S33" i="6"/>
  <c r="AC77" i="2"/>
  <c r="AC169" i="2"/>
  <c r="AC45" i="2"/>
  <c r="AC189" i="2"/>
  <c r="AC149" i="2"/>
  <c r="AC48" i="2"/>
  <c r="AC115" i="2"/>
  <c r="AC150" i="2"/>
  <c r="AC34" i="2"/>
  <c r="AC66" i="2"/>
  <c r="AC180" i="2"/>
  <c r="V21" i="6"/>
  <c r="G56" i="8"/>
  <c r="AE210" i="2"/>
  <c r="H58" i="8" l="1"/>
  <c r="K58" i="10" s="1"/>
  <c r="H113" i="8"/>
  <c r="K58" i="8" s="1"/>
  <c r="D14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D36" authorId="0" shapeId="0" xr:uid="{00000000-0006-0000-0300-000001000000}">
      <text>
        <r>
          <rPr>
            <b/>
            <sz val="9"/>
            <rFont val="ＭＳ Ｐゴシック"/>
            <family val="3"/>
            <charset val="128"/>
          </rPr>
          <t xml:space="preserve"> </t>
        </r>
        <r>
          <rPr>
            <sz val="9"/>
            <rFont val="ＭＳ Ｐゴシック"/>
            <family val="3"/>
            <charset val="128"/>
          </rPr>
          <t>半角入力です</t>
        </r>
      </text>
    </comment>
    <comment ref="I36" authorId="0" shapeId="0" xr:uid="{00000000-0006-0000-0300-000002000000}">
      <text>
        <r>
          <rPr>
            <b/>
            <sz val="9"/>
            <rFont val="ＭＳ Ｐゴシック"/>
            <family val="3"/>
            <charset val="128"/>
          </rPr>
          <t xml:space="preserve"> </t>
        </r>
        <r>
          <rPr>
            <sz val="9"/>
            <rFont val="ＭＳ Ｐゴシック"/>
            <family val="3"/>
            <charset val="128"/>
          </rPr>
          <t>半角入力です</t>
        </r>
      </text>
    </comment>
    <comment ref="D47" authorId="0" shapeId="0" xr:uid="{00000000-0006-0000-0300-000003000000}">
      <text>
        <r>
          <rPr>
            <b/>
            <sz val="9"/>
            <rFont val="ＭＳ Ｐゴシック"/>
            <family val="3"/>
            <charset val="128"/>
          </rPr>
          <t xml:space="preserve"> </t>
        </r>
        <r>
          <rPr>
            <sz val="9"/>
            <rFont val="ＭＳ Ｐゴシック"/>
            <family val="3"/>
            <charset val="128"/>
          </rPr>
          <t>半角入力です</t>
        </r>
      </text>
    </comment>
    <comment ref="I47" authorId="0" shapeId="0" xr:uid="{00000000-0006-0000-0300-000004000000}">
      <text>
        <r>
          <rPr>
            <b/>
            <sz val="9"/>
            <rFont val="ＭＳ Ｐゴシック"/>
            <family val="3"/>
            <charset val="128"/>
          </rPr>
          <t xml:space="preserve"> </t>
        </r>
        <r>
          <rPr>
            <sz val="9"/>
            <rFont val="ＭＳ Ｐゴシック"/>
            <family val="3"/>
            <charset val="128"/>
          </rPr>
          <t>半角入力です</t>
        </r>
      </text>
    </comment>
    <comment ref="D58" authorId="0" shapeId="0" xr:uid="{00000000-0006-0000-0300-000005000000}">
      <text>
        <r>
          <rPr>
            <b/>
            <sz val="9"/>
            <rFont val="ＭＳ Ｐゴシック"/>
            <family val="3"/>
            <charset val="128"/>
          </rPr>
          <t xml:space="preserve"> </t>
        </r>
        <r>
          <rPr>
            <sz val="9"/>
            <rFont val="ＭＳ Ｐゴシック"/>
            <family val="3"/>
            <charset val="128"/>
          </rPr>
          <t>半角入力です</t>
        </r>
      </text>
    </comment>
    <comment ref="I58" authorId="0" shapeId="0" xr:uid="{00000000-0006-0000-0300-000006000000}">
      <text>
        <r>
          <rPr>
            <b/>
            <sz val="9"/>
            <rFont val="ＭＳ Ｐゴシック"/>
            <family val="3"/>
            <charset val="128"/>
          </rPr>
          <t xml:space="preserve"> </t>
        </r>
        <r>
          <rPr>
            <sz val="9"/>
            <rFont val="ＭＳ Ｐゴシック"/>
            <family val="3"/>
            <charset val="128"/>
          </rPr>
          <t>半角入力です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D36" authorId="0" shapeId="0" xr:uid="{00000000-0006-0000-0400-000001000000}">
      <text>
        <r>
          <rPr>
            <b/>
            <sz val="9"/>
            <rFont val="ＭＳ Ｐゴシック"/>
            <family val="3"/>
            <charset val="128"/>
          </rPr>
          <t xml:space="preserve"> </t>
        </r>
        <r>
          <rPr>
            <sz val="9"/>
            <rFont val="ＭＳ Ｐゴシック"/>
            <family val="3"/>
            <charset val="128"/>
          </rPr>
          <t>半角入力です</t>
        </r>
      </text>
    </comment>
    <comment ref="I36" authorId="0" shapeId="0" xr:uid="{00000000-0006-0000-0400-000002000000}">
      <text>
        <r>
          <rPr>
            <b/>
            <sz val="9"/>
            <rFont val="ＭＳ Ｐゴシック"/>
            <family val="3"/>
            <charset val="128"/>
          </rPr>
          <t xml:space="preserve"> </t>
        </r>
        <r>
          <rPr>
            <sz val="9"/>
            <rFont val="ＭＳ Ｐゴシック"/>
            <family val="3"/>
            <charset val="128"/>
          </rPr>
          <t>半角入力です</t>
        </r>
      </text>
    </comment>
    <comment ref="D47" authorId="0" shapeId="0" xr:uid="{00000000-0006-0000-0400-000003000000}">
      <text>
        <r>
          <rPr>
            <b/>
            <sz val="9"/>
            <rFont val="ＭＳ Ｐゴシック"/>
            <family val="3"/>
            <charset val="128"/>
          </rPr>
          <t xml:space="preserve"> </t>
        </r>
        <r>
          <rPr>
            <sz val="9"/>
            <rFont val="ＭＳ Ｐゴシック"/>
            <family val="3"/>
            <charset val="128"/>
          </rPr>
          <t>半角入力です</t>
        </r>
      </text>
    </comment>
    <comment ref="I47" authorId="0" shapeId="0" xr:uid="{00000000-0006-0000-0400-000004000000}">
      <text>
        <r>
          <rPr>
            <b/>
            <sz val="9"/>
            <rFont val="ＭＳ Ｐゴシック"/>
            <family val="3"/>
            <charset val="128"/>
          </rPr>
          <t xml:space="preserve"> </t>
        </r>
        <r>
          <rPr>
            <sz val="9"/>
            <rFont val="ＭＳ Ｐゴシック"/>
            <family val="3"/>
            <charset val="128"/>
          </rPr>
          <t>半角入力です</t>
        </r>
      </text>
    </comment>
    <comment ref="D58" authorId="0" shapeId="0" xr:uid="{00000000-0006-0000-0400-000005000000}">
      <text>
        <r>
          <rPr>
            <b/>
            <sz val="9"/>
            <rFont val="ＭＳ Ｐゴシック"/>
            <family val="3"/>
            <charset val="128"/>
          </rPr>
          <t xml:space="preserve"> </t>
        </r>
        <r>
          <rPr>
            <sz val="9"/>
            <rFont val="ＭＳ Ｐゴシック"/>
            <family val="3"/>
            <charset val="128"/>
          </rPr>
          <t>半角入力です</t>
        </r>
      </text>
    </comment>
    <comment ref="I58" authorId="0" shapeId="0" xr:uid="{00000000-0006-0000-0400-000006000000}">
      <text>
        <r>
          <rPr>
            <b/>
            <sz val="9"/>
            <rFont val="ＭＳ Ｐゴシック"/>
            <family val="3"/>
            <charset val="128"/>
          </rPr>
          <t xml:space="preserve"> </t>
        </r>
        <r>
          <rPr>
            <sz val="9"/>
            <rFont val="ＭＳ Ｐゴシック"/>
            <family val="3"/>
            <charset val="128"/>
          </rPr>
          <t>半角入力です</t>
        </r>
      </text>
    </comment>
  </commentList>
</comments>
</file>

<file path=xl/sharedStrings.xml><?xml version="1.0" encoding="utf-8"?>
<sst xmlns="http://schemas.openxmlformats.org/spreadsheetml/2006/main" count="391" uniqueCount="178">
  <si>
    <t>学校名</t>
    <rPh sb="0" eb="2">
      <t>ガッコウ</t>
    </rPh>
    <rPh sb="2" eb="3">
      <t>メイ</t>
    </rPh>
    <phoneticPr fontId="2"/>
  </si>
  <si>
    <t>学年</t>
    <rPh sb="0" eb="2">
      <t>ガクネン</t>
    </rPh>
    <phoneticPr fontId="2"/>
  </si>
  <si>
    <t>所属</t>
    <rPh sb="0" eb="2">
      <t>ショゾク</t>
    </rPh>
    <phoneticPr fontId="2"/>
  </si>
  <si>
    <t>　　氏　　　名</t>
    <rPh sb="2" eb="3">
      <t>シ</t>
    </rPh>
    <rPh sb="6" eb="7">
      <t>メイ</t>
    </rPh>
    <phoneticPr fontId="2"/>
  </si>
  <si>
    <t>最高記録</t>
    <rPh sb="0" eb="2">
      <t>サイコウ</t>
    </rPh>
    <rPh sb="2" eb="4">
      <t>キロク</t>
    </rPh>
    <phoneticPr fontId="2"/>
  </si>
  <si>
    <t>○</t>
    <phoneticPr fontId="2"/>
  </si>
  <si>
    <t>入力例</t>
    <rPh sb="0" eb="2">
      <t>ニュウリョク</t>
    </rPh>
    <rPh sb="2" eb="3">
      <t>レイ</t>
    </rPh>
    <phoneticPr fontId="2"/>
  </si>
  <si>
    <t>Ａ</t>
    <phoneticPr fontId="2"/>
  </si>
  <si>
    <t>参加する種目は、左に○（全角）。最高記録は右隣に入力。</t>
    <rPh sb="0" eb="2">
      <t>サンカ</t>
    </rPh>
    <rPh sb="4" eb="6">
      <t>シュモク</t>
    </rPh>
    <rPh sb="8" eb="9">
      <t>ヒダリ</t>
    </rPh>
    <rPh sb="12" eb="14">
      <t>ゼンカク</t>
    </rPh>
    <rPh sb="16" eb="18">
      <t>サイコウ</t>
    </rPh>
    <rPh sb="18" eb="20">
      <t>キロク</t>
    </rPh>
    <rPh sb="21" eb="22">
      <t>ミギ</t>
    </rPh>
    <rPh sb="22" eb="23">
      <t>トナリ</t>
    </rPh>
    <rPh sb="24" eb="26">
      <t>ニュウリョク</t>
    </rPh>
    <phoneticPr fontId="2"/>
  </si>
  <si>
    <t>14.40</t>
    <phoneticPr fontId="2"/>
  </si>
  <si>
    <t>13.20</t>
    <phoneticPr fontId="2"/>
  </si>
  <si>
    <t>15.23</t>
    <phoneticPr fontId="2"/>
  </si>
  <si>
    <t>○</t>
    <phoneticPr fontId="2"/>
  </si>
  <si>
    <t>1m30</t>
    <phoneticPr fontId="2"/>
  </si>
  <si>
    <t>○</t>
    <phoneticPr fontId="2"/>
  </si>
  <si>
    <t>参加種目確認　［自動表示］</t>
    <rPh sb="0" eb="2">
      <t>サンカ</t>
    </rPh>
    <rPh sb="2" eb="4">
      <t>シュモク</t>
    </rPh>
    <rPh sb="4" eb="6">
      <t>カクニン</t>
    </rPh>
    <rPh sb="8" eb="10">
      <t>ジドウ</t>
    </rPh>
    <rPh sb="10" eb="12">
      <t>ヒョウジ</t>
    </rPh>
    <phoneticPr fontId="2"/>
  </si>
  <si>
    <t>error</t>
    <phoneticPr fontId="2"/>
  </si>
  <si>
    <t>ナンバーカード</t>
    <phoneticPr fontId="2"/>
  </si>
  <si>
    <t>ふりがな</t>
    <phoneticPr fontId="2"/>
  </si>
  <si>
    <t>色内の各列の項目に入力してください。</t>
    <rPh sb="0" eb="1">
      <t>イロ</t>
    </rPh>
    <rPh sb="1" eb="2">
      <t>ナイ</t>
    </rPh>
    <rPh sb="3" eb="4">
      <t>カク</t>
    </rPh>
    <rPh sb="4" eb="5">
      <t>レツ</t>
    </rPh>
    <rPh sb="6" eb="8">
      <t>コウモク</t>
    </rPh>
    <rPh sb="9" eb="11">
      <t>ニュウリョク</t>
    </rPh>
    <phoneticPr fontId="2"/>
  </si>
  <si>
    <t>ふりがな</t>
    <phoneticPr fontId="2"/>
  </si>
  <si>
    <t>error</t>
    <phoneticPr fontId="2"/>
  </si>
  <si>
    <t>手順　　１．</t>
    <rPh sb="0" eb="2">
      <t>テジュン</t>
    </rPh>
    <phoneticPr fontId="2"/>
  </si>
  <si>
    <t>３．</t>
    <phoneticPr fontId="2"/>
  </si>
  <si>
    <t>←チーム別（例：Ａ，Ｂ等）</t>
    <rPh sb="4" eb="5">
      <t>ベツ</t>
    </rPh>
    <rPh sb="6" eb="7">
      <t>レイ</t>
    </rPh>
    <rPh sb="11" eb="12">
      <t>トウ</t>
    </rPh>
    <phoneticPr fontId="2"/>
  </si>
  <si>
    <t>←最高記録（例：62.5 半角）</t>
    <rPh sb="1" eb="3">
      <t>サイコウ</t>
    </rPh>
    <rPh sb="3" eb="5">
      <t>キロク</t>
    </rPh>
    <rPh sb="6" eb="7">
      <t>レイ</t>
    </rPh>
    <rPh sb="13" eb="15">
      <t>ハンカク</t>
    </rPh>
    <phoneticPr fontId="2"/>
  </si>
  <si>
    <t>氏　　名</t>
    <rPh sb="0" eb="1">
      <t>シ</t>
    </rPh>
    <rPh sb="3" eb="4">
      <t>メイ</t>
    </rPh>
    <phoneticPr fontId="2"/>
  </si>
  <si>
    <t>２．</t>
    <phoneticPr fontId="2"/>
  </si>
  <si>
    <t>複数チームの場合は，Ａ、Ｂ・・・　　を，そして，最高記録を入力してください。</t>
    <rPh sb="0" eb="2">
      <t>フクスウ</t>
    </rPh>
    <rPh sb="6" eb="8">
      <t>バアイ</t>
    </rPh>
    <rPh sb="24" eb="26">
      <t>サイコウ</t>
    </rPh>
    <rPh sb="26" eb="28">
      <t>キロク</t>
    </rPh>
    <rPh sb="29" eb="31">
      <t>ニュウリョク</t>
    </rPh>
    <phoneticPr fontId="2"/>
  </si>
  <si>
    <t>　※【リレー種目】　選手名はこのシートに入力。編成は、「リレー申込」シートに入力してください。</t>
    <rPh sb="6" eb="8">
      <t>シュモク</t>
    </rPh>
    <rPh sb="10" eb="13">
      <t>センシュメイ</t>
    </rPh>
    <rPh sb="20" eb="22">
      <t>ニュウリョク</t>
    </rPh>
    <rPh sb="23" eb="25">
      <t>ヘンセイ</t>
    </rPh>
    <rPh sb="31" eb="33">
      <t>モウシコミ</t>
    </rPh>
    <rPh sb="38" eb="40">
      <t>ニュウリョク</t>
    </rPh>
    <phoneticPr fontId="2"/>
  </si>
  <si>
    <t>参加する種目は、左に○（全角）。最高記録は右隣に入力（半角）。</t>
    <rPh sb="0" eb="2">
      <t>サンカ</t>
    </rPh>
    <rPh sb="4" eb="6">
      <t>シュモク</t>
    </rPh>
    <rPh sb="8" eb="9">
      <t>ヒダリ</t>
    </rPh>
    <rPh sb="12" eb="14">
      <t>ゼンカク</t>
    </rPh>
    <rPh sb="16" eb="18">
      <t>サイコウ</t>
    </rPh>
    <rPh sb="18" eb="20">
      <t>キロク</t>
    </rPh>
    <rPh sb="21" eb="22">
      <t>ミギ</t>
    </rPh>
    <rPh sb="22" eb="23">
      <t>トナリ</t>
    </rPh>
    <rPh sb="24" eb="26">
      <t>ニュウリョク</t>
    </rPh>
    <rPh sb="27" eb="29">
      <t>ハンカク</t>
    </rPh>
    <phoneticPr fontId="2"/>
  </si>
  <si>
    <t>３．</t>
    <phoneticPr fontId="2"/>
  </si>
  <si>
    <t>は印刷範囲</t>
    <rPh sb="1" eb="3">
      <t>インサツ</t>
    </rPh>
    <rPh sb="3" eb="5">
      <t>ハンイ</t>
    </rPh>
    <phoneticPr fontId="2"/>
  </si>
  <si>
    <t>８０名を超える場合は、ページを複写し、［Ｂ列］の数値を８１～に設定してください。</t>
    <rPh sb="2" eb="3">
      <t>メイ</t>
    </rPh>
    <rPh sb="4" eb="5">
      <t>コ</t>
    </rPh>
    <rPh sb="7" eb="9">
      <t>バアイ</t>
    </rPh>
    <rPh sb="15" eb="17">
      <t>フクシャ</t>
    </rPh>
    <rPh sb="21" eb="22">
      <t>レツ</t>
    </rPh>
    <rPh sb="24" eb="26">
      <t>スウチ</t>
    </rPh>
    <rPh sb="31" eb="33">
      <t>セッテイ</t>
    </rPh>
    <phoneticPr fontId="2"/>
  </si>
  <si>
    <r>
      <t>Worksheets("Sheet1").PageSetup.</t>
    </r>
    <r>
      <rPr>
        <b/>
        <sz val="10"/>
        <rFont val="Arial Unicode MS"/>
        <family val="3"/>
        <charset val="128"/>
      </rPr>
      <t>PrintArea</t>
    </r>
    <r>
      <rPr>
        <sz val="10"/>
        <rFont val="Arial Unicode MS"/>
        <family val="3"/>
        <charset val="128"/>
      </rPr>
      <t xml:space="preserve"> = "$A$1:$C$5"</t>
    </r>
  </si>
  <si>
    <t>受付（　　　　）</t>
    <rPh sb="0" eb="2">
      <t>ウケツケ</t>
    </rPh>
    <phoneticPr fontId="2"/>
  </si>
  <si>
    <t>　　　　年　　　月　　　日</t>
    <rPh sb="4" eb="5">
      <t>ネン</t>
    </rPh>
    <rPh sb="8" eb="9">
      <t>ガツ</t>
    </rPh>
    <rPh sb="12" eb="13">
      <t>ニチ</t>
    </rPh>
    <phoneticPr fontId="2"/>
  </si>
  <si>
    <t>申込責任者</t>
    <rPh sb="0" eb="2">
      <t>モウシコミ</t>
    </rPh>
    <rPh sb="2" eb="5">
      <t>セキニンシャ</t>
    </rPh>
    <phoneticPr fontId="2"/>
  </si>
  <si>
    <t>所在地　</t>
    <rPh sb="0" eb="3">
      <t>ショザイチ</t>
    </rPh>
    <phoneticPr fontId="2"/>
  </si>
  <si>
    <t>所属団体名</t>
    <rPh sb="0" eb="2">
      <t>ショゾク</t>
    </rPh>
    <rPh sb="2" eb="4">
      <t>ダンタイ</t>
    </rPh>
    <rPh sb="4" eb="5">
      <t>メイ</t>
    </rPh>
    <phoneticPr fontId="2"/>
  </si>
  <si>
    <t>申込に関する連絡先電話</t>
    <rPh sb="0" eb="2">
      <t>モウシコミ</t>
    </rPh>
    <rPh sb="3" eb="4">
      <t>カン</t>
    </rPh>
    <rPh sb="6" eb="9">
      <t>レンラクサキ</t>
    </rPh>
    <rPh sb="9" eb="11">
      <t>デンワ</t>
    </rPh>
    <phoneticPr fontId="2"/>
  </si>
  <si>
    <t>所属団体名　</t>
    <rPh sb="0" eb="2">
      <t>ショゾク</t>
    </rPh>
    <rPh sb="2" eb="4">
      <t>ダンタイ</t>
    </rPh>
    <rPh sb="4" eb="5">
      <t>メイ</t>
    </rPh>
    <phoneticPr fontId="2"/>
  </si>
  <si>
    <t>参　　加　　種　　目</t>
    <rPh sb="0" eb="1">
      <t>サン</t>
    </rPh>
    <rPh sb="3" eb="4">
      <t>カ</t>
    </rPh>
    <rPh sb="6" eb="7">
      <t>タネ</t>
    </rPh>
    <rPh sb="9" eb="10">
      <t>メ</t>
    </rPh>
    <phoneticPr fontId="2"/>
  </si>
  <si>
    <t>個人種目数</t>
    <rPh sb="0" eb="2">
      <t>コジン</t>
    </rPh>
    <rPh sb="2" eb="4">
      <t>シュモク</t>
    </rPh>
    <rPh sb="4" eb="5">
      <t>スウ</t>
    </rPh>
    <phoneticPr fontId="2"/>
  </si>
  <si>
    <t>個人種目</t>
    <rPh sb="0" eb="2">
      <t>コジン</t>
    </rPh>
    <rPh sb="2" eb="4">
      <t>シュモク</t>
    </rPh>
    <phoneticPr fontId="2"/>
  </si>
  <si>
    <t>チーム名</t>
    <rPh sb="3" eb="4">
      <t>メイ</t>
    </rPh>
    <phoneticPr fontId="2"/>
  </si>
  <si>
    <t>参加料　小計　＜男子＞</t>
    <rPh sb="0" eb="3">
      <t>サンカリョウ</t>
    </rPh>
    <rPh sb="4" eb="6">
      <t>ショウケイ</t>
    </rPh>
    <rPh sb="8" eb="10">
      <t>ダンシ</t>
    </rPh>
    <phoneticPr fontId="2"/>
  </si>
  <si>
    <t>ナンバーカード</t>
    <phoneticPr fontId="2"/>
  </si>
  <si>
    <t>参加料　　　合計　＜男子＞</t>
    <rPh sb="0" eb="3">
      <t>サンカリョウ</t>
    </rPh>
    <rPh sb="6" eb="8">
      <t>ゴウケイ</t>
    </rPh>
    <rPh sb="10" eb="12">
      <t>ダンシ</t>
    </rPh>
    <phoneticPr fontId="2"/>
  </si>
  <si>
    <t>個人　種目数</t>
    <rPh sb="0" eb="2">
      <t>コジン</t>
    </rPh>
    <rPh sb="3" eb="5">
      <t>シュモク</t>
    </rPh>
    <rPh sb="5" eb="6">
      <t>スウ</t>
    </rPh>
    <phoneticPr fontId="2"/>
  </si>
  <si>
    <t>申込シートの記入により自動的にここに転記されますので、以下の欄に記入する必要はありません。</t>
    <rPh sb="0" eb="2">
      <t>モウシコミ</t>
    </rPh>
    <rPh sb="6" eb="8">
      <t>キニュウ</t>
    </rPh>
    <rPh sb="11" eb="14">
      <t>ジドウテキ</t>
    </rPh>
    <rPh sb="18" eb="20">
      <t>テンキ</t>
    </rPh>
    <rPh sb="27" eb="29">
      <t>イカ</t>
    </rPh>
    <rPh sb="30" eb="31">
      <t>ラン</t>
    </rPh>
    <rPh sb="32" eb="34">
      <t>キニュウ</t>
    </rPh>
    <rPh sb="36" eb="38">
      <t>ヒツヨウ</t>
    </rPh>
    <phoneticPr fontId="2"/>
  </si>
  <si>
    <t>個人別データは、申込シートの記入により自動的にここに転記されます。</t>
    <rPh sb="0" eb="3">
      <t>コジンベツ</t>
    </rPh>
    <rPh sb="8" eb="10">
      <t>モウシコミ</t>
    </rPh>
    <rPh sb="14" eb="16">
      <t>キニュウ</t>
    </rPh>
    <rPh sb="19" eb="22">
      <t>ジドウテキ</t>
    </rPh>
    <rPh sb="26" eb="28">
      <t>テンキ</t>
    </rPh>
    <phoneticPr fontId="2"/>
  </si>
  <si>
    <t>内に必要事項を入力してください</t>
    <rPh sb="0" eb="1">
      <t>ナイ</t>
    </rPh>
    <rPh sb="2" eb="4">
      <t>ヒツヨウ</t>
    </rPh>
    <rPh sb="4" eb="6">
      <t>ジコウ</t>
    </rPh>
    <rPh sb="7" eb="9">
      <t>ニュウリョク</t>
    </rPh>
    <phoneticPr fontId="2"/>
  </si>
  <si>
    <t>申込団体名</t>
    <rPh sb="0" eb="2">
      <t>モウシコミ</t>
    </rPh>
    <rPh sb="2" eb="4">
      <t>ダンタイ</t>
    </rPh>
    <rPh sb="4" eb="5">
      <t>メイ</t>
    </rPh>
    <phoneticPr fontId="2"/>
  </si>
  <si>
    <t>連絡先</t>
    <rPh sb="0" eb="3">
      <t>レンラクサキ</t>
    </rPh>
    <phoneticPr fontId="2"/>
  </si>
  <si>
    <t>連絡事項があれば下にご記入ください</t>
    <rPh sb="0" eb="2">
      <t>レンラク</t>
    </rPh>
    <rPh sb="2" eb="4">
      <t>ジコウ</t>
    </rPh>
    <rPh sb="8" eb="9">
      <t>シタ</t>
    </rPh>
    <rPh sb="11" eb="13">
      <t>キニュウ</t>
    </rPh>
    <phoneticPr fontId="2"/>
  </si>
  <si>
    <t>その他　　　　連絡事項</t>
    <rPh sb="2" eb="3">
      <t>タ</t>
    </rPh>
    <rPh sb="7" eb="9">
      <t>レンラク</t>
    </rPh>
    <rPh sb="9" eb="11">
      <t>ジコウ</t>
    </rPh>
    <phoneticPr fontId="2"/>
  </si>
  <si>
    <t>〒</t>
    <phoneticPr fontId="2"/>
  </si>
  <si>
    <t>ＴＥＬ</t>
    <phoneticPr fontId="2"/>
  </si>
  <si>
    <t>申込代表者</t>
    <rPh sb="0" eb="2">
      <t>モウシコミ</t>
    </rPh>
    <rPh sb="2" eb="4">
      <t>ダイヒョウ</t>
    </rPh>
    <rPh sb="4" eb="5">
      <t>シャ</t>
    </rPh>
    <phoneticPr fontId="2"/>
  </si>
  <si>
    <t>住所</t>
    <rPh sb="0" eb="2">
      <t>ジュウショ</t>
    </rPh>
    <phoneticPr fontId="2"/>
  </si>
  <si>
    <t>参加料　小計　＜女子＞</t>
    <rPh sb="0" eb="3">
      <t>サンカリョウ</t>
    </rPh>
    <rPh sb="4" eb="6">
      <t>ショウケイ</t>
    </rPh>
    <rPh sb="8" eb="9">
      <t>オンナ</t>
    </rPh>
    <rPh sb="9" eb="10">
      <t>コ</t>
    </rPh>
    <phoneticPr fontId="2"/>
  </si>
  <si>
    <t>参加料　　　合計　＜女子＞</t>
    <rPh sb="0" eb="3">
      <t>サンカリョウ</t>
    </rPh>
    <rPh sb="6" eb="8">
      <t>ゴウケイ</t>
    </rPh>
    <rPh sb="10" eb="11">
      <t>オンナ</t>
    </rPh>
    <rPh sb="11" eb="12">
      <t>コ</t>
    </rPh>
    <phoneticPr fontId="2"/>
  </si>
  <si>
    <t>携帯</t>
    <rPh sb="0" eb="2">
      <t>ケイタイ</t>
    </rPh>
    <phoneticPr fontId="2"/>
  </si>
  <si>
    <t>この色のセルは、上記の入力により自動表示されます。</t>
    <rPh sb="2" eb="3">
      <t>イロ</t>
    </rPh>
    <rPh sb="8" eb="10">
      <t>ジョウキ</t>
    </rPh>
    <rPh sb="11" eb="13">
      <t>ニュウリョク</t>
    </rPh>
    <rPh sb="16" eb="18">
      <t>ジドウ</t>
    </rPh>
    <rPh sb="18" eb="20">
      <t>ヒョウジ</t>
    </rPh>
    <phoneticPr fontId="2"/>
  </si>
  <si>
    <t>チーム名→</t>
    <rPh sb="3" eb="4">
      <t>メイ</t>
    </rPh>
    <phoneticPr fontId="2"/>
  </si>
  <si>
    <t>とりまとめシートへはこの赤枠の値を複写します。</t>
    <rPh sb="12" eb="13">
      <t>アカ</t>
    </rPh>
    <rPh sb="13" eb="14">
      <t>ワク</t>
    </rPh>
    <rPh sb="15" eb="16">
      <t>アタイ</t>
    </rPh>
    <rPh sb="17" eb="19">
      <t>フクシャ</t>
    </rPh>
    <phoneticPr fontId="2"/>
  </si>
  <si>
    <t>小学校</t>
    <rPh sb="0" eb="1">
      <t>ショウ</t>
    </rPh>
    <rPh sb="1" eb="3">
      <t>ガッコウ</t>
    </rPh>
    <phoneticPr fontId="2"/>
  </si>
  <si>
    <t>小全男
走幅跳</t>
    <rPh sb="0" eb="1">
      <t>ショウ</t>
    </rPh>
    <rPh sb="1" eb="2">
      <t>ゼン</t>
    </rPh>
    <rPh sb="2" eb="3">
      <t>ダン</t>
    </rPh>
    <rPh sb="4" eb="5">
      <t>ハシ</t>
    </rPh>
    <rPh sb="5" eb="6">
      <t>ハバ</t>
    </rPh>
    <rPh sb="6" eb="7">
      <t>ト</t>
    </rPh>
    <phoneticPr fontId="2"/>
  </si>
  <si>
    <t>小全男　400mR</t>
    <rPh sb="0" eb="1">
      <t>ショウ</t>
    </rPh>
    <rPh sb="1" eb="2">
      <t>ゼン</t>
    </rPh>
    <rPh sb="2" eb="3">
      <t>オトコ</t>
    </rPh>
    <phoneticPr fontId="2"/>
  </si>
  <si>
    <t>小女　　　　走高跳</t>
    <rPh sb="0" eb="1">
      <t>ショウ</t>
    </rPh>
    <rPh sb="1" eb="2">
      <t>ジョ</t>
    </rPh>
    <rPh sb="6" eb="7">
      <t>ハシ</t>
    </rPh>
    <rPh sb="7" eb="8">
      <t>タカ</t>
    </rPh>
    <rPh sb="8" eb="9">
      <t>ト</t>
    </rPh>
    <phoneticPr fontId="2"/>
  </si>
  <si>
    <t>小女
走幅跳</t>
    <rPh sb="0" eb="1">
      <t>ショウ</t>
    </rPh>
    <rPh sb="1" eb="2">
      <t>ジョ</t>
    </rPh>
    <rPh sb="3" eb="4">
      <t>ハシ</t>
    </rPh>
    <rPh sb="4" eb="5">
      <t>ハバ</t>
    </rPh>
    <rPh sb="5" eb="6">
      <t>ト</t>
    </rPh>
    <phoneticPr fontId="2"/>
  </si>
  <si>
    <t>ﾘﾚｰ申込シートﾍ入力
[自動表示]</t>
    <rPh sb="3" eb="5">
      <t>モウシコミ</t>
    </rPh>
    <rPh sb="9" eb="11">
      <t>ニュウリョク</t>
    </rPh>
    <rPh sb="13" eb="15">
      <t>ジドウ</t>
    </rPh>
    <rPh sb="15" eb="17">
      <t>ヒョウジ</t>
    </rPh>
    <phoneticPr fontId="2"/>
  </si>
  <si>
    <t>小女
４００ｍＲ</t>
    <rPh sb="0" eb="1">
      <t>ショウ</t>
    </rPh>
    <rPh sb="1" eb="2">
      <t>ジョ</t>
    </rPh>
    <phoneticPr fontId="2"/>
  </si>
  <si>
    <t>17.30</t>
    <phoneticPr fontId="2"/>
  </si>
  <si>
    <t>20.20</t>
    <phoneticPr fontId="2"/>
  </si>
  <si>
    <t>０ｍ９０</t>
    <phoneticPr fontId="2"/>
  </si>
  <si>
    <t>３ｍ６０</t>
    <phoneticPr fontId="2"/>
  </si>
  <si>
    <t>２５ｍ００</t>
    <phoneticPr fontId="2"/>
  </si>
  <si>
    <t>小全女４００ｍリレー</t>
    <rPh sb="0" eb="1">
      <t>ショウ</t>
    </rPh>
    <rPh sb="1" eb="2">
      <t>ゼン</t>
    </rPh>
    <rPh sb="2" eb="3">
      <t>オンナ</t>
    </rPh>
    <phoneticPr fontId="2"/>
  </si>
  <si>
    <t>小男４００ｍ
リレー</t>
    <rPh sb="0" eb="1">
      <t>ショウ</t>
    </rPh>
    <rPh sb="1" eb="2">
      <t>ダン</t>
    </rPh>
    <phoneticPr fontId="2"/>
  </si>
  <si>
    <t>　　　Ｄ，Ｉ 列</t>
    <rPh sb="7" eb="8">
      <t>レツ</t>
    </rPh>
    <phoneticPr fontId="2"/>
  </si>
  <si>
    <t>　参加種目は、Ｈ列以降の入力により自動表示されます</t>
    <rPh sb="1" eb="3">
      <t>サンカ</t>
    </rPh>
    <rPh sb="3" eb="5">
      <t>シュモク</t>
    </rPh>
    <rPh sb="8" eb="9">
      <t>レツ</t>
    </rPh>
    <rPh sb="9" eb="11">
      <t>イコウ</t>
    </rPh>
    <rPh sb="12" eb="14">
      <t>ニュウリョク</t>
    </rPh>
    <rPh sb="17" eb="19">
      <t>ジドウ</t>
    </rPh>
    <rPh sb="19" eb="21">
      <t>ヒョウジ</t>
    </rPh>
    <phoneticPr fontId="2"/>
  </si>
  <si>
    <t>この列以降は確認作業用です</t>
    <rPh sb="2" eb="3">
      <t>レツ</t>
    </rPh>
    <rPh sb="3" eb="5">
      <t>イコウ</t>
    </rPh>
    <rPh sb="6" eb="8">
      <t>カクニン</t>
    </rPh>
    <rPh sb="8" eb="10">
      <t>サギョウ</t>
    </rPh>
    <rPh sb="10" eb="11">
      <t>ヨウ</t>
    </rPh>
    <phoneticPr fontId="2"/>
  </si>
  <si>
    <t>LOC</t>
    <phoneticPr fontId="2"/>
  </si>
  <si>
    <t>ふりがな</t>
    <phoneticPr fontId="2"/>
  </si>
  <si>
    <t>チーム</t>
    <phoneticPr fontId="2"/>
  </si>
  <si>
    <t>下限ナンバー</t>
    <rPh sb="0" eb="1">
      <t>シタ</t>
    </rPh>
    <phoneticPr fontId="2"/>
  </si>
  <si>
    <t>ナンバーカード・選手名・学年を入力　（学年以外は全角）</t>
    <rPh sb="8" eb="10">
      <t>センシュ</t>
    </rPh>
    <rPh sb="10" eb="11">
      <t>メイ</t>
    </rPh>
    <rPh sb="12" eb="14">
      <t>ガクネン</t>
    </rPh>
    <rPh sb="15" eb="17">
      <t>ニュウリョク</t>
    </rPh>
    <rPh sb="19" eb="21">
      <t>ガクネン</t>
    </rPh>
    <rPh sb="21" eb="23">
      <t>イガイ</t>
    </rPh>
    <rPh sb="24" eb="26">
      <t>ゼンカク</t>
    </rPh>
    <phoneticPr fontId="2"/>
  </si>
  <si>
    <t>小全女
４００ｍ
リレー</t>
    <rPh sb="0" eb="1">
      <t>ショウ</t>
    </rPh>
    <rPh sb="1" eb="2">
      <t>ゼン</t>
    </rPh>
    <rPh sb="2" eb="3">
      <t>オンナ</t>
    </rPh>
    <phoneticPr fontId="2"/>
  </si>
  <si>
    <t>小全男
４００ｍ
リレー</t>
    <rPh sb="0" eb="1">
      <t>ショウ</t>
    </rPh>
    <rPh sb="1" eb="2">
      <t>ゼン</t>
    </rPh>
    <rPh sb="2" eb="3">
      <t>ダン</t>
    </rPh>
    <phoneticPr fontId="2"/>
  </si>
  <si>
    <t>小全女　４×１００ｍＲ</t>
    <rPh sb="0" eb="1">
      <t>ショウ</t>
    </rPh>
    <rPh sb="1" eb="2">
      <t>ゼン</t>
    </rPh>
    <rPh sb="2" eb="3">
      <t>オンナ</t>
    </rPh>
    <phoneticPr fontId="2"/>
  </si>
  <si>
    <t>小全男　４×１００ｍＲ</t>
    <rPh sb="0" eb="1">
      <t>ショウ</t>
    </rPh>
    <rPh sb="1" eb="2">
      <t>ゼン</t>
    </rPh>
    <rPh sb="2" eb="3">
      <t>オトコ</t>
    </rPh>
    <phoneticPr fontId="2"/>
  </si>
  <si>
    <t>小学全学年女子　４×１００ＭＲ</t>
    <rPh sb="0" eb="1">
      <t>ショウ</t>
    </rPh>
    <rPh sb="2" eb="3">
      <t>ゼン</t>
    </rPh>
    <rPh sb="3" eb="5">
      <t>ガクネン</t>
    </rPh>
    <rPh sb="5" eb="7">
      <t>ジョシ</t>
    </rPh>
    <phoneticPr fontId="2"/>
  </si>
  <si>
    <t>小学全学年男子　４×１００ＭＲ</t>
    <rPh sb="0" eb="1">
      <t>ショウ</t>
    </rPh>
    <rPh sb="2" eb="3">
      <t>ゼン</t>
    </rPh>
    <rPh sb="3" eb="5">
      <t>ガクネン</t>
    </rPh>
    <rPh sb="5" eb="6">
      <t>オトコ</t>
    </rPh>
    <phoneticPr fontId="2"/>
  </si>
  <si>
    <t>原井小</t>
    <rPh sb="0" eb="2">
      <t>ハライ</t>
    </rPh>
    <rPh sb="2" eb="3">
      <t>ショウ</t>
    </rPh>
    <phoneticPr fontId="2"/>
  </si>
  <si>
    <t>松原小</t>
    <rPh sb="0" eb="2">
      <t>マツバラ</t>
    </rPh>
    <rPh sb="2" eb="3">
      <t>ショウ</t>
    </rPh>
    <phoneticPr fontId="2"/>
  </si>
  <si>
    <t>石見小</t>
    <rPh sb="0" eb="2">
      <t>イワミ</t>
    </rPh>
    <rPh sb="2" eb="3">
      <t>ショウ</t>
    </rPh>
    <phoneticPr fontId="2"/>
  </si>
  <si>
    <t>長浜小</t>
    <rPh sb="0" eb="2">
      <t>ナガハマ</t>
    </rPh>
    <rPh sb="2" eb="3">
      <t>ショウ</t>
    </rPh>
    <phoneticPr fontId="2"/>
  </si>
  <si>
    <t>周布小</t>
    <rPh sb="0" eb="2">
      <t>スフ</t>
    </rPh>
    <rPh sb="2" eb="3">
      <t>ショウ</t>
    </rPh>
    <phoneticPr fontId="2"/>
  </si>
  <si>
    <t>美川小</t>
    <rPh sb="0" eb="2">
      <t>ミカワ</t>
    </rPh>
    <rPh sb="2" eb="3">
      <t>ショウ</t>
    </rPh>
    <phoneticPr fontId="2"/>
  </si>
  <si>
    <t>岡見小</t>
    <rPh sb="0" eb="2">
      <t>オカミ</t>
    </rPh>
    <rPh sb="2" eb="3">
      <t>ショウ</t>
    </rPh>
    <phoneticPr fontId="2"/>
  </si>
  <si>
    <t>国府小</t>
    <rPh sb="0" eb="2">
      <t>コクフ</t>
    </rPh>
    <rPh sb="2" eb="3">
      <t>ショウ</t>
    </rPh>
    <phoneticPr fontId="2"/>
  </si>
  <si>
    <t>三階小</t>
    <rPh sb="0" eb="1">
      <t>ミ</t>
    </rPh>
    <rPh sb="1" eb="2">
      <t>カイ</t>
    </rPh>
    <rPh sb="2" eb="3">
      <t>ショウ</t>
    </rPh>
    <phoneticPr fontId="2"/>
  </si>
  <si>
    <t>三隅小</t>
    <rPh sb="0" eb="2">
      <t>ミスミ</t>
    </rPh>
    <rPh sb="2" eb="3">
      <t>ショウ</t>
    </rPh>
    <phoneticPr fontId="2"/>
  </si>
  <si>
    <t>有福小</t>
    <rPh sb="0" eb="2">
      <t>アリフク</t>
    </rPh>
    <rPh sb="2" eb="3">
      <t>ショウ</t>
    </rPh>
    <phoneticPr fontId="2"/>
  </si>
  <si>
    <t>井野・室谷小</t>
    <rPh sb="0" eb="2">
      <t>イノ</t>
    </rPh>
    <rPh sb="3" eb="5">
      <t>ムロタニ</t>
    </rPh>
    <rPh sb="5" eb="6">
      <t>ショウ</t>
    </rPh>
    <phoneticPr fontId="2"/>
  </si>
  <si>
    <t>※</t>
    <phoneticPr fontId="2"/>
  </si>
  <si>
    <t>弥栄小</t>
    <rPh sb="0" eb="2">
      <t>ヤサカ</t>
    </rPh>
    <rPh sb="2" eb="3">
      <t>ショウ</t>
    </rPh>
    <phoneticPr fontId="2"/>
  </si>
  <si>
    <t>※</t>
    <phoneticPr fontId="2"/>
  </si>
  <si>
    <t>今福小</t>
    <rPh sb="0" eb="2">
      <t>イマフク</t>
    </rPh>
    <rPh sb="2" eb="3">
      <t>ショウ</t>
    </rPh>
    <phoneticPr fontId="2"/>
  </si>
  <si>
    <t>雲城小</t>
    <rPh sb="0" eb="1">
      <t>クモ</t>
    </rPh>
    <rPh sb="1" eb="2">
      <t>シロ</t>
    </rPh>
    <rPh sb="2" eb="3">
      <t>ショウ</t>
    </rPh>
    <phoneticPr fontId="2"/>
  </si>
  <si>
    <t>※</t>
    <phoneticPr fontId="2"/>
  </si>
  <si>
    <t>波佐小</t>
    <rPh sb="0" eb="1">
      <t>ハ</t>
    </rPh>
    <rPh sb="1" eb="2">
      <t>サ</t>
    </rPh>
    <rPh sb="2" eb="3">
      <t>ショウ</t>
    </rPh>
    <phoneticPr fontId="2"/>
  </si>
  <si>
    <t>※</t>
    <phoneticPr fontId="2"/>
  </si>
  <si>
    <t>雲雀丘小</t>
    <rPh sb="0" eb="2">
      <t>ヒバリ</t>
    </rPh>
    <rPh sb="2" eb="3">
      <t>オカ</t>
    </rPh>
    <rPh sb="3" eb="4">
      <t>ショウ</t>
    </rPh>
    <phoneticPr fontId="2"/>
  </si>
  <si>
    <t>浜田ろう</t>
    <rPh sb="0" eb="2">
      <t>ハマダ</t>
    </rPh>
    <phoneticPr fontId="2"/>
  </si>
  <si>
    <t>浜田　太郎</t>
    <rPh sb="0" eb="2">
      <t>ハマダ</t>
    </rPh>
    <rPh sb="3" eb="5">
      <t>タロウ</t>
    </rPh>
    <phoneticPr fontId="2"/>
  </si>
  <si>
    <t>はまだ　たろう</t>
    <phoneticPr fontId="2"/>
  </si>
  <si>
    <t>小全男　　　　　８０ｍＨ</t>
    <rPh sb="0" eb="1">
      <t>ショウ</t>
    </rPh>
    <rPh sb="1" eb="2">
      <t>ゼン</t>
    </rPh>
    <rPh sb="2" eb="3">
      <t>ダン</t>
    </rPh>
    <phoneticPr fontId="2"/>
  </si>
  <si>
    <t>小全男
走高跳</t>
    <rPh sb="0" eb="1">
      <t>ショウ</t>
    </rPh>
    <rPh sb="1" eb="2">
      <t>ゼン</t>
    </rPh>
    <rPh sb="2" eb="3">
      <t>ダン</t>
    </rPh>
    <rPh sb="4" eb="5">
      <t>ハシ</t>
    </rPh>
    <rPh sb="5" eb="6">
      <t>タカ</t>
    </rPh>
    <rPh sb="6" eb="7">
      <t>ト</t>
    </rPh>
    <phoneticPr fontId="2"/>
  </si>
  <si>
    <t>9.5</t>
    <phoneticPr fontId="2"/>
  </si>
  <si>
    <t>8.0</t>
    <phoneticPr fontId="2"/>
  </si>
  <si>
    <t>小１・２男　　　　５０ｍ</t>
    <rPh sb="0" eb="1">
      <t>ショウ</t>
    </rPh>
    <rPh sb="4" eb="5">
      <t>オトコ</t>
    </rPh>
    <phoneticPr fontId="2"/>
  </si>
  <si>
    <t>小３男　　　　５０ｍ</t>
    <rPh sb="0" eb="1">
      <t>ショウ</t>
    </rPh>
    <rPh sb="2" eb="3">
      <t>オトコ</t>
    </rPh>
    <phoneticPr fontId="2"/>
  </si>
  <si>
    <t>小４男　　　　１００ｍ</t>
    <rPh sb="0" eb="1">
      <t>ショウ</t>
    </rPh>
    <rPh sb="2" eb="3">
      <t>オトコ</t>
    </rPh>
    <phoneticPr fontId="2"/>
  </si>
  <si>
    <t>小５男　　
　１００ｍ</t>
    <rPh sb="0" eb="1">
      <t>ショウ</t>
    </rPh>
    <rPh sb="2" eb="3">
      <t>オトコ</t>
    </rPh>
    <phoneticPr fontId="2"/>
  </si>
  <si>
    <t>小６男
１００ｍ</t>
    <rPh sb="0" eb="1">
      <t>ショウ</t>
    </rPh>
    <rPh sb="2" eb="3">
      <t>オトコ</t>
    </rPh>
    <phoneticPr fontId="2"/>
  </si>
  <si>
    <t>小１・２女
５０ｍ</t>
    <rPh sb="0" eb="1">
      <t>ショウ</t>
    </rPh>
    <rPh sb="4" eb="5">
      <t>オンナ</t>
    </rPh>
    <phoneticPr fontId="2"/>
  </si>
  <si>
    <t>小３女
５０ｍ</t>
    <rPh sb="0" eb="1">
      <t>ショウ</t>
    </rPh>
    <rPh sb="2" eb="3">
      <t>オンナ</t>
    </rPh>
    <phoneticPr fontId="2"/>
  </si>
  <si>
    <t>小４女
１００ｍ</t>
    <rPh sb="0" eb="1">
      <t>ショウ</t>
    </rPh>
    <rPh sb="2" eb="3">
      <t>オンナ</t>
    </rPh>
    <phoneticPr fontId="2"/>
  </si>
  <si>
    <t>小５女
１００ｍ</t>
    <rPh sb="0" eb="1">
      <t>ショウ</t>
    </rPh>
    <rPh sb="2" eb="3">
      <t>ジョ</t>
    </rPh>
    <phoneticPr fontId="2"/>
  </si>
  <si>
    <t>10.5</t>
    <phoneticPr fontId="2"/>
  </si>
  <si>
    <t>小６女　　　　　　　　　　　１００ｍ</t>
    <rPh sb="0" eb="1">
      <t>ショウ</t>
    </rPh>
    <rPh sb="2" eb="3">
      <t>ジョ</t>
    </rPh>
    <phoneticPr fontId="2"/>
  </si>
  <si>
    <t>小全女　　　　　　　　　　　６００ｍ</t>
    <rPh sb="0" eb="1">
      <t>ショウ</t>
    </rPh>
    <rPh sb="1" eb="2">
      <t>ゼン</t>
    </rPh>
    <rPh sb="2" eb="3">
      <t>ジョ</t>
    </rPh>
    <phoneticPr fontId="2"/>
  </si>
  <si>
    <t>小全女　　　　８０ｍＨ</t>
    <rPh sb="0" eb="1">
      <t>ショウ</t>
    </rPh>
    <rPh sb="1" eb="2">
      <t>ゼン</t>
    </rPh>
    <rPh sb="2" eb="3">
      <t>ジョ</t>
    </rPh>
    <phoneticPr fontId="2"/>
  </si>
  <si>
    <t>2.30.5017.30</t>
    <phoneticPr fontId="2"/>
  </si>
  <si>
    <r>
      <t>15</t>
    </r>
    <r>
      <rPr>
        <sz val="11"/>
        <rFont val="ＭＳ Ｐゴシック"/>
        <family val="3"/>
        <charset val="128"/>
      </rPr>
      <t>.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0</t>
    </r>
    <phoneticPr fontId="2"/>
  </si>
  <si>
    <t>16.30</t>
    <phoneticPr fontId="2"/>
  </si>
  <si>
    <t>１ｍ１０</t>
    <phoneticPr fontId="2"/>
  </si>
  <si>
    <t>４ｍ３０</t>
    <phoneticPr fontId="2"/>
  </si>
  <si>
    <t>３０ｍ００</t>
    <phoneticPr fontId="2"/>
  </si>
  <si>
    <t>浜田　花子</t>
    <rPh sb="0" eb="1">
      <t>ハマ</t>
    </rPh>
    <rPh sb="1" eb="2">
      <t>タ</t>
    </rPh>
    <rPh sb="3" eb="5">
      <t>ハナコ</t>
    </rPh>
    <phoneticPr fontId="2"/>
  </si>
  <si>
    <t>はまだ　はなこ</t>
    <phoneticPr fontId="2"/>
  </si>
  <si>
    <t>　自動表示</t>
    <rPh sb="1" eb="3">
      <t>ジドウ</t>
    </rPh>
    <rPh sb="3" eb="5">
      <t>ヒョウジ</t>
    </rPh>
    <phoneticPr fontId="2"/>
  </si>
  <si>
    <t>3.40.50</t>
    <phoneticPr fontId="2"/>
  </si>
  <si>
    <t xml:space="preserve">手順 </t>
    <rPh sb="0" eb="2">
      <t>テジュン</t>
    </rPh>
    <phoneticPr fontId="2"/>
  </si>
  <si>
    <t>手順</t>
    <rPh sb="0" eb="2">
      <t>テジュン</t>
    </rPh>
    <phoneticPr fontId="2"/>
  </si>
  <si>
    <t>所属を入力</t>
    <rPh sb="0" eb="2">
      <t>ショゾク</t>
    </rPh>
    <rPh sb="3" eb="5">
      <t>ニュウリョク</t>
    </rPh>
    <phoneticPr fontId="2"/>
  </si>
  <si>
    <t>参加料振込日</t>
    <rPh sb="0" eb="3">
      <t>サンカリョウ</t>
    </rPh>
    <rPh sb="3" eb="5">
      <t>フリコミ</t>
    </rPh>
    <rPh sb="5" eb="6">
      <t>ヒ</t>
    </rPh>
    <phoneticPr fontId="2"/>
  </si>
  <si>
    <t>【浜田市外及び教室で参加する場合は、３００１番から仮ナンバーを使い、Ｆ列の所属を直接入力】</t>
    <rPh sb="1" eb="3">
      <t>ハマダ</t>
    </rPh>
    <rPh sb="3" eb="4">
      <t>シ</t>
    </rPh>
    <rPh sb="4" eb="5">
      <t>ソト</t>
    </rPh>
    <rPh sb="5" eb="6">
      <t>オヨ</t>
    </rPh>
    <rPh sb="7" eb="9">
      <t>キョウシツ</t>
    </rPh>
    <rPh sb="10" eb="12">
      <t>サンカ</t>
    </rPh>
    <rPh sb="14" eb="16">
      <t>バアイ</t>
    </rPh>
    <rPh sb="22" eb="23">
      <t>バン</t>
    </rPh>
    <rPh sb="25" eb="26">
      <t>カリ</t>
    </rPh>
    <rPh sb="31" eb="32">
      <t>ツカ</t>
    </rPh>
    <rPh sb="35" eb="36">
      <t>レツ</t>
    </rPh>
    <rPh sb="37" eb="39">
      <t>ショゾク</t>
    </rPh>
    <rPh sb="40" eb="42">
      <t>チョクセツ</t>
    </rPh>
    <rPh sb="42" eb="44">
      <t>ニュウリョク</t>
    </rPh>
    <phoneticPr fontId="2"/>
  </si>
  <si>
    <t>小全男　    　　１０００ｍ</t>
    <rPh sb="0" eb="1">
      <t>ショウ</t>
    </rPh>
    <rPh sb="1" eb="2">
      <t>ゼン</t>
    </rPh>
    <rPh sb="2" eb="3">
      <t>ダン</t>
    </rPh>
    <phoneticPr fontId="2"/>
  </si>
  <si>
    <t>郵便番号</t>
    <rPh sb="0" eb="4">
      <t>ユウビンバンゴウ</t>
    </rPh>
    <phoneticPr fontId="2"/>
  </si>
  <si>
    <t>住所１</t>
    <rPh sb="0" eb="2">
      <t>ジュウショ</t>
    </rPh>
    <phoneticPr fontId="2"/>
  </si>
  <si>
    <t>団体名</t>
    <rPh sb="0" eb="2">
      <t>ダンタイ</t>
    </rPh>
    <rPh sb="2" eb="3">
      <t>メイ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</si>
  <si>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</si>
  <si>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</si>
  <si>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雨天中止の場合の連絡のため、　　　　　必ず入力してください。</t>
    <rPh sb="0" eb="2">
      <t>ウテン</t>
    </rPh>
    <rPh sb="2" eb="4">
      <t>チュウシ</t>
    </rPh>
    <rPh sb="5" eb="7">
      <t>バアイ</t>
    </rPh>
    <rPh sb="8" eb="10">
      <t>レンラク</t>
    </rPh>
    <rPh sb="19" eb="20">
      <t>カナラ</t>
    </rPh>
    <rPh sb="21" eb="23">
      <t>ニュウリョク</t>
    </rPh>
    <phoneticPr fontId="2"/>
  </si>
  <si>
    <t>必ず入力してください。（参加料は期日までに必ず振り込んで下さい。）</t>
    <rPh sb="0" eb="1">
      <t>カナラ</t>
    </rPh>
    <rPh sb="2" eb="4">
      <t>ニュウリョク</t>
    </rPh>
    <rPh sb="12" eb="15">
      <t>サンカリョウ</t>
    </rPh>
    <rPh sb="16" eb="18">
      <t>キジツ</t>
    </rPh>
    <rPh sb="21" eb="22">
      <t>カナラ</t>
    </rPh>
    <rPh sb="23" eb="24">
      <t>フ</t>
    </rPh>
    <rPh sb="25" eb="26">
      <t>コ</t>
    </rPh>
    <rPh sb="28" eb="29">
      <t>クダ</t>
    </rPh>
    <phoneticPr fontId="2"/>
  </si>
  <si>
    <t>男女合計金額</t>
    <rPh sb="0" eb="2">
      <t>ダンジョ</t>
    </rPh>
    <rPh sb="2" eb="4">
      <t>ゴウケイ</t>
    </rPh>
    <rPh sb="4" eb="6">
      <t>キンガク</t>
    </rPh>
    <phoneticPr fontId="2"/>
  </si>
  <si>
    <t>円</t>
    <rPh sb="0" eb="1">
      <t>エン</t>
    </rPh>
    <phoneticPr fontId="2"/>
  </si>
  <si>
    <t>参加料</t>
    <rPh sb="0" eb="3">
      <t>サンカリョウ</t>
    </rPh>
    <phoneticPr fontId="2"/>
  </si>
  <si>
    <t>自動計算されます。</t>
    <rPh sb="0" eb="2">
      <t>ジドウ</t>
    </rPh>
    <rPh sb="2" eb="4">
      <t>ケイサン</t>
    </rPh>
    <phoneticPr fontId="2"/>
  </si>
  <si>
    <t>小全男
ｼﾞｬﾍﾞﾘｯｸﾎﾞｰﾙ投</t>
    <rPh sb="0" eb="1">
      <t>ショウ</t>
    </rPh>
    <rPh sb="1" eb="2">
      <t>ゼン</t>
    </rPh>
    <rPh sb="2" eb="3">
      <t>ダン</t>
    </rPh>
    <rPh sb="16" eb="17">
      <t>ナ</t>
    </rPh>
    <phoneticPr fontId="2"/>
  </si>
  <si>
    <t>小女
ｼﾞｬﾍﾞﾘｯｸﾎﾞｰﾙ投</t>
    <rPh sb="0" eb="1">
      <t>ショウ</t>
    </rPh>
    <rPh sb="1" eb="2">
      <t>ジョ</t>
    </rPh>
    <rPh sb="15" eb="16">
      <t>ナ</t>
    </rPh>
    <phoneticPr fontId="2"/>
  </si>
  <si>
    <t>旭小</t>
    <rPh sb="0" eb="1">
      <t>アサヒ</t>
    </rPh>
    <rPh sb="1" eb="2">
      <t>ショウ</t>
    </rPh>
    <phoneticPr fontId="2"/>
  </si>
  <si>
    <t>←個人での参加の場合は記入の必要なし</t>
    <rPh sb="1" eb="3">
      <t>コジン</t>
    </rPh>
    <rPh sb="5" eb="7">
      <t>サンカ</t>
    </rPh>
    <rPh sb="8" eb="10">
      <t>バアイ</t>
    </rPh>
    <rPh sb="11" eb="13">
      <t>キニュウ</t>
    </rPh>
    <rPh sb="14" eb="16">
      <t>ヒツヨウ</t>
    </rPh>
    <phoneticPr fontId="2"/>
  </si>
  <si>
    <t>申込代表者　又は申込者</t>
    <rPh sb="0" eb="2">
      <t>モウシコミ</t>
    </rPh>
    <rPh sb="2" eb="5">
      <t>ダイヒョウシャ</t>
    </rPh>
    <rPh sb="6" eb="7">
      <t>マタ</t>
    </rPh>
    <rPh sb="8" eb="10">
      <t>モウシコミ</t>
    </rPh>
    <rPh sb="10" eb="11">
      <t>シャ</t>
    </rPh>
    <phoneticPr fontId="2"/>
  </si>
  <si>
    <t/>
  </si>
  <si>
    <t>○</t>
    <phoneticPr fontId="2"/>
  </si>
  <si>
    <t>第</t>
    <rPh sb="0" eb="1">
      <t>ダイ</t>
    </rPh>
    <phoneticPr fontId="2"/>
  </si>
  <si>
    <t>回</t>
    <rPh sb="0" eb="1">
      <t>カイ</t>
    </rPh>
    <phoneticPr fontId="2"/>
  </si>
  <si>
    <t>大会の回数を入力してください　　　以下のシートに反映されます</t>
    <rPh sb="0" eb="2">
      <t>タイカイ</t>
    </rPh>
    <rPh sb="3" eb="5">
      <t>カイスウ</t>
    </rPh>
    <rPh sb="6" eb="8">
      <t>ニュウリョク</t>
    </rPh>
    <rPh sb="17" eb="19">
      <t>イカ</t>
    </rPh>
    <rPh sb="24" eb="26">
      <t>ハンエイ</t>
    </rPh>
    <phoneticPr fontId="2"/>
  </si>
  <si>
    <t>第９４回　石見陸上競技大会　参加申込確認シート　（小学校女子リレー）</t>
    <phoneticPr fontId="2"/>
  </si>
  <si>
    <t>アスリートビブス</t>
    <phoneticPr fontId="2"/>
  </si>
  <si>
    <t>選手のアスリートビブス・氏名・ふりがな・学年は「小男申込」シートに入力しておいてください。</t>
    <rPh sb="0" eb="2">
      <t>センシュ</t>
    </rPh>
    <rPh sb="12" eb="14">
      <t>シメイ</t>
    </rPh>
    <rPh sb="20" eb="22">
      <t>ガクネン</t>
    </rPh>
    <rPh sb="24" eb="25">
      <t>ショウ</t>
    </rPh>
    <rPh sb="25" eb="26">
      <t>オトコ</t>
    </rPh>
    <rPh sb="26" eb="28">
      <t>モウシコミ</t>
    </rPh>
    <rPh sb="33" eb="35">
      <t>ニュウリョク</t>
    </rPh>
    <phoneticPr fontId="2"/>
  </si>
  <si>
    <t>内にアスリートビブスを入力してください。（全角文字・数字）　　　　　</t>
    <rPh sb="0" eb="1">
      <t>ナイ</t>
    </rPh>
    <rPh sb="11" eb="13">
      <t>ニュウリョク</t>
    </rPh>
    <rPh sb="21" eb="23">
      <t>ゼンカク</t>
    </rPh>
    <rPh sb="23" eb="25">
      <t>モジ</t>
    </rPh>
    <rPh sb="26" eb="28">
      <t>スウジ</t>
    </rPh>
    <phoneticPr fontId="2"/>
  </si>
  <si>
    <t>選手のアスリートビブス・氏名・ふりがな・学年は「小女申込」シートに入力しておいてください。</t>
    <rPh sb="0" eb="2">
      <t>センシュ</t>
    </rPh>
    <rPh sb="12" eb="14">
      <t>シメイ</t>
    </rPh>
    <rPh sb="20" eb="22">
      <t>ガクネン</t>
    </rPh>
    <rPh sb="24" eb="25">
      <t>ショウ</t>
    </rPh>
    <rPh sb="25" eb="26">
      <t>オンナ</t>
    </rPh>
    <rPh sb="26" eb="28">
      <t>モウシコミ</t>
    </rPh>
    <rPh sb="33" eb="35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</si>
</sst>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5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b/>
      <sz val="10"/>
      <name val="Arial Unicode MS"/>
      <family val="3"/>
      <charset val="128"/>
    </font>
    <font>
      <sz val="10"/>
      <name val="Arial Unicode MS"/>
      <family val="3"/>
      <charset val="128"/>
    </font>
    <font>
      <sz val="12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color indexed="18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</fonts>
  <fills count="4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mediumGray">
        <fgColor indexed="42"/>
      </patternFill>
    </fill>
    <fill>
      <patternFill patternType="gray125">
        <fgColor indexed="42"/>
      </patternFill>
    </fill>
    <fill>
      <patternFill patternType="solid">
        <fgColor indexed="13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</fills>
  <borders count="1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ashed">
        <color indexed="62"/>
      </left>
      <right style="dashed">
        <color indexed="62"/>
      </right>
      <top style="dashed">
        <color indexed="62"/>
      </top>
      <bottom style="dashed">
        <color indexed="62"/>
      </bottom>
      <diagonal/>
    </border>
    <border>
      <left style="dashed">
        <color indexed="62"/>
      </left>
      <right/>
      <top style="dashed">
        <color indexed="62"/>
      </top>
      <bottom/>
      <diagonal/>
    </border>
    <border>
      <left/>
      <right/>
      <top style="dashed">
        <color indexed="62"/>
      </top>
      <bottom/>
      <diagonal/>
    </border>
    <border>
      <left/>
      <right style="dashed">
        <color indexed="62"/>
      </right>
      <top style="dashed">
        <color indexed="62"/>
      </top>
      <bottom/>
      <diagonal/>
    </border>
    <border>
      <left style="dashed">
        <color indexed="62"/>
      </left>
      <right/>
      <top/>
      <bottom/>
      <diagonal/>
    </border>
    <border>
      <left/>
      <right style="dashed">
        <color indexed="6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2"/>
      </left>
      <right/>
      <top/>
      <bottom style="dashed">
        <color indexed="62"/>
      </bottom>
      <diagonal/>
    </border>
    <border>
      <left/>
      <right/>
      <top/>
      <bottom style="dashed">
        <color indexed="62"/>
      </bottom>
      <diagonal/>
    </border>
    <border>
      <left/>
      <right style="dashed">
        <color indexed="62"/>
      </right>
      <top/>
      <bottom style="dashed">
        <color indexed="62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ashed">
        <color indexed="10"/>
      </left>
      <right style="dashed">
        <color indexed="10"/>
      </right>
      <top style="dashed">
        <color indexed="10"/>
      </top>
      <bottom style="hair">
        <color indexed="64"/>
      </bottom>
      <diagonal/>
    </border>
    <border>
      <left style="dashed">
        <color indexed="10"/>
      </left>
      <right style="dashed">
        <color indexed="10"/>
      </right>
      <top style="hair">
        <color indexed="64"/>
      </top>
      <bottom style="hair">
        <color indexed="64"/>
      </bottom>
      <diagonal/>
    </border>
    <border>
      <left style="dashed">
        <color indexed="10"/>
      </left>
      <right style="dashed">
        <color indexed="10"/>
      </right>
      <top style="thin">
        <color indexed="64"/>
      </top>
      <bottom style="hair">
        <color indexed="64"/>
      </bottom>
      <diagonal/>
    </border>
    <border>
      <left style="dashed">
        <color indexed="10"/>
      </left>
      <right style="dashed">
        <color indexed="10"/>
      </right>
      <top/>
      <bottom style="dashed">
        <color indexed="10"/>
      </bottom>
      <diagonal/>
    </border>
    <border>
      <left style="dashed">
        <color indexed="10"/>
      </left>
      <right style="dashed">
        <color indexed="10"/>
      </right>
      <top style="dashed">
        <color indexed="10"/>
      </top>
      <bottom style="dashed">
        <color indexed="10"/>
      </bottom>
      <diagonal/>
    </border>
    <border>
      <left style="dashed">
        <color indexed="10"/>
      </left>
      <right style="dashed">
        <color indexed="10"/>
      </right>
      <top/>
      <bottom style="hair">
        <color indexed="64"/>
      </bottom>
      <diagonal/>
    </border>
    <border>
      <left style="dashed">
        <color indexed="10"/>
      </left>
      <right style="dashed">
        <color indexed="1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10"/>
      </left>
      <right style="dashed">
        <color indexed="1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18"/>
      </left>
      <right/>
      <top style="dotted">
        <color indexed="18"/>
      </top>
      <bottom/>
      <diagonal/>
    </border>
    <border>
      <left/>
      <right/>
      <top style="dotted">
        <color indexed="18"/>
      </top>
      <bottom/>
      <diagonal/>
    </border>
    <border>
      <left/>
      <right style="dotted">
        <color indexed="18"/>
      </right>
      <top style="dotted">
        <color indexed="18"/>
      </top>
      <bottom/>
      <diagonal/>
    </border>
    <border>
      <left style="dotted">
        <color indexed="18"/>
      </left>
      <right/>
      <top/>
      <bottom/>
      <diagonal/>
    </border>
    <border>
      <left/>
      <right style="dotted">
        <color indexed="18"/>
      </right>
      <top/>
      <bottom/>
      <diagonal/>
    </border>
    <border>
      <left style="dotted">
        <color indexed="18"/>
      </left>
      <right/>
      <top/>
      <bottom style="dotted">
        <color indexed="18"/>
      </bottom>
      <diagonal/>
    </border>
    <border>
      <left/>
      <right/>
      <top/>
      <bottom style="dotted">
        <color indexed="18"/>
      </bottom>
      <diagonal/>
    </border>
    <border>
      <left/>
      <right style="dotted">
        <color indexed="18"/>
      </right>
      <top/>
      <bottom style="dotted">
        <color indexed="18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34" fillId="2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5" borderId="114" applyNumberFormat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1" fillId="13" borderId="115" applyNumberFormat="0" applyFont="0" applyAlignment="0" applyProtection="0">
      <alignment vertical="center"/>
    </xf>
    <xf numFmtId="0" fontId="39" fillId="0" borderId="116" applyNumberFormat="0" applyFill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1" fillId="38" borderId="117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18" applyNumberFormat="0" applyFill="0" applyAlignment="0" applyProtection="0">
      <alignment vertical="center"/>
    </xf>
    <xf numFmtId="0" fontId="44" fillId="0" borderId="119" applyNumberFormat="0" applyFill="0" applyAlignment="0" applyProtection="0">
      <alignment vertical="center"/>
    </xf>
    <xf numFmtId="0" fontId="45" fillId="0" borderId="120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121" applyNumberFormat="0" applyFill="0" applyAlignment="0" applyProtection="0">
      <alignment vertical="center"/>
    </xf>
    <xf numFmtId="0" fontId="47" fillId="38" borderId="122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7" borderId="117" applyNumberFormat="0" applyAlignment="0" applyProtection="0">
      <alignment vertical="center"/>
    </xf>
    <xf numFmtId="0" fontId="50" fillId="39" borderId="0" applyNumberFormat="0" applyBorder="0" applyAlignment="0" applyProtection="0">
      <alignment vertical="center"/>
    </xf>
  </cellStyleXfs>
  <cellXfs count="393">
    <xf numFmtId="0" fontId="0" fillId="0" borderId="0" xfId="0"/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1" xfId="0" applyBorder="1"/>
    <xf numFmtId="0" fontId="0" fillId="2" borderId="0" xfId="0" applyFill="1"/>
    <xf numFmtId="0" fontId="3" fillId="2" borderId="0" xfId="0" applyFont="1" applyFill="1" applyAlignment="1">
      <alignment vertical="top" wrapText="1"/>
    </xf>
    <xf numFmtId="0" fontId="0" fillId="2" borderId="0" xfId="0" applyFill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5" fillId="2" borderId="2" xfId="0" applyFont="1" applyFill="1" applyBorder="1" applyAlignment="1">
      <alignment vertical="top"/>
    </xf>
    <xf numFmtId="0" fontId="3" fillId="2" borderId="3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0" fillId="2" borderId="3" xfId="0" applyFill="1" applyBorder="1"/>
    <xf numFmtId="0" fontId="0" fillId="2" borderId="2" xfId="0" applyFill="1" applyBorder="1"/>
    <xf numFmtId="0" fontId="3" fillId="7" borderId="0" xfId="0" applyFont="1" applyFill="1" applyAlignment="1">
      <alignment horizontal="center" vertical="center" wrapText="1"/>
    </xf>
    <xf numFmtId="0" fontId="0" fillId="7" borderId="0" xfId="0" applyFill="1" applyAlignment="1">
      <alignment vertical="center"/>
    </xf>
    <xf numFmtId="0" fontId="0" fillId="7" borderId="2" xfId="0" applyFill="1" applyBorder="1"/>
    <xf numFmtId="0" fontId="3" fillId="7" borderId="3" xfId="0" applyFont="1" applyFill="1" applyBorder="1" applyAlignment="1">
      <alignment vertical="top" wrapText="1"/>
    </xf>
    <xf numFmtId="0" fontId="3" fillId="7" borderId="2" xfId="0" applyFont="1" applyFill="1" applyBorder="1" applyAlignment="1">
      <alignment vertical="top" wrapText="1"/>
    </xf>
    <xf numFmtId="0" fontId="0" fillId="7" borderId="3" xfId="0" applyFill="1" applyBorder="1"/>
    <xf numFmtId="0" fontId="0" fillId="4" borderId="4" xfId="0" applyFill="1" applyBorder="1"/>
    <xf numFmtId="0" fontId="5" fillId="2" borderId="0" xfId="0" applyFont="1" applyFill="1" applyAlignment="1">
      <alignment horizontal="left" vertical="top" wrapText="1"/>
    </xf>
    <xf numFmtId="0" fontId="5" fillId="7" borderId="0" xfId="0" applyFont="1" applyFill="1" applyAlignment="1">
      <alignment horizontal="left" vertical="top" wrapText="1"/>
    </xf>
    <xf numFmtId="0" fontId="10" fillId="0" borderId="0" xfId="0" applyFont="1"/>
    <xf numFmtId="0" fontId="0" fillId="2" borderId="0" xfId="0" applyFill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0" fillId="14" borderId="5" xfId="0" applyFill="1" applyBorder="1" applyAlignment="1">
      <alignment horizontal="center" vertical="center"/>
    </xf>
    <xf numFmtId="0" fontId="0" fillId="14" borderId="6" xfId="0" applyFill="1" applyBorder="1"/>
    <xf numFmtId="0" fontId="0" fillId="14" borderId="4" xfId="0" applyFill="1" applyBorder="1"/>
    <xf numFmtId="0" fontId="0" fillId="14" borderId="7" xfId="0" applyFill="1" applyBorder="1"/>
    <xf numFmtId="0" fontId="0" fillId="14" borderId="8" xfId="0" quotePrefix="1" applyFill="1" applyBorder="1"/>
    <xf numFmtId="0" fontId="0" fillId="14" borderId="8" xfId="0" applyFill="1" applyBorder="1"/>
    <xf numFmtId="49" fontId="0" fillId="12" borderId="9" xfId="0" applyNumberFormat="1" applyFill="1" applyBorder="1" applyAlignment="1">
      <alignment horizontal="center" vertical="center"/>
    </xf>
    <xf numFmtId="49" fontId="0" fillId="12" borderId="10" xfId="0" applyNumberFormat="1" applyFill="1" applyBorder="1" applyAlignment="1">
      <alignment horizontal="center" vertical="center"/>
    </xf>
    <xf numFmtId="49" fontId="0" fillId="12" borderId="11" xfId="0" applyNumberFormat="1" applyFill="1" applyBorder="1" applyAlignment="1">
      <alignment horizontal="center" vertical="center"/>
    </xf>
    <xf numFmtId="49" fontId="0" fillId="12" borderId="12" xfId="0" applyNumberFormat="1" applyFill="1" applyBorder="1" applyAlignment="1">
      <alignment horizontal="center" vertical="center"/>
    </xf>
    <xf numFmtId="49" fontId="0" fillId="12" borderId="12" xfId="0" quotePrefix="1" applyNumberFormat="1" applyFill="1" applyBorder="1" applyAlignment="1">
      <alignment horizontal="center" vertical="center"/>
    </xf>
    <xf numFmtId="49" fontId="4" fillId="12" borderId="11" xfId="0" applyNumberFormat="1" applyFont="1" applyFill="1" applyBorder="1" applyAlignment="1">
      <alignment horizontal="center" vertical="center"/>
    </xf>
    <xf numFmtId="49" fontId="4" fillId="12" borderId="12" xfId="0" applyNumberFormat="1" applyFont="1" applyFill="1" applyBorder="1" applyAlignment="1">
      <alignment horizontal="center" vertical="center"/>
    </xf>
    <xf numFmtId="0" fontId="0" fillId="12" borderId="13" xfId="0" applyFill="1" applyBorder="1"/>
    <xf numFmtId="0" fontId="0" fillId="12" borderId="14" xfId="0" applyFill="1" applyBorder="1"/>
    <xf numFmtId="0" fontId="0" fillId="12" borderId="15" xfId="0" applyFill="1" applyBorder="1"/>
    <xf numFmtId="0" fontId="0" fillId="12" borderId="16" xfId="0" applyFill="1" applyBorder="1"/>
    <xf numFmtId="0" fontId="0" fillId="12" borderId="17" xfId="0" applyFill="1" applyBorder="1"/>
    <xf numFmtId="0" fontId="0" fillId="12" borderId="18" xfId="0" applyFill="1" applyBorder="1"/>
    <xf numFmtId="0" fontId="0" fillId="12" borderId="10" xfId="0" applyFill="1" applyBorder="1"/>
    <xf numFmtId="0" fontId="0" fillId="12" borderId="12" xfId="0" applyFill="1" applyBorder="1"/>
    <xf numFmtId="0" fontId="0" fillId="12" borderId="19" xfId="0" applyFill="1" applyBorder="1"/>
    <xf numFmtId="0" fontId="0" fillId="12" borderId="20" xfId="0" applyFill="1" applyBorder="1"/>
    <xf numFmtId="0" fontId="0" fillId="12" borderId="21" xfId="0" applyFill="1" applyBorder="1"/>
    <xf numFmtId="0" fontId="0" fillId="12" borderId="22" xfId="0" applyFill="1" applyBorder="1"/>
    <xf numFmtId="0" fontId="0" fillId="12" borderId="23" xfId="0" applyFill="1" applyBorder="1"/>
    <xf numFmtId="0" fontId="0" fillId="12" borderId="24" xfId="0" applyFill="1" applyBorder="1"/>
    <xf numFmtId="0" fontId="0" fillId="12" borderId="25" xfId="0" applyFill="1" applyBorder="1"/>
    <xf numFmtId="49" fontId="0" fillId="4" borderId="10" xfId="0" applyNumberFormat="1" applyFill="1" applyBorder="1" applyAlignment="1">
      <alignment horizontal="center" vertical="center"/>
    </xf>
    <xf numFmtId="49" fontId="0" fillId="4" borderId="12" xfId="0" applyNumberFormat="1" applyFill="1" applyBorder="1" applyAlignment="1">
      <alignment horizontal="center" vertical="center"/>
    </xf>
    <xf numFmtId="49" fontId="0" fillId="12" borderId="26" xfId="0" applyNumberFormat="1" applyFill="1" applyBorder="1" applyAlignment="1">
      <alignment horizontal="center" vertical="center"/>
    </xf>
    <xf numFmtId="49" fontId="0" fillId="12" borderId="21" xfId="0" applyNumberFormat="1" applyFill="1" applyBorder="1" applyAlignment="1">
      <alignment horizontal="center" vertical="center"/>
    </xf>
    <xf numFmtId="49" fontId="0" fillId="4" borderId="21" xfId="0" applyNumberFormat="1" applyFill="1" applyBorder="1" applyAlignment="1">
      <alignment horizontal="center" vertical="center"/>
    </xf>
    <xf numFmtId="49" fontId="0" fillId="12" borderId="27" xfId="0" applyNumberFormat="1" applyFill="1" applyBorder="1" applyAlignment="1">
      <alignment horizontal="center" vertical="center"/>
    </xf>
    <xf numFmtId="49" fontId="0" fillId="12" borderId="24" xfId="0" applyNumberFormat="1" applyFill="1" applyBorder="1" applyAlignment="1">
      <alignment horizontal="center" vertical="center"/>
    </xf>
    <xf numFmtId="49" fontId="0" fillId="4" borderId="24" xfId="0" applyNumberFormat="1" applyFill="1" applyBorder="1" applyAlignment="1">
      <alignment horizontal="center" vertical="center"/>
    </xf>
    <xf numFmtId="49" fontId="0" fillId="12" borderId="28" xfId="0" applyNumberFormat="1" applyFill="1" applyBorder="1" applyAlignment="1">
      <alignment horizontal="center" vertical="center"/>
    </xf>
    <xf numFmtId="49" fontId="0" fillId="12" borderId="19" xfId="0" applyNumberFormat="1" applyFill="1" applyBorder="1" applyAlignment="1">
      <alignment horizontal="center" vertical="center"/>
    </xf>
    <xf numFmtId="49" fontId="0" fillId="4" borderId="19" xfId="0" applyNumberFormat="1" applyFill="1" applyBorder="1" applyAlignment="1">
      <alignment horizontal="center" vertical="center"/>
    </xf>
    <xf numFmtId="49" fontId="0" fillId="12" borderId="21" xfId="0" quotePrefix="1" applyNumberFormat="1" applyFill="1" applyBorder="1" applyAlignment="1">
      <alignment horizontal="center" vertical="center"/>
    </xf>
    <xf numFmtId="0" fontId="0" fillId="15" borderId="3" xfId="0" applyFill="1" applyBorder="1"/>
    <xf numFmtId="0" fontId="0" fillId="15" borderId="2" xfId="0" applyFill="1" applyBorder="1"/>
    <xf numFmtId="0" fontId="3" fillId="15" borderId="3" xfId="0" applyFont="1" applyFill="1" applyBorder="1" applyAlignment="1">
      <alignment vertical="top" wrapText="1"/>
    </xf>
    <xf numFmtId="0" fontId="3" fillId="15" borderId="2" xfId="0" applyFont="1" applyFill="1" applyBorder="1" applyAlignment="1">
      <alignment vertical="top" wrapText="1"/>
    </xf>
    <xf numFmtId="0" fontId="0" fillId="14" borderId="5" xfId="0" applyFill="1" applyBorder="1" applyAlignment="1">
      <alignment vertical="top" wrapText="1"/>
    </xf>
    <xf numFmtId="0" fontId="5" fillId="7" borderId="2" xfId="0" applyFont="1" applyFill="1" applyBorder="1" applyAlignment="1">
      <alignment vertical="top"/>
    </xf>
    <xf numFmtId="0" fontId="0" fillId="7" borderId="0" xfId="0" applyFill="1"/>
    <xf numFmtId="0" fontId="0" fillId="7" borderId="0" xfId="0" applyFill="1" applyAlignment="1">
      <alignment horizontal="center" vertical="center"/>
    </xf>
    <xf numFmtId="0" fontId="0" fillId="3" borderId="3" xfId="0" applyFill="1" applyBorder="1"/>
    <xf numFmtId="0" fontId="0" fillId="3" borderId="2" xfId="0" applyFill="1" applyBorder="1"/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5" fillId="0" borderId="0" xfId="0" applyFont="1"/>
    <xf numFmtId="0" fontId="0" fillId="0" borderId="0" xfId="0" quotePrefix="1" applyAlignment="1">
      <alignment horizontal="right"/>
    </xf>
    <xf numFmtId="0" fontId="5" fillId="12" borderId="12" xfId="0" applyFont="1" applyFill="1" applyBorder="1"/>
    <xf numFmtId="0" fontId="0" fillId="4" borderId="24" xfId="0" applyFill="1" applyBorder="1" applyAlignment="1">
      <alignment horizontal="center"/>
    </xf>
    <xf numFmtId="0" fontId="0" fillId="4" borderId="29" xfId="0" applyFill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4" fillId="0" borderId="0" xfId="0" applyFont="1"/>
    <xf numFmtId="0" fontId="0" fillId="0" borderId="30" xfId="0" applyBorder="1"/>
    <xf numFmtId="0" fontId="18" fillId="0" borderId="0" xfId="0" applyFont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0" xfId="0" applyAlignment="1">
      <alignment horizontal="left"/>
    </xf>
    <xf numFmtId="0" fontId="0" fillId="0" borderId="34" xfId="0" applyBorder="1"/>
    <xf numFmtId="0" fontId="19" fillId="0" borderId="0" xfId="0" applyFont="1" applyAlignment="1">
      <alignment horizontal="center"/>
    </xf>
    <xf numFmtId="0" fontId="19" fillId="0" borderId="35" xfId="0" applyFont="1" applyBorder="1" applyAlignment="1">
      <alignment horizontal="center"/>
    </xf>
    <xf numFmtId="0" fontId="19" fillId="0" borderId="0" xfId="0" applyFont="1"/>
    <xf numFmtId="0" fontId="0" fillId="0" borderId="0" xfId="0" applyAlignment="1">
      <alignment horizontal="center"/>
    </xf>
    <xf numFmtId="0" fontId="0" fillId="0" borderId="35" xfId="0" applyBorder="1" applyAlignment="1">
      <alignment horizontal="center"/>
    </xf>
    <xf numFmtId="0" fontId="0" fillId="0" borderId="35" xfId="0" applyBorder="1"/>
    <xf numFmtId="0" fontId="0" fillId="13" borderId="0" xfId="0" applyFill="1"/>
    <xf numFmtId="0" fontId="0" fillId="13" borderId="0" xfId="0" applyFill="1" applyAlignment="1">
      <alignment horizontal="distributed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/>
    </xf>
    <xf numFmtId="0" fontId="0" fillId="0" borderId="36" xfId="0" applyBorder="1" applyAlignment="1">
      <alignment vertical="top"/>
    </xf>
    <xf numFmtId="0" fontId="0" fillId="0" borderId="37" xfId="0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3" fillId="0" borderId="5" xfId="0" applyFont="1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20" fillId="0" borderId="34" xfId="0" applyFont="1" applyBorder="1"/>
    <xf numFmtId="0" fontId="0" fillId="0" borderId="38" xfId="0" applyBorder="1" applyAlignment="1">
      <alignment horizontal="center"/>
    </xf>
    <xf numFmtId="0" fontId="0" fillId="0" borderId="10" xfId="0" applyBorder="1"/>
    <xf numFmtId="0" fontId="3" fillId="0" borderId="13" xfId="0" applyFont="1" applyBorder="1"/>
    <xf numFmtId="0" fontId="0" fillId="0" borderId="39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12" xfId="0" applyBorder="1"/>
    <xf numFmtId="0" fontId="3" fillId="0" borderId="14" xfId="0" applyFont="1" applyBorder="1"/>
    <xf numFmtId="0" fontId="0" fillId="0" borderId="4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20" fillId="0" borderId="0" xfId="0" applyFont="1" applyAlignment="1">
      <alignment horizontal="center"/>
    </xf>
    <xf numFmtId="0" fontId="0" fillId="0" borderId="44" xfId="0" applyBorder="1" applyAlignment="1">
      <alignment horizontal="center"/>
    </xf>
    <xf numFmtId="0" fontId="0" fillId="0" borderId="19" xfId="0" applyBorder="1"/>
    <xf numFmtId="0" fontId="3" fillId="0" borderId="16" xfId="0" applyFont="1" applyBorder="1"/>
    <xf numFmtId="0" fontId="0" fillId="0" borderId="4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/>
    <xf numFmtId="0" fontId="3" fillId="0" borderId="50" xfId="0" applyFont="1" applyBorder="1"/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6" fillId="0" borderId="0" xfId="0" applyFont="1"/>
    <xf numFmtId="0" fontId="0" fillId="12" borderId="57" xfId="0" applyFill="1" applyBorder="1"/>
    <xf numFmtId="0" fontId="0" fillId="12" borderId="58" xfId="0" applyFill="1" applyBorder="1"/>
    <xf numFmtId="0" fontId="0" fillId="12" borderId="59" xfId="0" applyFill="1" applyBorder="1"/>
    <xf numFmtId="0" fontId="0" fillId="12" borderId="60" xfId="0" applyFill="1" applyBorder="1"/>
    <xf numFmtId="0" fontId="0" fillId="4" borderId="10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23" fillId="0" borderId="0" xfId="0" applyFont="1"/>
    <xf numFmtId="0" fontId="0" fillId="13" borderId="4" xfId="0" applyFill="1" applyBorder="1"/>
    <xf numFmtId="0" fontId="0" fillId="8" borderId="4" xfId="0" applyFill="1" applyBorder="1" applyAlignment="1">
      <alignment horizontal="center" vertical="center"/>
    </xf>
    <xf numFmtId="0" fontId="0" fillId="0" borderId="3" xfId="0" applyBorder="1"/>
    <xf numFmtId="0" fontId="0" fillId="0" borderId="0" xfId="0" applyAlignment="1">
      <alignment horizontal="right" vertical="center"/>
    </xf>
    <xf numFmtId="0" fontId="0" fillId="13" borderId="6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3" fillId="0" borderId="0" xfId="0" applyFont="1"/>
    <xf numFmtId="0" fontId="3" fillId="14" borderId="61" xfId="0" applyFont="1" applyFill="1" applyBorder="1"/>
    <xf numFmtId="0" fontId="3" fillId="4" borderId="62" xfId="0" applyFont="1" applyFill="1" applyBorder="1"/>
    <xf numFmtId="0" fontId="3" fillId="4" borderId="63" xfId="0" applyFont="1" applyFill="1" applyBorder="1"/>
    <xf numFmtId="0" fontId="3" fillId="4" borderId="64" xfId="0" applyFont="1" applyFill="1" applyBorder="1"/>
    <xf numFmtId="0" fontId="3" fillId="4" borderId="65" xfId="0" applyFont="1" applyFill="1" applyBorder="1"/>
    <xf numFmtId="0" fontId="3" fillId="4" borderId="66" xfId="0" applyFont="1" applyFill="1" applyBorder="1"/>
    <xf numFmtId="0" fontId="5" fillId="4" borderId="12" xfId="0" applyFont="1" applyFill="1" applyBorder="1"/>
    <xf numFmtId="0" fontId="3" fillId="0" borderId="0" xfId="0" applyFont="1" applyAlignment="1">
      <alignment horizontal="center" vertical="top" wrapText="1"/>
    </xf>
    <xf numFmtId="0" fontId="15" fillId="0" borderId="14" xfId="0" applyFont="1" applyBorder="1"/>
    <xf numFmtId="0" fontId="15" fillId="0" borderId="22" xfId="0" applyFont="1" applyBorder="1"/>
    <xf numFmtId="0" fontId="0" fillId="4" borderId="67" xfId="0" applyFill="1" applyBorder="1" applyAlignment="1">
      <alignment horizontal="center"/>
    </xf>
    <xf numFmtId="0" fontId="0" fillId="12" borderId="68" xfId="0" applyFill="1" applyBorder="1" applyAlignment="1">
      <alignment horizontal="center"/>
    </xf>
    <xf numFmtId="0" fontId="0" fillId="12" borderId="69" xfId="0" quotePrefix="1" applyFill="1" applyBorder="1" applyAlignment="1">
      <alignment horizontal="center"/>
    </xf>
    <xf numFmtId="0" fontId="0" fillId="12" borderId="70" xfId="0" applyFill="1" applyBorder="1" applyAlignment="1">
      <alignment horizontal="center"/>
    </xf>
    <xf numFmtId="0" fontId="0" fillId="12" borderId="69" xfId="0" applyFill="1" applyBorder="1" applyAlignment="1">
      <alignment horizontal="center"/>
    </xf>
    <xf numFmtId="0" fontId="0" fillId="12" borderId="71" xfId="0" applyFill="1" applyBorder="1" applyAlignment="1">
      <alignment horizontal="center"/>
    </xf>
    <xf numFmtId="0" fontId="5" fillId="4" borderId="21" xfId="0" applyFont="1" applyFill="1" applyBorder="1"/>
    <xf numFmtId="0" fontId="5" fillId="0" borderId="72" xfId="0" applyFont="1" applyBorder="1"/>
    <xf numFmtId="0" fontId="0" fillId="12" borderId="73" xfId="0" applyFill="1" applyBorder="1" applyAlignment="1">
      <alignment horizontal="center"/>
    </xf>
    <xf numFmtId="0" fontId="15" fillId="2" borderId="74" xfId="0" applyFont="1" applyFill="1" applyBorder="1" applyAlignment="1">
      <alignment horizontal="center"/>
    </xf>
    <xf numFmtId="0" fontId="15" fillId="2" borderId="75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76" xfId="0" applyFont="1" applyFill="1" applyBorder="1" applyAlignment="1">
      <alignment horizontal="right" vertical="center"/>
    </xf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0" borderId="7" xfId="0" applyBorder="1"/>
    <xf numFmtId="0" fontId="15" fillId="7" borderId="4" xfId="0" applyFont="1" applyFill="1" applyBorder="1" applyAlignment="1">
      <alignment horizontal="center"/>
    </xf>
    <xf numFmtId="0" fontId="15" fillId="7" borderId="75" xfId="0" applyFont="1" applyFill="1" applyBorder="1" applyAlignment="1">
      <alignment horizontal="center"/>
    </xf>
    <xf numFmtId="0" fontId="15" fillId="7" borderId="74" xfId="0" applyFont="1" applyFill="1" applyBorder="1" applyAlignment="1">
      <alignment horizontal="center"/>
    </xf>
    <xf numFmtId="0" fontId="15" fillId="7" borderId="76" xfId="0" applyFont="1" applyFill="1" applyBorder="1" applyAlignment="1">
      <alignment horizontal="right" vertical="center"/>
    </xf>
    <xf numFmtId="0" fontId="0" fillId="14" borderId="75" xfId="0" applyFill="1" applyBorder="1" applyAlignment="1">
      <alignment horizontal="center" vertical="top" wrapText="1"/>
    </xf>
    <xf numFmtId="0" fontId="29" fillId="14" borderId="0" xfId="0" applyFont="1" applyFill="1"/>
    <xf numFmtId="0" fontId="29" fillId="6" borderId="0" xfId="0" applyFont="1" applyFill="1"/>
    <xf numFmtId="0" fontId="0" fillId="14" borderId="77" xfId="0" applyFill="1" applyBorder="1"/>
    <xf numFmtId="0" fontId="0" fillId="0" borderId="27" xfId="0" applyBorder="1" applyAlignment="1">
      <alignment horizontal="center"/>
    </xf>
    <xf numFmtId="0" fontId="0" fillId="14" borderId="77" xfId="0" applyFill="1" applyBorder="1" applyAlignment="1">
      <alignment horizontal="center"/>
    </xf>
    <xf numFmtId="0" fontId="0" fillId="12" borderId="62" xfId="0" applyFill="1" applyBorder="1" applyAlignment="1">
      <alignment horizontal="center"/>
    </xf>
    <xf numFmtId="0" fontId="0" fillId="12" borderId="63" xfId="0" applyFill="1" applyBorder="1" applyAlignment="1">
      <alignment horizontal="center"/>
    </xf>
    <xf numFmtId="0" fontId="0" fillId="12" borderId="66" xfId="0" applyFill="1" applyBorder="1" applyAlignment="1">
      <alignment horizontal="center"/>
    </xf>
    <xf numFmtId="0" fontId="0" fillId="12" borderId="65" xfId="0" applyFill="1" applyBorder="1" applyAlignment="1">
      <alignment horizontal="center"/>
    </xf>
    <xf numFmtId="0" fontId="0" fillId="12" borderId="64" xfId="0" applyFill="1" applyBorder="1" applyAlignment="1">
      <alignment horizontal="center"/>
    </xf>
    <xf numFmtId="0" fontId="0" fillId="14" borderId="75" xfId="0" quotePrefix="1" applyFill="1" applyBorder="1" applyAlignment="1">
      <alignment vertical="top" wrapText="1"/>
    </xf>
    <xf numFmtId="0" fontId="0" fillId="0" borderId="78" xfId="0" applyBorder="1"/>
    <xf numFmtId="0" fontId="0" fillId="0" borderId="79" xfId="0" applyBorder="1"/>
    <xf numFmtId="0" fontId="0" fillId="0" borderId="80" xfId="0" applyBorder="1"/>
    <xf numFmtId="0" fontId="0" fillId="0" borderId="81" xfId="0" applyBorder="1"/>
    <xf numFmtId="0" fontId="0" fillId="0" borderId="82" xfId="0" applyBorder="1"/>
    <xf numFmtId="0" fontId="0" fillId="0" borderId="83" xfId="0" applyBorder="1"/>
    <xf numFmtId="0" fontId="0" fillId="0" borderId="84" xfId="0" applyBorder="1"/>
    <xf numFmtId="0" fontId="0" fillId="0" borderId="84" xfId="0" applyBorder="1" applyAlignment="1">
      <alignment horizontal="center"/>
    </xf>
    <xf numFmtId="0" fontId="0" fillId="0" borderId="84" xfId="0" applyBorder="1" applyAlignment="1">
      <alignment horizontal="center" vertical="center"/>
    </xf>
    <xf numFmtId="0" fontId="0" fillId="0" borderId="85" xfId="0" applyBorder="1"/>
    <xf numFmtId="0" fontId="0" fillId="0" borderId="9" xfId="29" applyFont="1" applyFill="1" applyBorder="1" applyAlignment="1">
      <alignment horizontal="center"/>
    </xf>
    <xf numFmtId="0" fontId="29" fillId="0" borderId="0" xfId="0" applyFont="1"/>
    <xf numFmtId="0" fontId="0" fillId="0" borderId="0" xfId="0" quotePrefix="1" applyAlignment="1">
      <alignment horizont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1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left" vertical="top"/>
    </xf>
    <xf numFmtId="0" fontId="13" fillId="7" borderId="0" xfId="0" applyFont="1" applyFill="1" applyAlignment="1">
      <alignment horizontal="left" vertical="top"/>
    </xf>
    <xf numFmtId="0" fontId="14" fillId="7" borderId="0" xfId="0" applyFont="1" applyFill="1" applyAlignment="1">
      <alignment horizontal="left" vertical="top"/>
    </xf>
    <xf numFmtId="0" fontId="14" fillId="7" borderId="3" xfId="0" applyFont="1" applyFill="1" applyBorder="1" applyAlignment="1">
      <alignment vertical="top"/>
    </xf>
    <xf numFmtId="0" fontId="14" fillId="2" borderId="3" xfId="0" applyFont="1" applyFill="1" applyBorder="1" applyAlignment="1">
      <alignment vertical="top"/>
    </xf>
    <xf numFmtId="0" fontId="0" fillId="2" borderId="4" xfId="0" applyFill="1" applyBorder="1" applyAlignment="1">
      <alignment horizontal="center"/>
    </xf>
    <xf numFmtId="0" fontId="29" fillId="14" borderId="61" xfId="0" applyFont="1" applyFill="1" applyBorder="1"/>
    <xf numFmtId="0" fontId="0" fillId="16" borderId="1" xfId="0" applyFill="1" applyBorder="1"/>
    <xf numFmtId="0" fontId="0" fillId="16" borderId="0" xfId="0" applyFill="1"/>
    <xf numFmtId="0" fontId="0" fillId="16" borderId="10" xfId="0" applyFill="1" applyBorder="1"/>
    <xf numFmtId="0" fontId="0" fillId="16" borderId="86" xfId="0" applyFill="1" applyBorder="1"/>
    <xf numFmtId="0" fontId="0" fillId="16" borderId="24" xfId="0" applyFill="1" applyBorder="1"/>
    <xf numFmtId="0" fontId="0" fillId="16" borderId="12" xfId="0" applyFill="1" applyBorder="1"/>
    <xf numFmtId="0" fontId="0" fillId="16" borderId="2" xfId="0" applyFill="1" applyBorder="1"/>
    <xf numFmtId="0" fontId="0" fillId="16" borderId="87" xfId="0" applyFill="1" applyBorder="1"/>
    <xf numFmtId="0" fontId="0" fillId="16" borderId="88" xfId="0" applyFill="1" applyBorder="1"/>
    <xf numFmtId="0" fontId="0" fillId="16" borderId="19" xfId="0" applyFill="1" applyBorder="1"/>
    <xf numFmtId="0" fontId="0" fillId="16" borderId="8" xfId="0" applyFill="1" applyBorder="1"/>
    <xf numFmtId="0" fontId="0" fillId="16" borderId="89" xfId="0" applyFill="1" applyBorder="1"/>
    <xf numFmtId="0" fontId="0" fillId="16" borderId="90" xfId="0" applyFill="1" applyBorder="1"/>
    <xf numFmtId="0" fontId="0" fillId="7" borderId="6" xfId="0" applyFill="1" applyBorder="1"/>
    <xf numFmtId="0" fontId="0" fillId="7" borderId="4" xfId="0" applyFill="1" applyBorder="1" applyAlignment="1">
      <alignment horizontal="center"/>
    </xf>
    <xf numFmtId="0" fontId="0" fillId="7" borderId="6" xfId="0" applyFill="1" applyBorder="1" applyAlignment="1">
      <alignment vertical="center"/>
    </xf>
    <xf numFmtId="0" fontId="0" fillId="7" borderId="6" xfId="0" applyFill="1" applyBorder="1" applyAlignment="1">
      <alignment horizontal="center" vertical="center"/>
    </xf>
    <xf numFmtId="0" fontId="0" fillId="7" borderId="6" xfId="0" applyFill="1" applyBorder="1" applyAlignment="1">
      <alignment horizontal="center"/>
    </xf>
    <xf numFmtId="0" fontId="0" fillId="16" borderId="91" xfId="0" applyFill="1" applyBorder="1"/>
    <xf numFmtId="0" fontId="0" fillId="17" borderId="4" xfId="0" applyFill="1" applyBorder="1" applyAlignment="1">
      <alignment horizontal="center"/>
    </xf>
    <xf numFmtId="0" fontId="0" fillId="4" borderId="62" xfId="0" applyFill="1" applyBorder="1"/>
    <xf numFmtId="0" fontId="0" fillId="4" borderId="63" xfId="0" applyFill="1" applyBorder="1"/>
    <xf numFmtId="0" fontId="0" fillId="4" borderId="66" xfId="0" applyFill="1" applyBorder="1"/>
    <xf numFmtId="0" fontId="0" fillId="4" borderId="65" xfId="0" applyFill="1" applyBorder="1"/>
    <xf numFmtId="0" fontId="0" fillId="4" borderId="64" xfId="0" applyFill="1" applyBorder="1"/>
    <xf numFmtId="0" fontId="0" fillId="14" borderId="87" xfId="0" applyFill="1" applyBorder="1"/>
    <xf numFmtId="0" fontId="5" fillId="2" borderId="0" xfId="0" applyFont="1" applyFill="1" applyAlignment="1">
      <alignment vertical="top"/>
    </xf>
    <xf numFmtId="0" fontId="4" fillId="4" borderId="63" xfId="0" applyFont="1" applyFill="1" applyBorder="1"/>
    <xf numFmtId="0" fontId="5" fillId="7" borderId="0" xfId="0" applyFont="1" applyFill="1" applyAlignment="1">
      <alignment vertical="top"/>
    </xf>
    <xf numFmtId="0" fontId="0" fillId="0" borderId="79" xfId="0" applyBorder="1" applyAlignment="1">
      <alignment horizontal="center"/>
    </xf>
    <xf numFmtId="0" fontId="11" fillId="12" borderId="12" xfId="0" applyFont="1" applyFill="1" applyBorder="1"/>
    <xf numFmtId="0" fontId="30" fillId="0" borderId="0" xfId="0" applyFont="1"/>
    <xf numFmtId="0" fontId="0" fillId="8" borderId="4" xfId="0" applyFill="1" applyBorder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0" fillId="8" borderId="4" xfId="0" applyFill="1" applyBorder="1" applyAlignment="1">
      <alignment horizontal="center" vertical="center" wrapText="1"/>
    </xf>
    <xf numFmtId="0" fontId="32" fillId="0" borderId="0" xfId="0" applyFont="1" applyAlignment="1">
      <alignment horizontal="right"/>
    </xf>
    <xf numFmtId="0" fontId="33" fillId="40" borderId="4" xfId="0" applyFont="1" applyFill="1" applyBorder="1" applyAlignment="1">
      <alignment horizontal="center"/>
    </xf>
    <xf numFmtId="0" fontId="32" fillId="0" borderId="0" xfId="0" applyFont="1"/>
    <xf numFmtId="0" fontId="51" fillId="0" borderId="0" xfId="0" applyFont="1"/>
    <xf numFmtId="0" fontId="20" fillId="0" borderId="4" xfId="0" applyFont="1" applyBorder="1" applyAlignment="1">
      <alignment horizontal="center" shrinkToFit="1"/>
    </xf>
    <xf numFmtId="0" fontId="0" fillId="8" borderId="6" xfId="0" applyFill="1" applyBorder="1" applyAlignment="1">
      <alignment horizontal="center" vertical="center" wrapText="1"/>
    </xf>
    <xf numFmtId="0" fontId="0" fillId="0" borderId="96" xfId="0" applyBorder="1" applyAlignment="1">
      <alignment wrapText="1"/>
    </xf>
    <xf numFmtId="0" fontId="0" fillId="0" borderId="97" xfId="0" applyBorder="1" applyAlignment="1">
      <alignment wrapText="1"/>
    </xf>
    <xf numFmtId="0" fontId="25" fillId="0" borderId="6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25" fillId="0" borderId="77" xfId="0" applyFont="1" applyBorder="1" applyAlignment="1">
      <alignment horizontal="left" vertical="top" wrapText="1"/>
    </xf>
    <xf numFmtId="0" fontId="25" fillId="0" borderId="3" xfId="0" applyFont="1" applyBorder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25" fillId="0" borderId="2" xfId="0" applyFont="1" applyBorder="1" applyAlignment="1">
      <alignment horizontal="left" vertical="top" wrapText="1"/>
    </xf>
    <xf numFmtId="0" fontId="25" fillId="0" borderId="7" xfId="0" applyFont="1" applyBorder="1" applyAlignment="1">
      <alignment horizontal="left" vertical="top" wrapText="1"/>
    </xf>
    <xf numFmtId="0" fontId="25" fillId="0" borderId="87" xfId="0" applyFont="1" applyBorder="1" applyAlignment="1">
      <alignment horizontal="left" vertical="top" wrapText="1"/>
    </xf>
    <xf numFmtId="0" fontId="25" fillId="0" borderId="8" xfId="0" applyFont="1" applyBorder="1" applyAlignment="1">
      <alignment horizontal="left" vertical="top" wrapText="1"/>
    </xf>
    <xf numFmtId="0" fontId="0" fillId="13" borderId="5" xfId="0" applyFill="1" applyBorder="1" applyAlignment="1">
      <alignment horizontal="left" vertical="center"/>
    </xf>
    <xf numFmtId="0" fontId="0" fillId="13" borderId="92" xfId="0" applyFill="1" applyBorder="1" applyAlignment="1">
      <alignment horizontal="left" vertical="center"/>
    </xf>
    <xf numFmtId="0" fontId="0" fillId="13" borderId="75" xfId="0" applyFill="1" applyBorder="1" applyAlignment="1">
      <alignment horizontal="left" vertical="center"/>
    </xf>
    <xf numFmtId="0" fontId="26" fillId="13" borderId="5" xfId="0" applyFont="1" applyFill="1" applyBorder="1" applyAlignment="1">
      <alignment horizontal="center" vertical="center"/>
    </xf>
    <xf numFmtId="0" fontId="26" fillId="13" borderId="92" xfId="0" applyFont="1" applyFill="1" applyBorder="1"/>
    <xf numFmtId="0" fontId="26" fillId="13" borderId="8" xfId="0" applyFont="1" applyFill="1" applyBorder="1"/>
    <xf numFmtId="5" fontId="0" fillId="18" borderId="5" xfId="0" applyNumberFormat="1" applyFill="1" applyBorder="1" applyAlignment="1">
      <alignment horizontal="center" vertical="center"/>
    </xf>
    <xf numFmtId="0" fontId="0" fillId="18" borderId="92" xfId="0" applyFill="1" applyBorder="1" applyAlignment="1">
      <alignment horizontal="center" vertical="center"/>
    </xf>
    <xf numFmtId="0" fontId="0" fillId="18" borderId="75" xfId="0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0" fillId="13" borderId="5" xfId="0" applyFill="1" applyBorder="1" applyAlignment="1">
      <alignment horizontal="center" vertical="center"/>
    </xf>
    <xf numFmtId="0" fontId="0" fillId="13" borderId="92" xfId="0" applyFill="1" applyBorder="1" applyAlignment="1">
      <alignment horizontal="center" vertical="center"/>
    </xf>
    <xf numFmtId="0" fontId="0" fillId="13" borderId="75" xfId="0" applyFill="1" applyBorder="1" applyAlignment="1">
      <alignment horizontal="center" vertical="center"/>
    </xf>
    <xf numFmtId="0" fontId="27" fillId="14" borderId="5" xfId="0" applyFont="1" applyFill="1" applyBorder="1" applyAlignment="1">
      <alignment horizontal="center" vertical="center"/>
    </xf>
    <xf numFmtId="0" fontId="27" fillId="14" borderId="92" xfId="0" applyFont="1" applyFill="1" applyBorder="1" applyAlignment="1">
      <alignment horizontal="center" vertical="center"/>
    </xf>
    <xf numFmtId="0" fontId="27" fillId="14" borderId="75" xfId="0" applyFont="1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49" fontId="0" fillId="13" borderId="5" xfId="0" applyNumberFormat="1" applyFill="1" applyBorder="1" applyAlignment="1">
      <alignment horizontal="center" vertical="center"/>
    </xf>
    <xf numFmtId="49" fontId="0" fillId="13" borderId="92" xfId="0" applyNumberFormat="1" applyFill="1" applyBorder="1" applyAlignment="1">
      <alignment horizontal="center" vertical="center"/>
    </xf>
    <xf numFmtId="49" fontId="0" fillId="13" borderId="75" xfId="0" applyNumberFormat="1" applyFill="1" applyBorder="1" applyAlignment="1">
      <alignment horizontal="center" vertical="center"/>
    </xf>
    <xf numFmtId="0" fontId="24" fillId="2" borderId="93" xfId="0" applyFont="1" applyFill="1" applyBorder="1" applyAlignment="1">
      <alignment horizontal="center" vertical="center"/>
    </xf>
    <xf numFmtId="0" fontId="24" fillId="2" borderId="94" xfId="0" applyFont="1" applyFill="1" applyBorder="1" applyAlignment="1">
      <alignment horizontal="center" vertical="center"/>
    </xf>
    <xf numFmtId="0" fontId="24" fillId="2" borderId="95" xfId="0" applyFont="1" applyFill="1" applyBorder="1" applyAlignment="1">
      <alignment horizontal="center" vertical="center"/>
    </xf>
    <xf numFmtId="0" fontId="25" fillId="13" borderId="5" xfId="0" applyFont="1" applyFill="1" applyBorder="1" applyAlignment="1">
      <alignment horizontal="left" vertical="center"/>
    </xf>
    <xf numFmtId="0" fontId="25" fillId="13" borderId="92" xfId="0" applyFont="1" applyFill="1" applyBorder="1" applyAlignment="1">
      <alignment horizontal="left" vertical="center"/>
    </xf>
    <xf numFmtId="0" fontId="25" fillId="13" borderId="75" xfId="0" applyFont="1" applyFill="1" applyBorder="1" applyAlignment="1">
      <alignment horizontal="left" vertical="center"/>
    </xf>
    <xf numFmtId="0" fontId="7" fillId="4" borderId="0" xfId="0" applyFont="1" applyFill="1"/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2" fillId="0" borderId="61" xfId="0" applyFont="1" applyBorder="1" applyAlignment="1">
      <alignment wrapText="1"/>
    </xf>
    <xf numFmtId="0" fontId="0" fillId="0" borderId="77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3" fillId="15" borderId="3" xfId="0" applyFont="1" applyFill="1" applyBorder="1" applyAlignment="1">
      <alignment horizontal="center" vertical="center" wrapText="1"/>
    </xf>
    <xf numFmtId="0" fontId="3" fillId="15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4" borderId="16" xfId="0" applyFill="1" applyBorder="1"/>
    <xf numFmtId="0" fontId="0" fillId="4" borderId="98" xfId="0" applyFill="1" applyBorder="1"/>
    <xf numFmtId="0" fontId="0" fillId="0" borderId="0" xfId="0"/>
    <xf numFmtId="0" fontId="0" fillId="0" borderId="4" xfId="0" applyBorder="1" applyAlignment="1">
      <alignment vertical="center"/>
    </xf>
    <xf numFmtId="0" fontId="0" fillId="0" borderId="4" xfId="0" applyBorder="1"/>
    <xf numFmtId="0" fontId="3" fillId="0" borderId="110" xfId="0" applyFont="1" applyBorder="1" applyAlignment="1">
      <alignment horizontal="center" vertical="center" wrapText="1"/>
    </xf>
    <xf numFmtId="0" fontId="0" fillId="0" borderId="111" xfId="0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0" fillId="0" borderId="92" xfId="0" applyBorder="1" applyAlignment="1">
      <alignment vertical="center"/>
    </xf>
    <xf numFmtId="0" fontId="0" fillId="0" borderId="107" xfId="0" applyBorder="1" applyAlignment="1">
      <alignment vertical="center"/>
    </xf>
    <xf numFmtId="0" fontId="0" fillId="0" borderId="108" xfId="0" applyBorder="1" applyAlignment="1">
      <alignment horizontal="left" vertical="center"/>
    </xf>
    <xf numFmtId="0" fontId="0" fillId="0" borderId="8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3" fillId="0" borderId="112" xfId="0" applyFont="1" applyBorder="1" applyAlignment="1">
      <alignment vertical="center" wrapText="1"/>
    </xf>
    <xf numFmtId="0" fontId="3" fillId="0" borderId="113" xfId="0" applyFont="1" applyBorder="1" applyAlignment="1">
      <alignment vertical="center" wrapText="1"/>
    </xf>
    <xf numFmtId="0" fontId="0" fillId="0" borderId="14" xfId="0" applyBorder="1"/>
    <xf numFmtId="0" fontId="0" fillId="0" borderId="58" xfId="0" applyBorder="1"/>
    <xf numFmtId="0" fontId="0" fillId="0" borderId="16" xfId="0" applyBorder="1"/>
    <xf numFmtId="0" fontId="0" fillId="0" borderId="59" xfId="0" applyBorder="1"/>
    <xf numFmtId="0" fontId="0" fillId="0" borderId="13" xfId="0" applyBorder="1"/>
    <xf numFmtId="0" fontId="0" fillId="0" borderId="57" xfId="0" applyBorder="1"/>
    <xf numFmtId="0" fontId="0" fillId="0" borderId="0" xfId="0" applyAlignment="1">
      <alignment horizontal="center" vertical="center"/>
    </xf>
    <xf numFmtId="0" fontId="0" fillId="17" borderId="5" xfId="0" applyFill="1" applyBorder="1"/>
    <xf numFmtId="0" fontId="0" fillId="17" borderId="92" xfId="0" applyFill="1" applyBorder="1"/>
    <xf numFmtId="0" fontId="0" fillId="17" borderId="75" xfId="0" applyFill="1" applyBorder="1"/>
    <xf numFmtId="0" fontId="0" fillId="17" borderId="6" xfId="0" applyFill="1" applyBorder="1" applyAlignment="1">
      <alignment horizontal="center" vertical="center"/>
    </xf>
    <xf numFmtId="0" fontId="0" fillId="17" borderId="96" xfId="0" applyFill="1" applyBorder="1" applyAlignment="1">
      <alignment horizontal="center" vertical="center"/>
    </xf>
    <xf numFmtId="0" fontId="0" fillId="17" borderId="97" xfId="0" applyFill="1" applyBorder="1" applyAlignment="1">
      <alignment horizontal="center" vertical="center"/>
    </xf>
    <xf numFmtId="5" fontId="21" fillId="0" borderId="55" xfId="0" applyNumberFormat="1" applyFont="1" applyBorder="1"/>
    <xf numFmtId="0" fontId="0" fillId="0" borderId="55" xfId="0" applyBorder="1"/>
    <xf numFmtId="0" fontId="0" fillId="0" borderId="50" xfId="0" applyBorder="1"/>
    <xf numFmtId="0" fontId="0" fillId="0" borderId="109" xfId="0" applyBorder="1"/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7" xfId="0" applyBorder="1" applyAlignment="1">
      <alignment horizontal="center" vertical="center" wrapText="1"/>
    </xf>
    <xf numFmtId="0" fontId="3" fillId="0" borderId="101" xfId="0" applyFont="1" applyBorder="1" applyAlignment="1">
      <alignment horizontal="center" vertical="center" wrapText="1"/>
    </xf>
    <xf numFmtId="0" fontId="3" fillId="0" borderId="102" xfId="0" applyFont="1" applyBorder="1" applyAlignment="1">
      <alignment horizontal="center" vertical="center" wrapText="1"/>
    </xf>
    <xf numFmtId="0" fontId="3" fillId="0" borderId="103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96" xfId="0" applyBorder="1" applyAlignment="1">
      <alignment vertical="center"/>
    </xf>
    <xf numFmtId="0" fontId="0" fillId="0" borderId="97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13" borderId="108" xfId="0" applyFill="1" applyBorder="1"/>
    <xf numFmtId="0" fontId="0" fillId="13" borderId="87" xfId="0" applyFill="1" applyBorder="1"/>
    <xf numFmtId="0" fontId="0" fillId="13" borderId="8" xfId="0" applyFill="1" applyBorder="1"/>
    <xf numFmtId="0" fontId="0" fillId="13" borderId="5" xfId="0" applyFill="1" applyBorder="1"/>
    <xf numFmtId="0" fontId="0" fillId="13" borderId="92" xfId="0" applyFill="1" applyBorder="1"/>
    <xf numFmtId="0" fontId="0" fillId="13" borderId="107" xfId="0" applyFill="1" applyBorder="1"/>
    <xf numFmtId="0" fontId="0" fillId="13" borderId="99" xfId="0" applyFill="1" applyBorder="1" applyAlignment="1">
      <alignment vertical="top"/>
    </xf>
    <xf numFmtId="0" fontId="0" fillId="13" borderId="99" xfId="0" applyFill="1" applyBorder="1"/>
    <xf numFmtId="0" fontId="0" fillId="13" borderId="100" xfId="0" applyFill="1" applyBorder="1"/>
    <xf numFmtId="0" fontId="0" fillId="13" borderId="104" xfId="0" applyFill="1" applyBorder="1" applyAlignment="1">
      <alignment vertical="center"/>
    </xf>
    <xf numFmtId="0" fontId="0" fillId="13" borderId="105" xfId="0" applyFill="1" applyBorder="1" applyAlignment="1">
      <alignment vertical="center"/>
    </xf>
    <xf numFmtId="0" fontId="0" fillId="13" borderId="106" xfId="0" applyFill="1" applyBorder="1" applyAlignment="1">
      <alignment vertical="center"/>
    </xf>
    <xf numFmtId="0" fontId="0" fillId="0" borderId="87" xfId="0" applyBorder="1" applyAlignment="1">
      <alignment horizontal="center" vertical="center"/>
    </xf>
    <xf numFmtId="0" fontId="0" fillId="0" borderId="87" xfId="0" applyBorder="1"/>
    <xf numFmtId="0" fontId="0" fillId="0" borderId="104" xfId="0" applyBorder="1" applyAlignment="1">
      <alignment vertical="center"/>
    </xf>
    <xf numFmtId="0" fontId="0" fillId="0" borderId="105" xfId="0" applyBorder="1" applyAlignment="1">
      <alignment vertical="center"/>
    </xf>
    <xf numFmtId="0" fontId="0" fillId="0" borderId="106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99" xfId="0" applyBorder="1" applyAlignment="1">
      <alignment vertical="top"/>
    </xf>
    <xf numFmtId="0" fontId="0" fillId="0" borderId="99" xfId="0" applyBorder="1"/>
    <xf numFmtId="0" fontId="0" fillId="0" borderId="100" xfId="0" applyBorder="1"/>
    <xf numFmtId="5" fontId="21" fillId="0" borderId="55" xfId="0" applyNumberFormat="1" applyFont="1" applyBorder="1" applyAlignment="1">
      <alignment horizontal="right"/>
    </xf>
    <xf numFmtId="0" fontId="21" fillId="0" borderId="55" xfId="0" applyFont="1" applyBorder="1" applyAlignment="1">
      <alignment horizontal="right"/>
    </xf>
    <xf numFmtId="5" fontId="31" fillId="0" borderId="55" xfId="0" applyNumberFormat="1" applyFont="1" applyBorder="1" applyAlignment="1">
      <alignment horizontal="right"/>
    </xf>
    <xf numFmtId="0" fontId="31" fillId="0" borderId="55" xfId="0" applyFont="1" applyBorder="1" applyAlignment="1">
      <alignment horizontal="right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10</xdr:row>
      <xdr:rowOff>9525</xdr:rowOff>
    </xdr:from>
    <xdr:to>
      <xdr:col>7</xdr:col>
      <xdr:colOff>533400</xdr:colOff>
      <xdr:row>11</xdr:row>
      <xdr:rowOff>257175</xdr:rowOff>
    </xdr:to>
    <xdr:sp macro="" textlink="">
      <xdr:nvSpPr>
        <xdr:cNvPr id="11481" name="Line 1">
          <a:extLst>
            <a:ext uri="{FF2B5EF4-FFF2-40B4-BE49-F238E27FC236}">
              <a16:creationId xmlns:a16="http://schemas.microsoft.com/office/drawing/2014/main" id="{97DB8790-5B61-B498-D33F-8D45A311BA69}"/>
            </a:ext>
          </a:extLst>
        </xdr:cNvPr>
        <xdr:cNvSpPr>
          <a:spLocks noChangeShapeType="1"/>
        </xdr:cNvSpPr>
      </xdr:nvSpPr>
      <xdr:spPr bwMode="auto">
        <a:xfrm>
          <a:off x="4772025" y="1724025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11482" name="Line 2">
          <a:extLst>
            <a:ext uri="{FF2B5EF4-FFF2-40B4-BE49-F238E27FC236}">
              <a16:creationId xmlns:a16="http://schemas.microsoft.com/office/drawing/2014/main" id="{B09966D5-0577-2FFD-A2F9-EDFCCE8A639D}"/>
            </a:ext>
          </a:extLst>
        </xdr:cNvPr>
        <xdr:cNvSpPr>
          <a:spLocks noChangeShapeType="1"/>
        </xdr:cNvSpPr>
      </xdr:nvSpPr>
      <xdr:spPr bwMode="auto">
        <a:xfrm>
          <a:off x="47720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11483" name="Line 3">
          <a:extLst>
            <a:ext uri="{FF2B5EF4-FFF2-40B4-BE49-F238E27FC236}">
              <a16:creationId xmlns:a16="http://schemas.microsoft.com/office/drawing/2014/main" id="{35672A14-F14B-2424-E984-3A323589FAF3}"/>
            </a:ext>
          </a:extLst>
        </xdr:cNvPr>
        <xdr:cNvSpPr>
          <a:spLocks noChangeShapeType="1"/>
        </xdr:cNvSpPr>
      </xdr:nvSpPr>
      <xdr:spPr bwMode="auto">
        <a:xfrm>
          <a:off x="47720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65</xdr:row>
      <xdr:rowOff>9525</xdr:rowOff>
    </xdr:from>
    <xdr:to>
      <xdr:col>7</xdr:col>
      <xdr:colOff>533400</xdr:colOff>
      <xdr:row>66</xdr:row>
      <xdr:rowOff>257175</xdr:rowOff>
    </xdr:to>
    <xdr:sp macro="" textlink="">
      <xdr:nvSpPr>
        <xdr:cNvPr id="11484" name="Line 5">
          <a:extLst>
            <a:ext uri="{FF2B5EF4-FFF2-40B4-BE49-F238E27FC236}">
              <a16:creationId xmlns:a16="http://schemas.microsoft.com/office/drawing/2014/main" id="{5E86607E-59F5-4E01-4DF5-22756463CE4B}"/>
            </a:ext>
          </a:extLst>
        </xdr:cNvPr>
        <xdr:cNvSpPr>
          <a:spLocks noChangeShapeType="1"/>
        </xdr:cNvSpPr>
      </xdr:nvSpPr>
      <xdr:spPr bwMode="auto">
        <a:xfrm>
          <a:off x="4772025" y="12573000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11485" name="Line 6">
          <a:extLst>
            <a:ext uri="{FF2B5EF4-FFF2-40B4-BE49-F238E27FC236}">
              <a16:creationId xmlns:a16="http://schemas.microsoft.com/office/drawing/2014/main" id="{81A5EBA6-9B13-2FAA-FF6F-0CA0DF4B9826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65</xdr:row>
      <xdr:rowOff>9525</xdr:rowOff>
    </xdr:from>
    <xdr:to>
      <xdr:col>7</xdr:col>
      <xdr:colOff>533400</xdr:colOff>
      <xdr:row>66</xdr:row>
      <xdr:rowOff>257175</xdr:rowOff>
    </xdr:to>
    <xdr:sp macro="" textlink="">
      <xdr:nvSpPr>
        <xdr:cNvPr id="11486" name="Line 7">
          <a:extLst>
            <a:ext uri="{FF2B5EF4-FFF2-40B4-BE49-F238E27FC236}">
              <a16:creationId xmlns:a16="http://schemas.microsoft.com/office/drawing/2014/main" id="{2AF5F450-2F63-C0F2-CECD-FAE6883AF3F1}"/>
            </a:ext>
          </a:extLst>
        </xdr:cNvPr>
        <xdr:cNvSpPr>
          <a:spLocks noChangeShapeType="1"/>
        </xdr:cNvSpPr>
      </xdr:nvSpPr>
      <xdr:spPr bwMode="auto">
        <a:xfrm>
          <a:off x="4772025" y="12573000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11487" name="Line 8">
          <a:extLst>
            <a:ext uri="{FF2B5EF4-FFF2-40B4-BE49-F238E27FC236}">
              <a16:creationId xmlns:a16="http://schemas.microsoft.com/office/drawing/2014/main" id="{BACE2E01-CA12-75DD-3AF6-E9BEC25AE0D2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952500</xdr:colOff>
      <xdr:row>6</xdr:row>
      <xdr:rowOff>76200</xdr:rowOff>
    </xdr:from>
    <xdr:to>
      <xdr:col>10</xdr:col>
      <xdr:colOff>295275</xdr:colOff>
      <xdr:row>6</xdr:row>
      <xdr:rowOff>76200</xdr:rowOff>
    </xdr:to>
    <xdr:sp macro="" textlink="">
      <xdr:nvSpPr>
        <xdr:cNvPr id="11488" name="Line 9">
          <a:extLst>
            <a:ext uri="{FF2B5EF4-FFF2-40B4-BE49-F238E27FC236}">
              <a16:creationId xmlns:a16="http://schemas.microsoft.com/office/drawing/2014/main" id="{CCA12086-4F07-D652-5FCF-810F8D5C1D18}"/>
            </a:ext>
          </a:extLst>
        </xdr:cNvPr>
        <xdr:cNvSpPr>
          <a:spLocks noChangeShapeType="1"/>
        </xdr:cNvSpPr>
      </xdr:nvSpPr>
      <xdr:spPr bwMode="auto">
        <a:xfrm flipV="1">
          <a:off x="2371725" y="1133475"/>
          <a:ext cx="443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133350</xdr:colOff>
      <xdr:row>130</xdr:row>
      <xdr:rowOff>19050</xdr:rowOff>
    </xdr:from>
    <xdr:to>
      <xdr:col>13</xdr:col>
      <xdr:colOff>0</xdr:colOff>
      <xdr:row>130</xdr:row>
      <xdr:rowOff>19050</xdr:rowOff>
    </xdr:to>
    <xdr:sp macro="" textlink="">
      <xdr:nvSpPr>
        <xdr:cNvPr id="11489" name="Line 10">
          <a:extLst>
            <a:ext uri="{FF2B5EF4-FFF2-40B4-BE49-F238E27FC236}">
              <a16:creationId xmlns:a16="http://schemas.microsoft.com/office/drawing/2014/main" id="{7898328A-BFF2-4B67-E94D-660AB1749915}"/>
            </a:ext>
          </a:extLst>
        </xdr:cNvPr>
        <xdr:cNvSpPr>
          <a:spLocks noChangeShapeType="1"/>
        </xdr:cNvSpPr>
      </xdr:nvSpPr>
      <xdr:spPr bwMode="auto">
        <a:xfrm>
          <a:off x="3743325" y="25155525"/>
          <a:ext cx="460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65</xdr:row>
      <xdr:rowOff>9525</xdr:rowOff>
    </xdr:from>
    <xdr:to>
      <xdr:col>7</xdr:col>
      <xdr:colOff>533400</xdr:colOff>
      <xdr:row>66</xdr:row>
      <xdr:rowOff>257175</xdr:rowOff>
    </xdr:to>
    <xdr:sp macro="" textlink="">
      <xdr:nvSpPr>
        <xdr:cNvPr id="11490" name="Line 11">
          <a:extLst>
            <a:ext uri="{FF2B5EF4-FFF2-40B4-BE49-F238E27FC236}">
              <a16:creationId xmlns:a16="http://schemas.microsoft.com/office/drawing/2014/main" id="{5C2BE3A6-2333-D3E7-1B66-970F9796474C}"/>
            </a:ext>
          </a:extLst>
        </xdr:cNvPr>
        <xdr:cNvSpPr>
          <a:spLocks noChangeShapeType="1"/>
        </xdr:cNvSpPr>
      </xdr:nvSpPr>
      <xdr:spPr bwMode="auto">
        <a:xfrm>
          <a:off x="4772025" y="12573000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11491" name="Line 12">
          <a:extLst>
            <a:ext uri="{FF2B5EF4-FFF2-40B4-BE49-F238E27FC236}">
              <a16:creationId xmlns:a16="http://schemas.microsoft.com/office/drawing/2014/main" id="{87788660-2835-A412-2F8E-D00B750ABEDF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65</xdr:row>
      <xdr:rowOff>9525</xdr:rowOff>
    </xdr:from>
    <xdr:to>
      <xdr:col>7</xdr:col>
      <xdr:colOff>533400</xdr:colOff>
      <xdr:row>66</xdr:row>
      <xdr:rowOff>257175</xdr:rowOff>
    </xdr:to>
    <xdr:sp macro="" textlink="">
      <xdr:nvSpPr>
        <xdr:cNvPr id="11492" name="Line 13">
          <a:extLst>
            <a:ext uri="{FF2B5EF4-FFF2-40B4-BE49-F238E27FC236}">
              <a16:creationId xmlns:a16="http://schemas.microsoft.com/office/drawing/2014/main" id="{F7B8EF4A-4E91-47DF-58F2-A0B8A7F34B6C}"/>
            </a:ext>
          </a:extLst>
        </xdr:cNvPr>
        <xdr:cNvSpPr>
          <a:spLocks noChangeShapeType="1"/>
        </xdr:cNvSpPr>
      </xdr:nvSpPr>
      <xdr:spPr bwMode="auto">
        <a:xfrm>
          <a:off x="4772025" y="12573000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11493" name="Line 14">
          <a:extLst>
            <a:ext uri="{FF2B5EF4-FFF2-40B4-BE49-F238E27FC236}">
              <a16:creationId xmlns:a16="http://schemas.microsoft.com/office/drawing/2014/main" id="{75D05CE9-E9A0-CE21-46D6-E5AC1333CDB4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923925</xdr:colOff>
      <xdr:row>61</xdr:row>
      <xdr:rowOff>47625</xdr:rowOff>
    </xdr:from>
    <xdr:to>
      <xdr:col>10</xdr:col>
      <xdr:colOff>762000</xdr:colOff>
      <xdr:row>61</xdr:row>
      <xdr:rowOff>47625</xdr:rowOff>
    </xdr:to>
    <xdr:sp macro="" textlink="">
      <xdr:nvSpPr>
        <xdr:cNvPr id="11494" name="Line 15">
          <a:extLst>
            <a:ext uri="{FF2B5EF4-FFF2-40B4-BE49-F238E27FC236}">
              <a16:creationId xmlns:a16="http://schemas.microsoft.com/office/drawing/2014/main" id="{C19415A6-F623-D24F-9A44-23E9DE82F4C8}"/>
            </a:ext>
          </a:extLst>
        </xdr:cNvPr>
        <xdr:cNvSpPr>
          <a:spLocks noChangeShapeType="1"/>
        </xdr:cNvSpPr>
      </xdr:nvSpPr>
      <xdr:spPr bwMode="auto">
        <a:xfrm>
          <a:off x="2343150" y="11963400"/>
          <a:ext cx="493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914400</xdr:colOff>
      <xdr:row>61</xdr:row>
      <xdr:rowOff>76200</xdr:rowOff>
    </xdr:from>
    <xdr:to>
      <xdr:col>10</xdr:col>
      <xdr:colOff>762000</xdr:colOff>
      <xdr:row>61</xdr:row>
      <xdr:rowOff>76200</xdr:rowOff>
    </xdr:to>
    <xdr:sp macro="" textlink="">
      <xdr:nvSpPr>
        <xdr:cNvPr id="11495" name="Line 16">
          <a:extLst>
            <a:ext uri="{FF2B5EF4-FFF2-40B4-BE49-F238E27FC236}">
              <a16:creationId xmlns:a16="http://schemas.microsoft.com/office/drawing/2014/main" id="{31F1084B-396E-0446-775A-BC75B8B3F5CA}"/>
            </a:ext>
          </a:extLst>
        </xdr:cNvPr>
        <xdr:cNvSpPr>
          <a:spLocks noChangeShapeType="1"/>
        </xdr:cNvSpPr>
      </xdr:nvSpPr>
      <xdr:spPr bwMode="auto">
        <a:xfrm>
          <a:off x="2333625" y="11991975"/>
          <a:ext cx="494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65</xdr:row>
      <xdr:rowOff>9525</xdr:rowOff>
    </xdr:from>
    <xdr:to>
      <xdr:col>7</xdr:col>
      <xdr:colOff>533400</xdr:colOff>
      <xdr:row>66</xdr:row>
      <xdr:rowOff>257175</xdr:rowOff>
    </xdr:to>
    <xdr:sp macro="" textlink="">
      <xdr:nvSpPr>
        <xdr:cNvPr id="11496" name="Line 17">
          <a:extLst>
            <a:ext uri="{FF2B5EF4-FFF2-40B4-BE49-F238E27FC236}">
              <a16:creationId xmlns:a16="http://schemas.microsoft.com/office/drawing/2014/main" id="{7105FB4B-7A98-B27C-AFCC-C22BACA0852D}"/>
            </a:ext>
          </a:extLst>
        </xdr:cNvPr>
        <xdr:cNvSpPr>
          <a:spLocks noChangeShapeType="1"/>
        </xdr:cNvSpPr>
      </xdr:nvSpPr>
      <xdr:spPr bwMode="auto">
        <a:xfrm>
          <a:off x="4772025" y="12573000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11497" name="Line 18">
          <a:extLst>
            <a:ext uri="{FF2B5EF4-FFF2-40B4-BE49-F238E27FC236}">
              <a16:creationId xmlns:a16="http://schemas.microsoft.com/office/drawing/2014/main" id="{4986E696-FD39-4D31-4746-DC55716D849E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11498" name="Line 19">
          <a:extLst>
            <a:ext uri="{FF2B5EF4-FFF2-40B4-BE49-F238E27FC236}">
              <a16:creationId xmlns:a16="http://schemas.microsoft.com/office/drawing/2014/main" id="{63C206B9-DD6D-4D6E-FFA6-7D8BDCD3F6B1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923925</xdr:colOff>
      <xdr:row>61</xdr:row>
      <xdr:rowOff>47625</xdr:rowOff>
    </xdr:from>
    <xdr:to>
      <xdr:col>10</xdr:col>
      <xdr:colOff>762000</xdr:colOff>
      <xdr:row>61</xdr:row>
      <xdr:rowOff>47625</xdr:rowOff>
    </xdr:to>
    <xdr:sp macro="" textlink="">
      <xdr:nvSpPr>
        <xdr:cNvPr id="11499" name="Line 20">
          <a:extLst>
            <a:ext uri="{FF2B5EF4-FFF2-40B4-BE49-F238E27FC236}">
              <a16:creationId xmlns:a16="http://schemas.microsoft.com/office/drawing/2014/main" id="{20D8CCB5-344A-581B-3431-DF1ADE32638F}"/>
            </a:ext>
          </a:extLst>
        </xdr:cNvPr>
        <xdr:cNvSpPr>
          <a:spLocks noChangeShapeType="1"/>
        </xdr:cNvSpPr>
      </xdr:nvSpPr>
      <xdr:spPr bwMode="auto">
        <a:xfrm>
          <a:off x="2343150" y="11963400"/>
          <a:ext cx="493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914400</xdr:colOff>
      <xdr:row>61</xdr:row>
      <xdr:rowOff>76200</xdr:rowOff>
    </xdr:from>
    <xdr:to>
      <xdr:col>10</xdr:col>
      <xdr:colOff>762000</xdr:colOff>
      <xdr:row>61</xdr:row>
      <xdr:rowOff>76200</xdr:rowOff>
    </xdr:to>
    <xdr:sp macro="" textlink="">
      <xdr:nvSpPr>
        <xdr:cNvPr id="11500" name="Line 21">
          <a:extLst>
            <a:ext uri="{FF2B5EF4-FFF2-40B4-BE49-F238E27FC236}">
              <a16:creationId xmlns:a16="http://schemas.microsoft.com/office/drawing/2014/main" id="{ADFF431D-0072-7334-91DF-7EDB1920CFA5}"/>
            </a:ext>
          </a:extLst>
        </xdr:cNvPr>
        <xdr:cNvSpPr>
          <a:spLocks noChangeShapeType="1"/>
        </xdr:cNvSpPr>
      </xdr:nvSpPr>
      <xdr:spPr bwMode="auto">
        <a:xfrm>
          <a:off x="2333625" y="11991975"/>
          <a:ext cx="494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10</xdr:row>
      <xdr:rowOff>9525</xdr:rowOff>
    </xdr:from>
    <xdr:to>
      <xdr:col>7</xdr:col>
      <xdr:colOff>533400</xdr:colOff>
      <xdr:row>11</xdr:row>
      <xdr:rowOff>257175</xdr:rowOff>
    </xdr:to>
    <xdr:sp macro="" textlink="">
      <xdr:nvSpPr>
        <xdr:cNvPr id="11501" name="Line 22">
          <a:extLst>
            <a:ext uri="{FF2B5EF4-FFF2-40B4-BE49-F238E27FC236}">
              <a16:creationId xmlns:a16="http://schemas.microsoft.com/office/drawing/2014/main" id="{9CD5BBEA-3132-15DB-9E97-0416CF02DF0D}"/>
            </a:ext>
          </a:extLst>
        </xdr:cNvPr>
        <xdr:cNvSpPr>
          <a:spLocks noChangeShapeType="1"/>
        </xdr:cNvSpPr>
      </xdr:nvSpPr>
      <xdr:spPr bwMode="auto">
        <a:xfrm>
          <a:off x="4772025" y="1724025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11502" name="Line 23">
          <a:extLst>
            <a:ext uri="{FF2B5EF4-FFF2-40B4-BE49-F238E27FC236}">
              <a16:creationId xmlns:a16="http://schemas.microsoft.com/office/drawing/2014/main" id="{02C6C4CB-80AF-1A4A-2B9C-16B0A1765302}"/>
            </a:ext>
          </a:extLst>
        </xdr:cNvPr>
        <xdr:cNvSpPr>
          <a:spLocks noChangeShapeType="1"/>
        </xdr:cNvSpPr>
      </xdr:nvSpPr>
      <xdr:spPr bwMode="auto">
        <a:xfrm>
          <a:off x="47720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11503" name="Line 24">
          <a:extLst>
            <a:ext uri="{FF2B5EF4-FFF2-40B4-BE49-F238E27FC236}">
              <a16:creationId xmlns:a16="http://schemas.microsoft.com/office/drawing/2014/main" id="{8841D202-FC1A-86C2-F622-E727A06CBA7E}"/>
            </a:ext>
          </a:extLst>
        </xdr:cNvPr>
        <xdr:cNvSpPr>
          <a:spLocks noChangeShapeType="1"/>
        </xdr:cNvSpPr>
      </xdr:nvSpPr>
      <xdr:spPr bwMode="auto">
        <a:xfrm>
          <a:off x="47720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952500</xdr:colOff>
      <xdr:row>6</xdr:row>
      <xdr:rowOff>57150</xdr:rowOff>
    </xdr:from>
    <xdr:to>
      <xdr:col>10</xdr:col>
      <xdr:colOff>295275</xdr:colOff>
      <xdr:row>6</xdr:row>
      <xdr:rowOff>57150</xdr:rowOff>
    </xdr:to>
    <xdr:sp macro="" textlink="">
      <xdr:nvSpPr>
        <xdr:cNvPr id="11504" name="Line 9">
          <a:extLst>
            <a:ext uri="{FF2B5EF4-FFF2-40B4-BE49-F238E27FC236}">
              <a16:creationId xmlns:a16="http://schemas.microsoft.com/office/drawing/2014/main" id="{EC42C67B-F8BC-209D-A7A0-4F482F452BBD}"/>
            </a:ext>
          </a:extLst>
        </xdr:cNvPr>
        <xdr:cNvSpPr>
          <a:spLocks noChangeShapeType="1"/>
        </xdr:cNvSpPr>
      </xdr:nvSpPr>
      <xdr:spPr bwMode="auto">
        <a:xfrm flipV="1">
          <a:off x="2371725" y="1114425"/>
          <a:ext cx="443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10</xdr:row>
      <xdr:rowOff>9525</xdr:rowOff>
    </xdr:from>
    <xdr:to>
      <xdr:col>7</xdr:col>
      <xdr:colOff>533400</xdr:colOff>
      <xdr:row>11</xdr:row>
      <xdr:rowOff>257175</xdr:rowOff>
    </xdr:to>
    <xdr:sp macro="" textlink="">
      <xdr:nvSpPr>
        <xdr:cNvPr id="10484" name="Line 1">
          <a:extLst>
            <a:ext uri="{FF2B5EF4-FFF2-40B4-BE49-F238E27FC236}">
              <a16:creationId xmlns:a16="http://schemas.microsoft.com/office/drawing/2014/main" id="{5F12DC48-281C-A855-DAF8-A2C150F386BE}"/>
            </a:ext>
          </a:extLst>
        </xdr:cNvPr>
        <xdr:cNvSpPr>
          <a:spLocks noChangeShapeType="1"/>
        </xdr:cNvSpPr>
      </xdr:nvSpPr>
      <xdr:spPr bwMode="auto">
        <a:xfrm>
          <a:off x="4772025" y="1724025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10485" name="Line 2">
          <a:extLst>
            <a:ext uri="{FF2B5EF4-FFF2-40B4-BE49-F238E27FC236}">
              <a16:creationId xmlns:a16="http://schemas.microsoft.com/office/drawing/2014/main" id="{AD694833-09FE-FF2B-24B6-04323B564B16}"/>
            </a:ext>
          </a:extLst>
        </xdr:cNvPr>
        <xdr:cNvSpPr>
          <a:spLocks noChangeShapeType="1"/>
        </xdr:cNvSpPr>
      </xdr:nvSpPr>
      <xdr:spPr bwMode="auto">
        <a:xfrm>
          <a:off x="47720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10486" name="Line 3">
          <a:extLst>
            <a:ext uri="{FF2B5EF4-FFF2-40B4-BE49-F238E27FC236}">
              <a16:creationId xmlns:a16="http://schemas.microsoft.com/office/drawing/2014/main" id="{905E361D-A402-E820-E31B-1C703B4E1294}"/>
            </a:ext>
          </a:extLst>
        </xdr:cNvPr>
        <xdr:cNvSpPr>
          <a:spLocks noChangeShapeType="1"/>
        </xdr:cNvSpPr>
      </xdr:nvSpPr>
      <xdr:spPr bwMode="auto">
        <a:xfrm>
          <a:off x="47720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65</xdr:row>
      <xdr:rowOff>9525</xdr:rowOff>
    </xdr:from>
    <xdr:to>
      <xdr:col>7</xdr:col>
      <xdr:colOff>533400</xdr:colOff>
      <xdr:row>66</xdr:row>
      <xdr:rowOff>257175</xdr:rowOff>
    </xdr:to>
    <xdr:sp macro="" textlink="">
      <xdr:nvSpPr>
        <xdr:cNvPr id="10487" name="Line 5">
          <a:extLst>
            <a:ext uri="{FF2B5EF4-FFF2-40B4-BE49-F238E27FC236}">
              <a16:creationId xmlns:a16="http://schemas.microsoft.com/office/drawing/2014/main" id="{C99E97D9-07CD-4364-1E91-D5659D3E2CE7}"/>
            </a:ext>
          </a:extLst>
        </xdr:cNvPr>
        <xdr:cNvSpPr>
          <a:spLocks noChangeShapeType="1"/>
        </xdr:cNvSpPr>
      </xdr:nvSpPr>
      <xdr:spPr bwMode="auto">
        <a:xfrm>
          <a:off x="4772025" y="12573000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10488" name="Line 6">
          <a:extLst>
            <a:ext uri="{FF2B5EF4-FFF2-40B4-BE49-F238E27FC236}">
              <a16:creationId xmlns:a16="http://schemas.microsoft.com/office/drawing/2014/main" id="{4748F348-C519-174E-F8E1-921F109C5E4B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65</xdr:row>
      <xdr:rowOff>9525</xdr:rowOff>
    </xdr:from>
    <xdr:to>
      <xdr:col>7</xdr:col>
      <xdr:colOff>533400</xdr:colOff>
      <xdr:row>66</xdr:row>
      <xdr:rowOff>257175</xdr:rowOff>
    </xdr:to>
    <xdr:sp macro="" textlink="">
      <xdr:nvSpPr>
        <xdr:cNvPr id="10489" name="Line 7">
          <a:extLst>
            <a:ext uri="{FF2B5EF4-FFF2-40B4-BE49-F238E27FC236}">
              <a16:creationId xmlns:a16="http://schemas.microsoft.com/office/drawing/2014/main" id="{77B570A2-51B1-D92B-1586-2E172A028F44}"/>
            </a:ext>
          </a:extLst>
        </xdr:cNvPr>
        <xdr:cNvSpPr>
          <a:spLocks noChangeShapeType="1"/>
        </xdr:cNvSpPr>
      </xdr:nvSpPr>
      <xdr:spPr bwMode="auto">
        <a:xfrm>
          <a:off x="4772025" y="12573000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10490" name="Line 8">
          <a:extLst>
            <a:ext uri="{FF2B5EF4-FFF2-40B4-BE49-F238E27FC236}">
              <a16:creationId xmlns:a16="http://schemas.microsoft.com/office/drawing/2014/main" id="{C1F6538E-1BAE-83AC-5C8A-966C4D57B1C8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133350</xdr:colOff>
      <xdr:row>130</xdr:row>
      <xdr:rowOff>19050</xdr:rowOff>
    </xdr:from>
    <xdr:to>
      <xdr:col>13</xdr:col>
      <xdr:colOff>0</xdr:colOff>
      <xdr:row>130</xdr:row>
      <xdr:rowOff>19050</xdr:rowOff>
    </xdr:to>
    <xdr:sp macro="" textlink="">
      <xdr:nvSpPr>
        <xdr:cNvPr id="10491" name="Line 10">
          <a:extLst>
            <a:ext uri="{FF2B5EF4-FFF2-40B4-BE49-F238E27FC236}">
              <a16:creationId xmlns:a16="http://schemas.microsoft.com/office/drawing/2014/main" id="{0DB5CC8F-3A4A-5B69-0FCE-E8067F45303E}"/>
            </a:ext>
          </a:extLst>
        </xdr:cNvPr>
        <xdr:cNvSpPr>
          <a:spLocks noChangeShapeType="1"/>
        </xdr:cNvSpPr>
      </xdr:nvSpPr>
      <xdr:spPr bwMode="auto">
        <a:xfrm>
          <a:off x="3743325" y="25155525"/>
          <a:ext cx="460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65</xdr:row>
      <xdr:rowOff>9525</xdr:rowOff>
    </xdr:from>
    <xdr:to>
      <xdr:col>7</xdr:col>
      <xdr:colOff>533400</xdr:colOff>
      <xdr:row>66</xdr:row>
      <xdr:rowOff>257175</xdr:rowOff>
    </xdr:to>
    <xdr:sp macro="" textlink="">
      <xdr:nvSpPr>
        <xdr:cNvPr id="10492" name="Line 11">
          <a:extLst>
            <a:ext uri="{FF2B5EF4-FFF2-40B4-BE49-F238E27FC236}">
              <a16:creationId xmlns:a16="http://schemas.microsoft.com/office/drawing/2014/main" id="{E7846CB1-B123-37E2-4A0B-C49B7B0C854C}"/>
            </a:ext>
          </a:extLst>
        </xdr:cNvPr>
        <xdr:cNvSpPr>
          <a:spLocks noChangeShapeType="1"/>
        </xdr:cNvSpPr>
      </xdr:nvSpPr>
      <xdr:spPr bwMode="auto">
        <a:xfrm>
          <a:off x="4772025" y="12573000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10493" name="Line 12">
          <a:extLst>
            <a:ext uri="{FF2B5EF4-FFF2-40B4-BE49-F238E27FC236}">
              <a16:creationId xmlns:a16="http://schemas.microsoft.com/office/drawing/2014/main" id="{33D0F958-E130-8CF0-DB30-5C554B4FDFB9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65</xdr:row>
      <xdr:rowOff>9525</xdr:rowOff>
    </xdr:from>
    <xdr:to>
      <xdr:col>7</xdr:col>
      <xdr:colOff>533400</xdr:colOff>
      <xdr:row>66</xdr:row>
      <xdr:rowOff>257175</xdr:rowOff>
    </xdr:to>
    <xdr:sp macro="" textlink="">
      <xdr:nvSpPr>
        <xdr:cNvPr id="10494" name="Line 13">
          <a:extLst>
            <a:ext uri="{FF2B5EF4-FFF2-40B4-BE49-F238E27FC236}">
              <a16:creationId xmlns:a16="http://schemas.microsoft.com/office/drawing/2014/main" id="{005D3904-486C-51AA-87C2-B28BC09DBEF8}"/>
            </a:ext>
          </a:extLst>
        </xdr:cNvPr>
        <xdr:cNvSpPr>
          <a:spLocks noChangeShapeType="1"/>
        </xdr:cNvSpPr>
      </xdr:nvSpPr>
      <xdr:spPr bwMode="auto">
        <a:xfrm>
          <a:off x="4772025" y="12573000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10495" name="Line 14">
          <a:extLst>
            <a:ext uri="{FF2B5EF4-FFF2-40B4-BE49-F238E27FC236}">
              <a16:creationId xmlns:a16="http://schemas.microsoft.com/office/drawing/2014/main" id="{343022FE-A20A-4061-C27E-DCC862E89EC6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923925</xdr:colOff>
      <xdr:row>61</xdr:row>
      <xdr:rowOff>47625</xdr:rowOff>
    </xdr:from>
    <xdr:to>
      <xdr:col>10</xdr:col>
      <xdr:colOff>762000</xdr:colOff>
      <xdr:row>61</xdr:row>
      <xdr:rowOff>47625</xdr:rowOff>
    </xdr:to>
    <xdr:sp macro="" textlink="">
      <xdr:nvSpPr>
        <xdr:cNvPr id="10496" name="Line 15">
          <a:extLst>
            <a:ext uri="{FF2B5EF4-FFF2-40B4-BE49-F238E27FC236}">
              <a16:creationId xmlns:a16="http://schemas.microsoft.com/office/drawing/2014/main" id="{92D8116D-EA08-AEEB-21F1-4DD95ED34E38}"/>
            </a:ext>
          </a:extLst>
        </xdr:cNvPr>
        <xdr:cNvSpPr>
          <a:spLocks noChangeShapeType="1"/>
        </xdr:cNvSpPr>
      </xdr:nvSpPr>
      <xdr:spPr bwMode="auto">
        <a:xfrm>
          <a:off x="2343150" y="11963400"/>
          <a:ext cx="493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914400</xdr:colOff>
      <xdr:row>61</xdr:row>
      <xdr:rowOff>76200</xdr:rowOff>
    </xdr:from>
    <xdr:to>
      <xdr:col>10</xdr:col>
      <xdr:colOff>762000</xdr:colOff>
      <xdr:row>61</xdr:row>
      <xdr:rowOff>76200</xdr:rowOff>
    </xdr:to>
    <xdr:sp macro="" textlink="">
      <xdr:nvSpPr>
        <xdr:cNvPr id="10497" name="Line 16">
          <a:extLst>
            <a:ext uri="{FF2B5EF4-FFF2-40B4-BE49-F238E27FC236}">
              <a16:creationId xmlns:a16="http://schemas.microsoft.com/office/drawing/2014/main" id="{76FC004B-F1CC-70F5-A983-25DBAEEB1CF6}"/>
            </a:ext>
          </a:extLst>
        </xdr:cNvPr>
        <xdr:cNvSpPr>
          <a:spLocks noChangeShapeType="1"/>
        </xdr:cNvSpPr>
      </xdr:nvSpPr>
      <xdr:spPr bwMode="auto">
        <a:xfrm>
          <a:off x="2333625" y="11991975"/>
          <a:ext cx="494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65</xdr:row>
      <xdr:rowOff>9525</xdr:rowOff>
    </xdr:from>
    <xdr:to>
      <xdr:col>7</xdr:col>
      <xdr:colOff>533400</xdr:colOff>
      <xdr:row>66</xdr:row>
      <xdr:rowOff>257175</xdr:rowOff>
    </xdr:to>
    <xdr:sp macro="" textlink="">
      <xdr:nvSpPr>
        <xdr:cNvPr id="10498" name="Line 17">
          <a:extLst>
            <a:ext uri="{FF2B5EF4-FFF2-40B4-BE49-F238E27FC236}">
              <a16:creationId xmlns:a16="http://schemas.microsoft.com/office/drawing/2014/main" id="{66EB2894-7EA3-CD8A-8491-D2C39C64A83D}"/>
            </a:ext>
          </a:extLst>
        </xdr:cNvPr>
        <xdr:cNvSpPr>
          <a:spLocks noChangeShapeType="1"/>
        </xdr:cNvSpPr>
      </xdr:nvSpPr>
      <xdr:spPr bwMode="auto">
        <a:xfrm>
          <a:off x="4772025" y="12573000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10499" name="Line 18">
          <a:extLst>
            <a:ext uri="{FF2B5EF4-FFF2-40B4-BE49-F238E27FC236}">
              <a16:creationId xmlns:a16="http://schemas.microsoft.com/office/drawing/2014/main" id="{C56C7D2F-9C1B-168D-EBB3-4998DB13E91B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10500" name="Line 19">
          <a:extLst>
            <a:ext uri="{FF2B5EF4-FFF2-40B4-BE49-F238E27FC236}">
              <a16:creationId xmlns:a16="http://schemas.microsoft.com/office/drawing/2014/main" id="{4DA90F3F-40F0-7118-B0BE-106BBE5F9435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923925</xdr:colOff>
      <xdr:row>61</xdr:row>
      <xdr:rowOff>47625</xdr:rowOff>
    </xdr:from>
    <xdr:to>
      <xdr:col>10</xdr:col>
      <xdr:colOff>762000</xdr:colOff>
      <xdr:row>61</xdr:row>
      <xdr:rowOff>47625</xdr:rowOff>
    </xdr:to>
    <xdr:sp macro="" textlink="">
      <xdr:nvSpPr>
        <xdr:cNvPr id="10501" name="Line 20">
          <a:extLst>
            <a:ext uri="{FF2B5EF4-FFF2-40B4-BE49-F238E27FC236}">
              <a16:creationId xmlns:a16="http://schemas.microsoft.com/office/drawing/2014/main" id="{18FD520B-FCDD-4992-5D48-3CBF4C8F8C3A}"/>
            </a:ext>
          </a:extLst>
        </xdr:cNvPr>
        <xdr:cNvSpPr>
          <a:spLocks noChangeShapeType="1"/>
        </xdr:cNvSpPr>
      </xdr:nvSpPr>
      <xdr:spPr bwMode="auto">
        <a:xfrm>
          <a:off x="2343150" y="11963400"/>
          <a:ext cx="493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914400</xdr:colOff>
      <xdr:row>61</xdr:row>
      <xdr:rowOff>76200</xdr:rowOff>
    </xdr:from>
    <xdr:to>
      <xdr:col>10</xdr:col>
      <xdr:colOff>762000</xdr:colOff>
      <xdr:row>61</xdr:row>
      <xdr:rowOff>76200</xdr:rowOff>
    </xdr:to>
    <xdr:sp macro="" textlink="">
      <xdr:nvSpPr>
        <xdr:cNvPr id="10502" name="Line 21">
          <a:extLst>
            <a:ext uri="{FF2B5EF4-FFF2-40B4-BE49-F238E27FC236}">
              <a16:creationId xmlns:a16="http://schemas.microsoft.com/office/drawing/2014/main" id="{417A1327-254F-D924-763C-F96DF5A05787}"/>
            </a:ext>
          </a:extLst>
        </xdr:cNvPr>
        <xdr:cNvSpPr>
          <a:spLocks noChangeShapeType="1"/>
        </xdr:cNvSpPr>
      </xdr:nvSpPr>
      <xdr:spPr bwMode="auto">
        <a:xfrm>
          <a:off x="2333625" y="11991975"/>
          <a:ext cx="494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10</xdr:row>
      <xdr:rowOff>9525</xdr:rowOff>
    </xdr:from>
    <xdr:to>
      <xdr:col>7</xdr:col>
      <xdr:colOff>533400</xdr:colOff>
      <xdr:row>11</xdr:row>
      <xdr:rowOff>257175</xdr:rowOff>
    </xdr:to>
    <xdr:sp macro="" textlink="">
      <xdr:nvSpPr>
        <xdr:cNvPr id="10503" name="Line 22">
          <a:extLst>
            <a:ext uri="{FF2B5EF4-FFF2-40B4-BE49-F238E27FC236}">
              <a16:creationId xmlns:a16="http://schemas.microsoft.com/office/drawing/2014/main" id="{C2489A1D-1A55-5640-2978-B14D2FBAB0D2}"/>
            </a:ext>
          </a:extLst>
        </xdr:cNvPr>
        <xdr:cNvSpPr>
          <a:spLocks noChangeShapeType="1"/>
        </xdr:cNvSpPr>
      </xdr:nvSpPr>
      <xdr:spPr bwMode="auto">
        <a:xfrm>
          <a:off x="4772025" y="1724025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10504" name="Line 23">
          <a:extLst>
            <a:ext uri="{FF2B5EF4-FFF2-40B4-BE49-F238E27FC236}">
              <a16:creationId xmlns:a16="http://schemas.microsoft.com/office/drawing/2014/main" id="{54F1183B-1354-F54C-B224-6110F129BBF6}"/>
            </a:ext>
          </a:extLst>
        </xdr:cNvPr>
        <xdr:cNvSpPr>
          <a:spLocks noChangeShapeType="1"/>
        </xdr:cNvSpPr>
      </xdr:nvSpPr>
      <xdr:spPr bwMode="auto">
        <a:xfrm>
          <a:off x="47720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10505" name="Line 24">
          <a:extLst>
            <a:ext uri="{FF2B5EF4-FFF2-40B4-BE49-F238E27FC236}">
              <a16:creationId xmlns:a16="http://schemas.microsoft.com/office/drawing/2014/main" id="{49CD5A64-CF2A-625F-C750-D52BAA9C9755}"/>
            </a:ext>
          </a:extLst>
        </xdr:cNvPr>
        <xdr:cNvSpPr>
          <a:spLocks noChangeShapeType="1"/>
        </xdr:cNvSpPr>
      </xdr:nvSpPr>
      <xdr:spPr bwMode="auto">
        <a:xfrm>
          <a:off x="47720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10</xdr:row>
      <xdr:rowOff>9525</xdr:rowOff>
    </xdr:from>
    <xdr:to>
      <xdr:col>7</xdr:col>
      <xdr:colOff>533400</xdr:colOff>
      <xdr:row>11</xdr:row>
      <xdr:rowOff>257175</xdr:rowOff>
    </xdr:to>
    <xdr:sp macro="" textlink="">
      <xdr:nvSpPr>
        <xdr:cNvPr id="10506" name="Line 25">
          <a:extLst>
            <a:ext uri="{FF2B5EF4-FFF2-40B4-BE49-F238E27FC236}">
              <a16:creationId xmlns:a16="http://schemas.microsoft.com/office/drawing/2014/main" id="{60867F0C-A5F3-CB33-F185-B6959E642CB4}"/>
            </a:ext>
          </a:extLst>
        </xdr:cNvPr>
        <xdr:cNvSpPr>
          <a:spLocks noChangeShapeType="1"/>
        </xdr:cNvSpPr>
      </xdr:nvSpPr>
      <xdr:spPr bwMode="auto">
        <a:xfrm>
          <a:off x="4772025" y="1724025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10507" name="Line 26">
          <a:extLst>
            <a:ext uri="{FF2B5EF4-FFF2-40B4-BE49-F238E27FC236}">
              <a16:creationId xmlns:a16="http://schemas.microsoft.com/office/drawing/2014/main" id="{27060FE1-9C96-A7E4-D1B2-30F8BF5B2D25}"/>
            </a:ext>
          </a:extLst>
        </xdr:cNvPr>
        <xdr:cNvSpPr>
          <a:spLocks noChangeShapeType="1"/>
        </xdr:cNvSpPr>
      </xdr:nvSpPr>
      <xdr:spPr bwMode="auto">
        <a:xfrm>
          <a:off x="47720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10508" name="Line 27">
          <a:extLst>
            <a:ext uri="{FF2B5EF4-FFF2-40B4-BE49-F238E27FC236}">
              <a16:creationId xmlns:a16="http://schemas.microsoft.com/office/drawing/2014/main" id="{45ECEC60-8718-8604-E685-B063537D1B13}"/>
            </a:ext>
          </a:extLst>
        </xdr:cNvPr>
        <xdr:cNvSpPr>
          <a:spLocks noChangeShapeType="1"/>
        </xdr:cNvSpPr>
      </xdr:nvSpPr>
      <xdr:spPr bwMode="auto">
        <a:xfrm>
          <a:off x="47720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942975</xdr:colOff>
      <xdr:row>6</xdr:row>
      <xdr:rowOff>85725</xdr:rowOff>
    </xdr:from>
    <xdr:to>
      <xdr:col>10</xdr:col>
      <xdr:colOff>285750</xdr:colOff>
      <xdr:row>6</xdr:row>
      <xdr:rowOff>85725</xdr:rowOff>
    </xdr:to>
    <xdr:sp macro="" textlink="">
      <xdr:nvSpPr>
        <xdr:cNvPr id="10509" name="Line 9">
          <a:extLst>
            <a:ext uri="{FF2B5EF4-FFF2-40B4-BE49-F238E27FC236}">
              <a16:creationId xmlns:a16="http://schemas.microsoft.com/office/drawing/2014/main" id="{595F3039-0B7D-1B55-56AF-8E0FD874FE5A}"/>
            </a:ext>
          </a:extLst>
        </xdr:cNvPr>
        <xdr:cNvSpPr>
          <a:spLocks noChangeShapeType="1"/>
        </xdr:cNvSpPr>
      </xdr:nvSpPr>
      <xdr:spPr bwMode="auto">
        <a:xfrm flipV="1">
          <a:off x="2362200" y="1143000"/>
          <a:ext cx="443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942975</xdr:colOff>
      <xdr:row>6</xdr:row>
      <xdr:rowOff>114300</xdr:rowOff>
    </xdr:from>
    <xdr:to>
      <xdr:col>10</xdr:col>
      <xdr:colOff>285750</xdr:colOff>
      <xdr:row>6</xdr:row>
      <xdr:rowOff>114300</xdr:rowOff>
    </xdr:to>
    <xdr:sp macro="" textlink="">
      <xdr:nvSpPr>
        <xdr:cNvPr id="10510" name="Line 9">
          <a:extLst>
            <a:ext uri="{FF2B5EF4-FFF2-40B4-BE49-F238E27FC236}">
              <a16:creationId xmlns:a16="http://schemas.microsoft.com/office/drawing/2014/main" id="{E9BAE379-11F4-B6A5-904F-802194ACD044}"/>
            </a:ext>
          </a:extLst>
        </xdr:cNvPr>
        <xdr:cNvSpPr>
          <a:spLocks noChangeShapeType="1"/>
        </xdr:cNvSpPr>
      </xdr:nvSpPr>
      <xdr:spPr bwMode="auto">
        <a:xfrm flipV="1">
          <a:off x="2362200" y="1171575"/>
          <a:ext cx="443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N21"/>
  <sheetViews>
    <sheetView tabSelected="1" zoomScaleNormal="100" workbookViewId="0"/>
  </sheetViews>
  <sheetFormatPr defaultRowHeight="13.5"/>
  <cols>
    <col min="2" max="2" width="11.75" customWidth="1"/>
    <col min="3" max="3" width="5.625" customWidth="1"/>
    <col min="4" max="4" width="11.875" customWidth="1"/>
    <col min="5" max="5" width="4.625" customWidth="1"/>
    <col min="9" max="9" width="14.5" customWidth="1"/>
  </cols>
  <sheetData>
    <row r="1" spans="2:14" ht="14.25" thickBot="1"/>
    <row r="2" spans="2:14" ht="32.25" customHeight="1" thickTop="1" thickBot="1">
      <c r="B2" s="302" t="str">
        <f>"第"&amp;DBCS(L2)&amp;"回 "&amp;"石見陸上競技大会　参加申込　　申込者等基本入力"</f>
        <v>第１００回 石見陸上競技大会　参加申込　　申込者等基本入力</v>
      </c>
      <c r="C2" s="303"/>
      <c r="D2" s="303"/>
      <c r="E2" s="303"/>
      <c r="F2" s="303"/>
      <c r="G2" s="303"/>
      <c r="H2" s="303"/>
      <c r="I2" s="304"/>
      <c r="K2" s="264" t="s">
        <v>170</v>
      </c>
      <c r="L2" s="265">
        <v>100</v>
      </c>
      <c r="M2" s="266" t="s">
        <v>171</v>
      </c>
      <c r="N2" s="267" t="s">
        <v>172</v>
      </c>
    </row>
    <row r="3" spans="2:14" ht="14.25" thickTop="1"/>
    <row r="4" spans="2:14" ht="17.25">
      <c r="D4" s="295" t="s">
        <v>67</v>
      </c>
      <c r="E4" s="296"/>
      <c r="F4" s="297"/>
    </row>
    <row r="6" spans="2:14">
      <c r="D6" s="152"/>
      <c r="F6" s="143" t="s">
        <v>52</v>
      </c>
    </row>
    <row r="8" spans="2:14" ht="28.5" customHeight="1">
      <c r="B8" s="153" t="s">
        <v>53</v>
      </c>
      <c r="C8" s="154"/>
      <c r="D8" s="305"/>
      <c r="E8" s="306"/>
      <c r="F8" s="306"/>
      <c r="G8" s="306"/>
      <c r="H8" s="306"/>
      <c r="I8" s="307"/>
      <c r="J8" s="262" t="s">
        <v>166</v>
      </c>
    </row>
    <row r="9" spans="2:14" ht="26.25" customHeight="1">
      <c r="B9" s="153" t="s">
        <v>60</v>
      </c>
      <c r="C9" s="155" t="s">
        <v>57</v>
      </c>
      <c r="D9" s="156"/>
      <c r="E9" s="157" t="s">
        <v>60</v>
      </c>
      <c r="F9" s="281"/>
      <c r="G9" s="282"/>
      <c r="H9" s="282"/>
      <c r="I9" s="283"/>
    </row>
    <row r="10" spans="2:14" ht="39.75" customHeight="1">
      <c r="B10" s="263" t="s">
        <v>167</v>
      </c>
      <c r="C10" s="158"/>
      <c r="D10" s="284"/>
      <c r="E10" s="285"/>
      <c r="F10" s="286"/>
    </row>
    <row r="11" spans="2:14" ht="39.75" customHeight="1">
      <c r="B11" s="298" t="s">
        <v>54</v>
      </c>
      <c r="C11" s="155" t="s">
        <v>58</v>
      </c>
      <c r="D11" s="292"/>
      <c r="E11" s="293"/>
      <c r="F11" s="294"/>
    </row>
    <row r="12" spans="2:14" ht="39.75" customHeight="1">
      <c r="B12" s="298"/>
      <c r="C12" s="155" t="s">
        <v>63</v>
      </c>
      <c r="D12" s="299"/>
      <c r="E12" s="300"/>
      <c r="F12" s="301"/>
      <c r="G12" s="290" t="s">
        <v>157</v>
      </c>
      <c r="H12" s="291"/>
      <c r="I12" s="291"/>
    </row>
    <row r="13" spans="2:14" ht="39.75" customHeight="1">
      <c r="B13" s="261" t="s">
        <v>149</v>
      </c>
      <c r="C13" s="155"/>
      <c r="D13" s="292"/>
      <c r="E13" s="293"/>
      <c r="F13" s="294"/>
      <c r="G13" s="290" t="s">
        <v>158</v>
      </c>
      <c r="H13" s="291"/>
      <c r="I13" s="291"/>
    </row>
    <row r="14" spans="2:14" ht="39.75" customHeight="1">
      <c r="B14" s="261" t="s">
        <v>161</v>
      </c>
      <c r="C14" s="155"/>
      <c r="D14" s="287">
        <f>+小男子一覧印刷用!K58</f>
        <v>0</v>
      </c>
      <c r="E14" s="288"/>
      <c r="F14" s="289"/>
      <c r="G14" s="290" t="s">
        <v>162</v>
      </c>
      <c r="H14" s="291"/>
      <c r="I14" s="291"/>
    </row>
    <row r="16" spans="2:14" ht="21" customHeight="1">
      <c r="D16" s="159" t="s">
        <v>55</v>
      </c>
    </row>
    <row r="17" spans="2:9">
      <c r="B17" s="269" t="s">
        <v>56</v>
      </c>
      <c r="D17" s="272"/>
      <c r="E17" s="273"/>
      <c r="F17" s="273"/>
      <c r="G17" s="273"/>
      <c r="H17" s="273"/>
      <c r="I17" s="274"/>
    </row>
    <row r="18" spans="2:9">
      <c r="B18" s="270"/>
      <c r="D18" s="275"/>
      <c r="E18" s="276"/>
      <c r="F18" s="276"/>
      <c r="G18" s="276"/>
      <c r="H18" s="276"/>
      <c r="I18" s="277"/>
    </row>
    <row r="19" spans="2:9">
      <c r="B19" s="270"/>
      <c r="D19" s="275"/>
      <c r="E19" s="276"/>
      <c r="F19" s="276"/>
      <c r="G19" s="276"/>
      <c r="H19" s="276"/>
      <c r="I19" s="277"/>
    </row>
    <row r="20" spans="2:9">
      <c r="B20" s="270"/>
      <c r="D20" s="275"/>
      <c r="E20" s="276"/>
      <c r="F20" s="276"/>
      <c r="G20" s="276"/>
      <c r="H20" s="276"/>
      <c r="I20" s="277"/>
    </row>
    <row r="21" spans="2:9">
      <c r="B21" s="271"/>
      <c r="D21" s="278"/>
      <c r="E21" s="279"/>
      <c r="F21" s="279"/>
      <c r="G21" s="279"/>
      <c r="H21" s="279"/>
      <c r="I21" s="280"/>
    </row>
  </sheetData>
  <mergeCells count="15">
    <mergeCell ref="D4:F4"/>
    <mergeCell ref="B11:B12"/>
    <mergeCell ref="D12:F12"/>
    <mergeCell ref="B2:I2"/>
    <mergeCell ref="D11:F11"/>
    <mergeCell ref="G12:I12"/>
    <mergeCell ref="D8:I8"/>
    <mergeCell ref="B17:B21"/>
    <mergeCell ref="D17:I21"/>
    <mergeCell ref="F9:I9"/>
    <mergeCell ref="D10:F10"/>
    <mergeCell ref="D14:F14"/>
    <mergeCell ref="G14:I14"/>
    <mergeCell ref="D13:F13"/>
    <mergeCell ref="G13:I13"/>
  </mergeCells>
  <phoneticPr fontId="2"/>
  <printOptions horizontalCentered="1" verticalCentered="1"/>
  <pageMargins left="0.74803149606299213" right="0.15748031496062992" top="0.98425196850393704" bottom="0.98425196850393704" header="0.51181102362204722" footer="0.51181102362204722"/>
  <pageSetup paperSize="9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4"/>
  </sheetPr>
  <dimension ref="A1:AR329"/>
  <sheetViews>
    <sheetView zoomScaleNormal="100" workbookViewId="0">
      <pane xSplit="5" ySplit="8" topLeftCell="F9" activePane="bottomRight" state="frozen"/>
      <selection pane="topRight" activeCell="E1" sqref="E1"/>
      <selection pane="bottomLeft" activeCell="A8" sqref="A8"/>
      <selection pane="bottomRight" activeCell="A2" sqref="A2"/>
    </sheetView>
  </sheetViews>
  <sheetFormatPr defaultRowHeight="13.5"/>
  <cols>
    <col min="1" max="1" width="6.5" customWidth="1"/>
    <col min="2" max="2" width="7.625" customWidth="1"/>
    <col min="3" max="3" width="13.375" customWidth="1"/>
    <col min="4" max="4" width="16.875" customWidth="1"/>
    <col min="5" max="5" width="4.375" customWidth="1"/>
    <col min="6" max="6" width="11.375" customWidth="1"/>
    <col min="7" max="7" width="42" customWidth="1"/>
    <col min="8" max="8" width="2.375" customWidth="1"/>
    <col min="9" max="9" width="5.625" customWidth="1"/>
    <col min="10" max="10" width="2.25" customWidth="1"/>
    <col min="11" max="11" width="5.625" customWidth="1"/>
    <col min="12" max="12" width="2.25" customWidth="1"/>
    <col min="13" max="13" width="5.625" customWidth="1"/>
    <col min="14" max="14" width="2.625" customWidth="1"/>
    <col min="15" max="15" width="5.625" customWidth="1"/>
    <col min="16" max="16" width="2.5" customWidth="1"/>
    <col min="17" max="17" width="5.625" customWidth="1"/>
    <col min="18" max="18" width="2.5" customWidth="1"/>
    <col min="19" max="19" width="7.375" customWidth="1"/>
    <col min="20" max="20" width="2.25" customWidth="1"/>
    <col min="21" max="21" width="5.625" customWidth="1"/>
    <col min="22" max="22" width="2.25" customWidth="1"/>
    <col min="23" max="23" width="6.5" customWidth="1"/>
    <col min="24" max="24" width="2.25" customWidth="1"/>
    <col min="25" max="25" width="6.375" customWidth="1"/>
    <col min="26" max="26" width="2.5" customWidth="1"/>
    <col min="27" max="27" width="8.625" customWidth="1"/>
    <col min="28" max="28" width="3" customWidth="1"/>
    <col min="29" max="29" width="6.125" customWidth="1"/>
    <col min="30" max="30" width="3" customWidth="1"/>
    <col min="31" max="31" width="10.25" customWidth="1"/>
    <col min="32" max="33" width="4.125" customWidth="1"/>
    <col min="34" max="40" width="8" customWidth="1"/>
    <col min="41" max="52" width="4.125" customWidth="1"/>
    <col min="53" max="53" width="5.25" customWidth="1"/>
    <col min="58" max="58" width="7.875" customWidth="1"/>
    <col min="59" max="59" width="13.625" customWidth="1"/>
    <col min="60" max="60" width="5.25" customWidth="1"/>
    <col min="65" max="65" width="7.875" customWidth="1"/>
    <col min="66" max="66" width="13.625" customWidth="1"/>
    <col min="67" max="67" width="5.25" customWidth="1"/>
  </cols>
  <sheetData>
    <row r="1" spans="1:44" ht="13.5" customHeight="1">
      <c r="B1" s="308" t="str">
        <f>"第"&amp;DBCS('必ず入力してください!!'!$L$2)&amp;"回 "&amp;"石見陸上競技大会　参加申込シート　（小学校男子）"</f>
        <v>第１００回 石見陸上競技大会　参加申込シート　（小学校男子）</v>
      </c>
      <c r="C1" s="308"/>
      <c r="D1" s="308"/>
      <c r="E1" s="308"/>
      <c r="F1" s="308"/>
      <c r="G1" s="308"/>
    </row>
    <row r="2" spans="1:44">
      <c r="G2" s="26"/>
      <c r="AB2" s="311" t="s">
        <v>72</v>
      </c>
      <c r="AC2" s="312"/>
    </row>
    <row r="3" spans="1:44">
      <c r="B3" t="s">
        <v>146</v>
      </c>
      <c r="C3" s="259"/>
      <c r="D3" s="25" t="s">
        <v>19</v>
      </c>
      <c r="AB3" s="313"/>
      <c r="AC3" s="314"/>
    </row>
    <row r="4" spans="1:44">
      <c r="B4" s="80"/>
      <c r="C4" s="25" t="s">
        <v>29</v>
      </c>
      <c r="D4" s="25"/>
      <c r="AB4" s="315"/>
      <c r="AC4" s="316"/>
    </row>
    <row r="5" spans="1:44" ht="16.5" customHeight="1">
      <c r="B5" s="80"/>
      <c r="C5" s="260" t="s">
        <v>150</v>
      </c>
      <c r="D5" s="25"/>
      <c r="F5" s="8"/>
      <c r="H5" s="226" t="s">
        <v>30</v>
      </c>
      <c r="I5" s="9"/>
      <c r="J5" s="255"/>
      <c r="K5" s="255"/>
      <c r="L5" s="255"/>
      <c r="M5" s="255"/>
      <c r="N5" s="12"/>
      <c r="O5" s="13"/>
      <c r="P5" s="12"/>
      <c r="Q5" s="13"/>
      <c r="R5" s="12"/>
      <c r="S5" s="4"/>
      <c r="T5" s="4"/>
      <c r="U5" s="4"/>
      <c r="V5" s="4"/>
      <c r="W5" s="4"/>
      <c r="X5" s="4"/>
      <c r="Y5" s="4"/>
      <c r="Z5" s="4"/>
      <c r="AA5" s="13"/>
      <c r="AB5" s="67"/>
      <c r="AC5" s="68"/>
    </row>
    <row r="6" spans="1:44" ht="13.5" customHeight="1">
      <c r="B6" s="220"/>
      <c r="C6" s="222" t="s">
        <v>88</v>
      </c>
      <c r="D6" s="21"/>
      <c r="E6" s="21"/>
      <c r="F6" s="86" t="s">
        <v>144</v>
      </c>
      <c r="G6" s="86" t="s">
        <v>82</v>
      </c>
      <c r="H6" s="10"/>
      <c r="I6" s="11"/>
      <c r="J6" s="10"/>
      <c r="K6" s="11"/>
      <c r="L6" s="10"/>
      <c r="M6" s="11"/>
      <c r="N6" s="10"/>
      <c r="O6" s="11"/>
      <c r="P6" s="10"/>
      <c r="Q6" s="11"/>
      <c r="R6" s="10"/>
      <c r="S6" s="11"/>
      <c r="T6" s="10"/>
      <c r="U6" s="11"/>
      <c r="V6" s="10"/>
      <c r="W6" s="11"/>
      <c r="X6" s="10"/>
      <c r="Y6" s="11"/>
      <c r="Z6" s="5"/>
      <c r="AA6" s="11"/>
      <c r="AB6" s="69"/>
      <c r="AC6" s="70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ht="27" customHeight="1">
      <c r="B7" s="221" t="s">
        <v>174</v>
      </c>
      <c r="C7" s="6" t="s">
        <v>3</v>
      </c>
      <c r="D7" s="24" t="s">
        <v>18</v>
      </c>
      <c r="E7" s="6" t="s">
        <v>1</v>
      </c>
      <c r="F7" s="219" t="s">
        <v>2</v>
      </c>
      <c r="G7" s="7" t="s">
        <v>15</v>
      </c>
      <c r="H7" s="309" t="s">
        <v>123</v>
      </c>
      <c r="I7" s="310"/>
      <c r="J7" s="309" t="s">
        <v>124</v>
      </c>
      <c r="K7" s="310"/>
      <c r="L7" s="309" t="s">
        <v>125</v>
      </c>
      <c r="M7" s="310"/>
      <c r="N7" s="309" t="s">
        <v>126</v>
      </c>
      <c r="O7" s="310"/>
      <c r="P7" s="309" t="s">
        <v>127</v>
      </c>
      <c r="Q7" s="310"/>
      <c r="R7" s="309" t="s">
        <v>151</v>
      </c>
      <c r="S7" s="310"/>
      <c r="T7" s="309" t="s">
        <v>119</v>
      </c>
      <c r="U7" s="310"/>
      <c r="V7" s="309" t="s">
        <v>120</v>
      </c>
      <c r="W7" s="310"/>
      <c r="X7" s="309" t="s">
        <v>68</v>
      </c>
      <c r="Y7" s="310"/>
      <c r="Z7" s="309" t="s">
        <v>163</v>
      </c>
      <c r="AA7" s="319"/>
      <c r="AB7" s="317" t="s">
        <v>69</v>
      </c>
      <c r="AC7" s="318"/>
      <c r="AE7" s="167" t="s">
        <v>49</v>
      </c>
      <c r="AG7" s="2"/>
      <c r="AH7" s="2" t="s">
        <v>5</v>
      </c>
      <c r="AI7" s="2"/>
      <c r="AJ7" s="2"/>
      <c r="AK7" s="2"/>
      <c r="AL7" s="2"/>
      <c r="AM7" s="2"/>
      <c r="AN7" s="2"/>
      <c r="AO7" s="2"/>
      <c r="AP7" s="2"/>
      <c r="AQ7" s="2"/>
    </row>
    <row r="8" spans="1:44" ht="14.25" customHeight="1">
      <c r="A8" s="27" t="s">
        <v>6</v>
      </c>
      <c r="B8" s="28">
        <v>1</v>
      </c>
      <c r="C8" s="28" t="s">
        <v>117</v>
      </c>
      <c r="D8" s="195" t="s">
        <v>118</v>
      </c>
      <c r="E8" s="197">
        <v>6</v>
      </c>
      <c r="F8" s="29" t="str">
        <f>IF(ISERROR(VLOOKUP(MATCH($B8,小学校ナンバーカード!$B$3:$B$30,1),小学校ナンバーカード!$A$3:$C$30,3)),"",VLOOKUP(MATCH($B8,小学校ナンバーカード!$B$3:$B$30,1),小学校ナンバーカード!$A$3:$C$30,3))</f>
        <v>原井小</v>
      </c>
      <c r="G8" s="160" t="str">
        <f>T(AH8)&amp;T(AI8)&amp;T(AJ8)&amp;T(AK8)&amp;T(AL8)&amp;T(AM8)&amp;T(AN8)&amp;T(AO8)&amp;T(AP8)&amp;T(AQ8)</f>
        <v>小１・２男５０ｍ．小３男５０ｍ．小４男１００ｍ．小５男１００ｍ．小６男１００ｍ．小全男１０００ｍ．小全男８０ｍＨ．小全男走高跳．小全男走幅跳．小全男ｼﾞｬﾍﾞﾘｯｸﾎﾞｰﾙ投．</v>
      </c>
      <c r="H8" s="30" t="s">
        <v>5</v>
      </c>
      <c r="I8" s="31" t="s">
        <v>121</v>
      </c>
      <c r="J8" s="30" t="s">
        <v>5</v>
      </c>
      <c r="K8" s="31" t="s">
        <v>122</v>
      </c>
      <c r="L8" s="30" t="s">
        <v>5</v>
      </c>
      <c r="M8" s="31" t="s">
        <v>11</v>
      </c>
      <c r="N8" s="30" t="s">
        <v>5</v>
      </c>
      <c r="O8" s="31" t="s">
        <v>9</v>
      </c>
      <c r="P8" s="30" t="s">
        <v>5</v>
      </c>
      <c r="Q8" s="31" t="s">
        <v>10</v>
      </c>
      <c r="R8" s="30" t="s">
        <v>5</v>
      </c>
      <c r="S8" s="31" t="s">
        <v>145</v>
      </c>
      <c r="T8" s="30" t="s">
        <v>5</v>
      </c>
      <c r="U8" s="32" t="s">
        <v>13</v>
      </c>
      <c r="V8" s="30" t="s">
        <v>5</v>
      </c>
      <c r="W8" s="32" t="s">
        <v>139</v>
      </c>
      <c r="X8" s="254" t="s">
        <v>5</v>
      </c>
      <c r="Y8" s="254" t="s">
        <v>140</v>
      </c>
      <c r="Z8" s="30" t="s">
        <v>14</v>
      </c>
      <c r="AA8" s="32" t="s">
        <v>141</v>
      </c>
      <c r="AB8" s="30" t="s">
        <v>5</v>
      </c>
      <c r="AC8" s="32" t="s">
        <v>7</v>
      </c>
      <c r="AE8" s="97">
        <f t="shared" ref="AE8:AE71" si="0">IF(COUNTIF(H8:Z8,"○")=0,"",COUNTIF(H8:Z8,"○"))</f>
        <v>10</v>
      </c>
      <c r="AH8" t="str">
        <f>IF(H8="○","小１・２男５０ｍ．","")</f>
        <v>小１・２男５０ｍ．</v>
      </c>
      <c r="AI8" t="str">
        <f>IF(J8="○","小３男５０ｍ．","")</f>
        <v>小３男５０ｍ．</v>
      </c>
      <c r="AJ8" t="str">
        <f>IF(L8="○","小４男１００ｍ．","")</f>
        <v>小４男１００ｍ．</v>
      </c>
      <c r="AK8" t="str">
        <f>IF(N8="○","小５男１００ｍ．","")</f>
        <v>小５男１００ｍ．</v>
      </c>
      <c r="AL8" t="str">
        <f>IF(P8="○","小６男１００ｍ．","")</f>
        <v>小６男１００ｍ．</v>
      </c>
      <c r="AM8" t="str">
        <f>IF(R8="○","小全男１０００ｍ．","")</f>
        <v>小全男１０００ｍ．</v>
      </c>
      <c r="AN8" t="str">
        <f>IF(T8="○","小全男８０ｍＨ．","")</f>
        <v>小全男８０ｍＨ．</v>
      </c>
      <c r="AO8" t="str">
        <f>IF(V8="○","小全男走高跳．","")</f>
        <v>小全男走高跳．</v>
      </c>
      <c r="AP8" t="str">
        <f>IF(X8="○","小全男走幅跳．","")</f>
        <v>小全男走幅跳．</v>
      </c>
      <c r="AQ8" t="str">
        <f>IF(Z8="○","小全男ｼﾞｬﾍﾞﾘｯｸﾎﾞｰﾙ投．","")</f>
        <v>小全男ｼﾞｬﾍﾞﾘｯｸﾎﾞｰﾙ投．</v>
      </c>
    </row>
    <row r="9" spans="1:44">
      <c r="A9" s="249">
        <v>1</v>
      </c>
      <c r="B9" s="44"/>
      <c r="C9" s="46"/>
      <c r="D9" s="144"/>
      <c r="E9" s="198"/>
      <c r="F9" s="249" t="str">
        <f>IF(ISERROR(VLOOKUP(MATCH($B9,小学校ナンバーカード!$B$3:$B$30,1),小学校ナンバーカード!$A$3:$C$30,3)),"",VLOOKUP(MATCH($B9,小学校ナンバーカード!$B$3:$B$30,1),小学校ナンバーカード!$A$3:$C$30,3))</f>
        <v/>
      </c>
      <c r="G9" s="161" t="str">
        <f>T(AH9)&amp;T(AI9)&amp;T(AJ9)&amp;T(AK9)&amp;T(AL9)&amp;T(AM9)&amp;T(AN9)&amp;T(AO9)&amp;T(AP9)&amp;T(AQ9)</f>
        <v/>
      </c>
      <c r="H9" s="33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149" t="str">
        <f>IF($B9="","",IF(ISERROR(MATCH($B9,リレー小男申込!$Q$14:$Q$255,0)),"","○"))</f>
        <v/>
      </c>
      <c r="AC9" s="83" t="str">
        <f>IF(ISERROR(MATCH($B9,リレー小男申込!$Q$14:$Q$205,0)),"",VLOOKUP(MATCH($B9,リレー小男申込!$Q$14:$Q$205,0),リレー小男申込!$N$14:$V$205,9))</f>
        <v/>
      </c>
      <c r="AE9" s="97" t="str">
        <f t="shared" si="0"/>
        <v/>
      </c>
      <c r="AH9" t="str">
        <f t="shared" ref="AH9:AH72" si="1">IF(H9="○","小１・２男５０ｍ．","")</f>
        <v/>
      </c>
      <c r="AI9" t="str">
        <f t="shared" ref="AI9:AI72" si="2">IF(J9="○","小３男５０ｍ．","")</f>
        <v/>
      </c>
      <c r="AJ9" t="str">
        <f t="shared" ref="AJ9:AJ72" si="3">IF(L9="○","小４男１００ｍ．","")</f>
        <v/>
      </c>
      <c r="AK9" t="str">
        <f t="shared" ref="AK9:AK72" si="4">IF(N9="○","小５男１００ｍ．","")</f>
        <v/>
      </c>
      <c r="AL9" t="str">
        <f t="shared" ref="AL9:AL72" si="5">IF(P9="○","小６男１００ｍ．","")</f>
        <v/>
      </c>
      <c r="AM9" t="str">
        <f t="shared" ref="AM9:AM72" si="6">IF(R9="○","小全男１０００ｍ．","")</f>
        <v/>
      </c>
      <c r="AN9" t="str">
        <f t="shared" ref="AN9:AN72" si="7">IF(T9="○","小全男８０ｍＨ．","")</f>
        <v/>
      </c>
      <c r="AO9" t="str">
        <f t="shared" ref="AO9:AO72" si="8">IF(V9="○","小全男走高跳．","")</f>
        <v/>
      </c>
      <c r="AP9" t="str">
        <f t="shared" ref="AP9:AP72" si="9">IF(X9="○","小全男走幅跳．","")</f>
        <v/>
      </c>
      <c r="AQ9" t="str">
        <f t="shared" ref="AQ9:AQ72" si="10">IF(Z9="○","小全男ｼﾞｬﾍﾞﾘｯｸﾎﾞｰﾙ投．","")</f>
        <v/>
      </c>
    </row>
    <row r="10" spans="1:44">
      <c r="A10" s="256">
        <f>IF(COUNTIF($C$9:$C$208,C10)&gt;=2,$A$221,A9+1)</f>
        <v>2</v>
      </c>
      <c r="B10" s="42"/>
      <c r="C10" s="47"/>
      <c r="D10" s="54"/>
      <c r="E10" s="199"/>
      <c r="F10" s="250" t="str">
        <f>IF(ISERROR(VLOOKUP(MATCH($B10,小学校ナンバーカード!$B$3:$B$30,1),小学校ナンバーカード!$A$3:$C$30,3)),"",VLOOKUP(MATCH($B10,小学校ナンバーカード!$B$3:$B$30,1),小学校ナンバーカード!$A$3:$C$30,3))</f>
        <v/>
      </c>
      <c r="G10" s="162" t="str">
        <f t="shared" ref="G10:G72" si="11">T(AH10)&amp;T(AI10)&amp;T(AJ10)&amp;T(AK10)&amp;T(AL10)&amp;T(AM10)&amp;T(AN10)&amp;T(AO10)&amp;T(AP10)&amp;T(AQ10)</f>
        <v/>
      </c>
      <c r="H10" s="35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56" t="str">
        <f>IF($B10="","",IF(ISERROR(MATCH($B10,リレー小男申込!$Q$14:$Q$255,0)),"","○"))</f>
        <v/>
      </c>
      <c r="AC10" s="56" t="str">
        <f>IF(ISERROR(MATCH($B10,リレー小男申込!$Q$14:$Q$205,0)),"",VLOOKUP(MATCH($B10,リレー小男申込!$Q$14:$Q$205,0),リレー小男申込!$N$14:$V$205,9))</f>
        <v/>
      </c>
      <c r="AE10" s="97" t="str">
        <f t="shared" si="0"/>
        <v/>
      </c>
      <c r="AH10" t="str">
        <f t="shared" si="1"/>
        <v/>
      </c>
      <c r="AI10" t="str">
        <f t="shared" si="2"/>
        <v/>
      </c>
      <c r="AJ10" t="str">
        <f t="shared" si="3"/>
        <v/>
      </c>
      <c r="AK10" t="str">
        <f t="shared" si="4"/>
        <v/>
      </c>
      <c r="AL10" t="str">
        <f t="shared" si="5"/>
        <v/>
      </c>
      <c r="AM10" t="str">
        <f t="shared" si="6"/>
        <v/>
      </c>
      <c r="AN10" t="str">
        <f t="shared" si="7"/>
        <v/>
      </c>
      <c r="AO10" t="str">
        <f t="shared" si="8"/>
        <v/>
      </c>
      <c r="AP10" t="str">
        <f t="shared" si="9"/>
        <v/>
      </c>
      <c r="AQ10" t="str">
        <f t="shared" si="10"/>
        <v/>
      </c>
    </row>
    <row r="11" spans="1:44">
      <c r="A11" s="250">
        <f t="shared" ref="A11:A74" si="12">IF(COUNTIF($C$9:$C$208,C11)&gt;=2,$A$221,A10+1)</f>
        <v>3</v>
      </c>
      <c r="B11" s="42"/>
      <c r="C11" s="47"/>
      <c r="D11" s="41"/>
      <c r="E11" s="199"/>
      <c r="F11" s="250" t="str">
        <f>IF(ISERROR(VLOOKUP(MATCH($B11,小学校ナンバーカード!$B$3:$B$30,1),小学校ナンバーカード!$A$3:$C$30,3)),"",VLOOKUP(MATCH($B11,小学校ナンバーカード!$B$3:$B$30,1),小学校ナンバーカード!$A$3:$C$30,3))</f>
        <v/>
      </c>
      <c r="G11" s="162" t="str">
        <f t="shared" si="11"/>
        <v/>
      </c>
      <c r="H11" s="35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56" t="str">
        <f>IF($B11="","",IF(ISERROR(MATCH($B11,リレー小男申込!$Q$14:$Q$255,0)),"","○"))</f>
        <v/>
      </c>
      <c r="AC11" s="56" t="str">
        <f>IF(ISERROR(MATCH($B11,リレー小男申込!$Q$14:$Q$205,0)),"",VLOOKUP(MATCH($B11,リレー小男申込!$Q$14:$Q$205,0),リレー小男申込!$N$14:$V$205,9))</f>
        <v/>
      </c>
      <c r="AE11" s="97" t="str">
        <f t="shared" si="0"/>
        <v/>
      </c>
      <c r="AH11" t="str">
        <f t="shared" si="1"/>
        <v/>
      </c>
      <c r="AI11" t="str">
        <f t="shared" si="2"/>
        <v/>
      </c>
      <c r="AJ11" t="str">
        <f t="shared" si="3"/>
        <v/>
      </c>
      <c r="AK11" t="str">
        <f t="shared" si="4"/>
        <v/>
      </c>
      <c r="AL11" t="str">
        <f t="shared" si="5"/>
        <v/>
      </c>
      <c r="AM11" t="str">
        <f t="shared" si="6"/>
        <v/>
      </c>
      <c r="AN11" t="str">
        <f t="shared" si="7"/>
        <v/>
      </c>
      <c r="AO11" t="str">
        <f t="shared" si="8"/>
        <v/>
      </c>
      <c r="AP11" t="str">
        <f t="shared" si="9"/>
        <v/>
      </c>
      <c r="AQ11" t="str">
        <f t="shared" si="10"/>
        <v/>
      </c>
    </row>
    <row r="12" spans="1:44">
      <c r="A12" s="250">
        <f t="shared" si="12"/>
        <v>4</v>
      </c>
      <c r="B12" s="42"/>
      <c r="C12" s="47"/>
      <c r="D12" s="41"/>
      <c r="E12" s="199"/>
      <c r="F12" s="250" t="str">
        <f>IF(ISERROR(VLOOKUP(MATCH($B12,小学校ナンバーカード!$B$3:$B$30,1),小学校ナンバーカード!$A$3:$C$30,3)),"",VLOOKUP(MATCH($B12,小学校ナンバーカード!$B$3:$B$30,1),小学校ナンバーカード!$A$3:$C$30,3))</f>
        <v/>
      </c>
      <c r="G12" s="162" t="str">
        <f t="shared" si="11"/>
        <v/>
      </c>
      <c r="H12" s="60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56" t="str">
        <f>IF($B12="","",IF(ISERROR(MATCH($B12,リレー小男申込!$Q$14:$Q$255,0)),"","○"))</f>
        <v/>
      </c>
      <c r="AC12" s="56" t="str">
        <f>IF(ISERROR(MATCH($B12,リレー小男申込!$Q$14:$Q$205,0)),"",VLOOKUP(MATCH($B12,リレー小男申込!$Q$14:$Q$205,0),リレー小男申込!$N$14:$V$205,9))</f>
        <v/>
      </c>
      <c r="AE12" s="97" t="str">
        <f t="shared" si="0"/>
        <v/>
      </c>
      <c r="AH12" t="str">
        <f t="shared" si="1"/>
        <v/>
      </c>
      <c r="AI12" t="str">
        <f t="shared" si="2"/>
        <v/>
      </c>
      <c r="AJ12" t="str">
        <f t="shared" si="3"/>
        <v/>
      </c>
      <c r="AK12" t="str">
        <f t="shared" si="4"/>
        <v/>
      </c>
      <c r="AL12" t="str">
        <f t="shared" si="5"/>
        <v/>
      </c>
      <c r="AM12" t="str">
        <f t="shared" si="6"/>
        <v/>
      </c>
      <c r="AN12" t="str">
        <f t="shared" si="7"/>
        <v/>
      </c>
      <c r="AO12" t="str">
        <f t="shared" si="8"/>
        <v/>
      </c>
      <c r="AP12" t="str">
        <f t="shared" si="9"/>
        <v/>
      </c>
      <c r="AQ12" t="str">
        <f t="shared" si="10"/>
        <v/>
      </c>
    </row>
    <row r="13" spans="1:44">
      <c r="A13" s="250">
        <f t="shared" si="12"/>
        <v>5</v>
      </c>
      <c r="B13" s="42"/>
      <c r="C13" s="47"/>
      <c r="D13" s="41"/>
      <c r="E13" s="199"/>
      <c r="F13" s="250" t="str">
        <f>IF(ISERROR(VLOOKUP(MATCH($B13,小学校ナンバーカード!$B$3:$B$30,1),小学校ナンバーカード!$A$3:$C$30,3)),"",VLOOKUP(MATCH($B13,小学校ナンバーカード!$B$3:$B$30,1),小学校ナンバーカード!$A$3:$C$30,3))</f>
        <v/>
      </c>
      <c r="G13" s="162" t="str">
        <f t="shared" si="11"/>
        <v/>
      </c>
      <c r="H13" s="35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56" t="str">
        <f>IF($B13="","",IF(ISERROR(MATCH($B13,リレー小男申込!$Q$14:$Q$255,0)),"","○"))</f>
        <v/>
      </c>
      <c r="AC13" s="56" t="str">
        <f>IF(ISERROR(MATCH($B13,リレー小男申込!$Q$14:$Q$205,0)),"",VLOOKUP(MATCH($B13,リレー小男申込!$Q$14:$Q$205,0),リレー小男申込!$N$14:$V$205,9))</f>
        <v/>
      </c>
      <c r="AE13" s="97" t="str">
        <f t="shared" si="0"/>
        <v/>
      </c>
      <c r="AH13" t="str">
        <f t="shared" si="1"/>
        <v/>
      </c>
      <c r="AI13" t="str">
        <f t="shared" si="2"/>
        <v/>
      </c>
      <c r="AJ13" t="str">
        <f t="shared" si="3"/>
        <v/>
      </c>
      <c r="AK13" t="str">
        <f t="shared" si="4"/>
        <v/>
      </c>
      <c r="AL13" t="str">
        <f t="shared" si="5"/>
        <v/>
      </c>
      <c r="AM13" t="str">
        <f t="shared" si="6"/>
        <v/>
      </c>
      <c r="AN13" t="str">
        <f t="shared" si="7"/>
        <v/>
      </c>
      <c r="AO13" t="str">
        <f t="shared" si="8"/>
        <v/>
      </c>
      <c r="AP13" t="str">
        <f t="shared" si="9"/>
        <v/>
      </c>
      <c r="AQ13" t="str">
        <f t="shared" si="10"/>
        <v/>
      </c>
    </row>
    <row r="14" spans="1:44">
      <c r="A14" s="250">
        <f t="shared" si="12"/>
        <v>6</v>
      </c>
      <c r="B14" s="42"/>
      <c r="C14" s="47"/>
      <c r="D14" s="41"/>
      <c r="E14" s="199"/>
      <c r="F14" s="250" t="str">
        <f>IF(ISERROR(VLOOKUP(MATCH($B14,小学校ナンバーカード!$B$3:$B$30,1),小学校ナンバーカード!$A$3:$C$30,3)),"",VLOOKUP(MATCH($B14,小学校ナンバーカード!$B$3:$B$30,1),小学校ナンバーカード!$A$3:$C$30,3))</f>
        <v/>
      </c>
      <c r="G14" s="162" t="str">
        <f t="shared" si="11"/>
        <v/>
      </c>
      <c r="H14" s="35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56" t="str">
        <f>IF($B14="","",IF(ISERROR(MATCH($B14,リレー小男申込!$Q$14:$Q$255,0)),"","○"))</f>
        <v/>
      </c>
      <c r="AC14" s="56" t="str">
        <f>IF(ISERROR(MATCH($B14,リレー小男申込!$Q$14:$Q$205,0)),"",VLOOKUP(MATCH($B14,リレー小男申込!$Q$14:$Q$205,0),リレー小男申込!$N$14:$V$205,9))</f>
        <v/>
      </c>
      <c r="AE14" s="97" t="str">
        <f t="shared" si="0"/>
        <v/>
      </c>
      <c r="AH14" t="str">
        <f t="shared" si="1"/>
        <v/>
      </c>
      <c r="AI14" t="str">
        <f t="shared" si="2"/>
        <v/>
      </c>
      <c r="AJ14" t="str">
        <f t="shared" si="3"/>
        <v/>
      </c>
      <c r="AK14" t="str">
        <f t="shared" si="4"/>
        <v/>
      </c>
      <c r="AL14" t="str">
        <f t="shared" si="5"/>
        <v/>
      </c>
      <c r="AM14" t="str">
        <f t="shared" si="6"/>
        <v/>
      </c>
      <c r="AN14" t="str">
        <f t="shared" si="7"/>
        <v/>
      </c>
      <c r="AO14" t="str">
        <f t="shared" si="8"/>
        <v/>
      </c>
      <c r="AP14" t="str">
        <f t="shared" si="9"/>
        <v/>
      </c>
      <c r="AQ14" t="str">
        <f t="shared" si="10"/>
        <v/>
      </c>
    </row>
    <row r="15" spans="1:44">
      <c r="A15" s="250">
        <f t="shared" si="12"/>
        <v>7</v>
      </c>
      <c r="B15" s="42"/>
      <c r="C15" s="47"/>
      <c r="D15" s="41"/>
      <c r="E15" s="199"/>
      <c r="F15" s="250" t="str">
        <f>IF(ISERROR(VLOOKUP(MATCH($B15,小学校ナンバーカード!$B$3:$B$30,1),小学校ナンバーカード!$A$3:$C$30,3)),"",VLOOKUP(MATCH($B15,小学校ナンバーカード!$B$3:$B$30,1),小学校ナンバーカード!$A$3:$C$30,3))</f>
        <v/>
      </c>
      <c r="G15" s="162" t="str">
        <f t="shared" si="11"/>
        <v/>
      </c>
      <c r="H15" s="60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56" t="str">
        <f>IF($B15="","",IF(ISERROR(MATCH($B15,リレー小男申込!$Q$14:$Q$255,0)),"","○"))</f>
        <v/>
      </c>
      <c r="AC15" s="56" t="str">
        <f>IF(ISERROR(MATCH($B15,リレー小男申込!$Q$14:$Q$205,0)),"",VLOOKUP(MATCH($B15,リレー小男申込!$Q$14:$Q$205,0),リレー小男申込!$N$14:$V$205,9))</f>
        <v/>
      </c>
      <c r="AE15" s="97" t="str">
        <f t="shared" si="0"/>
        <v/>
      </c>
      <c r="AH15" t="str">
        <f t="shared" si="1"/>
        <v/>
      </c>
      <c r="AI15" t="str">
        <f t="shared" si="2"/>
        <v/>
      </c>
      <c r="AJ15" t="str">
        <f t="shared" si="3"/>
        <v/>
      </c>
      <c r="AK15" t="str">
        <f t="shared" si="4"/>
        <v/>
      </c>
      <c r="AL15" t="str">
        <f t="shared" si="5"/>
        <v/>
      </c>
      <c r="AM15" t="str">
        <f t="shared" si="6"/>
        <v/>
      </c>
      <c r="AN15" t="str">
        <f t="shared" si="7"/>
        <v/>
      </c>
      <c r="AO15" t="str">
        <f t="shared" si="8"/>
        <v/>
      </c>
      <c r="AP15" t="str">
        <f t="shared" si="9"/>
        <v/>
      </c>
      <c r="AQ15" t="str">
        <f t="shared" si="10"/>
        <v/>
      </c>
    </row>
    <row r="16" spans="1:44">
      <c r="A16" s="250">
        <f t="shared" si="12"/>
        <v>8</v>
      </c>
      <c r="B16" s="52"/>
      <c r="C16" s="53"/>
      <c r="D16" s="41"/>
      <c r="E16" s="199"/>
      <c r="F16" s="250" t="str">
        <f>IF(ISERROR(VLOOKUP(MATCH($B16,小学校ナンバーカード!$B$3:$B$30,1),小学校ナンバーカード!$A$3:$C$30,3)),"",VLOOKUP(MATCH($B16,小学校ナンバーカード!$B$3:$B$30,1),小学校ナンバーカード!$A$3:$C$30,3))</f>
        <v/>
      </c>
      <c r="G16" s="162" t="str">
        <f t="shared" si="11"/>
        <v/>
      </c>
      <c r="H16" s="35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56" t="str">
        <f>IF($B16="","",IF(ISERROR(MATCH($B16,リレー小男申込!$Q$14:$Q$255,0)),"","○"))</f>
        <v/>
      </c>
      <c r="AC16" s="56" t="str">
        <f>IF(ISERROR(MATCH($B16,リレー小男申込!$Q$14:$Q$205,0)),"",VLOOKUP(MATCH($B16,リレー小男申込!$Q$14:$Q$205,0),リレー小男申込!$N$14:$V$205,9))</f>
        <v/>
      </c>
      <c r="AE16" s="97" t="str">
        <f t="shared" si="0"/>
        <v/>
      </c>
      <c r="AH16" t="str">
        <f t="shared" si="1"/>
        <v/>
      </c>
      <c r="AI16" t="str">
        <f t="shared" si="2"/>
        <v/>
      </c>
      <c r="AJ16" t="str">
        <f t="shared" si="3"/>
        <v/>
      </c>
      <c r="AK16" t="str">
        <f t="shared" si="4"/>
        <v/>
      </c>
      <c r="AL16" t="str">
        <f t="shared" si="5"/>
        <v/>
      </c>
      <c r="AM16" t="str">
        <f t="shared" si="6"/>
        <v/>
      </c>
      <c r="AN16" t="str">
        <f t="shared" si="7"/>
        <v/>
      </c>
      <c r="AO16" t="str">
        <f t="shared" si="8"/>
        <v/>
      </c>
      <c r="AP16" t="str">
        <f t="shared" si="9"/>
        <v/>
      </c>
      <c r="AQ16" t="str">
        <f t="shared" si="10"/>
        <v/>
      </c>
    </row>
    <row r="17" spans="1:43">
      <c r="A17" s="250">
        <f t="shared" si="12"/>
        <v>9</v>
      </c>
      <c r="B17" s="42"/>
      <c r="C17" s="47"/>
      <c r="D17" s="41"/>
      <c r="E17" s="199"/>
      <c r="F17" s="250" t="str">
        <f>IF(ISERROR(VLOOKUP(MATCH($B17,小学校ナンバーカード!$B$3:$B$30,1),小学校ナンバーカード!$A$3:$C$30,3)),"",VLOOKUP(MATCH($B17,小学校ナンバーカード!$B$3:$B$30,1),小学校ナンバーカード!$A$3:$C$30,3))</f>
        <v/>
      </c>
      <c r="G17" s="162" t="str">
        <f t="shared" si="11"/>
        <v/>
      </c>
      <c r="H17" s="35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56" t="str">
        <f>IF($B17="","",IF(ISERROR(MATCH($B17,リレー小男申込!$Q$14:$Q$255,0)),"","○"))</f>
        <v/>
      </c>
      <c r="AC17" s="56" t="str">
        <f>IF(ISERROR(MATCH($B17,リレー小男申込!$Q$14:$Q$205,0)),"",VLOOKUP(MATCH($B17,リレー小男申込!$Q$14:$Q$205,0),リレー小男申込!$N$14:$V$205,9))</f>
        <v/>
      </c>
      <c r="AE17" s="97" t="str">
        <f t="shared" si="0"/>
        <v/>
      </c>
      <c r="AH17" t="str">
        <f t="shared" si="1"/>
        <v/>
      </c>
      <c r="AI17" t="str">
        <f t="shared" si="2"/>
        <v/>
      </c>
      <c r="AJ17" t="str">
        <f t="shared" si="3"/>
        <v/>
      </c>
      <c r="AK17" t="str">
        <f t="shared" si="4"/>
        <v/>
      </c>
      <c r="AL17" t="str">
        <f t="shared" si="5"/>
        <v/>
      </c>
      <c r="AM17" t="str">
        <f t="shared" si="6"/>
        <v/>
      </c>
      <c r="AN17" t="str">
        <f t="shared" si="7"/>
        <v/>
      </c>
      <c r="AO17" t="str">
        <f t="shared" si="8"/>
        <v/>
      </c>
      <c r="AP17" t="str">
        <f t="shared" si="9"/>
        <v/>
      </c>
      <c r="AQ17" t="str">
        <f t="shared" si="10"/>
        <v/>
      </c>
    </row>
    <row r="18" spans="1:43">
      <c r="A18" s="251">
        <f t="shared" si="12"/>
        <v>10</v>
      </c>
      <c r="B18" s="45"/>
      <c r="C18" s="48"/>
      <c r="D18" s="43"/>
      <c r="E18" s="200"/>
      <c r="F18" s="251" t="str">
        <f>IF(ISERROR(VLOOKUP(MATCH($B18,小学校ナンバーカード!$B$3:$B$30,1),小学校ナンバーカード!$A$3:$C$30,3)),"",VLOOKUP(MATCH($B18,小学校ナンバーカード!$B$3:$B$30,1),小学校ナンバーカード!$A$3:$C$30,3))</f>
        <v/>
      </c>
      <c r="G18" s="163" t="str">
        <f t="shared" si="11"/>
        <v/>
      </c>
      <c r="H18" s="63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5" t="str">
        <f>IF($B18="","",IF(ISERROR(MATCH($B18,リレー小男申込!$Q$14:$Q$255,0)),"","○"))</f>
        <v/>
      </c>
      <c r="AC18" s="65" t="str">
        <f>IF(ISERROR(MATCH($B18,リレー小男申込!$Q$14:$Q$205,0)),"",VLOOKUP(MATCH($B18,リレー小男申込!$Q$14:$Q$205,0),リレー小男申込!$N$14:$V$205,9))</f>
        <v/>
      </c>
      <c r="AE18" s="97" t="str">
        <f t="shared" si="0"/>
        <v/>
      </c>
      <c r="AH18" t="str">
        <f t="shared" si="1"/>
        <v/>
      </c>
      <c r="AI18" t="str">
        <f t="shared" si="2"/>
        <v/>
      </c>
      <c r="AJ18" t="str">
        <f t="shared" si="3"/>
        <v/>
      </c>
      <c r="AK18" t="str">
        <f t="shared" si="4"/>
        <v/>
      </c>
      <c r="AL18" t="str">
        <f t="shared" si="5"/>
        <v/>
      </c>
      <c r="AM18" t="str">
        <f t="shared" si="6"/>
        <v/>
      </c>
      <c r="AN18" t="str">
        <f t="shared" si="7"/>
        <v/>
      </c>
      <c r="AO18" t="str">
        <f t="shared" si="8"/>
        <v/>
      </c>
      <c r="AP18" t="str">
        <f t="shared" si="9"/>
        <v/>
      </c>
      <c r="AQ18" t="str">
        <f t="shared" si="10"/>
        <v/>
      </c>
    </row>
    <row r="19" spans="1:43">
      <c r="A19" s="249">
        <f t="shared" si="12"/>
        <v>11</v>
      </c>
      <c r="B19" s="52"/>
      <c r="C19" s="53"/>
      <c r="D19" s="54"/>
      <c r="E19" s="201"/>
      <c r="F19" s="252" t="str">
        <f>IF(ISERROR(VLOOKUP(MATCH($B19,小学校ナンバーカード!$B$3:$B$30,1),小学校ナンバーカード!$A$3:$C$30,3)),"",VLOOKUP(MATCH($B19,小学校ナンバーカード!$B$3:$B$30,1),小学校ナンバーカード!$A$3:$C$30,3))</f>
        <v/>
      </c>
      <c r="G19" s="161" t="str">
        <f t="shared" si="11"/>
        <v/>
      </c>
      <c r="H19" s="60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2" t="str">
        <f>IF($B19="","",IF(ISERROR(MATCH($B19,リレー小男申込!$Q$14:$Q$255,0)),"","○"))</f>
        <v/>
      </c>
      <c r="AC19" s="62" t="str">
        <f>IF(ISERROR(MATCH($B19,リレー小男申込!$Q$14:$Q$205,0)),"",VLOOKUP(MATCH($B19,リレー小男申込!$Q$14:$Q$205,0),リレー小男申込!$N$14:$V$205,9))</f>
        <v/>
      </c>
      <c r="AE19" s="97" t="str">
        <f t="shared" si="0"/>
        <v/>
      </c>
      <c r="AH19" t="str">
        <f t="shared" si="1"/>
        <v/>
      </c>
      <c r="AI19" t="str">
        <f t="shared" si="2"/>
        <v/>
      </c>
      <c r="AJ19" t="str">
        <f t="shared" si="3"/>
        <v/>
      </c>
      <c r="AK19" t="str">
        <f t="shared" si="4"/>
        <v/>
      </c>
      <c r="AL19" t="str">
        <f t="shared" si="5"/>
        <v/>
      </c>
      <c r="AM19" t="str">
        <f t="shared" si="6"/>
        <v/>
      </c>
      <c r="AN19" t="str">
        <f t="shared" si="7"/>
        <v/>
      </c>
      <c r="AO19" t="str">
        <f t="shared" si="8"/>
        <v/>
      </c>
      <c r="AP19" t="str">
        <f t="shared" si="9"/>
        <v/>
      </c>
      <c r="AQ19" t="str">
        <f t="shared" si="10"/>
        <v/>
      </c>
    </row>
    <row r="20" spans="1:43">
      <c r="A20" s="250">
        <f t="shared" si="12"/>
        <v>12</v>
      </c>
      <c r="B20" s="42"/>
      <c r="C20" s="47"/>
      <c r="D20" s="41"/>
      <c r="E20" s="199"/>
      <c r="F20" s="250" t="str">
        <f>IF(ISERROR(VLOOKUP(MATCH($B20,小学校ナンバーカード!$B$3:$B$30,1),小学校ナンバーカード!$A$3:$C$30,3)),"",VLOOKUP(MATCH($B20,小学校ナンバーカード!$B$3:$B$30,1),小学校ナンバーカード!$A$3:$C$30,3))</f>
        <v/>
      </c>
      <c r="G20" s="162" t="str">
        <f t="shared" si="11"/>
        <v/>
      </c>
      <c r="H20" s="35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56" t="str">
        <f>IF($B20="","",IF(ISERROR(MATCH($B20,リレー小男申込!$Q$14:$Q$255,0)),"","○"))</f>
        <v/>
      </c>
      <c r="AC20" s="56" t="str">
        <f>IF(ISERROR(MATCH($B20,リレー小男申込!$Q$14:$Q$205,0)),"",VLOOKUP(MATCH($B20,リレー小男申込!$Q$14:$Q$205,0),リレー小男申込!$N$14:$V$205,9))</f>
        <v/>
      </c>
      <c r="AE20" s="97" t="str">
        <f t="shared" si="0"/>
        <v/>
      </c>
      <c r="AH20" t="str">
        <f t="shared" si="1"/>
        <v/>
      </c>
      <c r="AI20" t="str">
        <f t="shared" si="2"/>
        <v/>
      </c>
      <c r="AJ20" t="str">
        <f t="shared" si="3"/>
        <v/>
      </c>
      <c r="AK20" t="str">
        <f t="shared" si="4"/>
        <v/>
      </c>
      <c r="AL20" t="str">
        <f t="shared" si="5"/>
        <v/>
      </c>
      <c r="AM20" t="str">
        <f t="shared" si="6"/>
        <v/>
      </c>
      <c r="AN20" t="str">
        <f t="shared" si="7"/>
        <v/>
      </c>
      <c r="AO20" t="str">
        <f t="shared" si="8"/>
        <v/>
      </c>
      <c r="AP20" t="str">
        <f t="shared" si="9"/>
        <v/>
      </c>
      <c r="AQ20" t="str">
        <f t="shared" si="10"/>
        <v/>
      </c>
    </row>
    <row r="21" spans="1:43">
      <c r="A21" s="250">
        <f t="shared" si="12"/>
        <v>13</v>
      </c>
      <c r="B21" s="42"/>
      <c r="C21" s="47"/>
      <c r="D21" s="41"/>
      <c r="E21" s="199"/>
      <c r="F21" s="250" t="str">
        <f>IF(ISERROR(VLOOKUP(MATCH($B21,小学校ナンバーカード!$B$3:$B$30,1),小学校ナンバーカード!$A$3:$C$30,3)),"",VLOOKUP(MATCH($B21,小学校ナンバーカード!$B$3:$B$30,1),小学校ナンバーカード!$A$3:$C$30,3))</f>
        <v/>
      </c>
      <c r="G21" s="162" t="str">
        <f t="shared" si="11"/>
        <v/>
      </c>
      <c r="H21" s="35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56" t="str">
        <f>IF($B21="","",IF(ISERROR(MATCH($B21,リレー小男申込!$Q$14:$Q$255,0)),"","○"))</f>
        <v/>
      </c>
      <c r="AC21" s="56" t="str">
        <f>IF(ISERROR(MATCH($B21,リレー小男申込!$Q$14:$Q$205,0)),"",VLOOKUP(MATCH($B21,リレー小男申込!$Q$14:$Q$205,0),リレー小男申込!$N$14:$V$205,9))</f>
        <v/>
      </c>
      <c r="AE21" s="97" t="str">
        <f t="shared" si="0"/>
        <v/>
      </c>
      <c r="AH21" t="str">
        <f t="shared" si="1"/>
        <v/>
      </c>
      <c r="AI21" t="str">
        <f t="shared" si="2"/>
        <v/>
      </c>
      <c r="AJ21" t="str">
        <f t="shared" si="3"/>
        <v/>
      </c>
      <c r="AK21" t="str">
        <f t="shared" si="4"/>
        <v/>
      </c>
      <c r="AL21" t="str">
        <f t="shared" si="5"/>
        <v/>
      </c>
      <c r="AM21" t="str">
        <f t="shared" si="6"/>
        <v/>
      </c>
      <c r="AN21" t="str">
        <f t="shared" si="7"/>
        <v/>
      </c>
      <c r="AO21" t="str">
        <f t="shared" si="8"/>
        <v/>
      </c>
      <c r="AP21" t="str">
        <f t="shared" si="9"/>
        <v/>
      </c>
      <c r="AQ21" t="str">
        <f t="shared" si="10"/>
        <v/>
      </c>
    </row>
    <row r="22" spans="1:43">
      <c r="A22" s="250">
        <f t="shared" si="12"/>
        <v>14</v>
      </c>
      <c r="B22" s="42"/>
      <c r="C22" s="47"/>
      <c r="D22" s="41"/>
      <c r="E22" s="199"/>
      <c r="F22" s="250" t="str">
        <f>IF(ISERROR(VLOOKUP(MATCH($B22,小学校ナンバーカード!$B$3:$B$30,1),小学校ナンバーカード!$A$3:$C$30,3)),"",VLOOKUP(MATCH($B22,小学校ナンバーカード!$B$3:$B$30,1),小学校ナンバーカード!$A$3:$C$30,3))</f>
        <v/>
      </c>
      <c r="G22" s="162" t="str">
        <f t="shared" si="11"/>
        <v/>
      </c>
      <c r="H22" s="35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56" t="str">
        <f>IF($B22="","",IF(ISERROR(MATCH($B22,リレー小男申込!$Q$14:$Q$255,0)),"","○"))</f>
        <v/>
      </c>
      <c r="AC22" s="56" t="str">
        <f>IF(ISERROR(MATCH($B22,リレー小男申込!$Q$14:$Q$205,0)),"",VLOOKUP(MATCH($B22,リレー小男申込!$Q$14:$Q$205,0),リレー小男申込!$N$14:$V$205,9))</f>
        <v/>
      </c>
      <c r="AE22" s="97" t="str">
        <f t="shared" si="0"/>
        <v/>
      </c>
      <c r="AH22" t="str">
        <f t="shared" si="1"/>
        <v/>
      </c>
      <c r="AI22" t="str">
        <f t="shared" si="2"/>
        <v/>
      </c>
      <c r="AJ22" t="str">
        <f t="shared" si="3"/>
        <v/>
      </c>
      <c r="AK22" t="str">
        <f t="shared" si="4"/>
        <v/>
      </c>
      <c r="AL22" t="str">
        <f t="shared" si="5"/>
        <v/>
      </c>
      <c r="AM22" t="str">
        <f t="shared" si="6"/>
        <v/>
      </c>
      <c r="AN22" t="str">
        <f t="shared" si="7"/>
        <v/>
      </c>
      <c r="AO22" t="str">
        <f t="shared" si="8"/>
        <v/>
      </c>
      <c r="AP22" t="str">
        <f t="shared" si="9"/>
        <v/>
      </c>
      <c r="AQ22" t="str">
        <f t="shared" si="10"/>
        <v/>
      </c>
    </row>
    <row r="23" spans="1:43">
      <c r="A23" s="250">
        <f t="shared" si="12"/>
        <v>15</v>
      </c>
      <c r="B23" s="42"/>
      <c r="C23" s="47"/>
      <c r="D23" s="41"/>
      <c r="E23" s="199"/>
      <c r="F23" s="250" t="str">
        <f>IF(ISERROR(VLOOKUP(MATCH($B23,小学校ナンバーカード!$B$3:$B$30,1),小学校ナンバーカード!$A$3:$C$30,3)),"",VLOOKUP(MATCH($B23,小学校ナンバーカード!$B$3:$B$30,1),小学校ナンバーカード!$A$3:$C$30,3))</f>
        <v/>
      </c>
      <c r="G23" s="162" t="str">
        <f t="shared" si="11"/>
        <v/>
      </c>
      <c r="H23" s="35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56" t="str">
        <f>IF($B23="","",IF(ISERROR(MATCH($B23,リレー小男申込!$Q$14:$Q$255,0)),"","○"))</f>
        <v/>
      </c>
      <c r="AC23" s="56" t="str">
        <f>IF(ISERROR(MATCH($B23,リレー小男申込!$Q$14:$Q$205,0)),"",VLOOKUP(MATCH($B23,リレー小男申込!$Q$14:$Q$205,0),リレー小男申込!$N$14:$V$205,9))</f>
        <v/>
      </c>
      <c r="AE23" s="97" t="str">
        <f t="shared" si="0"/>
        <v/>
      </c>
      <c r="AH23" t="str">
        <f t="shared" si="1"/>
        <v/>
      </c>
      <c r="AI23" t="str">
        <f t="shared" si="2"/>
        <v/>
      </c>
      <c r="AJ23" t="str">
        <f t="shared" si="3"/>
        <v/>
      </c>
      <c r="AK23" t="str">
        <f t="shared" si="4"/>
        <v/>
      </c>
      <c r="AL23" t="str">
        <f t="shared" si="5"/>
        <v/>
      </c>
      <c r="AM23" t="str">
        <f t="shared" si="6"/>
        <v/>
      </c>
      <c r="AN23" t="str">
        <f t="shared" si="7"/>
        <v/>
      </c>
      <c r="AO23" t="str">
        <f t="shared" si="8"/>
        <v/>
      </c>
      <c r="AP23" t="str">
        <f t="shared" si="9"/>
        <v/>
      </c>
      <c r="AQ23" t="str">
        <f t="shared" si="10"/>
        <v/>
      </c>
    </row>
    <row r="24" spans="1:43">
      <c r="A24" s="250">
        <f t="shared" si="12"/>
        <v>16</v>
      </c>
      <c r="B24" s="42"/>
      <c r="C24" s="47"/>
      <c r="D24" s="41"/>
      <c r="E24" s="199"/>
      <c r="F24" s="250" t="str">
        <f>IF(ISERROR(VLOOKUP(MATCH($B24,小学校ナンバーカード!$B$3:$B$30,1),小学校ナンバーカード!$A$3:$C$30,3)),"",VLOOKUP(MATCH($B24,小学校ナンバーカード!$B$3:$B$30,1),小学校ナンバーカード!$A$3:$C$30,3))</f>
        <v/>
      </c>
      <c r="G24" s="162" t="str">
        <f t="shared" si="11"/>
        <v/>
      </c>
      <c r="H24" s="35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56" t="str">
        <f>IF($B24="","",IF(ISERROR(MATCH($B24,リレー小男申込!$Q$14:$Q$255,0)),"","○"))</f>
        <v/>
      </c>
      <c r="AC24" s="56" t="str">
        <f>IF(ISERROR(MATCH($B24,リレー小男申込!$Q$14:$Q$205,0)),"",VLOOKUP(MATCH($B24,リレー小男申込!$Q$14:$Q$205,0),リレー小男申込!$N$14:$V$205,9))</f>
        <v/>
      </c>
      <c r="AE24" s="97" t="str">
        <f t="shared" si="0"/>
        <v/>
      </c>
      <c r="AH24" t="str">
        <f t="shared" si="1"/>
        <v/>
      </c>
      <c r="AI24" t="str">
        <f t="shared" si="2"/>
        <v/>
      </c>
      <c r="AJ24" t="str">
        <f t="shared" si="3"/>
        <v/>
      </c>
      <c r="AK24" t="str">
        <f t="shared" si="4"/>
        <v/>
      </c>
      <c r="AL24" t="str">
        <f t="shared" si="5"/>
        <v/>
      </c>
      <c r="AM24" t="str">
        <f t="shared" si="6"/>
        <v/>
      </c>
      <c r="AN24" t="str">
        <f t="shared" si="7"/>
        <v/>
      </c>
      <c r="AO24" t="str">
        <f t="shared" si="8"/>
        <v/>
      </c>
      <c r="AP24" t="str">
        <f t="shared" si="9"/>
        <v/>
      </c>
      <c r="AQ24" t="str">
        <f t="shared" si="10"/>
        <v/>
      </c>
    </row>
    <row r="25" spans="1:43">
      <c r="A25" s="250">
        <f t="shared" si="12"/>
        <v>17</v>
      </c>
      <c r="B25" s="42"/>
      <c r="C25" s="47"/>
      <c r="D25" s="41"/>
      <c r="E25" s="199"/>
      <c r="F25" s="250" t="str">
        <f>IF(ISERROR(VLOOKUP(MATCH($B25,小学校ナンバーカード!$B$3:$B$30,1),小学校ナンバーカード!$A$3:$C$30,3)),"",VLOOKUP(MATCH($B25,小学校ナンバーカード!$B$3:$B$30,1),小学校ナンバーカード!$A$3:$C$30,3))</f>
        <v/>
      </c>
      <c r="G25" s="162" t="str">
        <f t="shared" si="11"/>
        <v/>
      </c>
      <c r="H25" s="35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56" t="str">
        <f>IF($B25="","",IF(ISERROR(MATCH($B25,リレー小男申込!$Q$14:$Q$255,0)),"","○"))</f>
        <v/>
      </c>
      <c r="AC25" s="56" t="str">
        <f>IF(ISERROR(MATCH($B25,リレー小男申込!$Q$14:$Q$205,0)),"",VLOOKUP(MATCH($B25,リレー小男申込!$Q$14:$Q$205,0),リレー小男申込!$N$14:$V$205,9))</f>
        <v/>
      </c>
      <c r="AE25" s="97" t="str">
        <f t="shared" si="0"/>
        <v/>
      </c>
      <c r="AH25" t="str">
        <f t="shared" si="1"/>
        <v/>
      </c>
      <c r="AI25" t="str">
        <f t="shared" si="2"/>
        <v/>
      </c>
      <c r="AJ25" t="str">
        <f t="shared" si="3"/>
        <v/>
      </c>
      <c r="AK25" t="str">
        <f t="shared" si="4"/>
        <v/>
      </c>
      <c r="AL25" t="str">
        <f t="shared" si="5"/>
        <v/>
      </c>
      <c r="AM25" t="str">
        <f t="shared" si="6"/>
        <v/>
      </c>
      <c r="AN25" t="str">
        <f t="shared" si="7"/>
        <v/>
      </c>
      <c r="AO25" t="str">
        <f t="shared" si="8"/>
        <v/>
      </c>
      <c r="AP25" t="str">
        <f t="shared" si="9"/>
        <v/>
      </c>
      <c r="AQ25" t="str">
        <f t="shared" si="10"/>
        <v/>
      </c>
    </row>
    <row r="26" spans="1:43">
      <c r="A26" s="250">
        <f t="shared" si="12"/>
        <v>18</v>
      </c>
      <c r="B26" s="42"/>
      <c r="C26" s="47"/>
      <c r="D26" s="41"/>
      <c r="E26" s="199"/>
      <c r="F26" s="250" t="str">
        <f>IF(ISERROR(VLOOKUP(MATCH($B26,小学校ナンバーカード!$B$3:$B$30,1),小学校ナンバーカード!$A$3:$C$30,3)),"",VLOOKUP(MATCH($B26,小学校ナンバーカード!$B$3:$B$30,1),小学校ナンバーカード!$A$3:$C$30,3))</f>
        <v/>
      </c>
      <c r="G26" s="162" t="str">
        <f t="shared" si="11"/>
        <v/>
      </c>
      <c r="H26" s="35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56" t="str">
        <f>IF($B26="","",IF(ISERROR(MATCH($B26,リレー小男申込!$Q$14:$Q$255,0)),"","○"))</f>
        <v/>
      </c>
      <c r="AC26" s="56" t="str">
        <f>IF(ISERROR(MATCH($B26,リレー小男申込!$Q$14:$Q$205,0)),"",VLOOKUP(MATCH($B26,リレー小男申込!$Q$14:$Q$205,0),リレー小男申込!$N$14:$V$205,9))</f>
        <v/>
      </c>
      <c r="AE26" s="97" t="str">
        <f t="shared" si="0"/>
        <v/>
      </c>
      <c r="AH26" t="str">
        <f t="shared" si="1"/>
        <v/>
      </c>
      <c r="AI26" t="str">
        <f t="shared" si="2"/>
        <v/>
      </c>
      <c r="AJ26" t="str">
        <f t="shared" si="3"/>
        <v/>
      </c>
      <c r="AK26" t="str">
        <f t="shared" si="4"/>
        <v/>
      </c>
      <c r="AL26" t="str">
        <f t="shared" si="5"/>
        <v/>
      </c>
      <c r="AM26" t="str">
        <f t="shared" si="6"/>
        <v/>
      </c>
      <c r="AN26" t="str">
        <f t="shared" si="7"/>
        <v/>
      </c>
      <c r="AO26" t="str">
        <f t="shared" si="8"/>
        <v/>
      </c>
      <c r="AP26" t="str">
        <f t="shared" si="9"/>
        <v/>
      </c>
      <c r="AQ26" t="str">
        <f t="shared" si="10"/>
        <v/>
      </c>
    </row>
    <row r="27" spans="1:43">
      <c r="A27" s="250">
        <f t="shared" si="12"/>
        <v>19</v>
      </c>
      <c r="B27" s="42"/>
      <c r="C27" s="47"/>
      <c r="D27" s="41"/>
      <c r="E27" s="199"/>
      <c r="F27" s="250" t="str">
        <f>IF(ISERROR(VLOOKUP(MATCH($B27,小学校ナンバーカード!$B$3:$B$30,1),小学校ナンバーカード!$A$3:$C$30,3)),"",VLOOKUP(MATCH($B27,小学校ナンバーカード!$B$3:$B$30,1),小学校ナンバーカード!$A$3:$C$30,3))</f>
        <v/>
      </c>
      <c r="G27" s="162" t="str">
        <f t="shared" si="11"/>
        <v/>
      </c>
      <c r="H27" s="35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56" t="str">
        <f>IF($B27="","",IF(ISERROR(MATCH($B27,リレー小男申込!$Q$14:$Q$255,0)),"","○"))</f>
        <v/>
      </c>
      <c r="AC27" s="56" t="str">
        <f>IF(ISERROR(MATCH($B27,リレー小男申込!$Q$14:$Q$205,0)),"",VLOOKUP(MATCH($B27,リレー小男申込!$Q$14:$Q$205,0),リレー小男申込!$N$14:$V$205,9))</f>
        <v/>
      </c>
      <c r="AE27" s="97" t="str">
        <f t="shared" si="0"/>
        <v/>
      </c>
      <c r="AH27" t="str">
        <f t="shared" si="1"/>
        <v/>
      </c>
      <c r="AI27" t="str">
        <f t="shared" si="2"/>
        <v/>
      </c>
      <c r="AJ27" t="str">
        <f t="shared" si="3"/>
        <v/>
      </c>
      <c r="AK27" t="str">
        <f t="shared" si="4"/>
        <v/>
      </c>
      <c r="AL27" t="str">
        <f t="shared" si="5"/>
        <v/>
      </c>
      <c r="AM27" t="str">
        <f t="shared" si="6"/>
        <v/>
      </c>
      <c r="AN27" t="str">
        <f t="shared" si="7"/>
        <v/>
      </c>
      <c r="AO27" t="str">
        <f t="shared" si="8"/>
        <v/>
      </c>
      <c r="AP27" t="str">
        <f t="shared" si="9"/>
        <v/>
      </c>
      <c r="AQ27" t="str">
        <f t="shared" si="10"/>
        <v/>
      </c>
    </row>
    <row r="28" spans="1:43">
      <c r="A28" s="251">
        <f t="shared" si="12"/>
        <v>20</v>
      </c>
      <c r="B28" s="49"/>
      <c r="C28" s="50"/>
      <c r="D28" s="51"/>
      <c r="E28" s="202"/>
      <c r="F28" s="253" t="str">
        <f>IF(ISERROR(VLOOKUP(MATCH($B28,小学校ナンバーカード!$B$3:$B$30,1),小学校ナンバーカード!$A$3:$C$30,3)),"",VLOOKUP(MATCH($B28,小学校ナンバーカード!$B$3:$B$30,1),小学校ナンバーカード!$A$3:$C$30,3))</f>
        <v/>
      </c>
      <c r="G28" s="163" t="str">
        <f t="shared" si="11"/>
        <v/>
      </c>
      <c r="H28" s="57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9" t="str">
        <f>IF($B28="","",IF(ISERROR(MATCH($B28,リレー小男申込!$Q$14:$Q$255,0)),"","○"))</f>
        <v/>
      </c>
      <c r="AC28" s="59" t="str">
        <f>IF(ISERROR(MATCH($B28,リレー小男申込!$Q$14:$Q$205,0)),"",VLOOKUP(MATCH($B28,リレー小男申込!$Q$14:$Q$205,0),リレー小男申込!$N$14:$V$205,9))</f>
        <v/>
      </c>
      <c r="AE28" s="97" t="str">
        <f t="shared" si="0"/>
        <v/>
      </c>
      <c r="AH28" t="str">
        <f t="shared" si="1"/>
        <v/>
      </c>
      <c r="AI28" t="str">
        <f t="shared" si="2"/>
        <v/>
      </c>
      <c r="AJ28" t="str">
        <f t="shared" si="3"/>
        <v/>
      </c>
      <c r="AK28" t="str">
        <f t="shared" si="4"/>
        <v/>
      </c>
      <c r="AL28" t="str">
        <f t="shared" si="5"/>
        <v/>
      </c>
      <c r="AM28" t="str">
        <f t="shared" si="6"/>
        <v/>
      </c>
      <c r="AN28" t="str">
        <f t="shared" si="7"/>
        <v/>
      </c>
      <c r="AO28" t="str">
        <f t="shared" si="8"/>
        <v/>
      </c>
      <c r="AP28" t="str">
        <f t="shared" si="9"/>
        <v/>
      </c>
      <c r="AQ28" t="str">
        <f t="shared" si="10"/>
        <v/>
      </c>
    </row>
    <row r="29" spans="1:43">
      <c r="A29" s="249">
        <f t="shared" si="12"/>
        <v>21</v>
      </c>
      <c r="B29" s="44"/>
      <c r="C29" s="46"/>
      <c r="D29" s="40"/>
      <c r="E29" s="198"/>
      <c r="F29" s="249" t="str">
        <f>IF(ISERROR(VLOOKUP(MATCH($B29,小学校ナンバーカード!$B$3:$B$30,1),小学校ナンバーカード!$A$3:$C$30,3)),"",VLOOKUP(MATCH($B29,小学校ナンバーカード!$B$3:$B$30,1),小学校ナンバーカード!$A$3:$C$30,3))</f>
        <v/>
      </c>
      <c r="G29" s="161" t="str">
        <f t="shared" si="11"/>
        <v/>
      </c>
      <c r="H29" s="33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55" t="str">
        <f>IF($B29="","",IF(ISERROR(MATCH($B29,リレー小男申込!$Q$14:$Q$255,0)),"","○"))</f>
        <v/>
      </c>
      <c r="AC29" s="55" t="str">
        <f>IF(ISERROR(MATCH($B29,リレー小男申込!$Q$14:$Q$205,0)),"",VLOOKUP(MATCH($B29,リレー小男申込!$Q$14:$Q$205,0),リレー小男申込!$N$14:$V$205,9))</f>
        <v/>
      </c>
      <c r="AE29" s="97" t="str">
        <f t="shared" si="0"/>
        <v/>
      </c>
      <c r="AH29" t="str">
        <f t="shared" si="1"/>
        <v/>
      </c>
      <c r="AI29" t="str">
        <f t="shared" si="2"/>
        <v/>
      </c>
      <c r="AJ29" t="str">
        <f t="shared" si="3"/>
        <v/>
      </c>
      <c r="AK29" t="str">
        <f t="shared" si="4"/>
        <v/>
      </c>
      <c r="AL29" t="str">
        <f t="shared" si="5"/>
        <v/>
      </c>
      <c r="AM29" t="str">
        <f t="shared" si="6"/>
        <v/>
      </c>
      <c r="AN29" t="str">
        <f t="shared" si="7"/>
        <v/>
      </c>
      <c r="AO29" t="str">
        <f t="shared" si="8"/>
        <v/>
      </c>
      <c r="AP29" t="str">
        <f t="shared" si="9"/>
        <v/>
      </c>
      <c r="AQ29" t="str">
        <f t="shared" si="10"/>
        <v/>
      </c>
    </row>
    <row r="30" spans="1:43">
      <c r="A30" s="250">
        <f t="shared" si="12"/>
        <v>22</v>
      </c>
      <c r="B30" s="42"/>
      <c r="C30" s="47"/>
      <c r="D30" s="41"/>
      <c r="E30" s="199"/>
      <c r="F30" s="250" t="str">
        <f>IF(ISERROR(VLOOKUP(MATCH($B30,小学校ナンバーカード!$B$3:$B$30,1),小学校ナンバーカード!$A$3:$C$30,3)),"",VLOOKUP(MATCH($B30,小学校ナンバーカード!$B$3:$B$30,1),小学校ナンバーカード!$A$3:$C$30,3))</f>
        <v/>
      </c>
      <c r="G30" s="162" t="str">
        <f t="shared" si="11"/>
        <v/>
      </c>
      <c r="H30" s="35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56" t="str">
        <f>IF($B30="","",IF(ISERROR(MATCH($B30,リレー小男申込!$Q$14:$Q$255,0)),"","○"))</f>
        <v/>
      </c>
      <c r="AC30" s="56" t="str">
        <f>IF(ISERROR(MATCH($B30,リレー小男申込!$Q$14:$Q$205,0)),"",VLOOKUP(MATCH($B30,リレー小男申込!$Q$14:$Q$205,0),リレー小男申込!$N$14:$V$205,9))</f>
        <v/>
      </c>
      <c r="AE30" s="97" t="str">
        <f t="shared" si="0"/>
        <v/>
      </c>
      <c r="AH30" t="str">
        <f t="shared" si="1"/>
        <v/>
      </c>
      <c r="AI30" t="str">
        <f t="shared" si="2"/>
        <v/>
      </c>
      <c r="AJ30" t="str">
        <f t="shared" si="3"/>
        <v/>
      </c>
      <c r="AK30" t="str">
        <f t="shared" si="4"/>
        <v/>
      </c>
      <c r="AL30" t="str">
        <f t="shared" si="5"/>
        <v/>
      </c>
      <c r="AM30" t="str">
        <f t="shared" si="6"/>
        <v/>
      </c>
      <c r="AN30" t="str">
        <f t="shared" si="7"/>
        <v/>
      </c>
      <c r="AO30" t="str">
        <f t="shared" si="8"/>
        <v/>
      </c>
      <c r="AP30" t="str">
        <f t="shared" si="9"/>
        <v/>
      </c>
      <c r="AQ30" t="str">
        <f t="shared" si="10"/>
        <v/>
      </c>
    </row>
    <row r="31" spans="1:43">
      <c r="A31" s="250">
        <f t="shared" si="12"/>
        <v>23</v>
      </c>
      <c r="B31" s="42"/>
      <c r="C31" s="47"/>
      <c r="D31" s="41"/>
      <c r="E31" s="199"/>
      <c r="F31" s="250" t="str">
        <f>IF(ISERROR(VLOOKUP(MATCH($B31,小学校ナンバーカード!$B$3:$B$30,1),小学校ナンバーカード!$A$3:$C$30,3)),"",VLOOKUP(MATCH($B31,小学校ナンバーカード!$B$3:$B$30,1),小学校ナンバーカード!$A$3:$C$30,3))</f>
        <v/>
      </c>
      <c r="G31" s="162" t="str">
        <f t="shared" si="11"/>
        <v/>
      </c>
      <c r="H31" s="35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56" t="str">
        <f>IF($B31="","",IF(ISERROR(MATCH($B31,リレー小男申込!$Q$14:$Q$255,0)),"","○"))</f>
        <v/>
      </c>
      <c r="AC31" s="56" t="str">
        <f>IF(ISERROR(MATCH($B31,リレー小男申込!$Q$14:$Q$205,0)),"",VLOOKUP(MATCH($B31,リレー小男申込!$Q$14:$Q$205,0),リレー小男申込!$N$14:$V$205,9))</f>
        <v/>
      </c>
      <c r="AE31" s="97" t="str">
        <f t="shared" si="0"/>
        <v/>
      </c>
      <c r="AH31" t="str">
        <f t="shared" si="1"/>
        <v/>
      </c>
      <c r="AI31" t="str">
        <f t="shared" si="2"/>
        <v/>
      </c>
      <c r="AJ31" t="str">
        <f t="shared" si="3"/>
        <v/>
      </c>
      <c r="AK31" t="str">
        <f t="shared" si="4"/>
        <v/>
      </c>
      <c r="AL31" t="str">
        <f t="shared" si="5"/>
        <v/>
      </c>
      <c r="AM31" t="str">
        <f t="shared" si="6"/>
        <v/>
      </c>
      <c r="AN31" t="str">
        <f t="shared" si="7"/>
        <v/>
      </c>
      <c r="AO31" t="str">
        <f t="shared" si="8"/>
        <v/>
      </c>
      <c r="AP31" t="str">
        <f t="shared" si="9"/>
        <v/>
      </c>
      <c r="AQ31" t="str">
        <f t="shared" si="10"/>
        <v/>
      </c>
    </row>
    <row r="32" spans="1:43">
      <c r="A32" s="250">
        <f t="shared" si="12"/>
        <v>24</v>
      </c>
      <c r="B32" s="42"/>
      <c r="C32" s="47"/>
      <c r="D32" s="41"/>
      <c r="E32" s="199"/>
      <c r="F32" s="250" t="str">
        <f>IF(ISERROR(VLOOKUP(MATCH($B32,小学校ナンバーカード!$B$3:$B$30,1),小学校ナンバーカード!$A$3:$C$30,3)),"",VLOOKUP(MATCH($B32,小学校ナンバーカード!$B$3:$B$30,1),小学校ナンバーカード!$A$3:$C$30,3))</f>
        <v/>
      </c>
      <c r="G32" s="164" t="str">
        <f t="shared" si="11"/>
        <v/>
      </c>
      <c r="H32" s="35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56" t="str">
        <f>IF($B32="","",IF(ISERROR(MATCH($B32,リレー小男申込!$Q$14:$Q$255,0)),"","○"))</f>
        <v/>
      </c>
      <c r="AC32" s="56" t="str">
        <f>IF(ISERROR(MATCH($B32,リレー小男申込!$Q$14:$Q$205,0)),"",VLOOKUP(MATCH($B32,リレー小男申込!$Q$14:$Q$205,0),リレー小男申込!$N$14:$V$205,9))</f>
        <v/>
      </c>
      <c r="AE32" s="97" t="str">
        <f t="shared" si="0"/>
        <v/>
      </c>
      <c r="AH32" t="str">
        <f t="shared" si="1"/>
        <v/>
      </c>
      <c r="AI32" t="str">
        <f t="shared" si="2"/>
        <v/>
      </c>
      <c r="AJ32" t="str">
        <f t="shared" si="3"/>
        <v/>
      </c>
      <c r="AK32" t="str">
        <f t="shared" si="4"/>
        <v/>
      </c>
      <c r="AL32" t="str">
        <f t="shared" si="5"/>
        <v/>
      </c>
      <c r="AM32" t="str">
        <f t="shared" si="6"/>
        <v/>
      </c>
      <c r="AN32" t="str">
        <f t="shared" si="7"/>
        <v/>
      </c>
      <c r="AO32" t="str">
        <f t="shared" si="8"/>
        <v/>
      </c>
      <c r="AP32" t="str">
        <f t="shared" si="9"/>
        <v/>
      </c>
      <c r="AQ32" t="str">
        <f t="shared" si="10"/>
        <v/>
      </c>
    </row>
    <row r="33" spans="1:43">
      <c r="A33" s="250">
        <f t="shared" si="12"/>
        <v>25</v>
      </c>
      <c r="B33" s="42"/>
      <c r="C33" s="47"/>
      <c r="D33" s="41"/>
      <c r="E33" s="199"/>
      <c r="F33" s="250" t="str">
        <f>IF(ISERROR(VLOOKUP(MATCH($B33,小学校ナンバーカード!$B$3:$B$30,1),小学校ナンバーカード!$A$3:$C$30,3)),"",VLOOKUP(MATCH($B33,小学校ナンバーカード!$B$3:$B$30,1),小学校ナンバーカード!$A$3:$C$30,3))</f>
        <v/>
      </c>
      <c r="G33" s="162" t="str">
        <f t="shared" si="11"/>
        <v/>
      </c>
      <c r="H33" s="35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56" t="str">
        <f>IF($B33="","",IF(ISERROR(MATCH($B33,リレー小男申込!$Q$14:$Q$255,0)),"","○"))</f>
        <v/>
      </c>
      <c r="AC33" s="56" t="str">
        <f>IF(ISERROR(MATCH($B33,リレー小男申込!$Q$14:$Q$205,0)),"",VLOOKUP(MATCH($B33,リレー小男申込!$Q$14:$Q$205,0),リレー小男申込!$N$14:$V$205,9))</f>
        <v/>
      </c>
      <c r="AE33" s="97" t="str">
        <f t="shared" si="0"/>
        <v/>
      </c>
      <c r="AH33" t="str">
        <f t="shared" si="1"/>
        <v/>
      </c>
      <c r="AI33" t="str">
        <f t="shared" si="2"/>
        <v/>
      </c>
      <c r="AJ33" t="str">
        <f t="shared" si="3"/>
        <v/>
      </c>
      <c r="AK33" t="str">
        <f t="shared" si="4"/>
        <v/>
      </c>
      <c r="AL33" t="str">
        <f t="shared" si="5"/>
        <v/>
      </c>
      <c r="AM33" t="str">
        <f t="shared" si="6"/>
        <v/>
      </c>
      <c r="AN33" t="str">
        <f t="shared" si="7"/>
        <v/>
      </c>
      <c r="AO33" t="str">
        <f t="shared" si="8"/>
        <v/>
      </c>
      <c r="AP33" t="str">
        <f t="shared" si="9"/>
        <v/>
      </c>
      <c r="AQ33" t="str">
        <f t="shared" si="10"/>
        <v/>
      </c>
    </row>
    <row r="34" spans="1:43">
      <c r="A34" s="250">
        <f t="shared" si="12"/>
        <v>26</v>
      </c>
      <c r="B34" s="42"/>
      <c r="C34" s="47"/>
      <c r="D34" s="41"/>
      <c r="E34" s="199"/>
      <c r="F34" s="250" t="str">
        <f>IF(ISERROR(VLOOKUP(MATCH($B34,小学校ナンバーカード!$B$3:$B$30,1),小学校ナンバーカード!$A$3:$C$30,3)),"",VLOOKUP(MATCH($B34,小学校ナンバーカード!$B$3:$B$30,1),小学校ナンバーカード!$A$3:$C$30,3))</f>
        <v/>
      </c>
      <c r="G34" s="162" t="str">
        <f t="shared" si="11"/>
        <v/>
      </c>
      <c r="H34" s="35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56" t="str">
        <f>IF($B34="","",IF(ISERROR(MATCH($B34,リレー小男申込!$Q$14:$Q$255,0)),"","○"))</f>
        <v/>
      </c>
      <c r="AC34" s="56" t="str">
        <f>IF(ISERROR(MATCH($B34,リレー小男申込!$Q$14:$Q$205,0)),"",VLOOKUP(MATCH($B34,リレー小男申込!$Q$14:$Q$205,0),リレー小男申込!$N$14:$V$205,9))</f>
        <v/>
      </c>
      <c r="AE34" s="97" t="str">
        <f t="shared" si="0"/>
        <v/>
      </c>
      <c r="AH34" t="str">
        <f t="shared" si="1"/>
        <v/>
      </c>
      <c r="AI34" t="str">
        <f t="shared" si="2"/>
        <v/>
      </c>
      <c r="AJ34" t="str">
        <f t="shared" si="3"/>
        <v/>
      </c>
      <c r="AK34" t="str">
        <f t="shared" si="4"/>
        <v/>
      </c>
      <c r="AL34" t="str">
        <f t="shared" si="5"/>
        <v/>
      </c>
      <c r="AM34" t="str">
        <f t="shared" si="6"/>
        <v/>
      </c>
      <c r="AN34" t="str">
        <f t="shared" si="7"/>
        <v/>
      </c>
      <c r="AO34" t="str">
        <f t="shared" si="8"/>
        <v/>
      </c>
      <c r="AP34" t="str">
        <f t="shared" si="9"/>
        <v/>
      </c>
      <c r="AQ34" t="str">
        <f t="shared" si="10"/>
        <v/>
      </c>
    </row>
    <row r="35" spans="1:43">
      <c r="A35" s="250">
        <f t="shared" si="12"/>
        <v>27</v>
      </c>
      <c r="B35" s="42"/>
      <c r="C35" s="47"/>
      <c r="D35" s="41"/>
      <c r="E35" s="199"/>
      <c r="F35" s="250" t="str">
        <f>IF(ISERROR(VLOOKUP(MATCH($B35,小学校ナンバーカード!$B$3:$B$30,1),小学校ナンバーカード!$A$3:$C$30,3)),"",VLOOKUP(MATCH($B35,小学校ナンバーカード!$B$3:$B$30,1),小学校ナンバーカード!$A$3:$C$30,3))</f>
        <v/>
      </c>
      <c r="G35" s="162" t="str">
        <f t="shared" si="11"/>
        <v/>
      </c>
      <c r="H35" s="35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56" t="str">
        <f>IF($B35="","",IF(ISERROR(MATCH($B35,リレー小男申込!$Q$14:$Q$255,0)),"","○"))</f>
        <v/>
      </c>
      <c r="AC35" s="56" t="str">
        <f>IF(ISERROR(MATCH($B35,リレー小男申込!$Q$14:$Q$205,0)),"",VLOOKUP(MATCH($B35,リレー小男申込!$Q$14:$Q$205,0),リレー小男申込!$N$14:$V$205,9))</f>
        <v/>
      </c>
      <c r="AE35" s="97" t="str">
        <f t="shared" si="0"/>
        <v/>
      </c>
      <c r="AH35" t="str">
        <f t="shared" si="1"/>
        <v/>
      </c>
      <c r="AI35" t="str">
        <f t="shared" si="2"/>
        <v/>
      </c>
      <c r="AJ35" t="str">
        <f t="shared" si="3"/>
        <v/>
      </c>
      <c r="AK35" t="str">
        <f t="shared" si="4"/>
        <v/>
      </c>
      <c r="AL35" t="str">
        <f t="shared" si="5"/>
        <v/>
      </c>
      <c r="AM35" t="str">
        <f t="shared" si="6"/>
        <v/>
      </c>
      <c r="AN35" t="str">
        <f t="shared" si="7"/>
        <v/>
      </c>
      <c r="AO35" t="str">
        <f t="shared" si="8"/>
        <v/>
      </c>
      <c r="AP35" t="str">
        <f t="shared" si="9"/>
        <v/>
      </c>
      <c r="AQ35" t="str">
        <f t="shared" si="10"/>
        <v/>
      </c>
    </row>
    <row r="36" spans="1:43">
      <c r="A36" s="250">
        <f t="shared" si="12"/>
        <v>28</v>
      </c>
      <c r="B36" s="42"/>
      <c r="C36" s="47"/>
      <c r="D36" s="41"/>
      <c r="E36" s="199"/>
      <c r="F36" s="250" t="str">
        <f>IF(ISERROR(VLOOKUP(MATCH($B36,小学校ナンバーカード!$B$3:$B$30,1),小学校ナンバーカード!$A$3:$C$30,3)),"",VLOOKUP(MATCH($B36,小学校ナンバーカード!$B$3:$B$30,1),小学校ナンバーカード!$A$3:$C$30,3))</f>
        <v/>
      </c>
      <c r="G36" s="162" t="str">
        <f t="shared" si="11"/>
        <v/>
      </c>
      <c r="H36" s="35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56" t="str">
        <f>IF($B36="","",IF(ISERROR(MATCH($B36,リレー小男申込!$Q$14:$Q$255,0)),"","○"))</f>
        <v/>
      </c>
      <c r="AC36" s="56" t="str">
        <f>IF(ISERROR(MATCH($B36,リレー小男申込!$Q$14:$Q$205,0)),"",VLOOKUP(MATCH($B36,リレー小男申込!$Q$14:$Q$205,0),リレー小男申込!$N$14:$V$205,9))</f>
        <v/>
      </c>
      <c r="AE36" s="97" t="str">
        <f t="shared" si="0"/>
        <v/>
      </c>
      <c r="AH36" t="str">
        <f t="shared" si="1"/>
        <v/>
      </c>
      <c r="AI36" t="str">
        <f t="shared" si="2"/>
        <v/>
      </c>
      <c r="AJ36" t="str">
        <f t="shared" si="3"/>
        <v/>
      </c>
      <c r="AK36" t="str">
        <f t="shared" si="4"/>
        <v/>
      </c>
      <c r="AL36" t="str">
        <f t="shared" si="5"/>
        <v/>
      </c>
      <c r="AM36" t="str">
        <f t="shared" si="6"/>
        <v/>
      </c>
      <c r="AN36" t="str">
        <f t="shared" si="7"/>
        <v/>
      </c>
      <c r="AO36" t="str">
        <f t="shared" si="8"/>
        <v/>
      </c>
      <c r="AP36" t="str">
        <f t="shared" si="9"/>
        <v/>
      </c>
      <c r="AQ36" t="str">
        <f t="shared" si="10"/>
        <v/>
      </c>
    </row>
    <row r="37" spans="1:43">
      <c r="A37" s="250">
        <f t="shared" si="12"/>
        <v>29</v>
      </c>
      <c r="B37" s="42"/>
      <c r="C37" s="47"/>
      <c r="D37" s="41"/>
      <c r="E37" s="199"/>
      <c r="F37" s="250" t="str">
        <f>IF(ISERROR(VLOOKUP(MATCH($B37,小学校ナンバーカード!$B$3:$B$30,1),小学校ナンバーカード!$A$3:$C$30,3)),"",VLOOKUP(MATCH($B37,小学校ナンバーカード!$B$3:$B$30,1),小学校ナンバーカード!$A$3:$C$30,3))</f>
        <v/>
      </c>
      <c r="G37" s="162" t="str">
        <f t="shared" si="11"/>
        <v/>
      </c>
      <c r="H37" s="35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56" t="str">
        <f>IF($B37="","",IF(ISERROR(MATCH($B37,リレー小男申込!$Q$14:$Q$255,0)),"","○"))</f>
        <v/>
      </c>
      <c r="AC37" s="56" t="str">
        <f>IF(ISERROR(MATCH($B37,リレー小男申込!$Q$14:$Q$205,0)),"",VLOOKUP(MATCH($B37,リレー小男申込!$Q$14:$Q$205,0),リレー小男申込!$N$14:$V$205,9))</f>
        <v/>
      </c>
      <c r="AE37" s="97" t="str">
        <f t="shared" si="0"/>
        <v/>
      </c>
      <c r="AH37" t="str">
        <f t="shared" si="1"/>
        <v/>
      </c>
      <c r="AI37" t="str">
        <f t="shared" si="2"/>
        <v/>
      </c>
      <c r="AJ37" t="str">
        <f t="shared" si="3"/>
        <v/>
      </c>
      <c r="AK37" t="str">
        <f t="shared" si="4"/>
        <v/>
      </c>
      <c r="AL37" t="str">
        <f t="shared" si="5"/>
        <v/>
      </c>
      <c r="AM37" t="str">
        <f t="shared" si="6"/>
        <v/>
      </c>
      <c r="AN37" t="str">
        <f t="shared" si="7"/>
        <v/>
      </c>
      <c r="AO37" t="str">
        <f t="shared" si="8"/>
        <v/>
      </c>
      <c r="AP37" t="str">
        <f t="shared" si="9"/>
        <v/>
      </c>
      <c r="AQ37" t="str">
        <f t="shared" si="10"/>
        <v/>
      </c>
    </row>
    <row r="38" spans="1:43">
      <c r="A38" s="251">
        <f t="shared" si="12"/>
        <v>30</v>
      </c>
      <c r="B38" s="45"/>
      <c r="C38" s="48"/>
      <c r="D38" s="43"/>
      <c r="E38" s="200"/>
      <c r="F38" s="251" t="str">
        <f>IF(ISERROR(VLOOKUP(MATCH($B38,小学校ナンバーカード!$B$3:$B$30,1),小学校ナンバーカード!$A$3:$C$30,3)),"",VLOOKUP(MATCH($B38,小学校ナンバーカード!$B$3:$B$30,1),小学校ナンバーカード!$A$3:$C$30,3))</f>
        <v/>
      </c>
      <c r="G38" s="165" t="str">
        <f t="shared" si="11"/>
        <v/>
      </c>
      <c r="H38" s="63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5" t="str">
        <f>IF($B38="","",IF(ISERROR(MATCH($B38,リレー小男申込!$Q$14:$Q$255,0)),"","○"))</f>
        <v/>
      </c>
      <c r="AC38" s="65" t="str">
        <f>IF(ISERROR(MATCH($B38,リレー小男申込!$Q$14:$Q$205,0)),"",VLOOKUP(MATCH($B38,リレー小男申込!$Q$14:$Q$205,0),リレー小男申込!$N$14:$V$205,9))</f>
        <v/>
      </c>
      <c r="AE38" s="97" t="str">
        <f t="shared" si="0"/>
        <v/>
      </c>
      <c r="AH38" t="str">
        <f t="shared" si="1"/>
        <v/>
      </c>
      <c r="AI38" t="str">
        <f t="shared" si="2"/>
        <v/>
      </c>
      <c r="AJ38" t="str">
        <f t="shared" si="3"/>
        <v/>
      </c>
      <c r="AK38" t="str">
        <f t="shared" si="4"/>
        <v/>
      </c>
      <c r="AL38" t="str">
        <f t="shared" si="5"/>
        <v/>
      </c>
      <c r="AM38" t="str">
        <f t="shared" si="6"/>
        <v/>
      </c>
      <c r="AN38" t="str">
        <f t="shared" si="7"/>
        <v/>
      </c>
      <c r="AO38" t="str">
        <f t="shared" si="8"/>
        <v/>
      </c>
      <c r="AP38" t="str">
        <f t="shared" si="9"/>
        <v/>
      </c>
      <c r="AQ38" t="str">
        <f t="shared" si="10"/>
        <v/>
      </c>
    </row>
    <row r="39" spans="1:43">
      <c r="A39" s="249">
        <f t="shared" si="12"/>
        <v>31</v>
      </c>
      <c r="B39" s="52"/>
      <c r="C39" s="53"/>
      <c r="D39" s="54"/>
      <c r="E39" s="201"/>
      <c r="F39" s="252" t="str">
        <f>IF(ISERROR(VLOOKUP(MATCH($B39,小学校ナンバーカード!$B$3:$B$30,1),小学校ナンバーカード!$A$3:$C$30,3)),"",VLOOKUP(MATCH($B39,小学校ナンバーカード!$B$3:$B$30,1),小学校ナンバーカード!$A$3:$C$30,3))</f>
        <v/>
      </c>
      <c r="G39" s="164" t="str">
        <f t="shared" si="11"/>
        <v/>
      </c>
      <c r="H39" s="60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2" t="str">
        <f>IF($B39="","",IF(ISERROR(MATCH($B39,リレー小男申込!$Q$14:$Q$255,0)),"","○"))</f>
        <v/>
      </c>
      <c r="AC39" s="62" t="str">
        <f>IF(ISERROR(MATCH($B39,リレー小男申込!$Q$14:$Q$205,0)),"",VLOOKUP(MATCH($B39,リレー小男申込!$Q$14:$Q$205,0),リレー小男申込!$N$14:$V$205,9))</f>
        <v/>
      </c>
      <c r="AE39" s="97" t="str">
        <f t="shared" si="0"/>
        <v/>
      </c>
      <c r="AH39" t="str">
        <f t="shared" si="1"/>
        <v/>
      </c>
      <c r="AI39" t="str">
        <f t="shared" si="2"/>
        <v/>
      </c>
      <c r="AJ39" t="str">
        <f t="shared" si="3"/>
        <v/>
      </c>
      <c r="AK39" t="str">
        <f t="shared" si="4"/>
        <v/>
      </c>
      <c r="AL39" t="str">
        <f t="shared" si="5"/>
        <v/>
      </c>
      <c r="AM39" t="str">
        <f t="shared" si="6"/>
        <v/>
      </c>
      <c r="AN39" t="str">
        <f t="shared" si="7"/>
        <v/>
      </c>
      <c r="AO39" t="str">
        <f t="shared" si="8"/>
        <v/>
      </c>
      <c r="AP39" t="str">
        <f t="shared" si="9"/>
        <v/>
      </c>
      <c r="AQ39" t="str">
        <f t="shared" si="10"/>
        <v/>
      </c>
    </row>
    <row r="40" spans="1:43">
      <c r="A40" s="250">
        <f t="shared" si="12"/>
        <v>32</v>
      </c>
      <c r="B40" s="42"/>
      <c r="C40" s="47"/>
      <c r="D40" s="41"/>
      <c r="E40" s="199"/>
      <c r="F40" s="250" t="str">
        <f>IF(ISERROR(VLOOKUP(MATCH($B40,小学校ナンバーカード!$B$3:$B$30,1),小学校ナンバーカード!$A$3:$C$30,3)),"",VLOOKUP(MATCH($B40,小学校ナンバーカード!$B$3:$B$30,1),小学校ナンバーカード!$A$3:$C$30,3))</f>
        <v/>
      </c>
      <c r="G40" s="162" t="str">
        <f t="shared" si="11"/>
        <v/>
      </c>
      <c r="H40" s="35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56" t="str">
        <f>IF($B40="","",IF(ISERROR(MATCH($B40,リレー小男申込!$Q$14:$Q$255,0)),"","○"))</f>
        <v/>
      </c>
      <c r="AC40" s="56" t="str">
        <f>IF(ISERROR(MATCH($B40,リレー小男申込!$Q$14:$Q$205,0)),"",VLOOKUP(MATCH($B40,リレー小男申込!$Q$14:$Q$205,0),リレー小男申込!$N$14:$V$205,9))</f>
        <v/>
      </c>
      <c r="AE40" s="97" t="str">
        <f t="shared" si="0"/>
        <v/>
      </c>
      <c r="AH40" t="str">
        <f t="shared" si="1"/>
        <v/>
      </c>
      <c r="AI40" t="str">
        <f t="shared" si="2"/>
        <v/>
      </c>
      <c r="AJ40" t="str">
        <f t="shared" si="3"/>
        <v/>
      </c>
      <c r="AK40" t="str">
        <f t="shared" si="4"/>
        <v/>
      </c>
      <c r="AL40" t="str">
        <f t="shared" si="5"/>
        <v/>
      </c>
      <c r="AM40" t="str">
        <f t="shared" si="6"/>
        <v/>
      </c>
      <c r="AN40" t="str">
        <f t="shared" si="7"/>
        <v/>
      </c>
      <c r="AO40" t="str">
        <f t="shared" si="8"/>
        <v/>
      </c>
      <c r="AP40" t="str">
        <f t="shared" si="9"/>
        <v/>
      </c>
      <c r="AQ40" t="str">
        <f t="shared" si="10"/>
        <v/>
      </c>
    </row>
    <row r="41" spans="1:43">
      <c r="A41" s="250">
        <f t="shared" si="12"/>
        <v>33</v>
      </c>
      <c r="B41" s="42"/>
      <c r="C41" s="47"/>
      <c r="D41" s="41"/>
      <c r="E41" s="199"/>
      <c r="F41" s="250" t="str">
        <f>IF(ISERROR(VLOOKUP(MATCH($B41,小学校ナンバーカード!$B$3:$B$30,1),小学校ナンバーカード!$A$3:$C$30,3)),"",VLOOKUP(MATCH($B41,小学校ナンバーカード!$B$3:$B$30,1),小学校ナンバーカード!$A$3:$C$30,3))</f>
        <v/>
      </c>
      <c r="G41" s="162" t="str">
        <f t="shared" si="11"/>
        <v/>
      </c>
      <c r="H41" s="35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56" t="str">
        <f>IF($B41="","",IF(ISERROR(MATCH($B41,リレー小男申込!$Q$14:$Q$255,0)),"","○"))</f>
        <v/>
      </c>
      <c r="AC41" s="56" t="str">
        <f>IF(ISERROR(MATCH($B41,リレー小男申込!$Q$14:$Q$205,0)),"",VLOOKUP(MATCH($B41,リレー小男申込!$Q$14:$Q$205,0),リレー小男申込!$N$14:$V$205,9))</f>
        <v/>
      </c>
      <c r="AE41" s="97" t="str">
        <f t="shared" si="0"/>
        <v/>
      </c>
      <c r="AH41" t="str">
        <f t="shared" si="1"/>
        <v/>
      </c>
      <c r="AI41" t="str">
        <f t="shared" si="2"/>
        <v/>
      </c>
      <c r="AJ41" t="str">
        <f t="shared" si="3"/>
        <v/>
      </c>
      <c r="AK41" t="str">
        <f t="shared" si="4"/>
        <v/>
      </c>
      <c r="AL41" t="str">
        <f t="shared" si="5"/>
        <v/>
      </c>
      <c r="AM41" t="str">
        <f t="shared" si="6"/>
        <v/>
      </c>
      <c r="AN41" t="str">
        <f t="shared" si="7"/>
        <v/>
      </c>
      <c r="AO41" t="str">
        <f t="shared" si="8"/>
        <v/>
      </c>
      <c r="AP41" t="str">
        <f t="shared" si="9"/>
        <v/>
      </c>
      <c r="AQ41" t="str">
        <f t="shared" si="10"/>
        <v/>
      </c>
    </row>
    <row r="42" spans="1:43">
      <c r="A42" s="250">
        <f t="shared" si="12"/>
        <v>34</v>
      </c>
      <c r="B42" s="42"/>
      <c r="C42" s="47"/>
      <c r="D42" s="41"/>
      <c r="E42" s="199"/>
      <c r="F42" s="250" t="str">
        <f>IF(ISERROR(VLOOKUP(MATCH($B42,小学校ナンバーカード!$B$3:$B$30,1),小学校ナンバーカード!$A$3:$C$30,3)),"",VLOOKUP(MATCH($B42,小学校ナンバーカード!$B$3:$B$30,1),小学校ナンバーカード!$A$3:$C$30,3))</f>
        <v/>
      </c>
      <c r="G42" s="164" t="str">
        <f t="shared" si="11"/>
        <v/>
      </c>
      <c r="H42" s="35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56" t="str">
        <f>IF($B42="","",IF(ISERROR(MATCH($B42,リレー小男申込!$Q$14:$Q$255,0)),"","○"))</f>
        <v/>
      </c>
      <c r="AC42" s="56" t="str">
        <f>IF(ISERROR(MATCH($B42,リレー小男申込!$Q$14:$Q$205,0)),"",VLOOKUP(MATCH($B42,リレー小男申込!$Q$14:$Q$205,0),リレー小男申込!$N$14:$V$205,9))</f>
        <v/>
      </c>
      <c r="AE42" s="97" t="str">
        <f t="shared" si="0"/>
        <v/>
      </c>
      <c r="AH42" t="str">
        <f t="shared" si="1"/>
        <v/>
      </c>
      <c r="AI42" t="str">
        <f t="shared" si="2"/>
        <v/>
      </c>
      <c r="AJ42" t="str">
        <f t="shared" si="3"/>
        <v/>
      </c>
      <c r="AK42" t="str">
        <f t="shared" si="4"/>
        <v/>
      </c>
      <c r="AL42" t="str">
        <f t="shared" si="5"/>
        <v/>
      </c>
      <c r="AM42" t="str">
        <f t="shared" si="6"/>
        <v/>
      </c>
      <c r="AN42" t="str">
        <f t="shared" si="7"/>
        <v/>
      </c>
      <c r="AO42" t="str">
        <f t="shared" si="8"/>
        <v/>
      </c>
      <c r="AP42" t="str">
        <f t="shared" si="9"/>
        <v/>
      </c>
      <c r="AQ42" t="str">
        <f t="shared" si="10"/>
        <v/>
      </c>
    </row>
    <row r="43" spans="1:43">
      <c r="A43" s="250">
        <f t="shared" si="12"/>
        <v>35</v>
      </c>
      <c r="B43" s="42"/>
      <c r="C43" s="47"/>
      <c r="D43" s="41"/>
      <c r="E43" s="199"/>
      <c r="F43" s="250" t="str">
        <f>IF(ISERROR(VLOOKUP(MATCH($B43,小学校ナンバーカード!$B$3:$B$30,1),小学校ナンバーカード!$A$3:$C$30,3)),"",VLOOKUP(MATCH($B43,小学校ナンバーカード!$B$3:$B$30,1),小学校ナンバーカード!$A$3:$C$30,3))</f>
        <v/>
      </c>
      <c r="G43" s="162" t="str">
        <f t="shared" si="11"/>
        <v/>
      </c>
      <c r="H43" s="35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56" t="str">
        <f>IF($B43="","",IF(ISERROR(MATCH($B43,リレー小男申込!$Q$14:$Q$255,0)),"","○"))</f>
        <v/>
      </c>
      <c r="AC43" s="56" t="str">
        <f>IF(ISERROR(MATCH($B43,リレー小男申込!$Q$14:$Q$205,0)),"",VLOOKUP(MATCH($B43,リレー小男申込!$Q$14:$Q$205,0),リレー小男申込!$N$14:$V$205,9))</f>
        <v/>
      </c>
      <c r="AE43" s="97" t="str">
        <f t="shared" si="0"/>
        <v/>
      </c>
      <c r="AH43" t="str">
        <f t="shared" si="1"/>
        <v/>
      </c>
      <c r="AI43" t="str">
        <f t="shared" si="2"/>
        <v/>
      </c>
      <c r="AJ43" t="str">
        <f t="shared" si="3"/>
        <v/>
      </c>
      <c r="AK43" t="str">
        <f t="shared" si="4"/>
        <v/>
      </c>
      <c r="AL43" t="str">
        <f t="shared" si="5"/>
        <v/>
      </c>
      <c r="AM43" t="str">
        <f t="shared" si="6"/>
        <v/>
      </c>
      <c r="AN43" t="str">
        <f t="shared" si="7"/>
        <v/>
      </c>
      <c r="AO43" t="str">
        <f t="shared" si="8"/>
        <v/>
      </c>
      <c r="AP43" t="str">
        <f t="shared" si="9"/>
        <v/>
      </c>
      <c r="AQ43" t="str">
        <f t="shared" si="10"/>
        <v/>
      </c>
    </row>
    <row r="44" spans="1:43">
      <c r="A44" s="250">
        <f t="shared" si="12"/>
        <v>36</v>
      </c>
      <c r="B44" s="42"/>
      <c r="C44" s="47"/>
      <c r="D44" s="41"/>
      <c r="E44" s="199"/>
      <c r="F44" s="250" t="str">
        <f>IF(ISERROR(VLOOKUP(MATCH($B44,小学校ナンバーカード!$B$3:$B$30,1),小学校ナンバーカード!$A$3:$C$30,3)),"",VLOOKUP(MATCH($B44,小学校ナンバーカード!$B$3:$B$30,1),小学校ナンバーカード!$A$3:$C$30,3))</f>
        <v/>
      </c>
      <c r="G44" s="162" t="str">
        <f t="shared" si="11"/>
        <v/>
      </c>
      <c r="H44" s="35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56" t="str">
        <f>IF($B44="","",IF(ISERROR(MATCH($B44,リレー小男申込!$Q$14:$Q$255,0)),"","○"))</f>
        <v/>
      </c>
      <c r="AC44" s="56" t="str">
        <f>IF(ISERROR(MATCH($B44,リレー小男申込!$Q$14:$Q$205,0)),"",VLOOKUP(MATCH($B44,リレー小男申込!$Q$14:$Q$205,0),リレー小男申込!$N$14:$V$205,9))</f>
        <v/>
      </c>
      <c r="AE44" s="97" t="str">
        <f t="shared" si="0"/>
        <v/>
      </c>
      <c r="AH44" t="str">
        <f t="shared" si="1"/>
        <v/>
      </c>
      <c r="AI44" t="str">
        <f t="shared" si="2"/>
        <v/>
      </c>
      <c r="AJ44" t="str">
        <f t="shared" si="3"/>
        <v/>
      </c>
      <c r="AK44" t="str">
        <f t="shared" si="4"/>
        <v/>
      </c>
      <c r="AL44" t="str">
        <f t="shared" si="5"/>
        <v/>
      </c>
      <c r="AM44" t="str">
        <f t="shared" si="6"/>
        <v/>
      </c>
      <c r="AN44" t="str">
        <f t="shared" si="7"/>
        <v/>
      </c>
      <c r="AO44" t="str">
        <f t="shared" si="8"/>
        <v/>
      </c>
      <c r="AP44" t="str">
        <f t="shared" si="9"/>
        <v/>
      </c>
      <c r="AQ44" t="str">
        <f t="shared" si="10"/>
        <v/>
      </c>
    </row>
    <row r="45" spans="1:43">
      <c r="A45" s="250">
        <f t="shared" si="12"/>
        <v>37</v>
      </c>
      <c r="B45" s="42"/>
      <c r="C45" s="47"/>
      <c r="D45" s="41"/>
      <c r="E45" s="199"/>
      <c r="F45" s="250" t="str">
        <f>IF(ISERROR(VLOOKUP(MATCH($B45,小学校ナンバーカード!$B$3:$B$30,1),小学校ナンバーカード!$A$3:$C$30,3)),"",VLOOKUP(MATCH($B45,小学校ナンバーカード!$B$3:$B$30,1),小学校ナンバーカード!$A$3:$C$30,3))</f>
        <v/>
      </c>
      <c r="G45" s="162" t="str">
        <f t="shared" si="11"/>
        <v/>
      </c>
      <c r="H45" s="35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56" t="str">
        <f>IF($B45="","",IF(ISERROR(MATCH($B45,リレー小男申込!$Q$14:$Q$255,0)),"","○"))</f>
        <v/>
      </c>
      <c r="AC45" s="56" t="str">
        <f>IF(ISERROR(MATCH($B45,リレー小男申込!$Q$14:$Q$205,0)),"",VLOOKUP(MATCH($B45,リレー小男申込!$Q$14:$Q$205,0),リレー小男申込!$N$14:$V$205,9))</f>
        <v/>
      </c>
      <c r="AE45" s="97" t="str">
        <f t="shared" si="0"/>
        <v/>
      </c>
      <c r="AH45" t="str">
        <f t="shared" si="1"/>
        <v/>
      </c>
      <c r="AI45" t="str">
        <f t="shared" si="2"/>
        <v/>
      </c>
      <c r="AJ45" t="str">
        <f t="shared" si="3"/>
        <v/>
      </c>
      <c r="AK45" t="str">
        <f t="shared" si="4"/>
        <v/>
      </c>
      <c r="AL45" t="str">
        <f t="shared" si="5"/>
        <v/>
      </c>
      <c r="AM45" t="str">
        <f t="shared" si="6"/>
        <v/>
      </c>
      <c r="AN45" t="str">
        <f t="shared" si="7"/>
        <v/>
      </c>
      <c r="AO45" t="str">
        <f t="shared" si="8"/>
        <v/>
      </c>
      <c r="AP45" t="str">
        <f t="shared" si="9"/>
        <v/>
      </c>
      <c r="AQ45" t="str">
        <f t="shared" si="10"/>
        <v/>
      </c>
    </row>
    <row r="46" spans="1:43">
      <c r="A46" s="250">
        <f t="shared" si="12"/>
        <v>38</v>
      </c>
      <c r="B46" s="42"/>
      <c r="C46" s="47"/>
      <c r="D46" s="41"/>
      <c r="E46" s="199"/>
      <c r="F46" s="250" t="str">
        <f>IF(ISERROR(VLOOKUP(MATCH($B46,小学校ナンバーカード!$B$3:$B$30,1),小学校ナンバーカード!$A$3:$C$30,3)),"",VLOOKUP(MATCH($B46,小学校ナンバーカード!$B$3:$B$30,1),小学校ナンバーカード!$A$3:$C$30,3))</f>
        <v/>
      </c>
      <c r="G46" s="162" t="str">
        <f t="shared" si="11"/>
        <v/>
      </c>
      <c r="H46" s="35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56" t="str">
        <f>IF($B46="","",IF(ISERROR(MATCH($B46,リレー小男申込!$Q$14:$Q$255,0)),"","○"))</f>
        <v/>
      </c>
      <c r="AC46" s="56" t="str">
        <f>IF(ISERROR(MATCH($B46,リレー小男申込!$Q$14:$Q$205,0)),"",VLOOKUP(MATCH($B46,リレー小男申込!$Q$14:$Q$205,0),リレー小男申込!$N$14:$V$205,9))</f>
        <v/>
      </c>
      <c r="AE46" s="97" t="str">
        <f t="shared" si="0"/>
        <v/>
      </c>
      <c r="AH46" t="str">
        <f t="shared" si="1"/>
        <v/>
      </c>
      <c r="AI46" t="str">
        <f t="shared" si="2"/>
        <v/>
      </c>
      <c r="AJ46" t="str">
        <f t="shared" si="3"/>
        <v/>
      </c>
      <c r="AK46" t="str">
        <f t="shared" si="4"/>
        <v/>
      </c>
      <c r="AL46" t="str">
        <f t="shared" si="5"/>
        <v/>
      </c>
      <c r="AM46" t="str">
        <f t="shared" si="6"/>
        <v/>
      </c>
      <c r="AN46" t="str">
        <f t="shared" si="7"/>
        <v/>
      </c>
      <c r="AO46" t="str">
        <f t="shared" si="8"/>
        <v/>
      </c>
      <c r="AP46" t="str">
        <f t="shared" si="9"/>
        <v/>
      </c>
      <c r="AQ46" t="str">
        <f t="shared" si="10"/>
        <v/>
      </c>
    </row>
    <row r="47" spans="1:43">
      <c r="A47" s="250">
        <f t="shared" si="12"/>
        <v>39</v>
      </c>
      <c r="B47" s="42"/>
      <c r="C47" s="47"/>
      <c r="D47" s="41"/>
      <c r="E47" s="199"/>
      <c r="F47" s="250" t="str">
        <f>IF(ISERROR(VLOOKUP(MATCH($B47,小学校ナンバーカード!$B$3:$B$30,1),小学校ナンバーカード!$A$3:$C$30,3)),"",VLOOKUP(MATCH($B47,小学校ナンバーカード!$B$3:$B$30,1),小学校ナンバーカード!$A$3:$C$30,3))</f>
        <v/>
      </c>
      <c r="G47" s="162" t="str">
        <f t="shared" si="11"/>
        <v/>
      </c>
      <c r="H47" s="35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56" t="str">
        <f>IF($B47="","",IF(ISERROR(MATCH($B47,リレー小男申込!$Q$14:$Q$255,0)),"","○"))</f>
        <v/>
      </c>
      <c r="AC47" s="56" t="str">
        <f>IF(ISERROR(MATCH($B47,リレー小男申込!$Q$14:$Q$205,0)),"",VLOOKUP(MATCH($B47,リレー小男申込!$Q$14:$Q$205,0),リレー小男申込!$N$14:$V$205,9))</f>
        <v/>
      </c>
      <c r="AE47" s="97" t="str">
        <f t="shared" si="0"/>
        <v/>
      </c>
      <c r="AH47" t="str">
        <f t="shared" si="1"/>
        <v/>
      </c>
      <c r="AI47" t="str">
        <f t="shared" si="2"/>
        <v/>
      </c>
      <c r="AJ47" t="str">
        <f t="shared" si="3"/>
        <v/>
      </c>
      <c r="AK47" t="str">
        <f t="shared" si="4"/>
        <v/>
      </c>
      <c r="AL47" t="str">
        <f t="shared" si="5"/>
        <v/>
      </c>
      <c r="AM47" t="str">
        <f t="shared" si="6"/>
        <v/>
      </c>
      <c r="AN47" t="str">
        <f t="shared" si="7"/>
        <v/>
      </c>
      <c r="AO47" t="str">
        <f t="shared" si="8"/>
        <v/>
      </c>
      <c r="AP47" t="str">
        <f t="shared" si="9"/>
        <v/>
      </c>
      <c r="AQ47" t="str">
        <f t="shared" si="10"/>
        <v/>
      </c>
    </row>
    <row r="48" spans="1:43">
      <c r="A48" s="251">
        <f t="shared" si="12"/>
        <v>40</v>
      </c>
      <c r="B48" s="49"/>
      <c r="C48" s="50"/>
      <c r="D48" s="51"/>
      <c r="E48" s="202"/>
      <c r="F48" s="253" t="str">
        <f>IF(ISERROR(VLOOKUP(MATCH($B48,小学校ナンバーカード!$B$3:$B$30,1),小学校ナンバーカード!$A$3:$C$30,3)),"",VLOOKUP(MATCH($B48,小学校ナンバーカード!$B$3:$B$30,1),小学校ナンバーカード!$A$3:$C$30,3))</f>
        <v/>
      </c>
      <c r="G48" s="165" t="str">
        <f t="shared" si="11"/>
        <v/>
      </c>
      <c r="H48" s="57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9" t="str">
        <f>IF($B48="","",IF(ISERROR(MATCH($B48,リレー小男申込!$Q$14:$Q$255,0)),"","○"))</f>
        <v/>
      </c>
      <c r="AC48" s="59" t="str">
        <f>IF(ISERROR(MATCH($B48,リレー小男申込!$Q$14:$Q$205,0)),"",VLOOKUP(MATCH($B48,リレー小男申込!$Q$14:$Q$205,0),リレー小男申込!$N$14:$V$205,9))</f>
        <v/>
      </c>
      <c r="AE48" s="97" t="str">
        <f t="shared" si="0"/>
        <v/>
      </c>
      <c r="AH48" t="str">
        <f t="shared" si="1"/>
        <v/>
      </c>
      <c r="AI48" t="str">
        <f t="shared" si="2"/>
        <v/>
      </c>
      <c r="AJ48" t="str">
        <f t="shared" si="3"/>
        <v/>
      </c>
      <c r="AK48" t="str">
        <f t="shared" si="4"/>
        <v/>
      </c>
      <c r="AL48" t="str">
        <f t="shared" si="5"/>
        <v/>
      </c>
      <c r="AM48" t="str">
        <f t="shared" si="6"/>
        <v/>
      </c>
      <c r="AN48" t="str">
        <f t="shared" si="7"/>
        <v/>
      </c>
      <c r="AO48" t="str">
        <f t="shared" si="8"/>
        <v/>
      </c>
      <c r="AP48" t="str">
        <f t="shared" si="9"/>
        <v/>
      </c>
      <c r="AQ48" t="str">
        <f t="shared" si="10"/>
        <v/>
      </c>
    </row>
    <row r="49" spans="1:43">
      <c r="A49" s="249">
        <f t="shared" si="12"/>
        <v>41</v>
      </c>
      <c r="B49" s="44"/>
      <c r="C49" s="46"/>
      <c r="D49" s="40"/>
      <c r="E49" s="198"/>
      <c r="F49" s="249" t="str">
        <f>IF(ISERROR(VLOOKUP(MATCH($B49,小学校ナンバーカード!$B$3:$B$30,1),小学校ナンバーカード!$A$3:$C$30,3)),"",VLOOKUP(MATCH($B49,小学校ナンバーカード!$B$3:$B$30,1),小学校ナンバーカード!$A$3:$C$30,3))</f>
        <v/>
      </c>
      <c r="G49" s="161" t="str">
        <f t="shared" si="11"/>
        <v/>
      </c>
      <c r="H49" s="33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55" t="str">
        <f>IF($B49="","",IF(ISERROR(MATCH($B49,リレー小男申込!$Q$14:$Q$255,0)),"","○"))</f>
        <v/>
      </c>
      <c r="AC49" s="55" t="str">
        <f>IF(ISERROR(MATCH($B49,リレー小男申込!$Q$14:$Q$205,0)),"",VLOOKUP(MATCH($B49,リレー小男申込!$Q$14:$Q$205,0),リレー小男申込!$N$14:$V$205,9))</f>
        <v/>
      </c>
      <c r="AE49" s="97" t="str">
        <f t="shared" si="0"/>
        <v/>
      </c>
      <c r="AH49" t="str">
        <f t="shared" si="1"/>
        <v/>
      </c>
      <c r="AI49" t="str">
        <f t="shared" si="2"/>
        <v/>
      </c>
      <c r="AJ49" t="str">
        <f t="shared" si="3"/>
        <v/>
      </c>
      <c r="AK49" t="str">
        <f t="shared" si="4"/>
        <v/>
      </c>
      <c r="AL49" t="str">
        <f t="shared" si="5"/>
        <v/>
      </c>
      <c r="AM49" t="str">
        <f t="shared" si="6"/>
        <v/>
      </c>
      <c r="AN49" t="str">
        <f t="shared" si="7"/>
        <v/>
      </c>
      <c r="AO49" t="str">
        <f t="shared" si="8"/>
        <v/>
      </c>
      <c r="AP49" t="str">
        <f t="shared" si="9"/>
        <v/>
      </c>
      <c r="AQ49" t="str">
        <f t="shared" si="10"/>
        <v/>
      </c>
    </row>
    <row r="50" spans="1:43">
      <c r="A50" s="250">
        <f t="shared" si="12"/>
        <v>42</v>
      </c>
      <c r="B50" s="42"/>
      <c r="C50" s="47"/>
      <c r="D50" s="41"/>
      <c r="E50" s="199"/>
      <c r="F50" s="250" t="str">
        <f>IF(ISERROR(VLOOKUP(MATCH($B50,小学校ナンバーカード!$B$3:$B$30,1),小学校ナンバーカード!$A$3:$C$30,3)),"",VLOOKUP(MATCH($B50,小学校ナンバーカード!$B$3:$B$30,1),小学校ナンバーカード!$A$3:$C$30,3))</f>
        <v/>
      </c>
      <c r="G50" s="162" t="str">
        <f t="shared" si="11"/>
        <v/>
      </c>
      <c r="H50" s="35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56" t="str">
        <f>IF($B50="","",IF(ISERROR(MATCH($B50,リレー小男申込!$Q$14:$Q$255,0)),"","○"))</f>
        <v/>
      </c>
      <c r="AC50" s="56" t="str">
        <f>IF(ISERROR(MATCH($B50,リレー小男申込!$Q$14:$Q$205,0)),"",VLOOKUP(MATCH($B50,リレー小男申込!$Q$14:$Q$205,0),リレー小男申込!$N$14:$V$205,9))</f>
        <v/>
      </c>
      <c r="AE50" s="97" t="str">
        <f t="shared" si="0"/>
        <v/>
      </c>
      <c r="AH50" t="str">
        <f t="shared" si="1"/>
        <v/>
      </c>
      <c r="AI50" t="str">
        <f t="shared" si="2"/>
        <v/>
      </c>
      <c r="AJ50" t="str">
        <f t="shared" si="3"/>
        <v/>
      </c>
      <c r="AK50" t="str">
        <f t="shared" si="4"/>
        <v/>
      </c>
      <c r="AL50" t="str">
        <f t="shared" si="5"/>
        <v/>
      </c>
      <c r="AM50" t="str">
        <f t="shared" si="6"/>
        <v/>
      </c>
      <c r="AN50" t="str">
        <f t="shared" si="7"/>
        <v/>
      </c>
      <c r="AO50" t="str">
        <f t="shared" si="8"/>
        <v/>
      </c>
      <c r="AP50" t="str">
        <f t="shared" si="9"/>
        <v/>
      </c>
      <c r="AQ50" t="str">
        <f t="shared" si="10"/>
        <v/>
      </c>
    </row>
    <row r="51" spans="1:43">
      <c r="A51" s="250">
        <f t="shared" si="12"/>
        <v>43</v>
      </c>
      <c r="B51" s="42"/>
      <c r="C51" s="47"/>
      <c r="D51" s="41"/>
      <c r="E51" s="199"/>
      <c r="F51" s="250" t="str">
        <f>IF(ISERROR(VLOOKUP(MATCH($B51,小学校ナンバーカード!$B$3:$B$30,1),小学校ナンバーカード!$A$3:$C$30,3)),"",VLOOKUP(MATCH($B51,小学校ナンバーカード!$B$3:$B$30,1),小学校ナンバーカード!$A$3:$C$30,3))</f>
        <v/>
      </c>
      <c r="G51" s="162" t="str">
        <f t="shared" si="11"/>
        <v/>
      </c>
      <c r="H51" s="35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56" t="str">
        <f>IF($B51="","",IF(ISERROR(MATCH($B51,リレー小男申込!$Q$14:$Q$255,0)),"","○"))</f>
        <v/>
      </c>
      <c r="AC51" s="56" t="str">
        <f>IF(ISERROR(MATCH($B51,リレー小男申込!$Q$14:$Q$205,0)),"",VLOOKUP(MATCH($B51,リレー小男申込!$Q$14:$Q$205,0),リレー小男申込!$N$14:$V$205,9))</f>
        <v/>
      </c>
      <c r="AE51" s="97" t="str">
        <f t="shared" si="0"/>
        <v/>
      </c>
      <c r="AH51" t="str">
        <f t="shared" si="1"/>
        <v/>
      </c>
      <c r="AI51" t="str">
        <f t="shared" si="2"/>
        <v/>
      </c>
      <c r="AJ51" t="str">
        <f t="shared" si="3"/>
        <v/>
      </c>
      <c r="AK51" t="str">
        <f t="shared" si="4"/>
        <v/>
      </c>
      <c r="AL51" t="str">
        <f t="shared" si="5"/>
        <v/>
      </c>
      <c r="AM51" t="str">
        <f t="shared" si="6"/>
        <v/>
      </c>
      <c r="AN51" t="str">
        <f t="shared" si="7"/>
        <v/>
      </c>
      <c r="AO51" t="str">
        <f t="shared" si="8"/>
        <v/>
      </c>
      <c r="AP51" t="str">
        <f t="shared" si="9"/>
        <v/>
      </c>
      <c r="AQ51" t="str">
        <f t="shared" si="10"/>
        <v/>
      </c>
    </row>
    <row r="52" spans="1:43">
      <c r="A52" s="250">
        <f t="shared" si="12"/>
        <v>44</v>
      </c>
      <c r="B52" s="42"/>
      <c r="C52" s="47"/>
      <c r="D52" s="41"/>
      <c r="E52" s="199"/>
      <c r="F52" s="250" t="str">
        <f>IF(ISERROR(VLOOKUP(MATCH($B52,小学校ナンバーカード!$B$3:$B$30,1),小学校ナンバーカード!$A$3:$C$30,3)),"",VLOOKUP(MATCH($B52,小学校ナンバーカード!$B$3:$B$30,1),小学校ナンバーカード!$A$3:$C$30,3))</f>
        <v/>
      </c>
      <c r="G52" s="162" t="str">
        <f t="shared" si="11"/>
        <v/>
      </c>
      <c r="H52" s="35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56" t="str">
        <f>IF($B52="","",IF(ISERROR(MATCH($B52,リレー小男申込!$Q$14:$Q$255,0)),"","○"))</f>
        <v/>
      </c>
      <c r="AC52" s="56" t="str">
        <f>IF(ISERROR(MATCH($B52,リレー小男申込!$Q$14:$Q$205,0)),"",VLOOKUP(MATCH($B52,リレー小男申込!$Q$14:$Q$205,0),リレー小男申込!$N$14:$V$205,9))</f>
        <v/>
      </c>
      <c r="AE52" s="97" t="str">
        <f t="shared" si="0"/>
        <v/>
      </c>
      <c r="AH52" t="str">
        <f t="shared" si="1"/>
        <v/>
      </c>
      <c r="AI52" t="str">
        <f t="shared" si="2"/>
        <v/>
      </c>
      <c r="AJ52" t="str">
        <f t="shared" si="3"/>
        <v/>
      </c>
      <c r="AK52" t="str">
        <f t="shared" si="4"/>
        <v/>
      </c>
      <c r="AL52" t="str">
        <f t="shared" si="5"/>
        <v/>
      </c>
      <c r="AM52" t="str">
        <f t="shared" si="6"/>
        <v/>
      </c>
      <c r="AN52" t="str">
        <f t="shared" si="7"/>
        <v/>
      </c>
      <c r="AO52" t="str">
        <f t="shared" si="8"/>
        <v/>
      </c>
      <c r="AP52" t="str">
        <f t="shared" si="9"/>
        <v/>
      </c>
      <c r="AQ52" t="str">
        <f t="shared" si="10"/>
        <v/>
      </c>
    </row>
    <row r="53" spans="1:43">
      <c r="A53" s="250">
        <f t="shared" si="12"/>
        <v>45</v>
      </c>
      <c r="B53" s="42"/>
      <c r="C53" s="47"/>
      <c r="D53" s="41"/>
      <c r="E53" s="199"/>
      <c r="F53" s="250" t="str">
        <f>IF(ISERROR(VLOOKUP(MATCH($B53,小学校ナンバーカード!$B$3:$B$30,1),小学校ナンバーカード!$A$3:$C$30,3)),"",VLOOKUP(MATCH($B53,小学校ナンバーカード!$B$3:$B$30,1),小学校ナンバーカード!$A$3:$C$30,3))</f>
        <v/>
      </c>
      <c r="G53" s="162" t="str">
        <f t="shared" si="11"/>
        <v/>
      </c>
      <c r="H53" s="35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56" t="str">
        <f>IF($B53="","",IF(ISERROR(MATCH($B53,リレー小男申込!$Q$14:$Q$255,0)),"","○"))</f>
        <v/>
      </c>
      <c r="AC53" s="56" t="str">
        <f>IF(ISERROR(MATCH($B53,リレー小男申込!$Q$14:$Q$205,0)),"",VLOOKUP(MATCH($B53,リレー小男申込!$Q$14:$Q$205,0),リレー小男申込!$N$14:$V$205,9))</f>
        <v/>
      </c>
      <c r="AE53" s="97" t="str">
        <f t="shared" si="0"/>
        <v/>
      </c>
      <c r="AH53" t="str">
        <f t="shared" si="1"/>
        <v/>
      </c>
      <c r="AI53" t="str">
        <f t="shared" si="2"/>
        <v/>
      </c>
      <c r="AJ53" t="str">
        <f t="shared" si="3"/>
        <v/>
      </c>
      <c r="AK53" t="str">
        <f t="shared" si="4"/>
        <v/>
      </c>
      <c r="AL53" t="str">
        <f t="shared" si="5"/>
        <v/>
      </c>
      <c r="AM53" t="str">
        <f t="shared" si="6"/>
        <v/>
      </c>
      <c r="AN53" t="str">
        <f t="shared" si="7"/>
        <v/>
      </c>
      <c r="AO53" t="str">
        <f t="shared" si="8"/>
        <v/>
      </c>
      <c r="AP53" t="str">
        <f t="shared" si="9"/>
        <v/>
      </c>
      <c r="AQ53" t="str">
        <f t="shared" si="10"/>
        <v/>
      </c>
    </row>
    <row r="54" spans="1:43">
      <c r="A54" s="250">
        <f t="shared" si="12"/>
        <v>46</v>
      </c>
      <c r="B54" s="42"/>
      <c r="C54" s="47"/>
      <c r="D54" s="41"/>
      <c r="E54" s="199"/>
      <c r="F54" s="250" t="str">
        <f>IF(ISERROR(VLOOKUP(MATCH($B54,小学校ナンバーカード!$B$3:$B$30,1),小学校ナンバーカード!$A$3:$C$30,3)),"",VLOOKUP(MATCH($B54,小学校ナンバーカード!$B$3:$B$30,1),小学校ナンバーカード!$A$3:$C$30,3))</f>
        <v/>
      </c>
      <c r="G54" s="162" t="str">
        <f t="shared" si="11"/>
        <v/>
      </c>
      <c r="H54" s="35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7"/>
      <c r="T54" s="36"/>
      <c r="U54" s="36"/>
      <c r="V54" s="36"/>
      <c r="W54" s="36"/>
      <c r="X54" s="36"/>
      <c r="Y54" s="36"/>
      <c r="Z54" s="36"/>
      <c r="AA54" s="36"/>
      <c r="AB54" s="56" t="str">
        <f>IF($B54="","",IF(ISERROR(MATCH($B54,リレー小男申込!$Q$14:$Q$255,0)),"","○"))</f>
        <v/>
      </c>
      <c r="AC54" s="56" t="str">
        <f>IF(ISERROR(MATCH($B54,リレー小男申込!$Q$14:$Q$205,0)),"",VLOOKUP(MATCH($B54,リレー小男申込!$Q$14:$Q$205,0),リレー小男申込!$N$14:$V$205,9))</f>
        <v/>
      </c>
      <c r="AE54" s="97" t="str">
        <f t="shared" si="0"/>
        <v/>
      </c>
      <c r="AH54" t="str">
        <f t="shared" si="1"/>
        <v/>
      </c>
      <c r="AI54" t="str">
        <f t="shared" si="2"/>
        <v/>
      </c>
      <c r="AJ54" t="str">
        <f t="shared" si="3"/>
        <v/>
      </c>
      <c r="AK54" t="str">
        <f t="shared" si="4"/>
        <v/>
      </c>
      <c r="AL54" t="str">
        <f t="shared" si="5"/>
        <v/>
      </c>
      <c r="AM54" t="str">
        <f t="shared" si="6"/>
        <v/>
      </c>
      <c r="AN54" t="str">
        <f t="shared" si="7"/>
        <v/>
      </c>
      <c r="AO54" t="str">
        <f t="shared" si="8"/>
        <v/>
      </c>
      <c r="AP54" t="str">
        <f t="shared" si="9"/>
        <v/>
      </c>
      <c r="AQ54" t="str">
        <f t="shared" si="10"/>
        <v/>
      </c>
    </row>
    <row r="55" spans="1:43">
      <c r="A55" s="250">
        <f t="shared" si="12"/>
        <v>47</v>
      </c>
      <c r="B55" s="42"/>
      <c r="C55" s="47"/>
      <c r="D55" s="41"/>
      <c r="E55" s="199"/>
      <c r="F55" s="250" t="str">
        <f>IF(ISERROR(VLOOKUP(MATCH($B55,小学校ナンバーカード!$B$3:$B$30,1),小学校ナンバーカード!$A$3:$C$30,3)),"",VLOOKUP(MATCH($B55,小学校ナンバーカード!$B$3:$B$30,1),小学校ナンバーカード!$A$3:$C$30,3))</f>
        <v/>
      </c>
      <c r="G55" s="162" t="str">
        <f t="shared" si="11"/>
        <v/>
      </c>
      <c r="H55" s="35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56" t="str">
        <f>IF($B55="","",IF(ISERROR(MATCH($B55,リレー小男申込!$Q$14:$Q$255,0)),"","○"))</f>
        <v/>
      </c>
      <c r="AC55" s="56" t="str">
        <f>IF(ISERROR(MATCH($B55,リレー小男申込!$Q$14:$Q$205,0)),"",VLOOKUP(MATCH($B55,リレー小男申込!$Q$14:$Q$205,0),リレー小男申込!$N$14:$V$205,9))</f>
        <v/>
      </c>
      <c r="AE55" s="97" t="str">
        <f t="shared" si="0"/>
        <v/>
      </c>
      <c r="AH55" t="str">
        <f t="shared" si="1"/>
        <v/>
      </c>
      <c r="AI55" t="str">
        <f t="shared" si="2"/>
        <v/>
      </c>
      <c r="AJ55" t="str">
        <f t="shared" si="3"/>
        <v/>
      </c>
      <c r="AK55" t="str">
        <f t="shared" si="4"/>
        <v/>
      </c>
      <c r="AL55" t="str">
        <f t="shared" si="5"/>
        <v/>
      </c>
      <c r="AM55" t="str">
        <f t="shared" si="6"/>
        <v/>
      </c>
      <c r="AN55" t="str">
        <f t="shared" si="7"/>
        <v/>
      </c>
      <c r="AO55" t="str">
        <f t="shared" si="8"/>
        <v/>
      </c>
      <c r="AP55" t="str">
        <f t="shared" si="9"/>
        <v/>
      </c>
      <c r="AQ55" t="str">
        <f t="shared" si="10"/>
        <v/>
      </c>
    </row>
    <row r="56" spans="1:43">
      <c r="A56" s="250">
        <f t="shared" si="12"/>
        <v>48</v>
      </c>
      <c r="B56" s="42"/>
      <c r="C56" s="47"/>
      <c r="D56" s="41"/>
      <c r="E56" s="199"/>
      <c r="F56" s="250" t="str">
        <f>IF(ISERROR(VLOOKUP(MATCH($B56,小学校ナンバーカード!$B$3:$B$30,1),小学校ナンバーカード!$A$3:$C$30,3)),"",VLOOKUP(MATCH($B56,小学校ナンバーカード!$B$3:$B$30,1),小学校ナンバーカード!$A$3:$C$30,3))</f>
        <v/>
      </c>
      <c r="G56" s="162" t="str">
        <f t="shared" si="11"/>
        <v/>
      </c>
      <c r="H56" s="35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56" t="str">
        <f>IF($B56="","",IF(ISERROR(MATCH($B56,リレー小男申込!$Q$14:$Q$255,0)),"","○"))</f>
        <v/>
      </c>
      <c r="AC56" s="56" t="str">
        <f>IF(ISERROR(MATCH($B56,リレー小男申込!$Q$14:$Q$205,0)),"",VLOOKUP(MATCH($B56,リレー小男申込!$Q$14:$Q$205,0),リレー小男申込!$N$14:$V$205,9))</f>
        <v/>
      </c>
      <c r="AE56" s="97" t="str">
        <f t="shared" si="0"/>
        <v/>
      </c>
      <c r="AH56" t="str">
        <f t="shared" si="1"/>
        <v/>
      </c>
      <c r="AI56" t="str">
        <f t="shared" si="2"/>
        <v/>
      </c>
      <c r="AJ56" t="str">
        <f t="shared" si="3"/>
        <v/>
      </c>
      <c r="AK56" t="str">
        <f t="shared" si="4"/>
        <v/>
      </c>
      <c r="AL56" t="str">
        <f t="shared" si="5"/>
        <v/>
      </c>
      <c r="AM56" t="str">
        <f t="shared" si="6"/>
        <v/>
      </c>
      <c r="AN56" t="str">
        <f t="shared" si="7"/>
        <v/>
      </c>
      <c r="AO56" t="str">
        <f t="shared" si="8"/>
        <v/>
      </c>
      <c r="AP56" t="str">
        <f t="shared" si="9"/>
        <v/>
      </c>
      <c r="AQ56" t="str">
        <f t="shared" si="10"/>
        <v/>
      </c>
    </row>
    <row r="57" spans="1:43">
      <c r="A57" s="250">
        <f t="shared" si="12"/>
        <v>49</v>
      </c>
      <c r="B57" s="42"/>
      <c r="C57" s="47"/>
      <c r="D57" s="41"/>
      <c r="E57" s="199"/>
      <c r="F57" s="250" t="str">
        <f>IF(ISERROR(VLOOKUP(MATCH($B57,小学校ナンバーカード!$B$3:$B$30,1),小学校ナンバーカード!$A$3:$C$30,3)),"",VLOOKUP(MATCH($B57,小学校ナンバーカード!$B$3:$B$30,1),小学校ナンバーカード!$A$3:$C$30,3))</f>
        <v/>
      </c>
      <c r="G57" s="162" t="str">
        <f t="shared" si="11"/>
        <v/>
      </c>
      <c r="H57" s="35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56" t="str">
        <f>IF($B57="","",IF(ISERROR(MATCH($B57,リレー小男申込!$Q$14:$Q$255,0)),"","○"))</f>
        <v/>
      </c>
      <c r="AC57" s="56" t="str">
        <f>IF(ISERROR(MATCH($B57,リレー小男申込!$Q$14:$Q$205,0)),"",VLOOKUP(MATCH($B57,リレー小男申込!$Q$14:$Q$205,0),リレー小男申込!$N$14:$V$205,9))</f>
        <v/>
      </c>
      <c r="AE57" s="97" t="str">
        <f t="shared" si="0"/>
        <v/>
      </c>
      <c r="AH57" t="str">
        <f t="shared" si="1"/>
        <v/>
      </c>
      <c r="AI57" t="str">
        <f t="shared" si="2"/>
        <v/>
      </c>
      <c r="AJ57" t="str">
        <f t="shared" si="3"/>
        <v/>
      </c>
      <c r="AK57" t="str">
        <f t="shared" si="4"/>
        <v/>
      </c>
      <c r="AL57" t="str">
        <f t="shared" si="5"/>
        <v/>
      </c>
      <c r="AM57" t="str">
        <f t="shared" si="6"/>
        <v/>
      </c>
      <c r="AN57" t="str">
        <f t="shared" si="7"/>
        <v/>
      </c>
      <c r="AO57" t="str">
        <f t="shared" si="8"/>
        <v/>
      </c>
      <c r="AP57" t="str">
        <f t="shared" si="9"/>
        <v/>
      </c>
      <c r="AQ57" t="str">
        <f t="shared" si="10"/>
        <v/>
      </c>
    </row>
    <row r="58" spans="1:43">
      <c r="A58" s="251">
        <f t="shared" si="12"/>
        <v>50</v>
      </c>
      <c r="B58" s="45"/>
      <c r="C58" s="48"/>
      <c r="D58" s="43"/>
      <c r="E58" s="200"/>
      <c r="F58" s="251" t="str">
        <f>IF(ISERROR(VLOOKUP(MATCH($B58,小学校ナンバーカード!$B$3:$B$30,1),小学校ナンバーカード!$A$3:$C$30,3)),"",VLOOKUP(MATCH($B58,小学校ナンバーカード!$B$3:$B$30,1),小学校ナンバーカード!$A$3:$C$30,3))</f>
        <v/>
      </c>
      <c r="G58" s="165" t="str">
        <f t="shared" si="11"/>
        <v/>
      </c>
      <c r="H58" s="63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5" t="str">
        <f>IF($B58="","",IF(ISERROR(MATCH($B58,リレー小男申込!$Q$14:$Q$255,0)),"","○"))</f>
        <v/>
      </c>
      <c r="AC58" s="65" t="str">
        <f>IF(ISERROR(MATCH($B58,リレー小男申込!$Q$14:$Q$205,0)),"",VLOOKUP(MATCH($B58,リレー小男申込!$Q$14:$Q$205,0),リレー小男申込!$N$14:$V$205,9))</f>
        <v/>
      </c>
      <c r="AE58" s="97" t="str">
        <f t="shared" si="0"/>
        <v/>
      </c>
      <c r="AH58" t="str">
        <f t="shared" si="1"/>
        <v/>
      </c>
      <c r="AI58" t="str">
        <f t="shared" si="2"/>
        <v/>
      </c>
      <c r="AJ58" t="str">
        <f t="shared" si="3"/>
        <v/>
      </c>
      <c r="AK58" t="str">
        <f t="shared" si="4"/>
        <v/>
      </c>
      <c r="AL58" t="str">
        <f t="shared" si="5"/>
        <v/>
      </c>
      <c r="AM58" t="str">
        <f t="shared" si="6"/>
        <v/>
      </c>
      <c r="AN58" t="str">
        <f t="shared" si="7"/>
        <v/>
      </c>
      <c r="AO58" t="str">
        <f t="shared" si="8"/>
        <v/>
      </c>
      <c r="AP58" t="str">
        <f t="shared" si="9"/>
        <v/>
      </c>
      <c r="AQ58" t="str">
        <f t="shared" si="10"/>
        <v/>
      </c>
    </row>
    <row r="59" spans="1:43">
      <c r="A59" s="249">
        <f t="shared" si="12"/>
        <v>51</v>
      </c>
      <c r="B59" s="52"/>
      <c r="C59" s="53"/>
      <c r="D59" s="54"/>
      <c r="E59" s="201"/>
      <c r="F59" s="252" t="str">
        <f>IF(ISERROR(VLOOKUP(MATCH($B59,小学校ナンバーカード!$B$3:$B$30,1),小学校ナンバーカード!$A$3:$C$30,3)),"",VLOOKUP(MATCH($B59,小学校ナンバーカード!$B$3:$B$30,1),小学校ナンバーカード!$A$3:$C$30,3))</f>
        <v/>
      </c>
      <c r="G59" s="164" t="str">
        <f t="shared" si="11"/>
        <v/>
      </c>
      <c r="H59" s="60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2" t="str">
        <f>IF($B59="","",IF(ISERROR(MATCH($B59,リレー小男申込!$Q$14:$Q$255,0)),"","○"))</f>
        <v/>
      </c>
      <c r="AC59" s="62" t="str">
        <f>IF(ISERROR(MATCH($B59,リレー小男申込!$Q$14:$Q$205,0)),"",VLOOKUP(MATCH($B59,リレー小男申込!$Q$14:$Q$205,0),リレー小男申込!$N$14:$V$205,9))</f>
        <v/>
      </c>
      <c r="AE59" s="97" t="str">
        <f t="shared" si="0"/>
        <v/>
      </c>
      <c r="AH59" t="str">
        <f t="shared" si="1"/>
        <v/>
      </c>
      <c r="AI59" t="str">
        <f t="shared" si="2"/>
        <v/>
      </c>
      <c r="AJ59" t="str">
        <f t="shared" si="3"/>
        <v/>
      </c>
      <c r="AK59" t="str">
        <f t="shared" si="4"/>
        <v/>
      </c>
      <c r="AL59" t="str">
        <f t="shared" si="5"/>
        <v/>
      </c>
      <c r="AM59" t="str">
        <f t="shared" si="6"/>
        <v/>
      </c>
      <c r="AN59" t="str">
        <f t="shared" si="7"/>
        <v/>
      </c>
      <c r="AO59" t="str">
        <f t="shared" si="8"/>
        <v/>
      </c>
      <c r="AP59" t="str">
        <f t="shared" si="9"/>
        <v/>
      </c>
      <c r="AQ59" t="str">
        <f t="shared" si="10"/>
        <v/>
      </c>
    </row>
    <row r="60" spans="1:43">
      <c r="A60" s="250">
        <f t="shared" si="12"/>
        <v>52</v>
      </c>
      <c r="B60" s="42"/>
      <c r="C60" s="47"/>
      <c r="D60" s="41"/>
      <c r="E60" s="199"/>
      <c r="F60" s="250" t="str">
        <f>IF(ISERROR(VLOOKUP(MATCH($B60,小学校ナンバーカード!$B$3:$B$30,1),小学校ナンバーカード!$A$3:$C$30,3)),"",VLOOKUP(MATCH($B60,小学校ナンバーカード!$B$3:$B$30,1),小学校ナンバーカード!$A$3:$C$30,3))</f>
        <v/>
      </c>
      <c r="G60" s="162" t="str">
        <f t="shared" si="11"/>
        <v/>
      </c>
      <c r="H60" s="35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56" t="str">
        <f>IF($B60="","",IF(ISERROR(MATCH($B60,リレー小男申込!$Q$14:$Q$255,0)),"","○"))</f>
        <v/>
      </c>
      <c r="AC60" s="56" t="str">
        <f>IF(ISERROR(MATCH($B60,リレー小男申込!$Q$14:$Q$205,0)),"",VLOOKUP(MATCH($B60,リレー小男申込!$Q$14:$Q$205,0),リレー小男申込!$N$14:$V$205,9))</f>
        <v/>
      </c>
      <c r="AE60" s="97" t="str">
        <f t="shared" si="0"/>
        <v/>
      </c>
      <c r="AH60" t="str">
        <f t="shared" si="1"/>
        <v/>
      </c>
      <c r="AI60" t="str">
        <f t="shared" si="2"/>
        <v/>
      </c>
      <c r="AJ60" t="str">
        <f t="shared" si="3"/>
        <v/>
      </c>
      <c r="AK60" t="str">
        <f t="shared" si="4"/>
        <v/>
      </c>
      <c r="AL60" t="str">
        <f t="shared" si="5"/>
        <v/>
      </c>
      <c r="AM60" t="str">
        <f t="shared" si="6"/>
        <v/>
      </c>
      <c r="AN60" t="str">
        <f t="shared" si="7"/>
        <v/>
      </c>
      <c r="AO60" t="str">
        <f t="shared" si="8"/>
        <v/>
      </c>
      <c r="AP60" t="str">
        <f t="shared" si="9"/>
        <v/>
      </c>
      <c r="AQ60" t="str">
        <f t="shared" si="10"/>
        <v/>
      </c>
    </row>
    <row r="61" spans="1:43">
      <c r="A61" s="250">
        <f t="shared" si="12"/>
        <v>53</v>
      </c>
      <c r="B61" s="42"/>
      <c r="C61" s="47"/>
      <c r="D61" s="41"/>
      <c r="E61" s="199"/>
      <c r="F61" s="250" t="str">
        <f>IF(ISERROR(VLOOKUP(MATCH($B61,小学校ナンバーカード!$B$3:$B$30,1),小学校ナンバーカード!$A$3:$C$30,3)),"",VLOOKUP(MATCH($B61,小学校ナンバーカード!$B$3:$B$30,1),小学校ナンバーカード!$A$3:$C$30,3))</f>
        <v/>
      </c>
      <c r="G61" s="162" t="str">
        <f t="shared" si="11"/>
        <v/>
      </c>
      <c r="H61" s="38"/>
      <c r="I61" s="39"/>
      <c r="J61" s="39"/>
      <c r="K61" s="39"/>
      <c r="L61" s="39"/>
      <c r="M61" s="39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56" t="str">
        <f>IF($B61="","",IF(ISERROR(MATCH($B61,リレー小男申込!$Q$14:$Q$255,0)),"","○"))</f>
        <v/>
      </c>
      <c r="AC61" s="56" t="str">
        <f>IF(ISERROR(MATCH($B61,リレー小男申込!$Q$14:$Q$205,0)),"",VLOOKUP(MATCH($B61,リレー小男申込!$Q$14:$Q$205,0),リレー小男申込!$N$14:$V$205,9))</f>
        <v/>
      </c>
      <c r="AE61" s="97" t="str">
        <f t="shared" si="0"/>
        <v/>
      </c>
      <c r="AH61" t="str">
        <f t="shared" si="1"/>
        <v/>
      </c>
      <c r="AI61" t="str">
        <f t="shared" si="2"/>
        <v/>
      </c>
      <c r="AJ61" t="str">
        <f t="shared" si="3"/>
        <v/>
      </c>
      <c r="AK61" t="str">
        <f t="shared" si="4"/>
        <v/>
      </c>
      <c r="AL61" t="str">
        <f t="shared" si="5"/>
        <v/>
      </c>
      <c r="AM61" t="str">
        <f t="shared" si="6"/>
        <v/>
      </c>
      <c r="AN61" t="str">
        <f t="shared" si="7"/>
        <v/>
      </c>
      <c r="AO61" t="str">
        <f t="shared" si="8"/>
        <v/>
      </c>
      <c r="AP61" t="str">
        <f t="shared" si="9"/>
        <v/>
      </c>
      <c r="AQ61" t="str">
        <f t="shared" si="10"/>
        <v/>
      </c>
    </row>
    <row r="62" spans="1:43">
      <c r="A62" s="250">
        <f t="shared" si="12"/>
        <v>54</v>
      </c>
      <c r="B62" s="42"/>
      <c r="C62" s="47"/>
      <c r="D62" s="41"/>
      <c r="E62" s="199"/>
      <c r="F62" s="250" t="str">
        <f>IF(ISERROR(VLOOKUP(MATCH($B62,小学校ナンバーカード!$B$3:$B$30,1),小学校ナンバーカード!$A$3:$C$30,3)),"",VLOOKUP(MATCH($B62,小学校ナンバーカード!$B$3:$B$30,1),小学校ナンバーカード!$A$3:$C$30,3))</f>
        <v/>
      </c>
      <c r="G62" s="164" t="str">
        <f t="shared" si="11"/>
        <v/>
      </c>
      <c r="H62" s="35"/>
      <c r="I62" s="36"/>
      <c r="J62" s="36"/>
      <c r="K62" s="36"/>
      <c r="L62" s="36"/>
      <c r="M62" s="36"/>
      <c r="N62" s="36"/>
      <c r="O62" s="37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56" t="str">
        <f>IF($B62="","",IF(ISERROR(MATCH($B62,リレー小男申込!$Q$14:$Q$255,0)),"","○"))</f>
        <v/>
      </c>
      <c r="AC62" s="56" t="str">
        <f>IF(ISERROR(MATCH($B62,リレー小男申込!$Q$14:$Q$205,0)),"",VLOOKUP(MATCH($B62,リレー小男申込!$Q$14:$Q$205,0),リレー小男申込!$N$14:$V$205,9))</f>
        <v/>
      </c>
      <c r="AE62" s="97" t="str">
        <f t="shared" si="0"/>
        <v/>
      </c>
      <c r="AH62" t="str">
        <f t="shared" si="1"/>
        <v/>
      </c>
      <c r="AI62" t="str">
        <f t="shared" si="2"/>
        <v/>
      </c>
      <c r="AJ62" t="str">
        <f t="shared" si="3"/>
        <v/>
      </c>
      <c r="AK62" t="str">
        <f t="shared" si="4"/>
        <v/>
      </c>
      <c r="AL62" t="str">
        <f t="shared" si="5"/>
        <v/>
      </c>
      <c r="AM62" t="str">
        <f t="shared" si="6"/>
        <v/>
      </c>
      <c r="AN62" t="str">
        <f t="shared" si="7"/>
        <v/>
      </c>
      <c r="AO62" t="str">
        <f t="shared" si="8"/>
        <v/>
      </c>
      <c r="AP62" t="str">
        <f t="shared" si="9"/>
        <v/>
      </c>
      <c r="AQ62" t="str">
        <f t="shared" si="10"/>
        <v/>
      </c>
    </row>
    <row r="63" spans="1:43">
      <c r="A63" s="250">
        <f t="shared" si="12"/>
        <v>55</v>
      </c>
      <c r="B63" s="42"/>
      <c r="C63" s="47"/>
      <c r="D63" s="41"/>
      <c r="E63" s="199"/>
      <c r="F63" s="250" t="str">
        <f>IF(ISERROR(VLOOKUP(MATCH($B63,小学校ナンバーカード!$B$3:$B$30,1),小学校ナンバーカード!$A$3:$C$30,3)),"",VLOOKUP(MATCH($B63,小学校ナンバーカード!$B$3:$B$30,1),小学校ナンバーカード!$A$3:$C$30,3))</f>
        <v/>
      </c>
      <c r="G63" s="162" t="str">
        <f t="shared" si="11"/>
        <v/>
      </c>
      <c r="H63" s="35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56" t="str">
        <f>IF($B63="","",IF(ISERROR(MATCH($B63,リレー小男申込!$Q$14:$Q$255,0)),"","○"))</f>
        <v/>
      </c>
      <c r="AC63" s="56" t="str">
        <f>IF(ISERROR(MATCH($B63,リレー小男申込!$Q$14:$Q$205,0)),"",VLOOKUP(MATCH($B63,リレー小男申込!$Q$14:$Q$205,0),リレー小男申込!$N$14:$V$205,9))</f>
        <v/>
      </c>
      <c r="AE63" s="97" t="str">
        <f t="shared" si="0"/>
        <v/>
      </c>
      <c r="AH63" t="str">
        <f t="shared" si="1"/>
        <v/>
      </c>
      <c r="AI63" t="str">
        <f t="shared" si="2"/>
        <v/>
      </c>
      <c r="AJ63" t="str">
        <f t="shared" si="3"/>
        <v/>
      </c>
      <c r="AK63" t="str">
        <f t="shared" si="4"/>
        <v/>
      </c>
      <c r="AL63" t="str">
        <f t="shared" si="5"/>
        <v/>
      </c>
      <c r="AM63" t="str">
        <f t="shared" si="6"/>
        <v/>
      </c>
      <c r="AN63" t="str">
        <f t="shared" si="7"/>
        <v/>
      </c>
      <c r="AO63" t="str">
        <f t="shared" si="8"/>
        <v/>
      </c>
      <c r="AP63" t="str">
        <f t="shared" si="9"/>
        <v/>
      </c>
      <c r="AQ63" t="str">
        <f t="shared" si="10"/>
        <v/>
      </c>
    </row>
    <row r="64" spans="1:43">
      <c r="A64" s="250">
        <f t="shared" si="12"/>
        <v>56</v>
      </c>
      <c r="B64" s="42"/>
      <c r="C64" s="47"/>
      <c r="D64" s="41"/>
      <c r="E64" s="199"/>
      <c r="F64" s="250" t="str">
        <f>IF(ISERROR(VLOOKUP(MATCH($B64,小学校ナンバーカード!$B$3:$B$30,1),小学校ナンバーカード!$A$3:$C$30,3)),"",VLOOKUP(MATCH($B64,小学校ナンバーカード!$B$3:$B$30,1),小学校ナンバーカード!$A$3:$C$30,3))</f>
        <v/>
      </c>
      <c r="G64" s="162" t="str">
        <f t="shared" si="11"/>
        <v/>
      </c>
      <c r="H64" s="35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56" t="str">
        <f>IF($B64="","",IF(ISERROR(MATCH($B64,リレー小男申込!$Q$14:$Q$255,0)),"","○"))</f>
        <v/>
      </c>
      <c r="AC64" s="56" t="str">
        <f>IF(ISERROR(MATCH($B64,リレー小男申込!$Q$14:$Q$205,0)),"",VLOOKUP(MATCH($B64,リレー小男申込!$Q$14:$Q$205,0),リレー小男申込!$N$14:$V$205,9))</f>
        <v/>
      </c>
      <c r="AE64" s="97" t="str">
        <f t="shared" si="0"/>
        <v/>
      </c>
      <c r="AH64" t="str">
        <f t="shared" si="1"/>
        <v/>
      </c>
      <c r="AI64" t="str">
        <f t="shared" si="2"/>
        <v/>
      </c>
      <c r="AJ64" t="str">
        <f t="shared" si="3"/>
        <v/>
      </c>
      <c r="AK64" t="str">
        <f t="shared" si="4"/>
        <v/>
      </c>
      <c r="AL64" t="str">
        <f t="shared" si="5"/>
        <v/>
      </c>
      <c r="AM64" t="str">
        <f t="shared" si="6"/>
        <v/>
      </c>
      <c r="AN64" t="str">
        <f t="shared" si="7"/>
        <v/>
      </c>
      <c r="AO64" t="str">
        <f t="shared" si="8"/>
        <v/>
      </c>
      <c r="AP64" t="str">
        <f t="shared" si="9"/>
        <v/>
      </c>
      <c r="AQ64" t="str">
        <f t="shared" si="10"/>
        <v/>
      </c>
    </row>
    <row r="65" spans="1:43">
      <c r="A65" s="250">
        <f t="shared" si="12"/>
        <v>57</v>
      </c>
      <c r="B65" s="42"/>
      <c r="C65" s="47"/>
      <c r="D65" s="41"/>
      <c r="E65" s="199"/>
      <c r="F65" s="250" t="str">
        <f>IF(ISERROR(VLOOKUP(MATCH($B65,小学校ナンバーカード!$B$3:$B$30,1),小学校ナンバーカード!$A$3:$C$30,3)),"",VLOOKUP(MATCH($B65,小学校ナンバーカード!$B$3:$B$30,1),小学校ナンバーカード!$A$3:$C$30,3))</f>
        <v/>
      </c>
      <c r="G65" s="162" t="str">
        <f t="shared" si="11"/>
        <v/>
      </c>
      <c r="H65" s="35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56" t="str">
        <f>IF($B65="","",IF(ISERROR(MATCH($B65,リレー小男申込!$Q$14:$Q$255,0)),"","○"))</f>
        <v/>
      </c>
      <c r="AC65" s="56" t="str">
        <f>IF(ISERROR(MATCH($B65,リレー小男申込!$Q$14:$Q$205,0)),"",VLOOKUP(MATCH($B65,リレー小男申込!$Q$14:$Q$205,0),リレー小男申込!$N$14:$V$205,9))</f>
        <v/>
      </c>
      <c r="AE65" s="97" t="str">
        <f t="shared" si="0"/>
        <v/>
      </c>
      <c r="AH65" t="str">
        <f t="shared" si="1"/>
        <v/>
      </c>
      <c r="AI65" t="str">
        <f t="shared" si="2"/>
        <v/>
      </c>
      <c r="AJ65" t="str">
        <f t="shared" si="3"/>
        <v/>
      </c>
      <c r="AK65" t="str">
        <f t="shared" si="4"/>
        <v/>
      </c>
      <c r="AL65" t="str">
        <f t="shared" si="5"/>
        <v/>
      </c>
      <c r="AM65" t="str">
        <f t="shared" si="6"/>
        <v/>
      </c>
      <c r="AN65" t="str">
        <f t="shared" si="7"/>
        <v/>
      </c>
      <c r="AO65" t="str">
        <f t="shared" si="8"/>
        <v/>
      </c>
      <c r="AP65" t="str">
        <f t="shared" si="9"/>
        <v/>
      </c>
      <c r="AQ65" t="str">
        <f t="shared" si="10"/>
        <v/>
      </c>
    </row>
    <row r="66" spans="1:43">
      <c r="A66" s="250">
        <f t="shared" si="12"/>
        <v>58</v>
      </c>
      <c r="B66" s="42"/>
      <c r="C66" s="47"/>
      <c r="D66" s="41"/>
      <c r="E66" s="199"/>
      <c r="F66" s="250" t="str">
        <f>IF(ISERROR(VLOOKUP(MATCH($B66,小学校ナンバーカード!$B$3:$B$30,1),小学校ナンバーカード!$A$3:$C$30,3)),"",VLOOKUP(MATCH($B66,小学校ナンバーカード!$B$3:$B$30,1),小学校ナンバーカード!$A$3:$C$30,3))</f>
        <v/>
      </c>
      <c r="G66" s="162" t="str">
        <f t="shared" si="11"/>
        <v/>
      </c>
      <c r="H66" s="35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56" t="str">
        <f>IF($B66="","",IF(ISERROR(MATCH($B66,リレー小男申込!$Q$14:$Q$255,0)),"","○"))</f>
        <v/>
      </c>
      <c r="AC66" s="56" t="str">
        <f>IF(ISERROR(MATCH($B66,リレー小男申込!$Q$14:$Q$205,0)),"",VLOOKUP(MATCH($B66,リレー小男申込!$Q$14:$Q$205,0),リレー小男申込!$N$14:$V$205,9))</f>
        <v/>
      </c>
      <c r="AE66" s="97" t="str">
        <f t="shared" si="0"/>
        <v/>
      </c>
      <c r="AH66" t="str">
        <f t="shared" si="1"/>
        <v/>
      </c>
      <c r="AI66" t="str">
        <f t="shared" si="2"/>
        <v/>
      </c>
      <c r="AJ66" t="str">
        <f t="shared" si="3"/>
        <v/>
      </c>
      <c r="AK66" t="str">
        <f t="shared" si="4"/>
        <v/>
      </c>
      <c r="AL66" t="str">
        <f t="shared" si="5"/>
        <v/>
      </c>
      <c r="AM66" t="str">
        <f t="shared" si="6"/>
        <v/>
      </c>
      <c r="AN66" t="str">
        <f t="shared" si="7"/>
        <v/>
      </c>
      <c r="AO66" t="str">
        <f t="shared" si="8"/>
        <v/>
      </c>
      <c r="AP66" t="str">
        <f t="shared" si="9"/>
        <v/>
      </c>
      <c r="AQ66" t="str">
        <f t="shared" si="10"/>
        <v/>
      </c>
    </row>
    <row r="67" spans="1:43">
      <c r="A67" s="250">
        <f t="shared" si="12"/>
        <v>59</v>
      </c>
      <c r="B67" s="42"/>
      <c r="C67" s="47"/>
      <c r="D67" s="41"/>
      <c r="E67" s="199"/>
      <c r="F67" s="250" t="str">
        <f>IF(ISERROR(VLOOKUP(MATCH($B67,小学校ナンバーカード!$B$3:$B$30,1),小学校ナンバーカード!$A$3:$C$30,3)),"",VLOOKUP(MATCH($B67,小学校ナンバーカード!$B$3:$B$30,1),小学校ナンバーカード!$A$3:$C$30,3))</f>
        <v/>
      </c>
      <c r="G67" s="162" t="str">
        <f t="shared" si="11"/>
        <v/>
      </c>
      <c r="H67" s="35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56" t="str">
        <f>IF($B67="","",IF(ISERROR(MATCH($B67,リレー小男申込!$Q$14:$Q$255,0)),"","○"))</f>
        <v/>
      </c>
      <c r="AC67" s="56" t="str">
        <f>IF(ISERROR(MATCH($B67,リレー小男申込!$Q$14:$Q$205,0)),"",VLOOKUP(MATCH($B67,リレー小男申込!$Q$14:$Q$205,0),リレー小男申込!$N$14:$V$205,9))</f>
        <v/>
      </c>
      <c r="AE67" s="97" t="str">
        <f t="shared" si="0"/>
        <v/>
      </c>
      <c r="AH67" t="str">
        <f t="shared" si="1"/>
        <v/>
      </c>
      <c r="AI67" t="str">
        <f t="shared" si="2"/>
        <v/>
      </c>
      <c r="AJ67" t="str">
        <f t="shared" si="3"/>
        <v/>
      </c>
      <c r="AK67" t="str">
        <f t="shared" si="4"/>
        <v/>
      </c>
      <c r="AL67" t="str">
        <f t="shared" si="5"/>
        <v/>
      </c>
      <c r="AM67" t="str">
        <f t="shared" si="6"/>
        <v/>
      </c>
      <c r="AN67" t="str">
        <f t="shared" si="7"/>
        <v/>
      </c>
      <c r="AO67" t="str">
        <f t="shared" si="8"/>
        <v/>
      </c>
      <c r="AP67" t="str">
        <f t="shared" si="9"/>
        <v/>
      </c>
      <c r="AQ67" t="str">
        <f t="shared" si="10"/>
        <v/>
      </c>
    </row>
    <row r="68" spans="1:43">
      <c r="A68" s="251">
        <f t="shared" si="12"/>
        <v>60</v>
      </c>
      <c r="B68" s="49"/>
      <c r="C68" s="50"/>
      <c r="D68" s="51"/>
      <c r="E68" s="202"/>
      <c r="F68" s="253" t="str">
        <f>IF(ISERROR(VLOOKUP(MATCH($B68,小学校ナンバーカード!$B$3:$B$30,1),小学校ナンバーカード!$A$3:$C$30,3)),"",VLOOKUP(MATCH($B68,小学校ナンバーカード!$B$3:$B$30,1),小学校ナンバーカード!$A$3:$C$30,3))</f>
        <v/>
      </c>
      <c r="G68" s="163" t="str">
        <f t="shared" si="11"/>
        <v/>
      </c>
      <c r="H68" s="57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9" t="str">
        <f>IF($B68="","",IF(ISERROR(MATCH($B68,リレー小男申込!$Q$14:$Q$255,0)),"","○"))</f>
        <v/>
      </c>
      <c r="AC68" s="59" t="str">
        <f>IF(ISERROR(MATCH($B68,リレー小男申込!$Q$14:$Q$205,0)),"",VLOOKUP(MATCH($B68,リレー小男申込!$Q$14:$Q$205,0),リレー小男申込!$N$14:$V$205,9))</f>
        <v/>
      </c>
      <c r="AE68" s="97" t="str">
        <f t="shared" si="0"/>
        <v/>
      </c>
      <c r="AH68" t="str">
        <f t="shared" si="1"/>
        <v/>
      </c>
      <c r="AI68" t="str">
        <f t="shared" si="2"/>
        <v/>
      </c>
      <c r="AJ68" t="str">
        <f t="shared" si="3"/>
        <v/>
      </c>
      <c r="AK68" t="str">
        <f t="shared" si="4"/>
        <v/>
      </c>
      <c r="AL68" t="str">
        <f t="shared" si="5"/>
        <v/>
      </c>
      <c r="AM68" t="str">
        <f t="shared" si="6"/>
        <v/>
      </c>
      <c r="AN68" t="str">
        <f t="shared" si="7"/>
        <v/>
      </c>
      <c r="AO68" t="str">
        <f t="shared" si="8"/>
        <v/>
      </c>
      <c r="AP68" t="str">
        <f t="shared" si="9"/>
        <v/>
      </c>
      <c r="AQ68" t="str">
        <f t="shared" si="10"/>
        <v/>
      </c>
    </row>
    <row r="69" spans="1:43">
      <c r="A69" s="249">
        <f t="shared" si="12"/>
        <v>61</v>
      </c>
      <c r="B69" s="44"/>
      <c r="C69" s="46"/>
      <c r="D69" s="40"/>
      <c r="E69" s="198"/>
      <c r="F69" s="249" t="str">
        <f>IF(ISERROR(VLOOKUP(MATCH($B69,小学校ナンバーカード!$B$3:$B$30,1),小学校ナンバーカード!$A$3:$C$30,3)),"",VLOOKUP(MATCH($B69,小学校ナンバーカード!$B$3:$B$30,1),小学校ナンバーカード!$A$3:$C$30,3))</f>
        <v/>
      </c>
      <c r="G69" s="161" t="str">
        <f t="shared" si="11"/>
        <v/>
      </c>
      <c r="H69" s="33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55" t="str">
        <f>IF($B69="","",IF(ISERROR(MATCH($B69,リレー小男申込!$Q$14:$Q$255,0)),"","○"))</f>
        <v/>
      </c>
      <c r="AC69" s="55" t="str">
        <f>IF(ISERROR(MATCH($B69,リレー小男申込!$Q$14:$Q$205,0)),"",VLOOKUP(MATCH($B69,リレー小男申込!$Q$14:$Q$205,0),リレー小男申込!$N$14:$V$205,9))</f>
        <v/>
      </c>
      <c r="AE69" s="97" t="str">
        <f t="shared" si="0"/>
        <v/>
      </c>
      <c r="AH69" t="str">
        <f t="shared" si="1"/>
        <v/>
      </c>
      <c r="AI69" t="str">
        <f t="shared" si="2"/>
        <v/>
      </c>
      <c r="AJ69" t="str">
        <f t="shared" si="3"/>
        <v/>
      </c>
      <c r="AK69" t="str">
        <f t="shared" si="4"/>
        <v/>
      </c>
      <c r="AL69" t="str">
        <f t="shared" si="5"/>
        <v/>
      </c>
      <c r="AM69" t="str">
        <f t="shared" si="6"/>
        <v/>
      </c>
      <c r="AN69" t="str">
        <f t="shared" si="7"/>
        <v/>
      </c>
      <c r="AO69" t="str">
        <f t="shared" si="8"/>
        <v/>
      </c>
      <c r="AP69" t="str">
        <f t="shared" si="9"/>
        <v/>
      </c>
      <c r="AQ69" t="str">
        <f t="shared" si="10"/>
        <v/>
      </c>
    </row>
    <row r="70" spans="1:43">
      <c r="A70" s="250">
        <f t="shared" si="12"/>
        <v>62</v>
      </c>
      <c r="B70" s="42"/>
      <c r="C70" s="47"/>
      <c r="D70" s="41"/>
      <c r="E70" s="199"/>
      <c r="F70" s="250" t="str">
        <f>IF(ISERROR(VLOOKUP(MATCH($B70,小学校ナンバーカード!$B$3:$B$30,1),小学校ナンバーカード!$A$3:$C$30,3)),"",VLOOKUP(MATCH($B70,小学校ナンバーカード!$B$3:$B$30,1),小学校ナンバーカード!$A$3:$C$30,3))</f>
        <v/>
      </c>
      <c r="G70" s="162" t="str">
        <f t="shared" si="11"/>
        <v/>
      </c>
      <c r="H70" s="35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56" t="str">
        <f>IF($B70="","",IF(ISERROR(MATCH($B70,リレー小男申込!$Q$14:$Q$255,0)),"","○"))</f>
        <v/>
      </c>
      <c r="AC70" s="56" t="str">
        <f>IF(ISERROR(MATCH($B70,リレー小男申込!$Q$14:$Q$205,0)),"",VLOOKUP(MATCH($B70,リレー小男申込!$Q$14:$Q$205,0),リレー小男申込!$N$14:$V$205,9))</f>
        <v/>
      </c>
      <c r="AE70" s="97" t="str">
        <f t="shared" si="0"/>
        <v/>
      </c>
      <c r="AH70" t="str">
        <f t="shared" si="1"/>
        <v/>
      </c>
      <c r="AI70" t="str">
        <f t="shared" si="2"/>
        <v/>
      </c>
      <c r="AJ70" t="str">
        <f t="shared" si="3"/>
        <v/>
      </c>
      <c r="AK70" t="str">
        <f t="shared" si="4"/>
        <v/>
      </c>
      <c r="AL70" t="str">
        <f t="shared" si="5"/>
        <v/>
      </c>
      <c r="AM70" t="str">
        <f t="shared" si="6"/>
        <v/>
      </c>
      <c r="AN70" t="str">
        <f t="shared" si="7"/>
        <v/>
      </c>
      <c r="AO70" t="str">
        <f t="shared" si="8"/>
        <v/>
      </c>
      <c r="AP70" t="str">
        <f t="shared" si="9"/>
        <v/>
      </c>
      <c r="AQ70" t="str">
        <f t="shared" si="10"/>
        <v/>
      </c>
    </row>
    <row r="71" spans="1:43">
      <c r="A71" s="250">
        <f t="shared" si="12"/>
        <v>63</v>
      </c>
      <c r="B71" s="42"/>
      <c r="C71" s="47"/>
      <c r="D71" s="41"/>
      <c r="E71" s="199"/>
      <c r="F71" s="250" t="str">
        <f>IF(ISERROR(VLOOKUP(MATCH($B71,小学校ナンバーカード!$B$3:$B$30,1),小学校ナンバーカード!$A$3:$C$30,3)),"",VLOOKUP(MATCH($B71,小学校ナンバーカード!$B$3:$B$30,1),小学校ナンバーカード!$A$3:$C$30,3))</f>
        <v/>
      </c>
      <c r="G71" s="162" t="str">
        <f t="shared" si="11"/>
        <v/>
      </c>
      <c r="H71" s="35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56" t="str">
        <f>IF($B71="","",IF(ISERROR(MATCH($B71,リレー小男申込!$Q$14:$Q$255,0)),"","○"))</f>
        <v/>
      </c>
      <c r="AC71" s="56" t="str">
        <f>IF(ISERROR(MATCH($B71,リレー小男申込!$Q$14:$Q$205,0)),"",VLOOKUP(MATCH($B71,リレー小男申込!$Q$14:$Q$205,0),リレー小男申込!$N$14:$V$205,9))</f>
        <v/>
      </c>
      <c r="AE71" s="97" t="str">
        <f t="shared" si="0"/>
        <v/>
      </c>
      <c r="AH71" t="str">
        <f t="shared" si="1"/>
        <v/>
      </c>
      <c r="AI71" t="str">
        <f t="shared" si="2"/>
        <v/>
      </c>
      <c r="AJ71" t="str">
        <f t="shared" si="3"/>
        <v/>
      </c>
      <c r="AK71" t="str">
        <f t="shared" si="4"/>
        <v/>
      </c>
      <c r="AL71" t="str">
        <f t="shared" si="5"/>
        <v/>
      </c>
      <c r="AM71" t="str">
        <f t="shared" si="6"/>
        <v/>
      </c>
      <c r="AN71" t="str">
        <f t="shared" si="7"/>
        <v/>
      </c>
      <c r="AO71" t="str">
        <f t="shared" si="8"/>
        <v/>
      </c>
      <c r="AP71" t="str">
        <f t="shared" si="9"/>
        <v/>
      </c>
      <c r="AQ71" t="str">
        <f t="shared" si="10"/>
        <v/>
      </c>
    </row>
    <row r="72" spans="1:43">
      <c r="A72" s="250">
        <f t="shared" si="12"/>
        <v>64</v>
      </c>
      <c r="B72" s="42"/>
      <c r="C72" s="47"/>
      <c r="D72" s="41"/>
      <c r="E72" s="199"/>
      <c r="F72" s="250" t="str">
        <f>IF(ISERROR(VLOOKUP(MATCH($B72,小学校ナンバーカード!$B$3:$B$30,1),小学校ナンバーカード!$A$3:$C$30,3)),"",VLOOKUP(MATCH($B72,小学校ナンバーカード!$B$3:$B$30,1),小学校ナンバーカード!$A$3:$C$30,3))</f>
        <v/>
      </c>
      <c r="G72" s="162" t="str">
        <f t="shared" si="11"/>
        <v/>
      </c>
      <c r="H72" s="35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56" t="str">
        <f>IF($B72="","",IF(ISERROR(MATCH($B72,リレー小男申込!$Q$14:$Q$255,0)),"","○"))</f>
        <v/>
      </c>
      <c r="AC72" s="56" t="str">
        <f>IF(ISERROR(MATCH($B72,リレー小男申込!$Q$14:$Q$205,0)),"",VLOOKUP(MATCH($B72,リレー小男申込!$Q$14:$Q$205,0),リレー小男申込!$N$14:$V$205,9))</f>
        <v/>
      </c>
      <c r="AE72" s="97" t="str">
        <f t="shared" ref="AE72:AE135" si="13">IF(COUNTIF(H72:Z72,"○")=0,"",COUNTIF(H72:Z72,"○"))</f>
        <v/>
      </c>
      <c r="AH72" t="str">
        <f t="shared" si="1"/>
        <v/>
      </c>
      <c r="AI72" t="str">
        <f t="shared" si="2"/>
        <v/>
      </c>
      <c r="AJ72" t="str">
        <f t="shared" si="3"/>
        <v/>
      </c>
      <c r="AK72" t="str">
        <f t="shared" si="4"/>
        <v/>
      </c>
      <c r="AL72" t="str">
        <f t="shared" si="5"/>
        <v/>
      </c>
      <c r="AM72" t="str">
        <f t="shared" si="6"/>
        <v/>
      </c>
      <c r="AN72" t="str">
        <f t="shared" si="7"/>
        <v/>
      </c>
      <c r="AO72" t="str">
        <f t="shared" si="8"/>
        <v/>
      </c>
      <c r="AP72" t="str">
        <f t="shared" si="9"/>
        <v/>
      </c>
      <c r="AQ72" t="str">
        <f t="shared" si="10"/>
        <v/>
      </c>
    </row>
    <row r="73" spans="1:43">
      <c r="A73" s="250">
        <f t="shared" si="12"/>
        <v>65</v>
      </c>
      <c r="B73" s="42"/>
      <c r="C73" s="47"/>
      <c r="D73" s="41"/>
      <c r="E73" s="199"/>
      <c r="F73" s="250" t="str">
        <f>IF(ISERROR(VLOOKUP(MATCH($B73,小学校ナンバーカード!$B$3:$B$30,1),小学校ナンバーカード!$A$3:$C$30,3)),"",VLOOKUP(MATCH($B73,小学校ナンバーカード!$B$3:$B$30,1),小学校ナンバーカード!$A$3:$C$30,3))</f>
        <v/>
      </c>
      <c r="G73" s="162" t="str">
        <f t="shared" ref="G73:G136" si="14">T(AH73)&amp;T(AI73)&amp;T(AJ73)&amp;T(AK73)&amp;T(AL73)&amp;T(AM73)&amp;T(AN73)&amp;T(AO73)&amp;T(AP73)&amp;T(AQ73)</f>
        <v/>
      </c>
      <c r="H73" s="35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56" t="str">
        <f>IF($B73="","",IF(ISERROR(MATCH($B73,リレー小男申込!$Q$14:$Q$255,0)),"","○"))</f>
        <v/>
      </c>
      <c r="AC73" s="56" t="str">
        <f>IF(ISERROR(MATCH($B73,リレー小男申込!$Q$14:$Q$205,0)),"",VLOOKUP(MATCH($B73,リレー小男申込!$Q$14:$Q$205,0),リレー小男申込!$N$14:$V$205,9))</f>
        <v/>
      </c>
      <c r="AE73" s="97" t="str">
        <f t="shared" si="13"/>
        <v/>
      </c>
      <c r="AH73" t="str">
        <f t="shared" ref="AH73:AH136" si="15">IF(H73="○","小１・２男５０ｍ．","")</f>
        <v/>
      </c>
      <c r="AI73" t="str">
        <f t="shared" ref="AI73:AI136" si="16">IF(J73="○","小３男５０ｍ．","")</f>
        <v/>
      </c>
      <c r="AJ73" t="str">
        <f t="shared" ref="AJ73:AJ136" si="17">IF(L73="○","小４男１００ｍ．","")</f>
        <v/>
      </c>
      <c r="AK73" t="str">
        <f t="shared" ref="AK73:AK136" si="18">IF(N73="○","小５男１００ｍ．","")</f>
        <v/>
      </c>
      <c r="AL73" t="str">
        <f t="shared" ref="AL73:AL136" si="19">IF(P73="○","小６男１００ｍ．","")</f>
        <v/>
      </c>
      <c r="AM73" t="str">
        <f t="shared" ref="AM73:AM136" si="20">IF(R73="○","小全男１０００ｍ．","")</f>
        <v/>
      </c>
      <c r="AN73" t="str">
        <f t="shared" ref="AN73:AN136" si="21">IF(T73="○","小全男８０ｍＨ．","")</f>
        <v/>
      </c>
      <c r="AO73" t="str">
        <f t="shared" ref="AO73:AO136" si="22">IF(V73="○","小全男走高跳．","")</f>
        <v/>
      </c>
      <c r="AP73" t="str">
        <f t="shared" ref="AP73:AP136" si="23">IF(X73="○","小全男走幅跳．","")</f>
        <v/>
      </c>
      <c r="AQ73" t="str">
        <f t="shared" ref="AQ73:AQ136" si="24">IF(Z73="○","小全男ｼﾞｬﾍﾞﾘｯｸﾎﾞｰﾙ投．","")</f>
        <v/>
      </c>
    </row>
    <row r="74" spans="1:43">
      <c r="A74" s="250">
        <f t="shared" si="12"/>
        <v>66</v>
      </c>
      <c r="B74" s="42"/>
      <c r="C74" s="47"/>
      <c r="D74" s="41"/>
      <c r="E74" s="199"/>
      <c r="F74" s="250" t="str">
        <f>IF(ISERROR(VLOOKUP(MATCH($B74,小学校ナンバーカード!$B$3:$B$30,1),小学校ナンバーカード!$A$3:$C$30,3)),"",VLOOKUP(MATCH($B74,小学校ナンバーカード!$B$3:$B$30,1),小学校ナンバーカード!$A$3:$C$30,3))</f>
        <v/>
      </c>
      <c r="G74" s="162" t="str">
        <f t="shared" si="14"/>
        <v/>
      </c>
      <c r="H74" s="35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56" t="str">
        <f>IF($B74="","",IF(ISERROR(MATCH($B74,リレー小男申込!$Q$14:$Q$255,0)),"","○"))</f>
        <v/>
      </c>
      <c r="AC74" s="56" t="str">
        <f>IF(ISERROR(MATCH($B74,リレー小男申込!$Q$14:$Q$205,0)),"",VLOOKUP(MATCH($B74,リレー小男申込!$Q$14:$Q$205,0),リレー小男申込!$N$14:$V$205,9))</f>
        <v/>
      </c>
      <c r="AE74" s="97" t="str">
        <f t="shared" si="13"/>
        <v/>
      </c>
      <c r="AH74" t="str">
        <f t="shared" si="15"/>
        <v/>
      </c>
      <c r="AI74" t="str">
        <f t="shared" si="16"/>
        <v/>
      </c>
      <c r="AJ74" t="str">
        <f t="shared" si="17"/>
        <v/>
      </c>
      <c r="AK74" t="str">
        <f t="shared" si="18"/>
        <v/>
      </c>
      <c r="AL74" t="str">
        <f t="shared" si="19"/>
        <v/>
      </c>
      <c r="AM74" t="str">
        <f t="shared" si="20"/>
        <v/>
      </c>
      <c r="AN74" t="str">
        <f t="shared" si="21"/>
        <v/>
      </c>
      <c r="AO74" t="str">
        <f t="shared" si="22"/>
        <v/>
      </c>
      <c r="AP74" t="str">
        <f t="shared" si="23"/>
        <v/>
      </c>
      <c r="AQ74" t="str">
        <f t="shared" si="24"/>
        <v/>
      </c>
    </row>
    <row r="75" spans="1:43">
      <c r="A75" s="250">
        <f t="shared" ref="A75:A138" si="25">IF(COUNTIF($C$9:$C$208,C75)&gt;=2,$A$221,A74+1)</f>
        <v>67</v>
      </c>
      <c r="B75" s="42"/>
      <c r="C75" s="47"/>
      <c r="D75" s="41"/>
      <c r="E75" s="199"/>
      <c r="F75" s="250" t="str">
        <f>IF(ISERROR(VLOOKUP(MATCH($B75,小学校ナンバーカード!$B$3:$B$30,1),小学校ナンバーカード!$A$3:$C$30,3)),"",VLOOKUP(MATCH($B75,小学校ナンバーカード!$B$3:$B$30,1),小学校ナンバーカード!$A$3:$C$30,3))</f>
        <v/>
      </c>
      <c r="G75" s="162" t="str">
        <f t="shared" si="14"/>
        <v/>
      </c>
      <c r="H75" s="35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56" t="str">
        <f>IF($B75="","",IF(ISERROR(MATCH($B75,リレー小男申込!$Q$14:$Q$255,0)),"","○"))</f>
        <v/>
      </c>
      <c r="AC75" s="56" t="str">
        <f>IF(ISERROR(MATCH($B75,リレー小男申込!$Q$14:$Q$205,0)),"",VLOOKUP(MATCH($B75,リレー小男申込!$Q$14:$Q$205,0),リレー小男申込!$N$14:$V$205,9))</f>
        <v/>
      </c>
      <c r="AE75" s="97" t="str">
        <f t="shared" si="13"/>
        <v/>
      </c>
      <c r="AH75" t="str">
        <f t="shared" si="15"/>
        <v/>
      </c>
      <c r="AI75" t="str">
        <f t="shared" si="16"/>
        <v/>
      </c>
      <c r="AJ75" t="str">
        <f t="shared" si="17"/>
        <v/>
      </c>
      <c r="AK75" t="str">
        <f t="shared" si="18"/>
        <v/>
      </c>
      <c r="AL75" t="str">
        <f t="shared" si="19"/>
        <v/>
      </c>
      <c r="AM75" t="str">
        <f t="shared" si="20"/>
        <v/>
      </c>
      <c r="AN75" t="str">
        <f t="shared" si="21"/>
        <v/>
      </c>
      <c r="AO75" t="str">
        <f t="shared" si="22"/>
        <v/>
      </c>
      <c r="AP75" t="str">
        <f t="shared" si="23"/>
        <v/>
      </c>
      <c r="AQ75" t="str">
        <f t="shared" si="24"/>
        <v/>
      </c>
    </row>
    <row r="76" spans="1:43">
      <c r="A76" s="250">
        <f t="shared" si="25"/>
        <v>68</v>
      </c>
      <c r="B76" s="42"/>
      <c r="C76" s="47"/>
      <c r="D76" s="41"/>
      <c r="E76" s="199"/>
      <c r="F76" s="250" t="str">
        <f>IF(ISERROR(VLOOKUP(MATCH($B76,小学校ナンバーカード!$B$3:$B$30,1),小学校ナンバーカード!$A$3:$C$30,3)),"",VLOOKUP(MATCH($B76,小学校ナンバーカード!$B$3:$B$30,1),小学校ナンバーカード!$A$3:$C$30,3))</f>
        <v/>
      </c>
      <c r="G76" s="162" t="str">
        <f t="shared" si="14"/>
        <v/>
      </c>
      <c r="H76" s="35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56" t="str">
        <f>IF($B76="","",IF(ISERROR(MATCH($B76,リレー小男申込!$Q$14:$Q$255,0)),"","○"))</f>
        <v/>
      </c>
      <c r="AC76" s="56" t="str">
        <f>IF(ISERROR(MATCH($B76,リレー小男申込!$Q$14:$Q$205,0)),"",VLOOKUP(MATCH($B76,リレー小男申込!$Q$14:$Q$205,0),リレー小男申込!$N$14:$V$205,9))</f>
        <v/>
      </c>
      <c r="AE76" s="97" t="str">
        <f t="shared" si="13"/>
        <v/>
      </c>
      <c r="AH76" t="str">
        <f t="shared" si="15"/>
        <v/>
      </c>
      <c r="AI76" t="str">
        <f t="shared" si="16"/>
        <v/>
      </c>
      <c r="AJ76" t="str">
        <f t="shared" si="17"/>
        <v/>
      </c>
      <c r="AK76" t="str">
        <f t="shared" si="18"/>
        <v/>
      </c>
      <c r="AL76" t="str">
        <f t="shared" si="19"/>
        <v/>
      </c>
      <c r="AM76" t="str">
        <f t="shared" si="20"/>
        <v/>
      </c>
      <c r="AN76" t="str">
        <f t="shared" si="21"/>
        <v/>
      </c>
      <c r="AO76" t="str">
        <f t="shared" si="22"/>
        <v/>
      </c>
      <c r="AP76" t="str">
        <f t="shared" si="23"/>
        <v/>
      </c>
      <c r="AQ76" t="str">
        <f t="shared" si="24"/>
        <v/>
      </c>
    </row>
    <row r="77" spans="1:43">
      <c r="A77" s="250">
        <f t="shared" si="25"/>
        <v>69</v>
      </c>
      <c r="B77" s="42"/>
      <c r="C77" s="47"/>
      <c r="D77" s="41"/>
      <c r="E77" s="199"/>
      <c r="F77" s="250" t="str">
        <f>IF(ISERROR(VLOOKUP(MATCH($B77,小学校ナンバーカード!$B$3:$B$30,1),小学校ナンバーカード!$A$3:$C$30,3)),"",VLOOKUP(MATCH($B77,小学校ナンバーカード!$B$3:$B$30,1),小学校ナンバーカード!$A$3:$C$30,3))</f>
        <v/>
      </c>
      <c r="G77" s="162" t="str">
        <f t="shared" si="14"/>
        <v/>
      </c>
      <c r="H77" s="35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56" t="str">
        <f>IF($B77="","",IF(ISERROR(MATCH($B77,リレー小男申込!$Q$14:$Q$255,0)),"","○"))</f>
        <v/>
      </c>
      <c r="AC77" s="56" t="str">
        <f>IF(ISERROR(MATCH($B77,リレー小男申込!$Q$14:$Q$205,0)),"",VLOOKUP(MATCH($B77,リレー小男申込!$Q$14:$Q$205,0),リレー小男申込!$N$14:$V$205,9))</f>
        <v/>
      </c>
      <c r="AE77" s="97" t="str">
        <f t="shared" si="13"/>
        <v/>
      </c>
      <c r="AH77" t="str">
        <f t="shared" si="15"/>
        <v/>
      </c>
      <c r="AI77" t="str">
        <f t="shared" si="16"/>
        <v/>
      </c>
      <c r="AJ77" t="str">
        <f t="shared" si="17"/>
        <v/>
      </c>
      <c r="AK77" t="str">
        <f t="shared" si="18"/>
        <v/>
      </c>
      <c r="AL77" t="str">
        <f t="shared" si="19"/>
        <v/>
      </c>
      <c r="AM77" t="str">
        <f t="shared" si="20"/>
        <v/>
      </c>
      <c r="AN77" t="str">
        <f t="shared" si="21"/>
        <v/>
      </c>
      <c r="AO77" t="str">
        <f t="shared" si="22"/>
        <v/>
      </c>
      <c r="AP77" t="str">
        <f t="shared" si="23"/>
        <v/>
      </c>
      <c r="AQ77" t="str">
        <f t="shared" si="24"/>
        <v/>
      </c>
    </row>
    <row r="78" spans="1:43">
      <c r="A78" s="251">
        <f t="shared" si="25"/>
        <v>70</v>
      </c>
      <c r="B78" s="45"/>
      <c r="C78" s="48"/>
      <c r="D78" s="43"/>
      <c r="E78" s="200"/>
      <c r="F78" s="251" t="str">
        <f>IF(ISERROR(VLOOKUP(MATCH($B78,小学校ナンバーカード!$B$3:$B$30,1),小学校ナンバーカード!$A$3:$C$30,3)),"",VLOOKUP(MATCH($B78,小学校ナンバーカード!$B$3:$B$30,1),小学校ナンバーカード!$A$3:$C$30,3))</f>
        <v/>
      </c>
      <c r="G78" s="165" t="str">
        <f t="shared" si="14"/>
        <v/>
      </c>
      <c r="H78" s="63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5" t="str">
        <f>IF($B78="","",IF(ISERROR(MATCH($B78,リレー小男申込!$Q$14:$Q$255,0)),"","○"))</f>
        <v/>
      </c>
      <c r="AC78" s="65" t="str">
        <f>IF(ISERROR(MATCH($B78,リレー小男申込!$Q$14:$Q$205,0)),"",VLOOKUP(MATCH($B78,リレー小男申込!$Q$14:$Q$205,0),リレー小男申込!$N$14:$V$205,9))</f>
        <v/>
      </c>
      <c r="AE78" s="97" t="str">
        <f t="shared" si="13"/>
        <v/>
      </c>
      <c r="AH78" t="str">
        <f t="shared" si="15"/>
        <v/>
      </c>
      <c r="AI78" t="str">
        <f t="shared" si="16"/>
        <v/>
      </c>
      <c r="AJ78" t="str">
        <f t="shared" si="17"/>
        <v/>
      </c>
      <c r="AK78" t="str">
        <f t="shared" si="18"/>
        <v/>
      </c>
      <c r="AL78" t="str">
        <f t="shared" si="19"/>
        <v/>
      </c>
      <c r="AM78" t="str">
        <f t="shared" si="20"/>
        <v/>
      </c>
      <c r="AN78" t="str">
        <f t="shared" si="21"/>
        <v/>
      </c>
      <c r="AO78" t="str">
        <f t="shared" si="22"/>
        <v/>
      </c>
      <c r="AP78" t="str">
        <f t="shared" si="23"/>
        <v/>
      </c>
      <c r="AQ78" t="str">
        <f t="shared" si="24"/>
        <v/>
      </c>
    </row>
    <row r="79" spans="1:43">
      <c r="A79" s="249">
        <f t="shared" si="25"/>
        <v>71</v>
      </c>
      <c r="B79" s="52"/>
      <c r="C79" s="53"/>
      <c r="D79" s="54"/>
      <c r="E79" s="201"/>
      <c r="F79" s="252" t="str">
        <f>IF(ISERROR(VLOOKUP(MATCH($B79,小学校ナンバーカード!$B$3:$B$30,1),小学校ナンバーカード!$A$3:$C$30,3)),"",VLOOKUP(MATCH($B79,小学校ナンバーカード!$B$3:$B$30,1),小学校ナンバーカード!$A$3:$C$30,3))</f>
        <v/>
      </c>
      <c r="G79" s="164" t="str">
        <f t="shared" si="14"/>
        <v/>
      </c>
      <c r="H79" s="60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2" t="str">
        <f>IF($B79="","",IF(ISERROR(MATCH($B79,リレー小男申込!$Q$14:$Q$255,0)),"","○"))</f>
        <v/>
      </c>
      <c r="AC79" s="62" t="str">
        <f>IF(ISERROR(MATCH($B79,リレー小男申込!$Q$14:$Q$205,0)),"",VLOOKUP(MATCH($B79,リレー小男申込!$Q$14:$Q$205,0),リレー小男申込!$N$14:$V$205,9))</f>
        <v/>
      </c>
      <c r="AE79" s="97" t="str">
        <f t="shared" si="13"/>
        <v/>
      </c>
      <c r="AH79" t="str">
        <f t="shared" si="15"/>
        <v/>
      </c>
      <c r="AI79" t="str">
        <f t="shared" si="16"/>
        <v/>
      </c>
      <c r="AJ79" t="str">
        <f t="shared" si="17"/>
        <v/>
      </c>
      <c r="AK79" t="str">
        <f t="shared" si="18"/>
        <v/>
      </c>
      <c r="AL79" t="str">
        <f t="shared" si="19"/>
        <v/>
      </c>
      <c r="AM79" t="str">
        <f t="shared" si="20"/>
        <v/>
      </c>
      <c r="AN79" t="str">
        <f t="shared" si="21"/>
        <v/>
      </c>
      <c r="AO79" t="str">
        <f t="shared" si="22"/>
        <v/>
      </c>
      <c r="AP79" t="str">
        <f t="shared" si="23"/>
        <v/>
      </c>
      <c r="AQ79" t="str">
        <f t="shared" si="24"/>
        <v/>
      </c>
    </row>
    <row r="80" spans="1:43">
      <c r="A80" s="250">
        <f t="shared" si="25"/>
        <v>72</v>
      </c>
      <c r="B80" s="42"/>
      <c r="C80" s="47"/>
      <c r="D80" s="41"/>
      <c r="E80" s="199"/>
      <c r="F80" s="250" t="str">
        <f>IF(ISERROR(VLOOKUP(MATCH($B80,小学校ナンバーカード!$B$3:$B$30,1),小学校ナンバーカード!$A$3:$C$30,3)),"",VLOOKUP(MATCH($B80,小学校ナンバーカード!$B$3:$B$30,1),小学校ナンバーカード!$A$3:$C$30,3))</f>
        <v/>
      </c>
      <c r="G80" s="162" t="str">
        <f t="shared" si="14"/>
        <v/>
      </c>
      <c r="H80" s="35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56" t="str">
        <f>IF($B80="","",IF(ISERROR(MATCH($B80,リレー小男申込!$Q$14:$Q$255,0)),"","○"))</f>
        <v/>
      </c>
      <c r="AC80" s="56" t="str">
        <f>IF(ISERROR(MATCH($B80,リレー小男申込!$Q$14:$Q$205,0)),"",VLOOKUP(MATCH($B80,リレー小男申込!$Q$14:$Q$205,0),リレー小男申込!$N$14:$V$205,9))</f>
        <v/>
      </c>
      <c r="AE80" s="97" t="str">
        <f t="shared" si="13"/>
        <v/>
      </c>
      <c r="AH80" t="str">
        <f t="shared" si="15"/>
        <v/>
      </c>
      <c r="AI80" t="str">
        <f t="shared" si="16"/>
        <v/>
      </c>
      <c r="AJ80" t="str">
        <f t="shared" si="17"/>
        <v/>
      </c>
      <c r="AK80" t="str">
        <f t="shared" si="18"/>
        <v/>
      </c>
      <c r="AL80" t="str">
        <f t="shared" si="19"/>
        <v/>
      </c>
      <c r="AM80" t="str">
        <f t="shared" si="20"/>
        <v/>
      </c>
      <c r="AN80" t="str">
        <f t="shared" si="21"/>
        <v/>
      </c>
      <c r="AO80" t="str">
        <f t="shared" si="22"/>
        <v/>
      </c>
      <c r="AP80" t="str">
        <f t="shared" si="23"/>
        <v/>
      </c>
      <c r="AQ80" t="str">
        <f t="shared" si="24"/>
        <v/>
      </c>
    </row>
    <row r="81" spans="1:43">
      <c r="A81" s="250">
        <f t="shared" si="25"/>
        <v>73</v>
      </c>
      <c r="B81" s="42"/>
      <c r="C81" s="47"/>
      <c r="D81" s="41"/>
      <c r="E81" s="199"/>
      <c r="F81" s="250" t="str">
        <f>IF(ISERROR(VLOOKUP(MATCH($B81,小学校ナンバーカード!$B$3:$B$30,1),小学校ナンバーカード!$A$3:$C$30,3)),"",VLOOKUP(MATCH($B81,小学校ナンバーカード!$B$3:$B$30,1),小学校ナンバーカード!$A$3:$C$30,3))</f>
        <v/>
      </c>
      <c r="G81" s="162" t="str">
        <f t="shared" si="14"/>
        <v/>
      </c>
      <c r="H81" s="35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56" t="str">
        <f>IF($B81="","",IF(ISERROR(MATCH($B81,リレー小男申込!$Q$14:$Q$255,0)),"","○"))</f>
        <v/>
      </c>
      <c r="AC81" s="56" t="str">
        <f>IF(ISERROR(MATCH($B81,リレー小男申込!$Q$14:$Q$205,0)),"",VLOOKUP(MATCH($B81,リレー小男申込!$Q$14:$Q$205,0),リレー小男申込!$N$14:$V$205,9))</f>
        <v/>
      </c>
      <c r="AE81" s="97" t="str">
        <f t="shared" si="13"/>
        <v/>
      </c>
      <c r="AH81" t="str">
        <f t="shared" si="15"/>
        <v/>
      </c>
      <c r="AI81" t="str">
        <f t="shared" si="16"/>
        <v/>
      </c>
      <c r="AJ81" t="str">
        <f t="shared" si="17"/>
        <v/>
      </c>
      <c r="AK81" t="str">
        <f t="shared" si="18"/>
        <v/>
      </c>
      <c r="AL81" t="str">
        <f t="shared" si="19"/>
        <v/>
      </c>
      <c r="AM81" t="str">
        <f t="shared" si="20"/>
        <v/>
      </c>
      <c r="AN81" t="str">
        <f t="shared" si="21"/>
        <v/>
      </c>
      <c r="AO81" t="str">
        <f t="shared" si="22"/>
        <v/>
      </c>
      <c r="AP81" t="str">
        <f t="shared" si="23"/>
        <v/>
      </c>
      <c r="AQ81" t="str">
        <f t="shared" si="24"/>
        <v/>
      </c>
    </row>
    <row r="82" spans="1:43">
      <c r="A82" s="250">
        <f t="shared" si="25"/>
        <v>74</v>
      </c>
      <c r="B82" s="42"/>
      <c r="C82" s="47"/>
      <c r="D82" s="41"/>
      <c r="E82" s="199"/>
      <c r="F82" s="250" t="str">
        <f>IF(ISERROR(VLOOKUP(MATCH($B82,小学校ナンバーカード!$B$3:$B$30,1),小学校ナンバーカード!$A$3:$C$30,3)),"",VLOOKUP(MATCH($B82,小学校ナンバーカード!$B$3:$B$30,1),小学校ナンバーカード!$A$3:$C$30,3))</f>
        <v/>
      </c>
      <c r="G82" s="162" t="str">
        <f t="shared" si="14"/>
        <v/>
      </c>
      <c r="H82" s="35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56" t="str">
        <f>IF($B82="","",IF(ISERROR(MATCH($B82,リレー小男申込!$Q$14:$Q$255,0)),"","○"))</f>
        <v/>
      </c>
      <c r="AC82" s="56" t="str">
        <f>IF(ISERROR(MATCH($B82,リレー小男申込!$Q$14:$Q$205,0)),"",VLOOKUP(MATCH($B82,リレー小男申込!$Q$14:$Q$205,0),リレー小男申込!$N$14:$V$205,9))</f>
        <v/>
      </c>
      <c r="AE82" s="97" t="str">
        <f t="shared" si="13"/>
        <v/>
      </c>
      <c r="AH82" t="str">
        <f t="shared" si="15"/>
        <v/>
      </c>
      <c r="AI82" t="str">
        <f t="shared" si="16"/>
        <v/>
      </c>
      <c r="AJ82" t="str">
        <f t="shared" si="17"/>
        <v/>
      </c>
      <c r="AK82" t="str">
        <f t="shared" si="18"/>
        <v/>
      </c>
      <c r="AL82" t="str">
        <f t="shared" si="19"/>
        <v/>
      </c>
      <c r="AM82" t="str">
        <f t="shared" si="20"/>
        <v/>
      </c>
      <c r="AN82" t="str">
        <f t="shared" si="21"/>
        <v/>
      </c>
      <c r="AO82" t="str">
        <f t="shared" si="22"/>
        <v/>
      </c>
      <c r="AP82" t="str">
        <f t="shared" si="23"/>
        <v/>
      </c>
      <c r="AQ82" t="str">
        <f t="shared" si="24"/>
        <v/>
      </c>
    </row>
    <row r="83" spans="1:43">
      <c r="A83" s="250">
        <f t="shared" si="25"/>
        <v>75</v>
      </c>
      <c r="B83" s="42"/>
      <c r="C83" s="47"/>
      <c r="D83" s="41"/>
      <c r="E83" s="199"/>
      <c r="F83" s="250" t="str">
        <f>IF(ISERROR(VLOOKUP(MATCH($B83,小学校ナンバーカード!$B$3:$B$30,1),小学校ナンバーカード!$A$3:$C$30,3)),"",VLOOKUP(MATCH($B83,小学校ナンバーカード!$B$3:$B$30,1),小学校ナンバーカード!$A$3:$C$30,3))</f>
        <v/>
      </c>
      <c r="G83" s="162" t="str">
        <f t="shared" si="14"/>
        <v/>
      </c>
      <c r="H83" s="35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56" t="str">
        <f>IF($B83="","",IF(ISERROR(MATCH($B83,リレー小男申込!$Q$14:$Q$255,0)),"","○"))</f>
        <v/>
      </c>
      <c r="AC83" s="56" t="str">
        <f>IF(ISERROR(MATCH($B83,リレー小男申込!$Q$14:$Q$205,0)),"",VLOOKUP(MATCH($B83,リレー小男申込!$Q$14:$Q$205,0),リレー小男申込!$N$14:$V$205,9))</f>
        <v/>
      </c>
      <c r="AE83" s="97" t="str">
        <f t="shared" si="13"/>
        <v/>
      </c>
      <c r="AH83" t="str">
        <f t="shared" si="15"/>
        <v/>
      </c>
      <c r="AI83" t="str">
        <f t="shared" si="16"/>
        <v/>
      </c>
      <c r="AJ83" t="str">
        <f t="shared" si="17"/>
        <v/>
      </c>
      <c r="AK83" t="str">
        <f t="shared" si="18"/>
        <v/>
      </c>
      <c r="AL83" t="str">
        <f t="shared" si="19"/>
        <v/>
      </c>
      <c r="AM83" t="str">
        <f t="shared" si="20"/>
        <v/>
      </c>
      <c r="AN83" t="str">
        <f t="shared" si="21"/>
        <v/>
      </c>
      <c r="AO83" t="str">
        <f t="shared" si="22"/>
        <v/>
      </c>
      <c r="AP83" t="str">
        <f t="shared" si="23"/>
        <v/>
      </c>
      <c r="AQ83" t="str">
        <f t="shared" si="24"/>
        <v/>
      </c>
    </row>
    <row r="84" spans="1:43">
      <c r="A84" s="250">
        <f t="shared" si="25"/>
        <v>76</v>
      </c>
      <c r="B84" s="42"/>
      <c r="C84" s="47"/>
      <c r="D84" s="41"/>
      <c r="E84" s="199"/>
      <c r="F84" s="250" t="str">
        <f>IF(ISERROR(VLOOKUP(MATCH($B84,小学校ナンバーカード!$B$3:$B$30,1),小学校ナンバーカード!$A$3:$C$30,3)),"",VLOOKUP(MATCH($B84,小学校ナンバーカード!$B$3:$B$30,1),小学校ナンバーカード!$A$3:$C$30,3))</f>
        <v/>
      </c>
      <c r="G84" s="162" t="str">
        <f t="shared" si="14"/>
        <v/>
      </c>
      <c r="H84" s="35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56" t="str">
        <f>IF($B84="","",IF(ISERROR(MATCH($B84,リレー小男申込!$Q$14:$Q$255,0)),"","○"))</f>
        <v/>
      </c>
      <c r="AC84" s="56" t="str">
        <f>IF(ISERROR(MATCH($B84,リレー小男申込!$Q$14:$Q$205,0)),"",VLOOKUP(MATCH($B84,リレー小男申込!$Q$14:$Q$205,0),リレー小男申込!$N$14:$V$205,9))</f>
        <v/>
      </c>
      <c r="AE84" s="97" t="str">
        <f t="shared" si="13"/>
        <v/>
      </c>
      <c r="AH84" t="str">
        <f t="shared" si="15"/>
        <v/>
      </c>
      <c r="AI84" t="str">
        <f t="shared" si="16"/>
        <v/>
      </c>
      <c r="AJ84" t="str">
        <f t="shared" si="17"/>
        <v/>
      </c>
      <c r="AK84" t="str">
        <f t="shared" si="18"/>
        <v/>
      </c>
      <c r="AL84" t="str">
        <f t="shared" si="19"/>
        <v/>
      </c>
      <c r="AM84" t="str">
        <f t="shared" si="20"/>
        <v/>
      </c>
      <c r="AN84" t="str">
        <f t="shared" si="21"/>
        <v/>
      </c>
      <c r="AO84" t="str">
        <f t="shared" si="22"/>
        <v/>
      </c>
      <c r="AP84" t="str">
        <f t="shared" si="23"/>
        <v/>
      </c>
      <c r="AQ84" t="str">
        <f t="shared" si="24"/>
        <v/>
      </c>
    </row>
    <row r="85" spans="1:43">
      <c r="A85" s="250">
        <f t="shared" si="25"/>
        <v>77</v>
      </c>
      <c r="B85" s="42"/>
      <c r="C85" s="47"/>
      <c r="D85" s="41"/>
      <c r="E85" s="199"/>
      <c r="F85" s="250" t="str">
        <f>IF(ISERROR(VLOOKUP(MATCH($B85,小学校ナンバーカード!$B$3:$B$30,1),小学校ナンバーカード!$A$3:$C$30,3)),"",VLOOKUP(MATCH($B85,小学校ナンバーカード!$B$3:$B$30,1),小学校ナンバーカード!$A$3:$C$30,3))</f>
        <v/>
      </c>
      <c r="G85" s="162" t="str">
        <f t="shared" si="14"/>
        <v/>
      </c>
      <c r="H85" s="35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56" t="str">
        <f>IF($B85="","",IF(ISERROR(MATCH($B85,リレー小男申込!$Q$14:$Q$255,0)),"","○"))</f>
        <v/>
      </c>
      <c r="AC85" s="56" t="str">
        <f>IF(ISERROR(MATCH($B85,リレー小男申込!$Q$14:$Q$205,0)),"",VLOOKUP(MATCH($B85,リレー小男申込!$Q$14:$Q$205,0),リレー小男申込!$N$14:$V$205,9))</f>
        <v/>
      </c>
      <c r="AE85" s="97" t="str">
        <f t="shared" si="13"/>
        <v/>
      </c>
      <c r="AH85" t="str">
        <f t="shared" si="15"/>
        <v/>
      </c>
      <c r="AI85" t="str">
        <f t="shared" si="16"/>
        <v/>
      </c>
      <c r="AJ85" t="str">
        <f t="shared" si="17"/>
        <v/>
      </c>
      <c r="AK85" t="str">
        <f t="shared" si="18"/>
        <v/>
      </c>
      <c r="AL85" t="str">
        <f t="shared" si="19"/>
        <v/>
      </c>
      <c r="AM85" t="str">
        <f t="shared" si="20"/>
        <v/>
      </c>
      <c r="AN85" t="str">
        <f t="shared" si="21"/>
        <v/>
      </c>
      <c r="AO85" t="str">
        <f t="shared" si="22"/>
        <v/>
      </c>
      <c r="AP85" t="str">
        <f t="shared" si="23"/>
        <v/>
      </c>
      <c r="AQ85" t="str">
        <f t="shared" si="24"/>
        <v/>
      </c>
    </row>
    <row r="86" spans="1:43">
      <c r="A86" s="250">
        <f t="shared" si="25"/>
        <v>78</v>
      </c>
      <c r="B86" s="42"/>
      <c r="C86" s="47"/>
      <c r="D86" s="41"/>
      <c r="E86" s="199"/>
      <c r="F86" s="250" t="str">
        <f>IF(ISERROR(VLOOKUP(MATCH($B86,小学校ナンバーカード!$B$3:$B$30,1),小学校ナンバーカード!$A$3:$C$30,3)),"",VLOOKUP(MATCH($B86,小学校ナンバーカード!$B$3:$B$30,1),小学校ナンバーカード!$A$3:$C$30,3))</f>
        <v/>
      </c>
      <c r="G86" s="162" t="str">
        <f t="shared" si="14"/>
        <v/>
      </c>
      <c r="H86" s="35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56" t="str">
        <f>IF($B86="","",IF(ISERROR(MATCH($B86,リレー小男申込!$Q$14:$Q$255,0)),"","○"))</f>
        <v/>
      </c>
      <c r="AC86" s="56" t="str">
        <f>IF(ISERROR(MATCH($B86,リレー小男申込!$Q$14:$Q$205,0)),"",VLOOKUP(MATCH($B86,リレー小男申込!$Q$14:$Q$205,0),リレー小男申込!$N$14:$V$205,9))</f>
        <v/>
      </c>
      <c r="AE86" s="97" t="str">
        <f t="shared" si="13"/>
        <v/>
      </c>
      <c r="AH86" t="str">
        <f t="shared" si="15"/>
        <v/>
      </c>
      <c r="AI86" t="str">
        <f t="shared" si="16"/>
        <v/>
      </c>
      <c r="AJ86" t="str">
        <f t="shared" si="17"/>
        <v/>
      </c>
      <c r="AK86" t="str">
        <f t="shared" si="18"/>
        <v/>
      </c>
      <c r="AL86" t="str">
        <f t="shared" si="19"/>
        <v/>
      </c>
      <c r="AM86" t="str">
        <f t="shared" si="20"/>
        <v/>
      </c>
      <c r="AN86" t="str">
        <f t="shared" si="21"/>
        <v/>
      </c>
      <c r="AO86" t="str">
        <f t="shared" si="22"/>
        <v/>
      </c>
      <c r="AP86" t="str">
        <f t="shared" si="23"/>
        <v/>
      </c>
      <c r="AQ86" t="str">
        <f t="shared" si="24"/>
        <v/>
      </c>
    </row>
    <row r="87" spans="1:43">
      <c r="A87" s="250">
        <f t="shared" si="25"/>
        <v>79</v>
      </c>
      <c r="B87" s="42"/>
      <c r="C87" s="47"/>
      <c r="D87" s="41"/>
      <c r="E87" s="199"/>
      <c r="F87" s="250" t="str">
        <f>IF(ISERROR(VLOOKUP(MATCH($B87,小学校ナンバーカード!$B$3:$B$30,1),小学校ナンバーカード!$A$3:$C$30,3)),"",VLOOKUP(MATCH($B87,小学校ナンバーカード!$B$3:$B$30,1),小学校ナンバーカード!$A$3:$C$30,3))</f>
        <v/>
      </c>
      <c r="G87" s="162" t="str">
        <f t="shared" si="14"/>
        <v/>
      </c>
      <c r="H87" s="35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56" t="str">
        <f>IF($B87="","",IF(ISERROR(MATCH($B87,リレー小男申込!$Q$14:$Q$255,0)),"","○"))</f>
        <v/>
      </c>
      <c r="AC87" s="56" t="str">
        <f>IF(ISERROR(MATCH($B87,リレー小男申込!$Q$14:$Q$205,0)),"",VLOOKUP(MATCH($B87,リレー小男申込!$Q$14:$Q$205,0),リレー小男申込!$N$14:$V$205,9))</f>
        <v/>
      </c>
      <c r="AE87" s="97" t="str">
        <f t="shared" si="13"/>
        <v/>
      </c>
      <c r="AH87" t="str">
        <f t="shared" si="15"/>
        <v/>
      </c>
      <c r="AI87" t="str">
        <f t="shared" si="16"/>
        <v/>
      </c>
      <c r="AJ87" t="str">
        <f t="shared" si="17"/>
        <v/>
      </c>
      <c r="AK87" t="str">
        <f t="shared" si="18"/>
        <v/>
      </c>
      <c r="AL87" t="str">
        <f t="shared" si="19"/>
        <v/>
      </c>
      <c r="AM87" t="str">
        <f t="shared" si="20"/>
        <v/>
      </c>
      <c r="AN87" t="str">
        <f t="shared" si="21"/>
        <v/>
      </c>
      <c r="AO87" t="str">
        <f t="shared" si="22"/>
        <v/>
      </c>
      <c r="AP87" t="str">
        <f t="shared" si="23"/>
        <v/>
      </c>
      <c r="AQ87" t="str">
        <f t="shared" si="24"/>
        <v/>
      </c>
    </row>
    <row r="88" spans="1:43">
      <c r="A88" s="251">
        <f t="shared" si="25"/>
        <v>80</v>
      </c>
      <c r="B88" s="49"/>
      <c r="C88" s="50"/>
      <c r="D88" s="51"/>
      <c r="E88" s="202"/>
      <c r="F88" s="253" t="str">
        <f>IF(ISERROR(VLOOKUP(MATCH($B88,小学校ナンバーカード!$B$3:$B$30,1),小学校ナンバーカード!$A$3:$C$30,3)),"",VLOOKUP(MATCH($B88,小学校ナンバーカード!$B$3:$B$30,1),小学校ナンバーカード!$A$3:$C$30,3))</f>
        <v/>
      </c>
      <c r="G88" s="163" t="str">
        <f t="shared" si="14"/>
        <v/>
      </c>
      <c r="H88" s="57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9" t="str">
        <f>IF($B88="","",IF(ISERROR(MATCH($B88,リレー小男申込!$Q$14:$Q$255,0)),"","○"))</f>
        <v/>
      </c>
      <c r="AC88" s="59" t="str">
        <f>IF(ISERROR(MATCH($B88,リレー小男申込!$Q$14:$Q$205,0)),"",VLOOKUP(MATCH($B88,リレー小男申込!$Q$14:$Q$205,0),リレー小男申込!$N$14:$V$205,9))</f>
        <v/>
      </c>
      <c r="AE88" s="97" t="str">
        <f t="shared" si="13"/>
        <v/>
      </c>
      <c r="AH88" t="str">
        <f t="shared" si="15"/>
        <v/>
      </c>
      <c r="AI88" t="str">
        <f t="shared" si="16"/>
        <v/>
      </c>
      <c r="AJ88" t="str">
        <f t="shared" si="17"/>
        <v/>
      </c>
      <c r="AK88" t="str">
        <f t="shared" si="18"/>
        <v/>
      </c>
      <c r="AL88" t="str">
        <f t="shared" si="19"/>
        <v/>
      </c>
      <c r="AM88" t="str">
        <f t="shared" si="20"/>
        <v/>
      </c>
      <c r="AN88" t="str">
        <f t="shared" si="21"/>
        <v/>
      </c>
      <c r="AO88" t="str">
        <f t="shared" si="22"/>
        <v/>
      </c>
      <c r="AP88" t="str">
        <f t="shared" si="23"/>
        <v/>
      </c>
      <c r="AQ88" t="str">
        <f t="shared" si="24"/>
        <v/>
      </c>
    </row>
    <row r="89" spans="1:43">
      <c r="A89" s="249">
        <f t="shared" si="25"/>
        <v>81</v>
      </c>
      <c r="B89" s="44"/>
      <c r="C89" s="46"/>
      <c r="D89" s="40"/>
      <c r="E89" s="198"/>
      <c r="F89" s="249" t="str">
        <f>IF(ISERROR(VLOOKUP(MATCH($B89,小学校ナンバーカード!$B$3:$B$30,1),小学校ナンバーカード!$A$3:$C$30,3)),"",VLOOKUP(MATCH($B89,小学校ナンバーカード!$B$3:$B$30,1),小学校ナンバーカード!$A$3:$C$30,3))</f>
        <v/>
      </c>
      <c r="G89" s="161" t="str">
        <f t="shared" si="14"/>
        <v/>
      </c>
      <c r="H89" s="33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55" t="str">
        <f>IF($B89="","",IF(ISERROR(MATCH($B89,リレー小男申込!$Q$14:$Q$255,0)),"","○"))</f>
        <v/>
      </c>
      <c r="AC89" s="55" t="str">
        <f>IF(ISERROR(MATCH($B89,リレー小男申込!$Q$14:$Q$205,0)),"",VLOOKUP(MATCH($B89,リレー小男申込!$Q$14:$Q$205,0),リレー小男申込!$N$14:$V$205,9))</f>
        <v/>
      </c>
      <c r="AE89" s="97" t="str">
        <f t="shared" si="13"/>
        <v/>
      </c>
      <c r="AH89" t="str">
        <f t="shared" si="15"/>
        <v/>
      </c>
      <c r="AI89" t="str">
        <f t="shared" si="16"/>
        <v/>
      </c>
      <c r="AJ89" t="str">
        <f t="shared" si="17"/>
        <v/>
      </c>
      <c r="AK89" t="str">
        <f t="shared" si="18"/>
        <v/>
      </c>
      <c r="AL89" t="str">
        <f t="shared" si="19"/>
        <v/>
      </c>
      <c r="AM89" t="str">
        <f t="shared" si="20"/>
        <v/>
      </c>
      <c r="AN89" t="str">
        <f t="shared" si="21"/>
        <v/>
      </c>
      <c r="AO89" t="str">
        <f t="shared" si="22"/>
        <v/>
      </c>
      <c r="AP89" t="str">
        <f t="shared" si="23"/>
        <v/>
      </c>
      <c r="AQ89" t="str">
        <f t="shared" si="24"/>
        <v/>
      </c>
    </row>
    <row r="90" spans="1:43">
      <c r="A90" s="250">
        <f t="shared" si="25"/>
        <v>82</v>
      </c>
      <c r="B90" s="42"/>
      <c r="C90" s="47"/>
      <c r="D90" s="41"/>
      <c r="E90" s="199"/>
      <c r="F90" s="250" t="str">
        <f>IF(ISERROR(VLOOKUP(MATCH($B90,小学校ナンバーカード!$B$3:$B$30,1),小学校ナンバーカード!$A$3:$C$30,3)),"",VLOOKUP(MATCH($B90,小学校ナンバーカード!$B$3:$B$30,1),小学校ナンバーカード!$A$3:$C$30,3))</f>
        <v/>
      </c>
      <c r="G90" s="162" t="str">
        <f t="shared" si="14"/>
        <v/>
      </c>
      <c r="H90" s="35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56" t="str">
        <f>IF($B90="","",IF(ISERROR(MATCH($B90,リレー小男申込!$Q$14:$Q$255,0)),"","○"))</f>
        <v/>
      </c>
      <c r="AC90" s="56" t="str">
        <f>IF(ISERROR(MATCH($B90,リレー小男申込!$Q$14:$Q$205,0)),"",VLOOKUP(MATCH($B90,リレー小男申込!$Q$14:$Q$205,0),リレー小男申込!$N$14:$V$205,9))</f>
        <v/>
      </c>
      <c r="AE90" s="97" t="str">
        <f t="shared" si="13"/>
        <v/>
      </c>
      <c r="AH90" t="str">
        <f t="shared" si="15"/>
        <v/>
      </c>
      <c r="AI90" t="str">
        <f t="shared" si="16"/>
        <v/>
      </c>
      <c r="AJ90" t="str">
        <f t="shared" si="17"/>
        <v/>
      </c>
      <c r="AK90" t="str">
        <f t="shared" si="18"/>
        <v/>
      </c>
      <c r="AL90" t="str">
        <f t="shared" si="19"/>
        <v/>
      </c>
      <c r="AM90" t="str">
        <f t="shared" si="20"/>
        <v/>
      </c>
      <c r="AN90" t="str">
        <f t="shared" si="21"/>
        <v/>
      </c>
      <c r="AO90" t="str">
        <f t="shared" si="22"/>
        <v/>
      </c>
      <c r="AP90" t="str">
        <f t="shared" si="23"/>
        <v/>
      </c>
      <c r="AQ90" t="str">
        <f t="shared" si="24"/>
        <v/>
      </c>
    </row>
    <row r="91" spans="1:43">
      <c r="A91" s="250">
        <f t="shared" si="25"/>
        <v>83</v>
      </c>
      <c r="B91" s="42"/>
      <c r="C91" s="47"/>
      <c r="D91" s="41"/>
      <c r="E91" s="199"/>
      <c r="F91" s="250" t="str">
        <f>IF(ISERROR(VLOOKUP(MATCH($B91,小学校ナンバーカード!$B$3:$B$30,1),小学校ナンバーカード!$A$3:$C$30,3)),"",VLOOKUP(MATCH($B91,小学校ナンバーカード!$B$3:$B$30,1),小学校ナンバーカード!$A$3:$C$30,3))</f>
        <v/>
      </c>
      <c r="G91" s="162" t="str">
        <f t="shared" si="14"/>
        <v/>
      </c>
      <c r="H91" s="35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56" t="str">
        <f>IF($B91="","",IF(ISERROR(MATCH($B91,リレー小男申込!$Q$14:$Q$255,0)),"","○"))</f>
        <v/>
      </c>
      <c r="AC91" s="56" t="str">
        <f>IF(ISERROR(MATCH($B91,リレー小男申込!$Q$14:$Q$205,0)),"",VLOOKUP(MATCH($B91,リレー小男申込!$Q$14:$Q$205,0),リレー小男申込!$N$14:$V$205,9))</f>
        <v/>
      </c>
      <c r="AE91" s="97" t="str">
        <f t="shared" si="13"/>
        <v/>
      </c>
      <c r="AH91" t="str">
        <f t="shared" si="15"/>
        <v/>
      </c>
      <c r="AI91" t="str">
        <f t="shared" si="16"/>
        <v/>
      </c>
      <c r="AJ91" t="str">
        <f t="shared" si="17"/>
        <v/>
      </c>
      <c r="AK91" t="str">
        <f t="shared" si="18"/>
        <v/>
      </c>
      <c r="AL91" t="str">
        <f t="shared" si="19"/>
        <v/>
      </c>
      <c r="AM91" t="str">
        <f t="shared" si="20"/>
        <v/>
      </c>
      <c r="AN91" t="str">
        <f t="shared" si="21"/>
        <v/>
      </c>
      <c r="AO91" t="str">
        <f t="shared" si="22"/>
        <v/>
      </c>
      <c r="AP91" t="str">
        <f t="shared" si="23"/>
        <v/>
      </c>
      <c r="AQ91" t="str">
        <f t="shared" si="24"/>
        <v/>
      </c>
    </row>
    <row r="92" spans="1:43">
      <c r="A92" s="250">
        <f t="shared" si="25"/>
        <v>84</v>
      </c>
      <c r="B92" s="42"/>
      <c r="C92" s="47"/>
      <c r="D92" s="41"/>
      <c r="E92" s="199"/>
      <c r="F92" s="250" t="str">
        <f>IF(ISERROR(VLOOKUP(MATCH($B92,小学校ナンバーカード!$B$3:$B$30,1),小学校ナンバーカード!$A$3:$C$30,3)),"",VLOOKUP(MATCH($B92,小学校ナンバーカード!$B$3:$B$30,1),小学校ナンバーカード!$A$3:$C$30,3))</f>
        <v/>
      </c>
      <c r="G92" s="162" t="str">
        <f t="shared" si="14"/>
        <v/>
      </c>
      <c r="H92" s="35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56" t="str">
        <f>IF($B92="","",IF(ISERROR(MATCH($B92,リレー小男申込!$Q$14:$Q$255,0)),"","○"))</f>
        <v/>
      </c>
      <c r="AC92" s="56" t="str">
        <f>IF(ISERROR(MATCH($B92,リレー小男申込!$Q$14:$Q$205,0)),"",VLOOKUP(MATCH($B92,リレー小男申込!$Q$14:$Q$205,0),リレー小男申込!$N$14:$V$205,9))</f>
        <v/>
      </c>
      <c r="AE92" s="97" t="str">
        <f t="shared" si="13"/>
        <v/>
      </c>
      <c r="AH92" t="str">
        <f t="shared" si="15"/>
        <v/>
      </c>
      <c r="AI92" t="str">
        <f t="shared" si="16"/>
        <v/>
      </c>
      <c r="AJ92" t="str">
        <f t="shared" si="17"/>
        <v/>
      </c>
      <c r="AK92" t="str">
        <f t="shared" si="18"/>
        <v/>
      </c>
      <c r="AL92" t="str">
        <f t="shared" si="19"/>
        <v/>
      </c>
      <c r="AM92" t="str">
        <f t="shared" si="20"/>
        <v/>
      </c>
      <c r="AN92" t="str">
        <f t="shared" si="21"/>
        <v/>
      </c>
      <c r="AO92" t="str">
        <f t="shared" si="22"/>
        <v/>
      </c>
      <c r="AP92" t="str">
        <f t="shared" si="23"/>
        <v/>
      </c>
      <c r="AQ92" t="str">
        <f t="shared" si="24"/>
        <v/>
      </c>
    </row>
    <row r="93" spans="1:43">
      <c r="A93" s="250">
        <f t="shared" si="25"/>
        <v>85</v>
      </c>
      <c r="B93" s="42"/>
      <c r="C93" s="47"/>
      <c r="D93" s="41"/>
      <c r="E93" s="199"/>
      <c r="F93" s="250" t="str">
        <f>IF(ISERROR(VLOOKUP(MATCH($B93,小学校ナンバーカード!$B$3:$B$30,1),小学校ナンバーカード!$A$3:$C$30,3)),"",VLOOKUP(MATCH($B93,小学校ナンバーカード!$B$3:$B$30,1),小学校ナンバーカード!$A$3:$C$30,3))</f>
        <v/>
      </c>
      <c r="G93" s="162" t="str">
        <f t="shared" si="14"/>
        <v/>
      </c>
      <c r="H93" s="35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56" t="str">
        <f>IF($B93="","",IF(ISERROR(MATCH($B93,リレー小男申込!$Q$14:$Q$255,0)),"","○"))</f>
        <v/>
      </c>
      <c r="AC93" s="56" t="str">
        <f>IF(ISERROR(MATCH($B93,リレー小男申込!$Q$14:$Q$205,0)),"",VLOOKUP(MATCH($B93,リレー小男申込!$Q$14:$Q$205,0),リレー小男申込!$N$14:$V$205,9))</f>
        <v/>
      </c>
      <c r="AE93" s="97" t="str">
        <f t="shared" si="13"/>
        <v/>
      </c>
      <c r="AH93" t="str">
        <f t="shared" si="15"/>
        <v/>
      </c>
      <c r="AI93" t="str">
        <f t="shared" si="16"/>
        <v/>
      </c>
      <c r="AJ93" t="str">
        <f t="shared" si="17"/>
        <v/>
      </c>
      <c r="AK93" t="str">
        <f t="shared" si="18"/>
        <v/>
      </c>
      <c r="AL93" t="str">
        <f t="shared" si="19"/>
        <v/>
      </c>
      <c r="AM93" t="str">
        <f t="shared" si="20"/>
        <v/>
      </c>
      <c r="AN93" t="str">
        <f t="shared" si="21"/>
        <v/>
      </c>
      <c r="AO93" t="str">
        <f t="shared" si="22"/>
        <v/>
      </c>
      <c r="AP93" t="str">
        <f t="shared" si="23"/>
        <v/>
      </c>
      <c r="AQ93" t="str">
        <f t="shared" si="24"/>
        <v/>
      </c>
    </row>
    <row r="94" spans="1:43">
      <c r="A94" s="250">
        <f t="shared" si="25"/>
        <v>86</v>
      </c>
      <c r="B94" s="42"/>
      <c r="C94" s="47"/>
      <c r="D94" s="41"/>
      <c r="E94" s="199"/>
      <c r="F94" s="250" t="str">
        <f>IF(ISERROR(VLOOKUP(MATCH($B94,小学校ナンバーカード!$B$3:$B$30,1),小学校ナンバーカード!$A$3:$C$30,3)),"",VLOOKUP(MATCH($B94,小学校ナンバーカード!$B$3:$B$30,1),小学校ナンバーカード!$A$3:$C$30,3))</f>
        <v/>
      </c>
      <c r="G94" s="162" t="str">
        <f t="shared" si="14"/>
        <v/>
      </c>
      <c r="H94" s="35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56" t="str">
        <f>IF($B94="","",IF(ISERROR(MATCH($B94,リレー小男申込!$Q$14:$Q$255,0)),"","○"))</f>
        <v/>
      </c>
      <c r="AC94" s="56" t="str">
        <f>IF(ISERROR(MATCH($B94,リレー小男申込!$Q$14:$Q$205,0)),"",VLOOKUP(MATCH($B94,リレー小男申込!$Q$14:$Q$205,0),リレー小男申込!$N$14:$V$205,9))</f>
        <v/>
      </c>
      <c r="AE94" s="97" t="str">
        <f t="shared" si="13"/>
        <v/>
      </c>
      <c r="AH94" t="str">
        <f t="shared" si="15"/>
        <v/>
      </c>
      <c r="AI94" t="str">
        <f t="shared" si="16"/>
        <v/>
      </c>
      <c r="AJ94" t="str">
        <f t="shared" si="17"/>
        <v/>
      </c>
      <c r="AK94" t="str">
        <f t="shared" si="18"/>
        <v/>
      </c>
      <c r="AL94" t="str">
        <f t="shared" si="19"/>
        <v/>
      </c>
      <c r="AM94" t="str">
        <f t="shared" si="20"/>
        <v/>
      </c>
      <c r="AN94" t="str">
        <f t="shared" si="21"/>
        <v/>
      </c>
      <c r="AO94" t="str">
        <f t="shared" si="22"/>
        <v/>
      </c>
      <c r="AP94" t="str">
        <f t="shared" si="23"/>
        <v/>
      </c>
      <c r="AQ94" t="str">
        <f t="shared" si="24"/>
        <v/>
      </c>
    </row>
    <row r="95" spans="1:43">
      <c r="A95" s="250">
        <f t="shared" si="25"/>
        <v>87</v>
      </c>
      <c r="B95" s="42"/>
      <c r="C95" s="47"/>
      <c r="D95" s="41"/>
      <c r="E95" s="199"/>
      <c r="F95" s="250" t="str">
        <f>IF(ISERROR(VLOOKUP(MATCH($B95,小学校ナンバーカード!$B$3:$B$30,1),小学校ナンバーカード!$A$3:$C$30,3)),"",VLOOKUP(MATCH($B95,小学校ナンバーカード!$B$3:$B$30,1),小学校ナンバーカード!$A$3:$C$30,3))</f>
        <v/>
      </c>
      <c r="G95" s="162" t="str">
        <f t="shared" si="14"/>
        <v/>
      </c>
      <c r="H95" s="35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56" t="str">
        <f>IF($B95="","",IF(ISERROR(MATCH($B95,リレー小男申込!$Q$14:$Q$255,0)),"","○"))</f>
        <v/>
      </c>
      <c r="AC95" s="56" t="str">
        <f>IF(ISERROR(MATCH($B95,リレー小男申込!$Q$14:$Q$205,0)),"",VLOOKUP(MATCH($B95,リレー小男申込!$Q$14:$Q$205,0),リレー小男申込!$N$14:$V$205,9))</f>
        <v/>
      </c>
      <c r="AE95" s="97" t="str">
        <f t="shared" si="13"/>
        <v/>
      </c>
      <c r="AH95" t="str">
        <f t="shared" si="15"/>
        <v/>
      </c>
      <c r="AI95" t="str">
        <f t="shared" si="16"/>
        <v/>
      </c>
      <c r="AJ95" t="str">
        <f t="shared" si="17"/>
        <v/>
      </c>
      <c r="AK95" t="str">
        <f t="shared" si="18"/>
        <v/>
      </c>
      <c r="AL95" t="str">
        <f t="shared" si="19"/>
        <v/>
      </c>
      <c r="AM95" t="str">
        <f t="shared" si="20"/>
        <v/>
      </c>
      <c r="AN95" t="str">
        <f t="shared" si="21"/>
        <v/>
      </c>
      <c r="AO95" t="str">
        <f t="shared" si="22"/>
        <v/>
      </c>
      <c r="AP95" t="str">
        <f t="shared" si="23"/>
        <v/>
      </c>
      <c r="AQ95" t="str">
        <f t="shared" si="24"/>
        <v/>
      </c>
    </row>
    <row r="96" spans="1:43">
      <c r="A96" s="250">
        <f t="shared" si="25"/>
        <v>88</v>
      </c>
      <c r="B96" s="42"/>
      <c r="C96" s="47"/>
      <c r="D96" s="41"/>
      <c r="E96" s="199"/>
      <c r="F96" s="250" t="str">
        <f>IF(ISERROR(VLOOKUP(MATCH($B96,小学校ナンバーカード!$B$3:$B$30,1),小学校ナンバーカード!$A$3:$C$30,3)),"",VLOOKUP(MATCH($B96,小学校ナンバーカード!$B$3:$B$30,1),小学校ナンバーカード!$A$3:$C$30,3))</f>
        <v/>
      </c>
      <c r="G96" s="162" t="str">
        <f t="shared" si="14"/>
        <v/>
      </c>
      <c r="H96" s="35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56" t="str">
        <f>IF($B96="","",IF(ISERROR(MATCH($B96,リレー小男申込!$Q$14:$Q$255,0)),"","○"))</f>
        <v/>
      </c>
      <c r="AC96" s="56" t="str">
        <f>IF(ISERROR(MATCH($B96,リレー小男申込!$Q$14:$Q$205,0)),"",VLOOKUP(MATCH($B96,リレー小男申込!$Q$14:$Q$205,0),リレー小男申込!$N$14:$V$205,9))</f>
        <v/>
      </c>
      <c r="AE96" s="97" t="str">
        <f t="shared" si="13"/>
        <v/>
      </c>
      <c r="AH96" t="str">
        <f t="shared" si="15"/>
        <v/>
      </c>
      <c r="AI96" t="str">
        <f t="shared" si="16"/>
        <v/>
      </c>
      <c r="AJ96" t="str">
        <f t="shared" si="17"/>
        <v/>
      </c>
      <c r="AK96" t="str">
        <f t="shared" si="18"/>
        <v/>
      </c>
      <c r="AL96" t="str">
        <f t="shared" si="19"/>
        <v/>
      </c>
      <c r="AM96" t="str">
        <f t="shared" si="20"/>
        <v/>
      </c>
      <c r="AN96" t="str">
        <f t="shared" si="21"/>
        <v/>
      </c>
      <c r="AO96" t="str">
        <f t="shared" si="22"/>
        <v/>
      </c>
      <c r="AP96" t="str">
        <f t="shared" si="23"/>
        <v/>
      </c>
      <c r="AQ96" t="str">
        <f t="shared" si="24"/>
        <v/>
      </c>
    </row>
    <row r="97" spans="1:43">
      <c r="A97" s="250">
        <f t="shared" si="25"/>
        <v>89</v>
      </c>
      <c r="B97" s="42"/>
      <c r="C97" s="47"/>
      <c r="D97" s="41"/>
      <c r="E97" s="199"/>
      <c r="F97" s="250" t="str">
        <f>IF(ISERROR(VLOOKUP(MATCH($B97,小学校ナンバーカード!$B$3:$B$30,1),小学校ナンバーカード!$A$3:$C$30,3)),"",VLOOKUP(MATCH($B97,小学校ナンバーカード!$B$3:$B$30,1),小学校ナンバーカード!$A$3:$C$30,3))</f>
        <v/>
      </c>
      <c r="G97" s="162" t="str">
        <f t="shared" si="14"/>
        <v/>
      </c>
      <c r="H97" s="35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56" t="str">
        <f>IF($B97="","",IF(ISERROR(MATCH($B97,リレー小男申込!$Q$14:$Q$255,0)),"","○"))</f>
        <v/>
      </c>
      <c r="AC97" s="56" t="str">
        <f>IF(ISERROR(MATCH($B97,リレー小男申込!$Q$14:$Q$205,0)),"",VLOOKUP(MATCH($B97,リレー小男申込!$Q$14:$Q$205,0),リレー小男申込!$N$14:$V$205,9))</f>
        <v/>
      </c>
      <c r="AE97" s="97" t="str">
        <f t="shared" si="13"/>
        <v/>
      </c>
      <c r="AH97" t="str">
        <f t="shared" si="15"/>
        <v/>
      </c>
      <c r="AI97" t="str">
        <f t="shared" si="16"/>
        <v/>
      </c>
      <c r="AJ97" t="str">
        <f t="shared" si="17"/>
        <v/>
      </c>
      <c r="AK97" t="str">
        <f t="shared" si="18"/>
        <v/>
      </c>
      <c r="AL97" t="str">
        <f t="shared" si="19"/>
        <v/>
      </c>
      <c r="AM97" t="str">
        <f t="shared" si="20"/>
        <v/>
      </c>
      <c r="AN97" t="str">
        <f t="shared" si="21"/>
        <v/>
      </c>
      <c r="AO97" t="str">
        <f t="shared" si="22"/>
        <v/>
      </c>
      <c r="AP97" t="str">
        <f t="shared" si="23"/>
        <v/>
      </c>
      <c r="AQ97" t="str">
        <f t="shared" si="24"/>
        <v/>
      </c>
    </row>
    <row r="98" spans="1:43">
      <c r="A98" s="251">
        <f t="shared" si="25"/>
        <v>90</v>
      </c>
      <c r="B98" s="45"/>
      <c r="C98" s="48"/>
      <c r="D98" s="43"/>
      <c r="E98" s="200"/>
      <c r="F98" s="251" t="str">
        <f>IF(ISERROR(VLOOKUP(MATCH($B98,小学校ナンバーカード!$B$3:$B$30,1),小学校ナンバーカード!$A$3:$C$30,3)),"",VLOOKUP(MATCH($B98,小学校ナンバーカード!$B$3:$B$30,1),小学校ナンバーカード!$A$3:$C$30,3))</f>
        <v/>
      </c>
      <c r="G98" s="165" t="str">
        <f t="shared" si="14"/>
        <v/>
      </c>
      <c r="H98" s="63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5" t="str">
        <f>IF($B98="","",IF(ISERROR(MATCH($B98,リレー小男申込!$Q$14:$Q$255,0)),"","○"))</f>
        <v/>
      </c>
      <c r="AC98" s="65" t="str">
        <f>IF(ISERROR(MATCH($B98,リレー小男申込!$Q$14:$Q$205,0)),"",VLOOKUP(MATCH($B98,リレー小男申込!$Q$14:$Q$205,0),リレー小男申込!$N$14:$V$205,9))</f>
        <v/>
      </c>
      <c r="AE98" s="97" t="str">
        <f t="shared" si="13"/>
        <v/>
      </c>
      <c r="AH98" t="str">
        <f t="shared" si="15"/>
        <v/>
      </c>
      <c r="AI98" t="str">
        <f t="shared" si="16"/>
        <v/>
      </c>
      <c r="AJ98" t="str">
        <f t="shared" si="17"/>
        <v/>
      </c>
      <c r="AK98" t="str">
        <f t="shared" si="18"/>
        <v/>
      </c>
      <c r="AL98" t="str">
        <f t="shared" si="19"/>
        <v/>
      </c>
      <c r="AM98" t="str">
        <f t="shared" si="20"/>
        <v/>
      </c>
      <c r="AN98" t="str">
        <f t="shared" si="21"/>
        <v/>
      </c>
      <c r="AO98" t="str">
        <f t="shared" si="22"/>
        <v/>
      </c>
      <c r="AP98" t="str">
        <f t="shared" si="23"/>
        <v/>
      </c>
      <c r="AQ98" t="str">
        <f t="shared" si="24"/>
        <v/>
      </c>
    </row>
    <row r="99" spans="1:43">
      <c r="A99" s="249">
        <f t="shared" si="25"/>
        <v>91</v>
      </c>
      <c r="B99" s="52"/>
      <c r="C99" s="53"/>
      <c r="D99" s="54"/>
      <c r="E99" s="201"/>
      <c r="F99" s="252" t="str">
        <f>IF(ISERROR(VLOOKUP(MATCH($B99,小学校ナンバーカード!$B$3:$B$30,1),小学校ナンバーカード!$A$3:$C$30,3)),"",VLOOKUP(MATCH($B99,小学校ナンバーカード!$B$3:$B$30,1),小学校ナンバーカード!$A$3:$C$30,3))</f>
        <v/>
      </c>
      <c r="G99" s="164" t="str">
        <f t="shared" si="14"/>
        <v/>
      </c>
      <c r="H99" s="60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2" t="str">
        <f>IF($B99="","",IF(ISERROR(MATCH($B99,リレー小男申込!$Q$14:$Q$255,0)),"","○"))</f>
        <v/>
      </c>
      <c r="AC99" s="62" t="str">
        <f>IF(ISERROR(MATCH($B99,リレー小男申込!$Q$14:$Q$205,0)),"",VLOOKUP(MATCH($B99,リレー小男申込!$Q$14:$Q$205,0),リレー小男申込!$N$14:$V$205,9))</f>
        <v/>
      </c>
      <c r="AE99" s="97" t="str">
        <f t="shared" si="13"/>
        <v/>
      </c>
      <c r="AH99" t="str">
        <f t="shared" si="15"/>
        <v/>
      </c>
      <c r="AI99" t="str">
        <f t="shared" si="16"/>
        <v/>
      </c>
      <c r="AJ99" t="str">
        <f t="shared" si="17"/>
        <v/>
      </c>
      <c r="AK99" t="str">
        <f t="shared" si="18"/>
        <v/>
      </c>
      <c r="AL99" t="str">
        <f t="shared" si="19"/>
        <v/>
      </c>
      <c r="AM99" t="str">
        <f t="shared" si="20"/>
        <v/>
      </c>
      <c r="AN99" t="str">
        <f t="shared" si="21"/>
        <v/>
      </c>
      <c r="AO99" t="str">
        <f t="shared" si="22"/>
        <v/>
      </c>
      <c r="AP99" t="str">
        <f t="shared" si="23"/>
        <v/>
      </c>
      <c r="AQ99" t="str">
        <f t="shared" si="24"/>
        <v/>
      </c>
    </row>
    <row r="100" spans="1:43">
      <c r="A100" s="250">
        <f t="shared" si="25"/>
        <v>92</v>
      </c>
      <c r="B100" s="42"/>
      <c r="C100" s="47"/>
      <c r="D100" s="41"/>
      <c r="E100" s="199"/>
      <c r="F100" s="250" t="str">
        <f>IF(ISERROR(VLOOKUP(MATCH($B100,小学校ナンバーカード!$B$3:$B$30,1),小学校ナンバーカード!$A$3:$C$30,3)),"",VLOOKUP(MATCH($B100,小学校ナンバーカード!$B$3:$B$30,1),小学校ナンバーカード!$A$3:$C$30,3))</f>
        <v/>
      </c>
      <c r="G100" s="162" t="str">
        <f t="shared" si="14"/>
        <v/>
      </c>
      <c r="H100" s="35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56" t="str">
        <f>IF($B100="","",IF(ISERROR(MATCH($B100,リレー小男申込!$Q$14:$Q$255,0)),"","○"))</f>
        <v/>
      </c>
      <c r="AC100" s="56" t="str">
        <f>IF(ISERROR(MATCH($B100,リレー小男申込!$Q$14:$Q$205,0)),"",VLOOKUP(MATCH($B100,リレー小男申込!$Q$14:$Q$205,0),リレー小男申込!$N$14:$V$205,9))</f>
        <v/>
      </c>
      <c r="AE100" s="97" t="str">
        <f t="shared" si="13"/>
        <v/>
      </c>
      <c r="AH100" t="str">
        <f t="shared" si="15"/>
        <v/>
      </c>
      <c r="AI100" t="str">
        <f t="shared" si="16"/>
        <v/>
      </c>
      <c r="AJ100" t="str">
        <f t="shared" si="17"/>
        <v/>
      </c>
      <c r="AK100" t="str">
        <f t="shared" si="18"/>
        <v/>
      </c>
      <c r="AL100" t="str">
        <f t="shared" si="19"/>
        <v/>
      </c>
      <c r="AM100" t="str">
        <f t="shared" si="20"/>
        <v/>
      </c>
      <c r="AN100" t="str">
        <f t="shared" si="21"/>
        <v/>
      </c>
      <c r="AO100" t="str">
        <f t="shared" si="22"/>
        <v/>
      </c>
      <c r="AP100" t="str">
        <f t="shared" si="23"/>
        <v/>
      </c>
      <c r="AQ100" t="str">
        <f t="shared" si="24"/>
        <v/>
      </c>
    </row>
    <row r="101" spans="1:43">
      <c r="A101" s="250">
        <f t="shared" si="25"/>
        <v>93</v>
      </c>
      <c r="B101" s="42"/>
      <c r="C101" s="47"/>
      <c r="D101" s="41"/>
      <c r="E101" s="199"/>
      <c r="F101" s="250" t="str">
        <f>IF(ISERROR(VLOOKUP(MATCH($B101,小学校ナンバーカード!$B$3:$B$30,1),小学校ナンバーカード!$A$3:$C$30,3)),"",VLOOKUP(MATCH($B101,小学校ナンバーカード!$B$3:$B$30,1),小学校ナンバーカード!$A$3:$C$30,3))</f>
        <v/>
      </c>
      <c r="G101" s="162" t="str">
        <f t="shared" si="14"/>
        <v/>
      </c>
      <c r="H101" s="35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56" t="str">
        <f>IF($B101="","",IF(ISERROR(MATCH($B101,リレー小男申込!$Q$14:$Q$255,0)),"","○"))</f>
        <v/>
      </c>
      <c r="AC101" s="56" t="str">
        <f>IF(ISERROR(MATCH($B101,リレー小男申込!$Q$14:$Q$205,0)),"",VLOOKUP(MATCH($B101,リレー小男申込!$Q$14:$Q$205,0),リレー小男申込!$N$14:$V$205,9))</f>
        <v/>
      </c>
      <c r="AE101" s="97" t="str">
        <f t="shared" si="13"/>
        <v/>
      </c>
      <c r="AH101" t="str">
        <f t="shared" si="15"/>
        <v/>
      </c>
      <c r="AI101" t="str">
        <f t="shared" si="16"/>
        <v/>
      </c>
      <c r="AJ101" t="str">
        <f t="shared" si="17"/>
        <v/>
      </c>
      <c r="AK101" t="str">
        <f t="shared" si="18"/>
        <v/>
      </c>
      <c r="AL101" t="str">
        <f t="shared" si="19"/>
        <v/>
      </c>
      <c r="AM101" t="str">
        <f t="shared" si="20"/>
        <v/>
      </c>
      <c r="AN101" t="str">
        <f t="shared" si="21"/>
        <v/>
      </c>
      <c r="AO101" t="str">
        <f t="shared" si="22"/>
        <v/>
      </c>
      <c r="AP101" t="str">
        <f t="shared" si="23"/>
        <v/>
      </c>
      <c r="AQ101" t="str">
        <f t="shared" si="24"/>
        <v/>
      </c>
    </row>
    <row r="102" spans="1:43">
      <c r="A102" s="250">
        <f t="shared" si="25"/>
        <v>94</v>
      </c>
      <c r="B102" s="42"/>
      <c r="C102" s="47"/>
      <c r="D102" s="41"/>
      <c r="E102" s="199"/>
      <c r="F102" s="250" t="str">
        <f>IF(ISERROR(VLOOKUP(MATCH($B102,小学校ナンバーカード!$B$3:$B$30,1),小学校ナンバーカード!$A$3:$C$30,3)),"",VLOOKUP(MATCH($B102,小学校ナンバーカード!$B$3:$B$30,1),小学校ナンバーカード!$A$3:$C$30,3))</f>
        <v/>
      </c>
      <c r="G102" s="162" t="str">
        <f t="shared" si="14"/>
        <v/>
      </c>
      <c r="H102" s="35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56" t="str">
        <f>IF($B102="","",IF(ISERROR(MATCH($B102,リレー小男申込!$Q$14:$Q$255,0)),"","○"))</f>
        <v/>
      </c>
      <c r="AC102" s="56" t="str">
        <f>IF(ISERROR(MATCH($B102,リレー小男申込!$Q$14:$Q$205,0)),"",VLOOKUP(MATCH($B102,リレー小男申込!$Q$14:$Q$205,0),リレー小男申込!$N$14:$V$205,9))</f>
        <v/>
      </c>
      <c r="AE102" s="97" t="str">
        <f t="shared" si="13"/>
        <v/>
      </c>
      <c r="AH102" t="str">
        <f t="shared" si="15"/>
        <v/>
      </c>
      <c r="AI102" t="str">
        <f t="shared" si="16"/>
        <v/>
      </c>
      <c r="AJ102" t="str">
        <f t="shared" si="17"/>
        <v/>
      </c>
      <c r="AK102" t="str">
        <f t="shared" si="18"/>
        <v/>
      </c>
      <c r="AL102" t="str">
        <f t="shared" si="19"/>
        <v/>
      </c>
      <c r="AM102" t="str">
        <f t="shared" si="20"/>
        <v/>
      </c>
      <c r="AN102" t="str">
        <f t="shared" si="21"/>
        <v/>
      </c>
      <c r="AO102" t="str">
        <f t="shared" si="22"/>
        <v/>
      </c>
      <c r="AP102" t="str">
        <f t="shared" si="23"/>
        <v/>
      </c>
      <c r="AQ102" t="str">
        <f t="shared" si="24"/>
        <v/>
      </c>
    </row>
    <row r="103" spans="1:43">
      <c r="A103" s="250">
        <f t="shared" si="25"/>
        <v>95</v>
      </c>
      <c r="B103" s="42"/>
      <c r="C103" s="47"/>
      <c r="D103" s="41"/>
      <c r="E103" s="199"/>
      <c r="F103" s="250" t="str">
        <f>IF(ISERROR(VLOOKUP(MATCH($B103,小学校ナンバーカード!$B$3:$B$30,1),小学校ナンバーカード!$A$3:$C$30,3)),"",VLOOKUP(MATCH($B103,小学校ナンバーカード!$B$3:$B$30,1),小学校ナンバーカード!$A$3:$C$30,3))</f>
        <v/>
      </c>
      <c r="G103" s="162" t="str">
        <f t="shared" si="14"/>
        <v/>
      </c>
      <c r="H103" s="35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56" t="str">
        <f>IF($B103="","",IF(ISERROR(MATCH($B103,リレー小男申込!$Q$14:$Q$255,0)),"","○"))</f>
        <v/>
      </c>
      <c r="AC103" s="56" t="str">
        <f>IF(ISERROR(MATCH($B103,リレー小男申込!$Q$14:$Q$205,0)),"",VLOOKUP(MATCH($B103,リレー小男申込!$Q$14:$Q$205,0),リレー小男申込!$N$14:$V$205,9))</f>
        <v/>
      </c>
      <c r="AE103" s="97" t="str">
        <f t="shared" si="13"/>
        <v/>
      </c>
      <c r="AH103" t="str">
        <f t="shared" si="15"/>
        <v/>
      </c>
      <c r="AI103" t="str">
        <f t="shared" si="16"/>
        <v/>
      </c>
      <c r="AJ103" t="str">
        <f t="shared" si="17"/>
        <v/>
      </c>
      <c r="AK103" t="str">
        <f t="shared" si="18"/>
        <v/>
      </c>
      <c r="AL103" t="str">
        <f t="shared" si="19"/>
        <v/>
      </c>
      <c r="AM103" t="str">
        <f t="shared" si="20"/>
        <v/>
      </c>
      <c r="AN103" t="str">
        <f t="shared" si="21"/>
        <v/>
      </c>
      <c r="AO103" t="str">
        <f t="shared" si="22"/>
        <v/>
      </c>
      <c r="AP103" t="str">
        <f t="shared" si="23"/>
        <v/>
      </c>
      <c r="AQ103" t="str">
        <f t="shared" si="24"/>
        <v/>
      </c>
    </row>
    <row r="104" spans="1:43">
      <c r="A104" s="250">
        <f t="shared" si="25"/>
        <v>96</v>
      </c>
      <c r="B104" s="42"/>
      <c r="C104" s="47"/>
      <c r="D104" s="41"/>
      <c r="E104" s="199"/>
      <c r="F104" s="250" t="str">
        <f>IF(ISERROR(VLOOKUP(MATCH($B104,小学校ナンバーカード!$B$3:$B$30,1),小学校ナンバーカード!$A$3:$C$30,3)),"",VLOOKUP(MATCH($B104,小学校ナンバーカード!$B$3:$B$30,1),小学校ナンバーカード!$A$3:$C$30,3))</f>
        <v/>
      </c>
      <c r="G104" s="162" t="str">
        <f t="shared" si="14"/>
        <v/>
      </c>
      <c r="H104" s="35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56" t="str">
        <f>IF($B104="","",IF(ISERROR(MATCH($B104,リレー小男申込!$Q$14:$Q$255,0)),"","○"))</f>
        <v/>
      </c>
      <c r="AC104" s="56" t="str">
        <f>IF(ISERROR(MATCH($B104,リレー小男申込!$Q$14:$Q$205,0)),"",VLOOKUP(MATCH($B104,リレー小男申込!$Q$14:$Q$205,0),リレー小男申込!$N$14:$V$205,9))</f>
        <v/>
      </c>
      <c r="AE104" s="97" t="str">
        <f t="shared" si="13"/>
        <v/>
      </c>
      <c r="AH104" t="str">
        <f t="shared" si="15"/>
        <v/>
      </c>
      <c r="AI104" t="str">
        <f t="shared" si="16"/>
        <v/>
      </c>
      <c r="AJ104" t="str">
        <f t="shared" si="17"/>
        <v/>
      </c>
      <c r="AK104" t="str">
        <f t="shared" si="18"/>
        <v/>
      </c>
      <c r="AL104" t="str">
        <f t="shared" si="19"/>
        <v/>
      </c>
      <c r="AM104" t="str">
        <f t="shared" si="20"/>
        <v/>
      </c>
      <c r="AN104" t="str">
        <f t="shared" si="21"/>
        <v/>
      </c>
      <c r="AO104" t="str">
        <f t="shared" si="22"/>
        <v/>
      </c>
      <c r="AP104" t="str">
        <f t="shared" si="23"/>
        <v/>
      </c>
      <c r="AQ104" t="str">
        <f t="shared" si="24"/>
        <v/>
      </c>
    </row>
    <row r="105" spans="1:43">
      <c r="A105" s="250">
        <f t="shared" si="25"/>
        <v>97</v>
      </c>
      <c r="B105" s="42"/>
      <c r="C105" s="47"/>
      <c r="D105" s="41"/>
      <c r="E105" s="199"/>
      <c r="F105" s="250" t="str">
        <f>IF(ISERROR(VLOOKUP(MATCH($B105,小学校ナンバーカード!$B$3:$B$30,1),小学校ナンバーカード!$A$3:$C$30,3)),"",VLOOKUP(MATCH($B105,小学校ナンバーカード!$B$3:$B$30,1),小学校ナンバーカード!$A$3:$C$30,3))</f>
        <v/>
      </c>
      <c r="G105" s="162" t="str">
        <f t="shared" si="14"/>
        <v/>
      </c>
      <c r="H105" s="35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56" t="str">
        <f>IF($B105="","",IF(ISERROR(MATCH($B105,リレー小男申込!$Q$14:$Q$255,0)),"","○"))</f>
        <v/>
      </c>
      <c r="AC105" s="56" t="str">
        <f>IF(ISERROR(MATCH($B105,リレー小男申込!$Q$14:$Q$205,0)),"",VLOOKUP(MATCH($B105,リレー小男申込!$Q$14:$Q$205,0),リレー小男申込!$N$14:$V$205,9))</f>
        <v/>
      </c>
      <c r="AE105" s="97" t="str">
        <f t="shared" si="13"/>
        <v/>
      </c>
      <c r="AH105" t="str">
        <f t="shared" si="15"/>
        <v/>
      </c>
      <c r="AI105" t="str">
        <f t="shared" si="16"/>
        <v/>
      </c>
      <c r="AJ105" t="str">
        <f t="shared" si="17"/>
        <v/>
      </c>
      <c r="AK105" t="str">
        <f t="shared" si="18"/>
        <v/>
      </c>
      <c r="AL105" t="str">
        <f t="shared" si="19"/>
        <v/>
      </c>
      <c r="AM105" t="str">
        <f t="shared" si="20"/>
        <v/>
      </c>
      <c r="AN105" t="str">
        <f t="shared" si="21"/>
        <v/>
      </c>
      <c r="AO105" t="str">
        <f t="shared" si="22"/>
        <v/>
      </c>
      <c r="AP105" t="str">
        <f t="shared" si="23"/>
        <v/>
      </c>
      <c r="AQ105" t="str">
        <f t="shared" si="24"/>
        <v/>
      </c>
    </row>
    <row r="106" spans="1:43">
      <c r="A106" s="250">
        <f t="shared" si="25"/>
        <v>98</v>
      </c>
      <c r="B106" s="42"/>
      <c r="C106" s="47"/>
      <c r="D106" s="41"/>
      <c r="E106" s="199"/>
      <c r="F106" s="250" t="str">
        <f>IF(ISERROR(VLOOKUP(MATCH($B106,小学校ナンバーカード!$B$3:$B$30,1),小学校ナンバーカード!$A$3:$C$30,3)),"",VLOOKUP(MATCH($B106,小学校ナンバーカード!$B$3:$B$30,1),小学校ナンバーカード!$A$3:$C$30,3))</f>
        <v/>
      </c>
      <c r="G106" s="162" t="str">
        <f t="shared" si="14"/>
        <v/>
      </c>
      <c r="H106" s="35"/>
      <c r="I106" s="36"/>
      <c r="J106" s="36"/>
      <c r="K106" s="36"/>
      <c r="L106" s="36"/>
      <c r="M106" s="36"/>
      <c r="N106" s="36"/>
      <c r="O106" s="37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56" t="str">
        <f>IF($B106="","",IF(ISERROR(MATCH($B106,リレー小男申込!$Q$14:$Q$255,0)),"","○"))</f>
        <v/>
      </c>
      <c r="AC106" s="56" t="str">
        <f>IF(ISERROR(MATCH($B106,リレー小男申込!$Q$14:$Q$205,0)),"",VLOOKUP(MATCH($B106,リレー小男申込!$Q$14:$Q$205,0),リレー小男申込!$N$14:$V$205,9))</f>
        <v/>
      </c>
      <c r="AE106" s="97" t="str">
        <f t="shared" si="13"/>
        <v/>
      </c>
      <c r="AH106" t="str">
        <f t="shared" si="15"/>
        <v/>
      </c>
      <c r="AI106" t="str">
        <f t="shared" si="16"/>
        <v/>
      </c>
      <c r="AJ106" t="str">
        <f t="shared" si="17"/>
        <v/>
      </c>
      <c r="AK106" t="str">
        <f t="shared" si="18"/>
        <v/>
      </c>
      <c r="AL106" t="str">
        <f t="shared" si="19"/>
        <v/>
      </c>
      <c r="AM106" t="str">
        <f t="shared" si="20"/>
        <v/>
      </c>
      <c r="AN106" t="str">
        <f t="shared" si="21"/>
        <v/>
      </c>
      <c r="AO106" t="str">
        <f t="shared" si="22"/>
        <v/>
      </c>
      <c r="AP106" t="str">
        <f t="shared" si="23"/>
        <v/>
      </c>
      <c r="AQ106" t="str">
        <f t="shared" si="24"/>
        <v/>
      </c>
    </row>
    <row r="107" spans="1:43">
      <c r="A107" s="250">
        <f t="shared" si="25"/>
        <v>99</v>
      </c>
      <c r="B107" s="42"/>
      <c r="C107" s="47"/>
      <c r="D107" s="41"/>
      <c r="E107" s="199"/>
      <c r="F107" s="250" t="str">
        <f>IF(ISERROR(VLOOKUP(MATCH($B107,小学校ナンバーカード!$B$3:$B$30,1),小学校ナンバーカード!$A$3:$C$30,3)),"",VLOOKUP(MATCH($B107,小学校ナンバーカード!$B$3:$B$30,1),小学校ナンバーカード!$A$3:$C$30,3))</f>
        <v/>
      </c>
      <c r="G107" s="162" t="str">
        <f t="shared" si="14"/>
        <v/>
      </c>
      <c r="H107" s="35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56" t="str">
        <f>IF($B107="","",IF(ISERROR(MATCH($B107,リレー小男申込!$Q$14:$Q$255,0)),"","○"))</f>
        <v/>
      </c>
      <c r="AC107" s="56" t="str">
        <f>IF(ISERROR(MATCH($B107,リレー小男申込!$Q$14:$Q$205,0)),"",VLOOKUP(MATCH($B107,リレー小男申込!$Q$14:$Q$205,0),リレー小男申込!$N$14:$V$205,9))</f>
        <v/>
      </c>
      <c r="AE107" s="97" t="str">
        <f t="shared" si="13"/>
        <v/>
      </c>
      <c r="AH107" t="str">
        <f t="shared" si="15"/>
        <v/>
      </c>
      <c r="AI107" t="str">
        <f t="shared" si="16"/>
        <v/>
      </c>
      <c r="AJ107" t="str">
        <f t="shared" si="17"/>
        <v/>
      </c>
      <c r="AK107" t="str">
        <f t="shared" si="18"/>
        <v/>
      </c>
      <c r="AL107" t="str">
        <f t="shared" si="19"/>
        <v/>
      </c>
      <c r="AM107" t="str">
        <f t="shared" si="20"/>
        <v/>
      </c>
      <c r="AN107" t="str">
        <f t="shared" si="21"/>
        <v/>
      </c>
      <c r="AO107" t="str">
        <f t="shared" si="22"/>
        <v/>
      </c>
      <c r="AP107" t="str">
        <f t="shared" si="23"/>
        <v/>
      </c>
      <c r="AQ107" t="str">
        <f t="shared" si="24"/>
        <v/>
      </c>
    </row>
    <row r="108" spans="1:43">
      <c r="A108" s="251">
        <f t="shared" si="25"/>
        <v>100</v>
      </c>
      <c r="B108" s="49"/>
      <c r="C108" s="50"/>
      <c r="D108" s="51"/>
      <c r="E108" s="202"/>
      <c r="F108" s="253" t="str">
        <f>IF(ISERROR(VLOOKUP(MATCH($B108,小学校ナンバーカード!$B$3:$B$30,1),小学校ナンバーカード!$A$3:$C$30,3)),"",VLOOKUP(MATCH($B108,小学校ナンバーカード!$B$3:$B$30,1),小学校ナンバーカード!$A$3:$C$30,3))</f>
        <v/>
      </c>
      <c r="G108" s="163" t="str">
        <f t="shared" si="14"/>
        <v/>
      </c>
      <c r="H108" s="57"/>
      <c r="I108" s="58"/>
      <c r="J108" s="58"/>
      <c r="K108" s="58"/>
      <c r="L108" s="58"/>
      <c r="M108" s="58"/>
      <c r="N108" s="58"/>
      <c r="O108" s="58"/>
      <c r="P108" s="58"/>
      <c r="Q108" s="66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9" t="str">
        <f>IF($B108="","",IF(ISERROR(MATCH($B108,リレー小男申込!$Q$14:$Q$255,0)),"","○"))</f>
        <v/>
      </c>
      <c r="AC108" s="59" t="str">
        <f>IF(ISERROR(MATCH($B108,リレー小男申込!$Q$14:$Q$205,0)),"",VLOOKUP(MATCH($B108,リレー小男申込!$Q$14:$Q$205,0),リレー小男申込!$N$14:$V$205,9))</f>
        <v/>
      </c>
      <c r="AE108" s="97" t="str">
        <f t="shared" si="13"/>
        <v/>
      </c>
      <c r="AH108" t="str">
        <f t="shared" si="15"/>
        <v/>
      </c>
      <c r="AI108" t="str">
        <f t="shared" si="16"/>
        <v/>
      </c>
      <c r="AJ108" t="str">
        <f t="shared" si="17"/>
        <v/>
      </c>
      <c r="AK108" t="str">
        <f t="shared" si="18"/>
        <v/>
      </c>
      <c r="AL108" t="str">
        <f t="shared" si="19"/>
        <v/>
      </c>
      <c r="AM108" t="str">
        <f t="shared" si="20"/>
        <v/>
      </c>
      <c r="AN108" t="str">
        <f t="shared" si="21"/>
        <v/>
      </c>
      <c r="AO108" t="str">
        <f t="shared" si="22"/>
        <v/>
      </c>
      <c r="AP108" t="str">
        <f t="shared" si="23"/>
        <v/>
      </c>
      <c r="AQ108" t="str">
        <f t="shared" si="24"/>
        <v/>
      </c>
    </row>
    <row r="109" spans="1:43">
      <c r="A109" s="249">
        <f t="shared" si="25"/>
        <v>101</v>
      </c>
      <c r="B109" s="44"/>
      <c r="C109" s="46"/>
      <c r="D109" s="40"/>
      <c r="E109" s="198"/>
      <c r="F109" s="249" t="str">
        <f>IF(ISERROR(VLOOKUP(MATCH($B109,小学校ナンバーカード!$B$3:$B$30,1),小学校ナンバーカード!$A$3:$C$30,3)),"",VLOOKUP(MATCH($B109,小学校ナンバーカード!$B$3:$B$30,1),小学校ナンバーカード!$A$3:$C$30,3))</f>
        <v/>
      </c>
      <c r="G109" s="161" t="str">
        <f t="shared" si="14"/>
        <v/>
      </c>
      <c r="H109" s="33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55" t="str">
        <f>IF($B109="","",IF(ISERROR(MATCH($B109,リレー小男申込!$Q$14:$Q$255,0)),"","○"))</f>
        <v/>
      </c>
      <c r="AC109" s="55" t="str">
        <f>IF(ISERROR(MATCH($B109,リレー小男申込!$Q$14:$Q$205,0)),"",VLOOKUP(MATCH($B109,リレー小男申込!$Q$14:$Q$205,0),リレー小男申込!$N$14:$V$205,9))</f>
        <v/>
      </c>
      <c r="AE109" s="97" t="str">
        <f t="shared" si="13"/>
        <v/>
      </c>
      <c r="AH109" t="str">
        <f t="shared" si="15"/>
        <v/>
      </c>
      <c r="AI109" t="str">
        <f t="shared" si="16"/>
        <v/>
      </c>
      <c r="AJ109" t="str">
        <f t="shared" si="17"/>
        <v/>
      </c>
      <c r="AK109" t="str">
        <f t="shared" si="18"/>
        <v/>
      </c>
      <c r="AL109" t="str">
        <f t="shared" si="19"/>
        <v/>
      </c>
      <c r="AM109" t="str">
        <f t="shared" si="20"/>
        <v/>
      </c>
      <c r="AN109" t="str">
        <f t="shared" si="21"/>
        <v/>
      </c>
      <c r="AO109" t="str">
        <f t="shared" si="22"/>
        <v/>
      </c>
      <c r="AP109" t="str">
        <f t="shared" si="23"/>
        <v/>
      </c>
      <c r="AQ109" t="str">
        <f t="shared" si="24"/>
        <v/>
      </c>
    </row>
    <row r="110" spans="1:43">
      <c r="A110" s="250">
        <f t="shared" si="25"/>
        <v>102</v>
      </c>
      <c r="B110" s="42"/>
      <c r="C110" s="47"/>
      <c r="D110" s="41"/>
      <c r="E110" s="199"/>
      <c r="F110" s="250" t="str">
        <f>IF(ISERROR(VLOOKUP(MATCH($B110,小学校ナンバーカード!$B$3:$B$30,1),小学校ナンバーカード!$A$3:$C$30,3)),"",VLOOKUP(MATCH($B110,小学校ナンバーカード!$B$3:$B$30,1),小学校ナンバーカード!$A$3:$C$30,3))</f>
        <v/>
      </c>
      <c r="G110" s="162" t="str">
        <f t="shared" si="14"/>
        <v/>
      </c>
      <c r="H110" s="35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56" t="str">
        <f>IF($B110="","",IF(ISERROR(MATCH($B110,リレー小男申込!$Q$14:$Q$255,0)),"","○"))</f>
        <v/>
      </c>
      <c r="AC110" s="56" t="str">
        <f>IF(ISERROR(MATCH($B110,リレー小男申込!$Q$14:$Q$205,0)),"",VLOOKUP(MATCH($B110,リレー小男申込!$Q$14:$Q$205,0),リレー小男申込!$N$14:$V$205,9))</f>
        <v/>
      </c>
      <c r="AE110" s="97" t="str">
        <f t="shared" si="13"/>
        <v/>
      </c>
      <c r="AH110" t="str">
        <f t="shared" si="15"/>
        <v/>
      </c>
      <c r="AI110" t="str">
        <f t="shared" si="16"/>
        <v/>
      </c>
      <c r="AJ110" t="str">
        <f t="shared" si="17"/>
        <v/>
      </c>
      <c r="AK110" t="str">
        <f t="shared" si="18"/>
        <v/>
      </c>
      <c r="AL110" t="str">
        <f t="shared" si="19"/>
        <v/>
      </c>
      <c r="AM110" t="str">
        <f t="shared" si="20"/>
        <v/>
      </c>
      <c r="AN110" t="str">
        <f t="shared" si="21"/>
        <v/>
      </c>
      <c r="AO110" t="str">
        <f t="shared" si="22"/>
        <v/>
      </c>
      <c r="AP110" t="str">
        <f t="shared" si="23"/>
        <v/>
      </c>
      <c r="AQ110" t="str">
        <f t="shared" si="24"/>
        <v/>
      </c>
    </row>
    <row r="111" spans="1:43">
      <c r="A111" s="250">
        <f t="shared" si="25"/>
        <v>103</v>
      </c>
      <c r="B111" s="42"/>
      <c r="C111" s="47"/>
      <c r="D111" s="41"/>
      <c r="E111" s="199"/>
      <c r="F111" s="250" t="str">
        <f>IF(ISERROR(VLOOKUP(MATCH($B111,小学校ナンバーカード!$B$3:$B$30,1),小学校ナンバーカード!$A$3:$C$30,3)),"",VLOOKUP(MATCH($B111,小学校ナンバーカード!$B$3:$B$30,1),小学校ナンバーカード!$A$3:$C$30,3))</f>
        <v/>
      </c>
      <c r="G111" s="162" t="str">
        <f t="shared" si="14"/>
        <v/>
      </c>
      <c r="H111" s="35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56" t="str">
        <f>IF($B111="","",IF(ISERROR(MATCH($B111,リレー小男申込!$Q$14:$Q$255,0)),"","○"))</f>
        <v/>
      </c>
      <c r="AC111" s="56" t="str">
        <f>IF(ISERROR(MATCH($B111,リレー小男申込!$Q$14:$Q$205,0)),"",VLOOKUP(MATCH($B111,リレー小男申込!$Q$14:$Q$205,0),リレー小男申込!$N$14:$V$205,9))</f>
        <v/>
      </c>
      <c r="AE111" s="97" t="str">
        <f t="shared" si="13"/>
        <v/>
      </c>
      <c r="AH111" t="str">
        <f t="shared" si="15"/>
        <v/>
      </c>
      <c r="AI111" t="str">
        <f t="shared" si="16"/>
        <v/>
      </c>
      <c r="AJ111" t="str">
        <f t="shared" si="17"/>
        <v/>
      </c>
      <c r="AK111" t="str">
        <f t="shared" si="18"/>
        <v/>
      </c>
      <c r="AL111" t="str">
        <f t="shared" si="19"/>
        <v/>
      </c>
      <c r="AM111" t="str">
        <f t="shared" si="20"/>
        <v/>
      </c>
      <c r="AN111" t="str">
        <f t="shared" si="21"/>
        <v/>
      </c>
      <c r="AO111" t="str">
        <f t="shared" si="22"/>
        <v/>
      </c>
      <c r="AP111" t="str">
        <f t="shared" si="23"/>
        <v/>
      </c>
      <c r="AQ111" t="str">
        <f t="shared" si="24"/>
        <v/>
      </c>
    </row>
    <row r="112" spans="1:43">
      <c r="A112" s="250">
        <f t="shared" si="25"/>
        <v>104</v>
      </c>
      <c r="B112" s="42"/>
      <c r="C112" s="47"/>
      <c r="D112" s="41"/>
      <c r="E112" s="199"/>
      <c r="F112" s="250" t="str">
        <f>IF(ISERROR(VLOOKUP(MATCH($B112,小学校ナンバーカード!$B$3:$B$30,1),小学校ナンバーカード!$A$3:$C$30,3)),"",VLOOKUP(MATCH($B112,小学校ナンバーカード!$B$3:$B$30,1),小学校ナンバーカード!$A$3:$C$30,3))</f>
        <v/>
      </c>
      <c r="G112" s="162" t="str">
        <f t="shared" si="14"/>
        <v/>
      </c>
      <c r="H112" s="35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56" t="str">
        <f>IF($B112="","",IF(ISERROR(MATCH($B112,リレー小男申込!$Q$14:$Q$255,0)),"","○"))</f>
        <v/>
      </c>
      <c r="AC112" s="56" t="str">
        <f>IF(ISERROR(MATCH($B112,リレー小男申込!$Q$14:$Q$205,0)),"",VLOOKUP(MATCH($B112,リレー小男申込!$Q$14:$Q$205,0),リレー小男申込!$N$14:$V$205,9))</f>
        <v/>
      </c>
      <c r="AE112" s="97" t="str">
        <f t="shared" si="13"/>
        <v/>
      </c>
      <c r="AH112" t="str">
        <f t="shared" si="15"/>
        <v/>
      </c>
      <c r="AI112" t="str">
        <f t="shared" si="16"/>
        <v/>
      </c>
      <c r="AJ112" t="str">
        <f t="shared" si="17"/>
        <v/>
      </c>
      <c r="AK112" t="str">
        <f t="shared" si="18"/>
        <v/>
      </c>
      <c r="AL112" t="str">
        <f t="shared" si="19"/>
        <v/>
      </c>
      <c r="AM112" t="str">
        <f t="shared" si="20"/>
        <v/>
      </c>
      <c r="AN112" t="str">
        <f t="shared" si="21"/>
        <v/>
      </c>
      <c r="AO112" t="str">
        <f t="shared" si="22"/>
        <v/>
      </c>
      <c r="AP112" t="str">
        <f t="shared" si="23"/>
        <v/>
      </c>
      <c r="AQ112" t="str">
        <f t="shared" si="24"/>
        <v/>
      </c>
    </row>
    <row r="113" spans="1:43">
      <c r="A113" s="250">
        <f t="shared" si="25"/>
        <v>105</v>
      </c>
      <c r="B113" s="42"/>
      <c r="C113" s="47"/>
      <c r="D113" s="41"/>
      <c r="E113" s="199"/>
      <c r="F113" s="250" t="str">
        <f>IF(ISERROR(VLOOKUP(MATCH($B113,小学校ナンバーカード!$B$3:$B$30,1),小学校ナンバーカード!$A$3:$C$30,3)),"",VLOOKUP(MATCH($B113,小学校ナンバーカード!$B$3:$B$30,1),小学校ナンバーカード!$A$3:$C$30,3))</f>
        <v/>
      </c>
      <c r="G113" s="162" t="str">
        <f t="shared" si="14"/>
        <v/>
      </c>
      <c r="H113" s="35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56" t="str">
        <f>IF($B113="","",IF(ISERROR(MATCH($B113,リレー小男申込!$Q$14:$Q$255,0)),"","○"))</f>
        <v/>
      </c>
      <c r="AC113" s="56" t="str">
        <f>IF(ISERROR(MATCH($B113,リレー小男申込!$Q$14:$Q$205,0)),"",VLOOKUP(MATCH($B113,リレー小男申込!$Q$14:$Q$205,0),リレー小男申込!$N$14:$V$205,9))</f>
        <v/>
      </c>
      <c r="AE113" s="97" t="str">
        <f t="shared" si="13"/>
        <v/>
      </c>
      <c r="AH113" t="str">
        <f t="shared" si="15"/>
        <v/>
      </c>
      <c r="AI113" t="str">
        <f t="shared" si="16"/>
        <v/>
      </c>
      <c r="AJ113" t="str">
        <f t="shared" si="17"/>
        <v/>
      </c>
      <c r="AK113" t="str">
        <f t="shared" si="18"/>
        <v/>
      </c>
      <c r="AL113" t="str">
        <f t="shared" si="19"/>
        <v/>
      </c>
      <c r="AM113" t="str">
        <f t="shared" si="20"/>
        <v/>
      </c>
      <c r="AN113" t="str">
        <f t="shared" si="21"/>
        <v/>
      </c>
      <c r="AO113" t="str">
        <f t="shared" si="22"/>
        <v/>
      </c>
      <c r="AP113" t="str">
        <f t="shared" si="23"/>
        <v/>
      </c>
      <c r="AQ113" t="str">
        <f t="shared" si="24"/>
        <v/>
      </c>
    </row>
    <row r="114" spans="1:43">
      <c r="A114" s="250">
        <f t="shared" si="25"/>
        <v>106</v>
      </c>
      <c r="B114" s="42"/>
      <c r="C114" s="47"/>
      <c r="D114" s="41"/>
      <c r="E114" s="199"/>
      <c r="F114" s="250" t="str">
        <f>IF(ISERROR(VLOOKUP(MATCH($B114,小学校ナンバーカード!$B$3:$B$30,1),小学校ナンバーカード!$A$3:$C$30,3)),"",VLOOKUP(MATCH($B114,小学校ナンバーカード!$B$3:$B$30,1),小学校ナンバーカード!$A$3:$C$30,3))</f>
        <v/>
      </c>
      <c r="G114" s="162" t="str">
        <f t="shared" si="14"/>
        <v/>
      </c>
      <c r="H114" s="35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56" t="str">
        <f>IF($B114="","",IF(ISERROR(MATCH($B114,リレー小男申込!$Q$14:$Q$255,0)),"","○"))</f>
        <v/>
      </c>
      <c r="AC114" s="56" t="str">
        <f>IF(ISERROR(MATCH($B114,リレー小男申込!$Q$14:$Q$205,0)),"",VLOOKUP(MATCH($B114,リレー小男申込!$Q$14:$Q$205,0),リレー小男申込!$N$14:$V$205,9))</f>
        <v/>
      </c>
      <c r="AE114" s="97" t="str">
        <f t="shared" si="13"/>
        <v/>
      </c>
      <c r="AH114" t="str">
        <f t="shared" si="15"/>
        <v/>
      </c>
      <c r="AI114" t="str">
        <f t="shared" si="16"/>
        <v/>
      </c>
      <c r="AJ114" t="str">
        <f t="shared" si="17"/>
        <v/>
      </c>
      <c r="AK114" t="str">
        <f t="shared" si="18"/>
        <v/>
      </c>
      <c r="AL114" t="str">
        <f t="shared" si="19"/>
        <v/>
      </c>
      <c r="AM114" t="str">
        <f t="shared" si="20"/>
        <v/>
      </c>
      <c r="AN114" t="str">
        <f t="shared" si="21"/>
        <v/>
      </c>
      <c r="AO114" t="str">
        <f t="shared" si="22"/>
        <v/>
      </c>
      <c r="AP114" t="str">
        <f t="shared" si="23"/>
        <v/>
      </c>
      <c r="AQ114" t="str">
        <f t="shared" si="24"/>
        <v/>
      </c>
    </row>
    <row r="115" spans="1:43">
      <c r="A115" s="250">
        <f t="shared" si="25"/>
        <v>107</v>
      </c>
      <c r="B115" s="42"/>
      <c r="C115" s="47"/>
      <c r="D115" s="41"/>
      <c r="E115" s="199"/>
      <c r="F115" s="250" t="str">
        <f>IF(ISERROR(VLOOKUP(MATCH($B115,小学校ナンバーカード!$B$3:$B$30,1),小学校ナンバーカード!$A$3:$C$30,3)),"",VLOOKUP(MATCH($B115,小学校ナンバーカード!$B$3:$B$30,1),小学校ナンバーカード!$A$3:$C$30,3))</f>
        <v/>
      </c>
      <c r="G115" s="162" t="str">
        <f t="shared" si="14"/>
        <v/>
      </c>
      <c r="H115" s="35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56" t="str">
        <f>IF($B115="","",IF(ISERROR(MATCH($B115,リレー小男申込!$Q$14:$Q$255,0)),"","○"))</f>
        <v/>
      </c>
      <c r="AC115" s="56" t="str">
        <f>IF(ISERROR(MATCH($B115,リレー小男申込!$Q$14:$Q$205,0)),"",VLOOKUP(MATCH($B115,リレー小男申込!$Q$14:$Q$205,0),リレー小男申込!$N$14:$V$205,9))</f>
        <v/>
      </c>
      <c r="AE115" s="97" t="str">
        <f t="shared" si="13"/>
        <v/>
      </c>
      <c r="AH115" t="str">
        <f t="shared" si="15"/>
        <v/>
      </c>
      <c r="AI115" t="str">
        <f t="shared" si="16"/>
        <v/>
      </c>
      <c r="AJ115" t="str">
        <f t="shared" si="17"/>
        <v/>
      </c>
      <c r="AK115" t="str">
        <f t="shared" si="18"/>
        <v/>
      </c>
      <c r="AL115" t="str">
        <f t="shared" si="19"/>
        <v/>
      </c>
      <c r="AM115" t="str">
        <f t="shared" si="20"/>
        <v/>
      </c>
      <c r="AN115" t="str">
        <f t="shared" si="21"/>
        <v/>
      </c>
      <c r="AO115" t="str">
        <f t="shared" si="22"/>
        <v/>
      </c>
      <c r="AP115" t="str">
        <f t="shared" si="23"/>
        <v/>
      </c>
      <c r="AQ115" t="str">
        <f t="shared" si="24"/>
        <v/>
      </c>
    </row>
    <row r="116" spans="1:43">
      <c r="A116" s="250">
        <f t="shared" si="25"/>
        <v>108</v>
      </c>
      <c r="B116" s="42"/>
      <c r="C116" s="47"/>
      <c r="D116" s="41"/>
      <c r="E116" s="199"/>
      <c r="F116" s="250" t="str">
        <f>IF(ISERROR(VLOOKUP(MATCH($B116,小学校ナンバーカード!$B$3:$B$30,1),小学校ナンバーカード!$A$3:$C$30,3)),"",VLOOKUP(MATCH($B116,小学校ナンバーカード!$B$3:$B$30,1),小学校ナンバーカード!$A$3:$C$30,3))</f>
        <v/>
      </c>
      <c r="G116" s="162" t="str">
        <f t="shared" si="14"/>
        <v/>
      </c>
      <c r="H116" s="35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56" t="str">
        <f>IF($B116="","",IF(ISERROR(MATCH($B116,リレー小男申込!$Q$14:$Q$255,0)),"","○"))</f>
        <v/>
      </c>
      <c r="AC116" s="56" t="str">
        <f>IF(ISERROR(MATCH($B116,リレー小男申込!$Q$14:$Q$205,0)),"",VLOOKUP(MATCH($B116,リレー小男申込!$Q$14:$Q$205,0),リレー小男申込!$N$14:$V$205,9))</f>
        <v/>
      </c>
      <c r="AE116" s="97" t="str">
        <f t="shared" si="13"/>
        <v/>
      </c>
      <c r="AH116" t="str">
        <f t="shared" si="15"/>
        <v/>
      </c>
      <c r="AI116" t="str">
        <f t="shared" si="16"/>
        <v/>
      </c>
      <c r="AJ116" t="str">
        <f t="shared" si="17"/>
        <v/>
      </c>
      <c r="AK116" t="str">
        <f t="shared" si="18"/>
        <v/>
      </c>
      <c r="AL116" t="str">
        <f t="shared" si="19"/>
        <v/>
      </c>
      <c r="AM116" t="str">
        <f t="shared" si="20"/>
        <v/>
      </c>
      <c r="AN116" t="str">
        <f t="shared" si="21"/>
        <v/>
      </c>
      <c r="AO116" t="str">
        <f t="shared" si="22"/>
        <v/>
      </c>
      <c r="AP116" t="str">
        <f t="shared" si="23"/>
        <v/>
      </c>
      <c r="AQ116" t="str">
        <f t="shared" si="24"/>
        <v/>
      </c>
    </row>
    <row r="117" spans="1:43">
      <c r="A117" s="250">
        <f t="shared" si="25"/>
        <v>109</v>
      </c>
      <c r="B117" s="42"/>
      <c r="C117" s="47"/>
      <c r="D117" s="41"/>
      <c r="E117" s="199"/>
      <c r="F117" s="250" t="str">
        <f>IF(ISERROR(VLOOKUP(MATCH($B117,小学校ナンバーカード!$B$3:$B$30,1),小学校ナンバーカード!$A$3:$C$30,3)),"",VLOOKUP(MATCH($B117,小学校ナンバーカード!$B$3:$B$30,1),小学校ナンバーカード!$A$3:$C$30,3))</f>
        <v/>
      </c>
      <c r="G117" s="162" t="str">
        <f t="shared" si="14"/>
        <v/>
      </c>
      <c r="H117" s="35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56" t="str">
        <f>IF($B117="","",IF(ISERROR(MATCH($B117,リレー小男申込!$Q$14:$Q$255,0)),"","○"))</f>
        <v/>
      </c>
      <c r="AC117" s="56" t="str">
        <f>IF(ISERROR(MATCH($B117,リレー小男申込!$Q$14:$Q$205,0)),"",VLOOKUP(MATCH($B117,リレー小男申込!$Q$14:$Q$205,0),リレー小男申込!$N$14:$V$205,9))</f>
        <v/>
      </c>
      <c r="AE117" s="97" t="str">
        <f t="shared" si="13"/>
        <v/>
      </c>
      <c r="AH117" t="str">
        <f t="shared" si="15"/>
        <v/>
      </c>
      <c r="AI117" t="str">
        <f t="shared" si="16"/>
        <v/>
      </c>
      <c r="AJ117" t="str">
        <f t="shared" si="17"/>
        <v/>
      </c>
      <c r="AK117" t="str">
        <f t="shared" si="18"/>
        <v/>
      </c>
      <c r="AL117" t="str">
        <f t="shared" si="19"/>
        <v/>
      </c>
      <c r="AM117" t="str">
        <f t="shared" si="20"/>
        <v/>
      </c>
      <c r="AN117" t="str">
        <f t="shared" si="21"/>
        <v/>
      </c>
      <c r="AO117" t="str">
        <f t="shared" si="22"/>
        <v/>
      </c>
      <c r="AP117" t="str">
        <f t="shared" si="23"/>
        <v/>
      </c>
      <c r="AQ117" t="str">
        <f t="shared" si="24"/>
        <v/>
      </c>
    </row>
    <row r="118" spans="1:43">
      <c r="A118" s="251">
        <f t="shared" si="25"/>
        <v>110</v>
      </c>
      <c r="B118" s="45"/>
      <c r="C118" s="48"/>
      <c r="D118" s="43"/>
      <c r="E118" s="200"/>
      <c r="F118" s="251" t="str">
        <f>IF(ISERROR(VLOOKUP(MATCH($B118,小学校ナンバーカード!$B$3:$B$30,1),小学校ナンバーカード!$A$3:$C$30,3)),"",VLOOKUP(MATCH($B118,小学校ナンバーカード!$B$3:$B$30,1),小学校ナンバーカード!$A$3:$C$30,3))</f>
        <v/>
      </c>
      <c r="G118" s="165" t="str">
        <f t="shared" si="14"/>
        <v/>
      </c>
      <c r="H118" s="63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5" t="str">
        <f>IF($B118="","",IF(ISERROR(MATCH($B118,リレー小男申込!$Q$14:$Q$255,0)),"","○"))</f>
        <v/>
      </c>
      <c r="AC118" s="65" t="str">
        <f>IF(ISERROR(MATCH($B118,リレー小男申込!$Q$14:$Q$205,0)),"",VLOOKUP(MATCH($B118,リレー小男申込!$Q$14:$Q$205,0),リレー小男申込!$N$14:$V$205,9))</f>
        <v/>
      </c>
      <c r="AE118" s="97" t="str">
        <f t="shared" si="13"/>
        <v/>
      </c>
      <c r="AH118" t="str">
        <f t="shared" si="15"/>
        <v/>
      </c>
      <c r="AI118" t="str">
        <f t="shared" si="16"/>
        <v/>
      </c>
      <c r="AJ118" t="str">
        <f t="shared" si="17"/>
        <v/>
      </c>
      <c r="AK118" t="str">
        <f t="shared" si="18"/>
        <v/>
      </c>
      <c r="AL118" t="str">
        <f t="shared" si="19"/>
        <v/>
      </c>
      <c r="AM118" t="str">
        <f t="shared" si="20"/>
        <v/>
      </c>
      <c r="AN118" t="str">
        <f t="shared" si="21"/>
        <v/>
      </c>
      <c r="AO118" t="str">
        <f t="shared" si="22"/>
        <v/>
      </c>
      <c r="AP118" t="str">
        <f t="shared" si="23"/>
        <v/>
      </c>
      <c r="AQ118" t="str">
        <f t="shared" si="24"/>
        <v/>
      </c>
    </row>
    <row r="119" spans="1:43">
      <c r="A119" s="249">
        <f t="shared" si="25"/>
        <v>111</v>
      </c>
      <c r="B119" s="52"/>
      <c r="C119" s="53"/>
      <c r="D119" s="54"/>
      <c r="E119" s="201"/>
      <c r="F119" s="252" t="str">
        <f>IF(ISERROR(VLOOKUP(MATCH($B119,小学校ナンバーカード!$B$3:$B$30,1),小学校ナンバーカード!$A$3:$C$30,3)),"",VLOOKUP(MATCH($B119,小学校ナンバーカード!$B$3:$B$30,1),小学校ナンバーカード!$A$3:$C$30,3))</f>
        <v/>
      </c>
      <c r="G119" s="164" t="str">
        <f t="shared" si="14"/>
        <v/>
      </c>
      <c r="H119" s="60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2" t="str">
        <f>IF($B119="","",IF(ISERROR(MATCH($B119,リレー小男申込!$Q$14:$Q$255,0)),"","○"))</f>
        <v/>
      </c>
      <c r="AC119" s="62" t="str">
        <f>IF(ISERROR(MATCH($B119,リレー小男申込!$Q$14:$Q$205,0)),"",VLOOKUP(MATCH($B119,リレー小男申込!$Q$14:$Q$205,0),リレー小男申込!$N$14:$V$205,9))</f>
        <v/>
      </c>
      <c r="AE119" s="97" t="str">
        <f t="shared" si="13"/>
        <v/>
      </c>
      <c r="AH119" t="str">
        <f t="shared" si="15"/>
        <v/>
      </c>
      <c r="AI119" t="str">
        <f t="shared" si="16"/>
        <v/>
      </c>
      <c r="AJ119" t="str">
        <f t="shared" si="17"/>
        <v/>
      </c>
      <c r="AK119" t="str">
        <f t="shared" si="18"/>
        <v/>
      </c>
      <c r="AL119" t="str">
        <f t="shared" si="19"/>
        <v/>
      </c>
      <c r="AM119" t="str">
        <f t="shared" si="20"/>
        <v/>
      </c>
      <c r="AN119" t="str">
        <f t="shared" si="21"/>
        <v/>
      </c>
      <c r="AO119" t="str">
        <f t="shared" si="22"/>
        <v/>
      </c>
      <c r="AP119" t="str">
        <f t="shared" si="23"/>
        <v/>
      </c>
      <c r="AQ119" t="str">
        <f t="shared" si="24"/>
        <v/>
      </c>
    </row>
    <row r="120" spans="1:43">
      <c r="A120" s="250">
        <f t="shared" si="25"/>
        <v>112</v>
      </c>
      <c r="B120" s="42"/>
      <c r="C120" s="47"/>
      <c r="D120" s="41"/>
      <c r="E120" s="199"/>
      <c r="F120" s="250" t="str">
        <f>IF(ISERROR(VLOOKUP(MATCH($B120,小学校ナンバーカード!$B$3:$B$30,1),小学校ナンバーカード!$A$3:$C$30,3)),"",VLOOKUP(MATCH($B120,小学校ナンバーカード!$B$3:$B$30,1),小学校ナンバーカード!$A$3:$C$30,3))</f>
        <v/>
      </c>
      <c r="G120" s="162" t="str">
        <f t="shared" si="14"/>
        <v/>
      </c>
      <c r="H120" s="35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56" t="str">
        <f>IF($B120="","",IF(ISERROR(MATCH($B120,リレー小男申込!$Q$14:$Q$255,0)),"","○"))</f>
        <v/>
      </c>
      <c r="AC120" s="56" t="str">
        <f>IF(ISERROR(MATCH($B120,リレー小男申込!$Q$14:$Q$205,0)),"",VLOOKUP(MATCH($B120,リレー小男申込!$Q$14:$Q$205,0),リレー小男申込!$N$14:$V$205,9))</f>
        <v/>
      </c>
      <c r="AE120" s="97" t="str">
        <f t="shared" si="13"/>
        <v/>
      </c>
      <c r="AH120" t="str">
        <f t="shared" si="15"/>
        <v/>
      </c>
      <c r="AI120" t="str">
        <f t="shared" si="16"/>
        <v/>
      </c>
      <c r="AJ120" t="str">
        <f t="shared" si="17"/>
        <v/>
      </c>
      <c r="AK120" t="str">
        <f t="shared" si="18"/>
        <v/>
      </c>
      <c r="AL120" t="str">
        <f t="shared" si="19"/>
        <v/>
      </c>
      <c r="AM120" t="str">
        <f t="shared" si="20"/>
        <v/>
      </c>
      <c r="AN120" t="str">
        <f t="shared" si="21"/>
        <v/>
      </c>
      <c r="AO120" t="str">
        <f t="shared" si="22"/>
        <v/>
      </c>
      <c r="AP120" t="str">
        <f t="shared" si="23"/>
        <v/>
      </c>
      <c r="AQ120" t="str">
        <f t="shared" si="24"/>
        <v/>
      </c>
    </row>
    <row r="121" spans="1:43">
      <c r="A121" s="250">
        <f t="shared" si="25"/>
        <v>113</v>
      </c>
      <c r="B121" s="42"/>
      <c r="C121" s="47"/>
      <c r="D121" s="41"/>
      <c r="E121" s="199"/>
      <c r="F121" s="250" t="str">
        <f>IF(ISERROR(VLOOKUP(MATCH($B121,小学校ナンバーカード!$B$3:$B$30,1),小学校ナンバーカード!$A$3:$C$30,3)),"",VLOOKUP(MATCH($B121,小学校ナンバーカード!$B$3:$B$30,1),小学校ナンバーカード!$A$3:$C$30,3))</f>
        <v/>
      </c>
      <c r="G121" s="162" t="str">
        <f t="shared" si="14"/>
        <v/>
      </c>
      <c r="H121" s="35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56" t="str">
        <f>IF($B121="","",IF(ISERROR(MATCH($B121,リレー小男申込!$Q$14:$Q$255,0)),"","○"))</f>
        <v/>
      </c>
      <c r="AC121" s="56" t="str">
        <f>IF(ISERROR(MATCH($B121,リレー小男申込!$Q$14:$Q$205,0)),"",VLOOKUP(MATCH($B121,リレー小男申込!$Q$14:$Q$205,0),リレー小男申込!$N$14:$V$205,9))</f>
        <v/>
      </c>
      <c r="AE121" s="97" t="str">
        <f t="shared" si="13"/>
        <v/>
      </c>
      <c r="AH121" t="str">
        <f t="shared" si="15"/>
        <v/>
      </c>
      <c r="AI121" t="str">
        <f t="shared" si="16"/>
        <v/>
      </c>
      <c r="AJ121" t="str">
        <f t="shared" si="17"/>
        <v/>
      </c>
      <c r="AK121" t="str">
        <f t="shared" si="18"/>
        <v/>
      </c>
      <c r="AL121" t="str">
        <f t="shared" si="19"/>
        <v/>
      </c>
      <c r="AM121" t="str">
        <f t="shared" si="20"/>
        <v/>
      </c>
      <c r="AN121" t="str">
        <f t="shared" si="21"/>
        <v/>
      </c>
      <c r="AO121" t="str">
        <f t="shared" si="22"/>
        <v/>
      </c>
      <c r="AP121" t="str">
        <f t="shared" si="23"/>
        <v/>
      </c>
      <c r="AQ121" t="str">
        <f t="shared" si="24"/>
        <v/>
      </c>
    </row>
    <row r="122" spans="1:43">
      <c r="A122" s="250">
        <f t="shared" si="25"/>
        <v>114</v>
      </c>
      <c r="B122" s="42"/>
      <c r="C122" s="47"/>
      <c r="D122" s="41"/>
      <c r="E122" s="199"/>
      <c r="F122" s="250" t="str">
        <f>IF(ISERROR(VLOOKUP(MATCH($B122,小学校ナンバーカード!$B$3:$B$30,1),小学校ナンバーカード!$A$3:$C$30,3)),"",VLOOKUP(MATCH($B122,小学校ナンバーカード!$B$3:$B$30,1),小学校ナンバーカード!$A$3:$C$30,3))</f>
        <v/>
      </c>
      <c r="G122" s="162" t="str">
        <f t="shared" si="14"/>
        <v/>
      </c>
      <c r="H122" s="35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56" t="str">
        <f>IF($B122="","",IF(ISERROR(MATCH($B122,リレー小男申込!$Q$14:$Q$255,0)),"","○"))</f>
        <v/>
      </c>
      <c r="AC122" s="56" t="str">
        <f>IF(ISERROR(MATCH($B122,リレー小男申込!$Q$14:$Q$205,0)),"",VLOOKUP(MATCH($B122,リレー小男申込!$Q$14:$Q$205,0),リレー小男申込!$N$14:$V$205,9))</f>
        <v/>
      </c>
      <c r="AE122" s="97" t="str">
        <f t="shared" si="13"/>
        <v/>
      </c>
      <c r="AH122" t="str">
        <f t="shared" si="15"/>
        <v/>
      </c>
      <c r="AI122" t="str">
        <f t="shared" si="16"/>
        <v/>
      </c>
      <c r="AJ122" t="str">
        <f t="shared" si="17"/>
        <v/>
      </c>
      <c r="AK122" t="str">
        <f t="shared" si="18"/>
        <v/>
      </c>
      <c r="AL122" t="str">
        <f t="shared" si="19"/>
        <v/>
      </c>
      <c r="AM122" t="str">
        <f t="shared" si="20"/>
        <v/>
      </c>
      <c r="AN122" t="str">
        <f t="shared" si="21"/>
        <v/>
      </c>
      <c r="AO122" t="str">
        <f t="shared" si="22"/>
        <v/>
      </c>
      <c r="AP122" t="str">
        <f t="shared" si="23"/>
        <v/>
      </c>
      <c r="AQ122" t="str">
        <f t="shared" si="24"/>
        <v/>
      </c>
    </row>
    <row r="123" spans="1:43">
      <c r="A123" s="250">
        <f t="shared" si="25"/>
        <v>115</v>
      </c>
      <c r="B123" s="42"/>
      <c r="C123" s="47"/>
      <c r="D123" s="41"/>
      <c r="E123" s="199"/>
      <c r="F123" s="250" t="str">
        <f>IF(ISERROR(VLOOKUP(MATCH($B123,小学校ナンバーカード!$B$3:$B$30,1),小学校ナンバーカード!$A$3:$C$30,3)),"",VLOOKUP(MATCH($B123,小学校ナンバーカード!$B$3:$B$30,1),小学校ナンバーカード!$A$3:$C$30,3))</f>
        <v/>
      </c>
      <c r="G123" s="162" t="str">
        <f t="shared" si="14"/>
        <v/>
      </c>
      <c r="H123" s="35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56" t="str">
        <f>IF($B123="","",IF(ISERROR(MATCH($B123,リレー小男申込!$Q$14:$Q$255,0)),"","○"))</f>
        <v/>
      </c>
      <c r="AC123" s="56" t="str">
        <f>IF(ISERROR(MATCH($B123,リレー小男申込!$Q$14:$Q$205,0)),"",VLOOKUP(MATCH($B123,リレー小男申込!$Q$14:$Q$205,0),リレー小男申込!$N$14:$V$205,9))</f>
        <v/>
      </c>
      <c r="AE123" s="97" t="str">
        <f t="shared" si="13"/>
        <v/>
      </c>
      <c r="AH123" t="str">
        <f t="shared" si="15"/>
        <v/>
      </c>
      <c r="AI123" t="str">
        <f t="shared" si="16"/>
        <v/>
      </c>
      <c r="AJ123" t="str">
        <f t="shared" si="17"/>
        <v/>
      </c>
      <c r="AK123" t="str">
        <f t="shared" si="18"/>
        <v/>
      </c>
      <c r="AL123" t="str">
        <f t="shared" si="19"/>
        <v/>
      </c>
      <c r="AM123" t="str">
        <f t="shared" si="20"/>
        <v/>
      </c>
      <c r="AN123" t="str">
        <f t="shared" si="21"/>
        <v/>
      </c>
      <c r="AO123" t="str">
        <f t="shared" si="22"/>
        <v/>
      </c>
      <c r="AP123" t="str">
        <f t="shared" si="23"/>
        <v/>
      </c>
      <c r="AQ123" t="str">
        <f t="shared" si="24"/>
        <v/>
      </c>
    </row>
    <row r="124" spans="1:43">
      <c r="A124" s="250">
        <f t="shared" si="25"/>
        <v>116</v>
      </c>
      <c r="B124" s="42"/>
      <c r="C124" s="47"/>
      <c r="D124" s="41"/>
      <c r="E124" s="199"/>
      <c r="F124" s="250" t="str">
        <f>IF(ISERROR(VLOOKUP(MATCH($B124,小学校ナンバーカード!$B$3:$B$30,1),小学校ナンバーカード!$A$3:$C$30,3)),"",VLOOKUP(MATCH($B124,小学校ナンバーカード!$B$3:$B$30,1),小学校ナンバーカード!$A$3:$C$30,3))</f>
        <v/>
      </c>
      <c r="G124" s="162" t="str">
        <f t="shared" si="14"/>
        <v/>
      </c>
      <c r="H124" s="35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56" t="str">
        <f>IF($B124="","",IF(ISERROR(MATCH($B124,リレー小男申込!$Q$14:$Q$255,0)),"","○"))</f>
        <v/>
      </c>
      <c r="AC124" s="56" t="str">
        <f>IF(ISERROR(MATCH($B124,リレー小男申込!$Q$14:$Q$205,0)),"",VLOOKUP(MATCH($B124,リレー小男申込!$Q$14:$Q$205,0),リレー小男申込!$N$14:$V$205,9))</f>
        <v/>
      </c>
      <c r="AE124" s="97" t="str">
        <f t="shared" si="13"/>
        <v/>
      </c>
      <c r="AH124" t="str">
        <f t="shared" si="15"/>
        <v/>
      </c>
      <c r="AI124" t="str">
        <f t="shared" si="16"/>
        <v/>
      </c>
      <c r="AJ124" t="str">
        <f t="shared" si="17"/>
        <v/>
      </c>
      <c r="AK124" t="str">
        <f t="shared" si="18"/>
        <v/>
      </c>
      <c r="AL124" t="str">
        <f t="shared" si="19"/>
        <v/>
      </c>
      <c r="AM124" t="str">
        <f t="shared" si="20"/>
        <v/>
      </c>
      <c r="AN124" t="str">
        <f t="shared" si="21"/>
        <v/>
      </c>
      <c r="AO124" t="str">
        <f t="shared" si="22"/>
        <v/>
      </c>
      <c r="AP124" t="str">
        <f t="shared" si="23"/>
        <v/>
      </c>
      <c r="AQ124" t="str">
        <f t="shared" si="24"/>
        <v/>
      </c>
    </row>
    <row r="125" spans="1:43">
      <c r="A125" s="250">
        <f t="shared" si="25"/>
        <v>117</v>
      </c>
      <c r="B125" s="42"/>
      <c r="C125" s="47"/>
      <c r="D125" s="41"/>
      <c r="E125" s="199"/>
      <c r="F125" s="250" t="str">
        <f>IF(ISERROR(VLOOKUP(MATCH($B125,小学校ナンバーカード!$B$3:$B$30,1),小学校ナンバーカード!$A$3:$C$30,3)),"",VLOOKUP(MATCH($B125,小学校ナンバーカード!$B$3:$B$30,1),小学校ナンバーカード!$A$3:$C$30,3))</f>
        <v/>
      </c>
      <c r="G125" s="162" t="str">
        <f t="shared" si="14"/>
        <v/>
      </c>
      <c r="H125" s="35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56" t="str">
        <f>IF($B125="","",IF(ISERROR(MATCH($B125,リレー小男申込!$Q$14:$Q$255,0)),"","○"))</f>
        <v/>
      </c>
      <c r="AC125" s="56" t="str">
        <f>IF(ISERROR(MATCH($B125,リレー小男申込!$Q$14:$Q$205,0)),"",VLOOKUP(MATCH($B125,リレー小男申込!$Q$14:$Q$205,0),リレー小男申込!$N$14:$V$205,9))</f>
        <v/>
      </c>
      <c r="AE125" s="97" t="str">
        <f t="shared" si="13"/>
        <v/>
      </c>
      <c r="AH125" t="str">
        <f t="shared" si="15"/>
        <v/>
      </c>
      <c r="AI125" t="str">
        <f t="shared" si="16"/>
        <v/>
      </c>
      <c r="AJ125" t="str">
        <f t="shared" si="17"/>
        <v/>
      </c>
      <c r="AK125" t="str">
        <f t="shared" si="18"/>
        <v/>
      </c>
      <c r="AL125" t="str">
        <f t="shared" si="19"/>
        <v/>
      </c>
      <c r="AM125" t="str">
        <f t="shared" si="20"/>
        <v/>
      </c>
      <c r="AN125" t="str">
        <f t="shared" si="21"/>
        <v/>
      </c>
      <c r="AO125" t="str">
        <f t="shared" si="22"/>
        <v/>
      </c>
      <c r="AP125" t="str">
        <f t="shared" si="23"/>
        <v/>
      </c>
      <c r="AQ125" t="str">
        <f t="shared" si="24"/>
        <v/>
      </c>
    </row>
    <row r="126" spans="1:43">
      <c r="A126" s="250">
        <f t="shared" si="25"/>
        <v>118</v>
      </c>
      <c r="B126" s="42"/>
      <c r="C126" s="47"/>
      <c r="D126" s="41"/>
      <c r="E126" s="199"/>
      <c r="F126" s="250" t="str">
        <f>IF(ISERROR(VLOOKUP(MATCH($B126,小学校ナンバーカード!$B$3:$B$30,1),小学校ナンバーカード!$A$3:$C$30,3)),"",VLOOKUP(MATCH($B126,小学校ナンバーカード!$B$3:$B$30,1),小学校ナンバーカード!$A$3:$C$30,3))</f>
        <v/>
      </c>
      <c r="G126" s="162" t="str">
        <f t="shared" si="14"/>
        <v/>
      </c>
      <c r="H126" s="35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56" t="str">
        <f>IF($B126="","",IF(ISERROR(MATCH($B126,リレー小男申込!$Q$14:$Q$255,0)),"","○"))</f>
        <v/>
      </c>
      <c r="AC126" s="56" t="str">
        <f>IF(ISERROR(MATCH($B126,リレー小男申込!$Q$14:$Q$205,0)),"",VLOOKUP(MATCH($B126,リレー小男申込!$Q$14:$Q$205,0),リレー小男申込!$N$14:$V$205,9))</f>
        <v/>
      </c>
      <c r="AE126" s="97" t="str">
        <f t="shared" si="13"/>
        <v/>
      </c>
      <c r="AH126" t="str">
        <f t="shared" si="15"/>
        <v/>
      </c>
      <c r="AI126" t="str">
        <f t="shared" si="16"/>
        <v/>
      </c>
      <c r="AJ126" t="str">
        <f t="shared" si="17"/>
        <v/>
      </c>
      <c r="AK126" t="str">
        <f t="shared" si="18"/>
        <v/>
      </c>
      <c r="AL126" t="str">
        <f t="shared" si="19"/>
        <v/>
      </c>
      <c r="AM126" t="str">
        <f t="shared" si="20"/>
        <v/>
      </c>
      <c r="AN126" t="str">
        <f t="shared" si="21"/>
        <v/>
      </c>
      <c r="AO126" t="str">
        <f t="shared" si="22"/>
        <v/>
      </c>
      <c r="AP126" t="str">
        <f t="shared" si="23"/>
        <v/>
      </c>
      <c r="AQ126" t="str">
        <f t="shared" si="24"/>
        <v/>
      </c>
    </row>
    <row r="127" spans="1:43">
      <c r="A127" s="250">
        <f t="shared" si="25"/>
        <v>119</v>
      </c>
      <c r="B127" s="42"/>
      <c r="C127" s="47"/>
      <c r="D127" s="41"/>
      <c r="E127" s="199"/>
      <c r="F127" s="250" t="str">
        <f>IF(ISERROR(VLOOKUP(MATCH($B127,小学校ナンバーカード!$B$3:$B$30,1),小学校ナンバーカード!$A$3:$C$30,3)),"",VLOOKUP(MATCH($B127,小学校ナンバーカード!$B$3:$B$30,1),小学校ナンバーカード!$A$3:$C$30,3))</f>
        <v/>
      </c>
      <c r="G127" s="162" t="str">
        <f t="shared" si="14"/>
        <v/>
      </c>
      <c r="H127" s="35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56" t="str">
        <f>IF($B127="","",IF(ISERROR(MATCH($B127,リレー小男申込!$Q$14:$Q$255,0)),"","○"))</f>
        <v/>
      </c>
      <c r="AC127" s="56" t="str">
        <f>IF(ISERROR(MATCH($B127,リレー小男申込!$Q$14:$Q$205,0)),"",VLOOKUP(MATCH($B127,リレー小男申込!$Q$14:$Q$205,0),リレー小男申込!$N$14:$V$205,9))</f>
        <v/>
      </c>
      <c r="AE127" s="97" t="str">
        <f t="shared" si="13"/>
        <v/>
      </c>
      <c r="AH127" t="str">
        <f t="shared" si="15"/>
        <v/>
      </c>
      <c r="AI127" t="str">
        <f t="shared" si="16"/>
        <v/>
      </c>
      <c r="AJ127" t="str">
        <f t="shared" si="17"/>
        <v/>
      </c>
      <c r="AK127" t="str">
        <f t="shared" si="18"/>
        <v/>
      </c>
      <c r="AL127" t="str">
        <f t="shared" si="19"/>
        <v/>
      </c>
      <c r="AM127" t="str">
        <f t="shared" si="20"/>
        <v/>
      </c>
      <c r="AN127" t="str">
        <f t="shared" si="21"/>
        <v/>
      </c>
      <c r="AO127" t="str">
        <f t="shared" si="22"/>
        <v/>
      </c>
      <c r="AP127" t="str">
        <f t="shared" si="23"/>
        <v/>
      </c>
      <c r="AQ127" t="str">
        <f t="shared" si="24"/>
        <v/>
      </c>
    </row>
    <row r="128" spans="1:43">
      <c r="A128" s="251">
        <f t="shared" si="25"/>
        <v>120</v>
      </c>
      <c r="B128" s="49"/>
      <c r="C128" s="50"/>
      <c r="D128" s="51"/>
      <c r="E128" s="202"/>
      <c r="F128" s="253" t="str">
        <f>IF(ISERROR(VLOOKUP(MATCH($B128,小学校ナンバーカード!$B$3:$B$30,1),小学校ナンバーカード!$A$3:$C$30,3)),"",VLOOKUP(MATCH($B128,小学校ナンバーカード!$B$3:$B$30,1),小学校ナンバーカード!$A$3:$C$30,3))</f>
        <v/>
      </c>
      <c r="G128" s="163" t="str">
        <f t="shared" si="14"/>
        <v/>
      </c>
      <c r="H128" s="57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9" t="str">
        <f>IF($B128="","",IF(ISERROR(MATCH($B128,リレー小男申込!$Q$14:$Q$255,0)),"","○"))</f>
        <v/>
      </c>
      <c r="AC128" s="59" t="str">
        <f>IF(ISERROR(MATCH($B128,リレー小男申込!$Q$14:$Q$205,0)),"",VLOOKUP(MATCH($B128,リレー小男申込!$Q$14:$Q$205,0),リレー小男申込!$N$14:$V$205,9))</f>
        <v/>
      </c>
      <c r="AE128" s="97" t="str">
        <f t="shared" si="13"/>
        <v/>
      </c>
      <c r="AH128" t="str">
        <f t="shared" si="15"/>
        <v/>
      </c>
      <c r="AI128" t="str">
        <f t="shared" si="16"/>
        <v/>
      </c>
      <c r="AJ128" t="str">
        <f t="shared" si="17"/>
        <v/>
      </c>
      <c r="AK128" t="str">
        <f t="shared" si="18"/>
        <v/>
      </c>
      <c r="AL128" t="str">
        <f t="shared" si="19"/>
        <v/>
      </c>
      <c r="AM128" t="str">
        <f t="shared" si="20"/>
        <v/>
      </c>
      <c r="AN128" t="str">
        <f t="shared" si="21"/>
        <v/>
      </c>
      <c r="AO128" t="str">
        <f t="shared" si="22"/>
        <v/>
      </c>
      <c r="AP128" t="str">
        <f t="shared" si="23"/>
        <v/>
      </c>
      <c r="AQ128" t="str">
        <f t="shared" si="24"/>
        <v/>
      </c>
    </row>
    <row r="129" spans="1:43">
      <c r="A129" s="249">
        <f t="shared" si="25"/>
        <v>121</v>
      </c>
      <c r="B129" s="44"/>
      <c r="C129" s="46"/>
      <c r="D129" s="40"/>
      <c r="E129" s="198"/>
      <c r="F129" s="249" t="str">
        <f>IF(ISERROR(VLOOKUP(MATCH($B129,小学校ナンバーカード!$B$3:$B$30,1),小学校ナンバーカード!$A$3:$C$30,3)),"",VLOOKUP(MATCH($B129,小学校ナンバーカード!$B$3:$B$30,1),小学校ナンバーカード!$A$3:$C$30,3))</f>
        <v/>
      </c>
      <c r="G129" s="161" t="str">
        <f t="shared" si="14"/>
        <v/>
      </c>
      <c r="H129" s="33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55" t="str">
        <f>IF($B129="","",IF(ISERROR(MATCH($B129,リレー小男申込!$Q$14:$Q$255,0)),"","○"))</f>
        <v/>
      </c>
      <c r="AC129" s="55" t="str">
        <f>IF(ISERROR(MATCH($B129,リレー小男申込!$Q$14:$Q$205,0)),"",VLOOKUP(MATCH($B129,リレー小男申込!$Q$14:$Q$205,0),リレー小男申込!$N$14:$V$205,9))</f>
        <v/>
      </c>
      <c r="AE129" s="97" t="str">
        <f t="shared" si="13"/>
        <v/>
      </c>
      <c r="AH129" t="str">
        <f t="shared" si="15"/>
        <v/>
      </c>
      <c r="AI129" t="str">
        <f t="shared" si="16"/>
        <v/>
      </c>
      <c r="AJ129" t="str">
        <f t="shared" si="17"/>
        <v/>
      </c>
      <c r="AK129" t="str">
        <f t="shared" si="18"/>
        <v/>
      </c>
      <c r="AL129" t="str">
        <f t="shared" si="19"/>
        <v/>
      </c>
      <c r="AM129" t="str">
        <f t="shared" si="20"/>
        <v/>
      </c>
      <c r="AN129" t="str">
        <f t="shared" si="21"/>
        <v/>
      </c>
      <c r="AO129" t="str">
        <f t="shared" si="22"/>
        <v/>
      </c>
      <c r="AP129" t="str">
        <f t="shared" si="23"/>
        <v/>
      </c>
      <c r="AQ129" t="str">
        <f t="shared" si="24"/>
        <v/>
      </c>
    </row>
    <row r="130" spans="1:43">
      <c r="A130" s="250">
        <f t="shared" si="25"/>
        <v>122</v>
      </c>
      <c r="B130" s="42"/>
      <c r="C130" s="47"/>
      <c r="D130" s="41"/>
      <c r="E130" s="199"/>
      <c r="F130" s="250" t="str">
        <f>IF(ISERROR(VLOOKUP(MATCH($B130,小学校ナンバーカード!$B$3:$B$30,1),小学校ナンバーカード!$A$3:$C$30,3)),"",VLOOKUP(MATCH($B130,小学校ナンバーカード!$B$3:$B$30,1),小学校ナンバーカード!$A$3:$C$30,3))</f>
        <v/>
      </c>
      <c r="G130" s="162" t="str">
        <f t="shared" si="14"/>
        <v/>
      </c>
      <c r="H130" s="35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56" t="str">
        <f>IF($B130="","",IF(ISERROR(MATCH($B130,リレー小男申込!$Q$14:$Q$255,0)),"","○"))</f>
        <v/>
      </c>
      <c r="AC130" s="56" t="str">
        <f>IF(ISERROR(MATCH($B130,リレー小男申込!$Q$14:$Q$205,0)),"",VLOOKUP(MATCH($B130,リレー小男申込!$Q$14:$Q$205,0),リレー小男申込!$N$14:$V$205,9))</f>
        <v/>
      </c>
      <c r="AE130" s="97" t="str">
        <f t="shared" si="13"/>
        <v/>
      </c>
      <c r="AH130" t="str">
        <f t="shared" si="15"/>
        <v/>
      </c>
      <c r="AI130" t="str">
        <f t="shared" si="16"/>
        <v/>
      </c>
      <c r="AJ130" t="str">
        <f t="shared" si="17"/>
        <v/>
      </c>
      <c r="AK130" t="str">
        <f t="shared" si="18"/>
        <v/>
      </c>
      <c r="AL130" t="str">
        <f t="shared" si="19"/>
        <v/>
      </c>
      <c r="AM130" t="str">
        <f t="shared" si="20"/>
        <v/>
      </c>
      <c r="AN130" t="str">
        <f t="shared" si="21"/>
        <v/>
      </c>
      <c r="AO130" t="str">
        <f t="shared" si="22"/>
        <v/>
      </c>
      <c r="AP130" t="str">
        <f t="shared" si="23"/>
        <v/>
      </c>
      <c r="AQ130" t="str">
        <f t="shared" si="24"/>
        <v/>
      </c>
    </row>
    <row r="131" spans="1:43">
      <c r="A131" s="250">
        <f t="shared" si="25"/>
        <v>123</v>
      </c>
      <c r="B131" s="42"/>
      <c r="C131" s="47"/>
      <c r="D131" s="41"/>
      <c r="E131" s="199"/>
      <c r="F131" s="250" t="str">
        <f>IF(ISERROR(VLOOKUP(MATCH($B131,小学校ナンバーカード!$B$3:$B$30,1),小学校ナンバーカード!$A$3:$C$30,3)),"",VLOOKUP(MATCH($B131,小学校ナンバーカード!$B$3:$B$30,1),小学校ナンバーカード!$A$3:$C$30,3))</f>
        <v/>
      </c>
      <c r="G131" s="162" t="str">
        <f t="shared" si="14"/>
        <v/>
      </c>
      <c r="H131" s="35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56" t="str">
        <f>IF($B131="","",IF(ISERROR(MATCH($B131,リレー小男申込!$Q$14:$Q$255,0)),"","○"))</f>
        <v/>
      </c>
      <c r="AC131" s="56" t="str">
        <f>IF(ISERROR(MATCH($B131,リレー小男申込!$Q$14:$Q$205,0)),"",VLOOKUP(MATCH($B131,リレー小男申込!$Q$14:$Q$205,0),リレー小男申込!$N$14:$V$205,9))</f>
        <v/>
      </c>
      <c r="AE131" s="97" t="str">
        <f t="shared" si="13"/>
        <v/>
      </c>
      <c r="AH131" t="str">
        <f t="shared" si="15"/>
        <v/>
      </c>
      <c r="AI131" t="str">
        <f t="shared" si="16"/>
        <v/>
      </c>
      <c r="AJ131" t="str">
        <f t="shared" si="17"/>
        <v/>
      </c>
      <c r="AK131" t="str">
        <f t="shared" si="18"/>
        <v/>
      </c>
      <c r="AL131" t="str">
        <f t="shared" si="19"/>
        <v/>
      </c>
      <c r="AM131" t="str">
        <f t="shared" si="20"/>
        <v/>
      </c>
      <c r="AN131" t="str">
        <f t="shared" si="21"/>
        <v/>
      </c>
      <c r="AO131" t="str">
        <f t="shared" si="22"/>
        <v/>
      </c>
      <c r="AP131" t="str">
        <f t="shared" si="23"/>
        <v/>
      </c>
      <c r="AQ131" t="str">
        <f t="shared" si="24"/>
        <v/>
      </c>
    </row>
    <row r="132" spans="1:43">
      <c r="A132" s="250">
        <f t="shared" si="25"/>
        <v>124</v>
      </c>
      <c r="B132" s="42"/>
      <c r="C132" s="47"/>
      <c r="D132" s="41"/>
      <c r="E132" s="199"/>
      <c r="F132" s="250" t="str">
        <f>IF(ISERROR(VLOOKUP(MATCH($B132,小学校ナンバーカード!$B$3:$B$30,1),小学校ナンバーカード!$A$3:$C$30,3)),"",VLOOKUP(MATCH($B132,小学校ナンバーカード!$B$3:$B$30,1),小学校ナンバーカード!$A$3:$C$30,3))</f>
        <v/>
      </c>
      <c r="G132" s="162" t="str">
        <f t="shared" si="14"/>
        <v/>
      </c>
      <c r="H132" s="35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56" t="str">
        <f>IF($B132="","",IF(ISERROR(MATCH($B132,リレー小男申込!$Q$14:$Q$255,0)),"","○"))</f>
        <v/>
      </c>
      <c r="AC132" s="56" t="str">
        <f>IF(ISERROR(MATCH($B132,リレー小男申込!$Q$14:$Q$205,0)),"",VLOOKUP(MATCH($B132,リレー小男申込!$Q$14:$Q$205,0),リレー小男申込!$N$14:$V$205,9))</f>
        <v/>
      </c>
      <c r="AE132" s="97" t="str">
        <f t="shared" si="13"/>
        <v/>
      </c>
      <c r="AH132" t="str">
        <f t="shared" si="15"/>
        <v/>
      </c>
      <c r="AI132" t="str">
        <f t="shared" si="16"/>
        <v/>
      </c>
      <c r="AJ132" t="str">
        <f t="shared" si="17"/>
        <v/>
      </c>
      <c r="AK132" t="str">
        <f t="shared" si="18"/>
        <v/>
      </c>
      <c r="AL132" t="str">
        <f t="shared" si="19"/>
        <v/>
      </c>
      <c r="AM132" t="str">
        <f t="shared" si="20"/>
        <v/>
      </c>
      <c r="AN132" t="str">
        <f t="shared" si="21"/>
        <v/>
      </c>
      <c r="AO132" t="str">
        <f t="shared" si="22"/>
        <v/>
      </c>
      <c r="AP132" t="str">
        <f t="shared" si="23"/>
        <v/>
      </c>
      <c r="AQ132" t="str">
        <f t="shared" si="24"/>
        <v/>
      </c>
    </row>
    <row r="133" spans="1:43">
      <c r="A133" s="250">
        <f t="shared" si="25"/>
        <v>125</v>
      </c>
      <c r="B133" s="42"/>
      <c r="C133" s="47"/>
      <c r="D133" s="41"/>
      <c r="E133" s="199"/>
      <c r="F133" s="250" t="str">
        <f>IF(ISERROR(VLOOKUP(MATCH($B133,小学校ナンバーカード!$B$3:$B$30,1),小学校ナンバーカード!$A$3:$C$30,3)),"",VLOOKUP(MATCH($B133,小学校ナンバーカード!$B$3:$B$30,1),小学校ナンバーカード!$A$3:$C$30,3))</f>
        <v/>
      </c>
      <c r="G133" s="162" t="str">
        <f t="shared" si="14"/>
        <v/>
      </c>
      <c r="H133" s="35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56" t="str">
        <f>IF($B133="","",IF(ISERROR(MATCH($B133,リレー小男申込!$Q$14:$Q$255,0)),"","○"))</f>
        <v/>
      </c>
      <c r="AC133" s="56" t="str">
        <f>IF(ISERROR(MATCH($B133,リレー小男申込!$Q$14:$Q$205,0)),"",VLOOKUP(MATCH($B133,リレー小男申込!$Q$14:$Q$205,0),リレー小男申込!$N$14:$V$205,9))</f>
        <v/>
      </c>
      <c r="AE133" s="97" t="str">
        <f t="shared" si="13"/>
        <v/>
      </c>
      <c r="AH133" t="str">
        <f t="shared" si="15"/>
        <v/>
      </c>
      <c r="AI133" t="str">
        <f t="shared" si="16"/>
        <v/>
      </c>
      <c r="AJ133" t="str">
        <f t="shared" si="17"/>
        <v/>
      </c>
      <c r="AK133" t="str">
        <f t="shared" si="18"/>
        <v/>
      </c>
      <c r="AL133" t="str">
        <f t="shared" si="19"/>
        <v/>
      </c>
      <c r="AM133" t="str">
        <f t="shared" si="20"/>
        <v/>
      </c>
      <c r="AN133" t="str">
        <f t="shared" si="21"/>
        <v/>
      </c>
      <c r="AO133" t="str">
        <f t="shared" si="22"/>
        <v/>
      </c>
      <c r="AP133" t="str">
        <f t="shared" si="23"/>
        <v/>
      </c>
      <c r="AQ133" t="str">
        <f t="shared" si="24"/>
        <v/>
      </c>
    </row>
    <row r="134" spans="1:43">
      <c r="A134" s="250">
        <f t="shared" si="25"/>
        <v>126</v>
      </c>
      <c r="B134" s="42"/>
      <c r="C134" s="47"/>
      <c r="D134" s="41"/>
      <c r="E134" s="199"/>
      <c r="F134" s="250" t="str">
        <f>IF(ISERROR(VLOOKUP(MATCH($B134,小学校ナンバーカード!$B$3:$B$30,1),小学校ナンバーカード!$A$3:$C$30,3)),"",VLOOKUP(MATCH($B134,小学校ナンバーカード!$B$3:$B$30,1),小学校ナンバーカード!$A$3:$C$30,3))</f>
        <v/>
      </c>
      <c r="G134" s="162" t="str">
        <f t="shared" si="14"/>
        <v/>
      </c>
      <c r="H134" s="35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56" t="str">
        <f>IF($B134="","",IF(ISERROR(MATCH($B134,リレー小男申込!$Q$14:$Q$255,0)),"","○"))</f>
        <v/>
      </c>
      <c r="AC134" s="56" t="str">
        <f>IF(ISERROR(MATCH($B134,リレー小男申込!$Q$14:$Q$205,0)),"",VLOOKUP(MATCH($B134,リレー小男申込!$Q$14:$Q$205,0),リレー小男申込!$N$14:$V$205,9))</f>
        <v/>
      </c>
      <c r="AE134" s="97" t="str">
        <f t="shared" si="13"/>
        <v/>
      </c>
      <c r="AH134" t="str">
        <f t="shared" si="15"/>
        <v/>
      </c>
      <c r="AI134" t="str">
        <f t="shared" si="16"/>
        <v/>
      </c>
      <c r="AJ134" t="str">
        <f t="shared" si="17"/>
        <v/>
      </c>
      <c r="AK134" t="str">
        <f t="shared" si="18"/>
        <v/>
      </c>
      <c r="AL134" t="str">
        <f t="shared" si="19"/>
        <v/>
      </c>
      <c r="AM134" t="str">
        <f t="shared" si="20"/>
        <v/>
      </c>
      <c r="AN134" t="str">
        <f t="shared" si="21"/>
        <v/>
      </c>
      <c r="AO134" t="str">
        <f t="shared" si="22"/>
        <v/>
      </c>
      <c r="AP134" t="str">
        <f t="shared" si="23"/>
        <v/>
      </c>
      <c r="AQ134" t="str">
        <f t="shared" si="24"/>
        <v/>
      </c>
    </row>
    <row r="135" spans="1:43">
      <c r="A135" s="250">
        <f t="shared" si="25"/>
        <v>127</v>
      </c>
      <c r="B135" s="42"/>
      <c r="C135" s="47"/>
      <c r="D135" s="41"/>
      <c r="E135" s="199"/>
      <c r="F135" s="250" t="str">
        <f>IF(ISERROR(VLOOKUP(MATCH($B135,小学校ナンバーカード!$B$3:$B$30,1),小学校ナンバーカード!$A$3:$C$30,3)),"",VLOOKUP(MATCH($B135,小学校ナンバーカード!$B$3:$B$30,1),小学校ナンバーカード!$A$3:$C$30,3))</f>
        <v/>
      </c>
      <c r="G135" s="162" t="str">
        <f t="shared" si="14"/>
        <v/>
      </c>
      <c r="H135" s="35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56" t="str">
        <f>IF($B135="","",IF(ISERROR(MATCH($B135,リレー小男申込!$Q$14:$Q$255,0)),"","○"))</f>
        <v/>
      </c>
      <c r="AC135" s="56" t="str">
        <f>IF(ISERROR(MATCH($B135,リレー小男申込!$Q$14:$Q$205,0)),"",VLOOKUP(MATCH($B135,リレー小男申込!$Q$14:$Q$205,0),リレー小男申込!$N$14:$V$205,9))</f>
        <v/>
      </c>
      <c r="AE135" s="97" t="str">
        <f t="shared" si="13"/>
        <v/>
      </c>
      <c r="AH135" t="str">
        <f t="shared" si="15"/>
        <v/>
      </c>
      <c r="AI135" t="str">
        <f t="shared" si="16"/>
        <v/>
      </c>
      <c r="AJ135" t="str">
        <f t="shared" si="17"/>
        <v/>
      </c>
      <c r="AK135" t="str">
        <f t="shared" si="18"/>
        <v/>
      </c>
      <c r="AL135" t="str">
        <f t="shared" si="19"/>
        <v/>
      </c>
      <c r="AM135" t="str">
        <f t="shared" si="20"/>
        <v/>
      </c>
      <c r="AN135" t="str">
        <f t="shared" si="21"/>
        <v/>
      </c>
      <c r="AO135" t="str">
        <f t="shared" si="22"/>
        <v/>
      </c>
      <c r="AP135" t="str">
        <f t="shared" si="23"/>
        <v/>
      </c>
      <c r="AQ135" t="str">
        <f t="shared" si="24"/>
        <v/>
      </c>
    </row>
    <row r="136" spans="1:43">
      <c r="A136" s="250">
        <f t="shared" si="25"/>
        <v>128</v>
      </c>
      <c r="B136" s="42"/>
      <c r="C136" s="47"/>
      <c r="D136" s="41"/>
      <c r="E136" s="199"/>
      <c r="F136" s="250" t="str">
        <f>IF(ISERROR(VLOOKUP(MATCH($B136,小学校ナンバーカード!$B$3:$B$30,1),小学校ナンバーカード!$A$3:$C$30,3)),"",VLOOKUP(MATCH($B136,小学校ナンバーカード!$B$3:$B$30,1),小学校ナンバーカード!$A$3:$C$30,3))</f>
        <v/>
      </c>
      <c r="G136" s="162" t="str">
        <f t="shared" si="14"/>
        <v/>
      </c>
      <c r="H136" s="35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56" t="str">
        <f>IF($B136="","",IF(ISERROR(MATCH($B136,リレー小男申込!$Q$14:$Q$255,0)),"","○"))</f>
        <v/>
      </c>
      <c r="AC136" s="56" t="str">
        <f>IF(ISERROR(MATCH($B136,リレー小男申込!$Q$14:$Q$205,0)),"",VLOOKUP(MATCH($B136,リレー小男申込!$Q$14:$Q$205,0),リレー小男申込!$N$14:$V$205,9))</f>
        <v/>
      </c>
      <c r="AE136" s="97" t="str">
        <f t="shared" ref="AE136:AE199" si="26">IF(COUNTIF(H136:Z136,"○")=0,"",COUNTIF(H136:Z136,"○"))</f>
        <v/>
      </c>
      <c r="AH136" t="str">
        <f t="shared" si="15"/>
        <v/>
      </c>
      <c r="AI136" t="str">
        <f t="shared" si="16"/>
        <v/>
      </c>
      <c r="AJ136" t="str">
        <f t="shared" si="17"/>
        <v/>
      </c>
      <c r="AK136" t="str">
        <f t="shared" si="18"/>
        <v/>
      </c>
      <c r="AL136" t="str">
        <f t="shared" si="19"/>
        <v/>
      </c>
      <c r="AM136" t="str">
        <f t="shared" si="20"/>
        <v/>
      </c>
      <c r="AN136" t="str">
        <f t="shared" si="21"/>
        <v/>
      </c>
      <c r="AO136" t="str">
        <f t="shared" si="22"/>
        <v/>
      </c>
      <c r="AP136" t="str">
        <f t="shared" si="23"/>
        <v/>
      </c>
      <c r="AQ136" t="str">
        <f t="shared" si="24"/>
        <v/>
      </c>
    </row>
    <row r="137" spans="1:43">
      <c r="A137" s="250">
        <f t="shared" si="25"/>
        <v>129</v>
      </c>
      <c r="B137" s="42"/>
      <c r="C137" s="47"/>
      <c r="D137" s="41"/>
      <c r="E137" s="199"/>
      <c r="F137" s="250" t="str">
        <f>IF(ISERROR(VLOOKUP(MATCH($B137,小学校ナンバーカード!$B$3:$B$30,1),小学校ナンバーカード!$A$3:$C$30,3)),"",VLOOKUP(MATCH($B137,小学校ナンバーカード!$B$3:$B$30,1),小学校ナンバーカード!$A$3:$C$30,3))</f>
        <v/>
      </c>
      <c r="G137" s="162" t="str">
        <f t="shared" ref="G137:G200" si="27">T(AH137)&amp;T(AI137)&amp;T(AJ137)&amp;T(AK137)&amp;T(AL137)&amp;T(AM137)&amp;T(AN137)&amp;T(AO137)&amp;T(AP137)&amp;T(AQ137)</f>
        <v/>
      </c>
      <c r="H137" s="35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56" t="str">
        <f>IF($B137="","",IF(ISERROR(MATCH($B137,リレー小男申込!$Q$14:$Q$255,0)),"","○"))</f>
        <v/>
      </c>
      <c r="AC137" s="56" t="str">
        <f>IF(ISERROR(MATCH($B137,リレー小男申込!$Q$14:$Q$205,0)),"",VLOOKUP(MATCH($B137,リレー小男申込!$Q$14:$Q$205,0),リレー小男申込!$N$14:$V$205,9))</f>
        <v/>
      </c>
      <c r="AE137" s="97" t="str">
        <f t="shared" si="26"/>
        <v/>
      </c>
      <c r="AH137" t="str">
        <f t="shared" ref="AH137:AH200" si="28">IF(H137="○","小１・２男５０ｍ．","")</f>
        <v/>
      </c>
      <c r="AI137" t="str">
        <f t="shared" ref="AI137:AI200" si="29">IF(J137="○","小３男５０ｍ．","")</f>
        <v/>
      </c>
      <c r="AJ137" t="str">
        <f t="shared" ref="AJ137:AJ200" si="30">IF(L137="○","小４男１００ｍ．","")</f>
        <v/>
      </c>
      <c r="AK137" t="str">
        <f t="shared" ref="AK137:AK200" si="31">IF(N137="○","小５男１００ｍ．","")</f>
        <v/>
      </c>
      <c r="AL137" t="str">
        <f t="shared" ref="AL137:AL200" si="32">IF(P137="○","小６男１００ｍ．","")</f>
        <v/>
      </c>
      <c r="AM137" t="str">
        <f t="shared" ref="AM137:AM200" si="33">IF(R137="○","小全男１０００ｍ．","")</f>
        <v/>
      </c>
      <c r="AN137" t="str">
        <f t="shared" ref="AN137:AN200" si="34">IF(T137="○","小全男８０ｍＨ．","")</f>
        <v/>
      </c>
      <c r="AO137" t="str">
        <f t="shared" ref="AO137:AO200" si="35">IF(V137="○","小全男走高跳．","")</f>
        <v/>
      </c>
      <c r="AP137" t="str">
        <f t="shared" ref="AP137:AP200" si="36">IF(X137="○","小全男走幅跳．","")</f>
        <v/>
      </c>
      <c r="AQ137" t="str">
        <f t="shared" ref="AQ137:AQ200" si="37">IF(Z137="○","小全男ｼﾞｬﾍﾞﾘｯｸﾎﾞｰﾙ投．","")</f>
        <v/>
      </c>
    </row>
    <row r="138" spans="1:43">
      <c r="A138" s="251">
        <f t="shared" si="25"/>
        <v>130</v>
      </c>
      <c r="B138" s="45"/>
      <c r="C138" s="48"/>
      <c r="D138" s="43"/>
      <c r="E138" s="200"/>
      <c r="F138" s="251" t="str">
        <f>IF(ISERROR(VLOOKUP(MATCH($B138,小学校ナンバーカード!$B$3:$B$30,1),小学校ナンバーカード!$A$3:$C$30,3)),"",VLOOKUP(MATCH($B138,小学校ナンバーカード!$B$3:$B$30,1),小学校ナンバーカード!$A$3:$C$30,3))</f>
        <v/>
      </c>
      <c r="G138" s="165" t="str">
        <f t="shared" si="27"/>
        <v/>
      </c>
      <c r="H138" s="63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5" t="str">
        <f>IF($B138="","",IF(ISERROR(MATCH($B138,リレー小男申込!$Q$14:$Q$255,0)),"","○"))</f>
        <v/>
      </c>
      <c r="AC138" s="65" t="str">
        <f>IF(ISERROR(MATCH($B138,リレー小男申込!$Q$14:$Q$205,0)),"",VLOOKUP(MATCH($B138,リレー小男申込!$Q$14:$Q$205,0),リレー小男申込!$N$14:$V$205,9))</f>
        <v/>
      </c>
      <c r="AE138" s="97" t="str">
        <f t="shared" si="26"/>
        <v/>
      </c>
      <c r="AH138" t="str">
        <f t="shared" si="28"/>
        <v/>
      </c>
      <c r="AI138" t="str">
        <f t="shared" si="29"/>
        <v/>
      </c>
      <c r="AJ138" t="str">
        <f t="shared" si="30"/>
        <v/>
      </c>
      <c r="AK138" t="str">
        <f t="shared" si="31"/>
        <v/>
      </c>
      <c r="AL138" t="str">
        <f t="shared" si="32"/>
        <v/>
      </c>
      <c r="AM138" t="str">
        <f t="shared" si="33"/>
        <v/>
      </c>
      <c r="AN138" t="str">
        <f t="shared" si="34"/>
        <v/>
      </c>
      <c r="AO138" t="str">
        <f t="shared" si="35"/>
        <v/>
      </c>
      <c r="AP138" t="str">
        <f t="shared" si="36"/>
        <v/>
      </c>
      <c r="AQ138" t="str">
        <f t="shared" si="37"/>
        <v/>
      </c>
    </row>
    <row r="139" spans="1:43">
      <c r="A139" s="249">
        <f t="shared" ref="A139:A202" si="38">IF(COUNTIF($C$9:$C$208,C139)&gt;=2,$A$221,A138+1)</f>
        <v>131</v>
      </c>
      <c r="B139" s="52"/>
      <c r="C139" s="53"/>
      <c r="D139" s="54"/>
      <c r="E139" s="201"/>
      <c r="F139" s="252" t="str">
        <f>IF(ISERROR(VLOOKUP(MATCH($B139,小学校ナンバーカード!$B$3:$B$30,1),小学校ナンバーカード!$A$3:$C$30,3)),"",VLOOKUP(MATCH($B139,小学校ナンバーカード!$B$3:$B$30,1),小学校ナンバーカード!$A$3:$C$30,3))</f>
        <v/>
      </c>
      <c r="G139" s="164" t="str">
        <f t="shared" si="27"/>
        <v/>
      </c>
      <c r="H139" s="60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2" t="str">
        <f>IF($B139="","",IF(ISERROR(MATCH($B139,リレー小男申込!$Q$14:$Q$255,0)),"","○"))</f>
        <v/>
      </c>
      <c r="AC139" s="62" t="str">
        <f>IF(ISERROR(MATCH($B139,リレー小男申込!$Q$14:$Q$205,0)),"",VLOOKUP(MATCH($B139,リレー小男申込!$Q$14:$Q$205,0),リレー小男申込!$N$14:$V$205,9))</f>
        <v/>
      </c>
      <c r="AE139" s="97" t="str">
        <f t="shared" si="26"/>
        <v/>
      </c>
      <c r="AH139" t="str">
        <f t="shared" si="28"/>
        <v/>
      </c>
      <c r="AI139" t="str">
        <f t="shared" si="29"/>
        <v/>
      </c>
      <c r="AJ139" t="str">
        <f t="shared" si="30"/>
        <v/>
      </c>
      <c r="AK139" t="str">
        <f t="shared" si="31"/>
        <v/>
      </c>
      <c r="AL139" t="str">
        <f t="shared" si="32"/>
        <v/>
      </c>
      <c r="AM139" t="str">
        <f t="shared" si="33"/>
        <v/>
      </c>
      <c r="AN139" t="str">
        <f t="shared" si="34"/>
        <v/>
      </c>
      <c r="AO139" t="str">
        <f t="shared" si="35"/>
        <v/>
      </c>
      <c r="AP139" t="str">
        <f t="shared" si="36"/>
        <v/>
      </c>
      <c r="AQ139" t="str">
        <f t="shared" si="37"/>
        <v/>
      </c>
    </row>
    <row r="140" spans="1:43">
      <c r="A140" s="250">
        <f t="shared" si="38"/>
        <v>132</v>
      </c>
      <c r="B140" s="42"/>
      <c r="C140" s="47"/>
      <c r="D140" s="41"/>
      <c r="E140" s="199"/>
      <c r="F140" s="250" t="str">
        <f>IF(ISERROR(VLOOKUP(MATCH($B140,小学校ナンバーカード!$B$3:$B$30,1),小学校ナンバーカード!$A$3:$C$30,3)),"",VLOOKUP(MATCH($B140,小学校ナンバーカード!$B$3:$B$30,1),小学校ナンバーカード!$A$3:$C$30,3))</f>
        <v/>
      </c>
      <c r="G140" s="162" t="str">
        <f t="shared" si="27"/>
        <v/>
      </c>
      <c r="H140" s="35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56" t="str">
        <f>IF($B140="","",IF(ISERROR(MATCH($B140,リレー小男申込!$Q$14:$Q$255,0)),"","○"))</f>
        <v/>
      </c>
      <c r="AC140" s="56" t="str">
        <f>IF(ISERROR(MATCH($B140,リレー小男申込!$Q$14:$Q$205,0)),"",VLOOKUP(MATCH($B140,リレー小男申込!$Q$14:$Q$205,0),リレー小男申込!$N$14:$V$205,9))</f>
        <v/>
      </c>
      <c r="AE140" s="97" t="str">
        <f t="shared" si="26"/>
        <v/>
      </c>
      <c r="AH140" t="str">
        <f t="shared" si="28"/>
        <v/>
      </c>
      <c r="AI140" t="str">
        <f t="shared" si="29"/>
        <v/>
      </c>
      <c r="AJ140" t="str">
        <f t="shared" si="30"/>
        <v/>
      </c>
      <c r="AK140" t="str">
        <f t="shared" si="31"/>
        <v/>
      </c>
      <c r="AL140" t="str">
        <f t="shared" si="32"/>
        <v/>
      </c>
      <c r="AM140" t="str">
        <f t="shared" si="33"/>
        <v/>
      </c>
      <c r="AN140" t="str">
        <f t="shared" si="34"/>
        <v/>
      </c>
      <c r="AO140" t="str">
        <f t="shared" si="35"/>
        <v/>
      </c>
      <c r="AP140" t="str">
        <f t="shared" si="36"/>
        <v/>
      </c>
      <c r="AQ140" t="str">
        <f t="shared" si="37"/>
        <v/>
      </c>
    </row>
    <row r="141" spans="1:43">
      <c r="A141" s="250">
        <f t="shared" si="38"/>
        <v>133</v>
      </c>
      <c r="B141" s="42"/>
      <c r="C141" s="47"/>
      <c r="D141" s="41"/>
      <c r="E141" s="199"/>
      <c r="F141" s="250" t="str">
        <f>IF(ISERROR(VLOOKUP(MATCH($B141,小学校ナンバーカード!$B$3:$B$30,1),小学校ナンバーカード!$A$3:$C$30,3)),"",VLOOKUP(MATCH($B141,小学校ナンバーカード!$B$3:$B$30,1),小学校ナンバーカード!$A$3:$C$30,3))</f>
        <v/>
      </c>
      <c r="G141" s="162" t="str">
        <f t="shared" si="27"/>
        <v/>
      </c>
      <c r="H141" s="35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56" t="str">
        <f>IF($B141="","",IF(ISERROR(MATCH($B141,リレー小男申込!$Q$14:$Q$255,0)),"","○"))</f>
        <v/>
      </c>
      <c r="AC141" s="56" t="str">
        <f>IF(ISERROR(MATCH($B141,リレー小男申込!$Q$14:$Q$205,0)),"",VLOOKUP(MATCH($B141,リレー小男申込!$Q$14:$Q$205,0),リレー小男申込!$N$14:$V$205,9))</f>
        <v/>
      </c>
      <c r="AE141" s="97" t="str">
        <f t="shared" si="26"/>
        <v/>
      </c>
      <c r="AH141" t="str">
        <f t="shared" si="28"/>
        <v/>
      </c>
      <c r="AI141" t="str">
        <f t="shared" si="29"/>
        <v/>
      </c>
      <c r="AJ141" t="str">
        <f t="shared" si="30"/>
        <v/>
      </c>
      <c r="AK141" t="str">
        <f t="shared" si="31"/>
        <v/>
      </c>
      <c r="AL141" t="str">
        <f t="shared" si="32"/>
        <v/>
      </c>
      <c r="AM141" t="str">
        <f t="shared" si="33"/>
        <v/>
      </c>
      <c r="AN141" t="str">
        <f t="shared" si="34"/>
        <v/>
      </c>
      <c r="AO141" t="str">
        <f t="shared" si="35"/>
        <v/>
      </c>
      <c r="AP141" t="str">
        <f t="shared" si="36"/>
        <v/>
      </c>
      <c r="AQ141" t="str">
        <f t="shared" si="37"/>
        <v/>
      </c>
    </row>
    <row r="142" spans="1:43">
      <c r="A142" s="250">
        <f t="shared" si="38"/>
        <v>134</v>
      </c>
      <c r="B142" s="42"/>
      <c r="C142" s="47"/>
      <c r="D142" s="41"/>
      <c r="E142" s="199"/>
      <c r="F142" s="250" t="str">
        <f>IF(ISERROR(VLOOKUP(MATCH($B142,小学校ナンバーカード!$B$3:$B$30,1),小学校ナンバーカード!$A$3:$C$30,3)),"",VLOOKUP(MATCH($B142,小学校ナンバーカード!$B$3:$B$30,1),小学校ナンバーカード!$A$3:$C$30,3))</f>
        <v/>
      </c>
      <c r="G142" s="162" t="str">
        <f t="shared" si="27"/>
        <v/>
      </c>
      <c r="H142" s="35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56" t="str">
        <f>IF($B142="","",IF(ISERROR(MATCH($B142,リレー小男申込!$Q$14:$Q$255,0)),"","○"))</f>
        <v/>
      </c>
      <c r="AC142" s="56" t="str">
        <f>IF(ISERROR(MATCH($B142,リレー小男申込!$Q$14:$Q$205,0)),"",VLOOKUP(MATCH($B142,リレー小男申込!$Q$14:$Q$205,0),リレー小男申込!$N$14:$V$205,9))</f>
        <v/>
      </c>
      <c r="AE142" s="97" t="str">
        <f t="shared" si="26"/>
        <v/>
      </c>
      <c r="AH142" t="str">
        <f t="shared" si="28"/>
        <v/>
      </c>
      <c r="AI142" t="str">
        <f t="shared" si="29"/>
        <v/>
      </c>
      <c r="AJ142" t="str">
        <f t="shared" si="30"/>
        <v/>
      </c>
      <c r="AK142" t="str">
        <f t="shared" si="31"/>
        <v/>
      </c>
      <c r="AL142" t="str">
        <f t="shared" si="32"/>
        <v/>
      </c>
      <c r="AM142" t="str">
        <f t="shared" si="33"/>
        <v/>
      </c>
      <c r="AN142" t="str">
        <f t="shared" si="34"/>
        <v/>
      </c>
      <c r="AO142" t="str">
        <f t="shared" si="35"/>
        <v/>
      </c>
      <c r="AP142" t="str">
        <f t="shared" si="36"/>
        <v/>
      </c>
      <c r="AQ142" t="str">
        <f t="shared" si="37"/>
        <v/>
      </c>
    </row>
    <row r="143" spans="1:43">
      <c r="A143" s="250">
        <f t="shared" si="38"/>
        <v>135</v>
      </c>
      <c r="B143" s="42"/>
      <c r="C143" s="47"/>
      <c r="D143" s="41"/>
      <c r="E143" s="199"/>
      <c r="F143" s="250" t="str">
        <f>IF(ISERROR(VLOOKUP(MATCH($B143,小学校ナンバーカード!$B$3:$B$30,1),小学校ナンバーカード!$A$3:$C$30,3)),"",VLOOKUP(MATCH($B143,小学校ナンバーカード!$B$3:$B$30,1),小学校ナンバーカード!$A$3:$C$30,3))</f>
        <v/>
      </c>
      <c r="G143" s="162" t="str">
        <f t="shared" si="27"/>
        <v/>
      </c>
      <c r="H143" s="35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56" t="str">
        <f>IF($B143="","",IF(ISERROR(MATCH($B143,リレー小男申込!$Q$14:$Q$255,0)),"","○"))</f>
        <v/>
      </c>
      <c r="AC143" s="56" t="str">
        <f>IF(ISERROR(MATCH($B143,リレー小男申込!$Q$14:$Q$205,0)),"",VLOOKUP(MATCH($B143,リレー小男申込!$Q$14:$Q$205,0),リレー小男申込!$N$14:$V$205,9))</f>
        <v/>
      </c>
      <c r="AE143" s="97" t="str">
        <f t="shared" si="26"/>
        <v/>
      </c>
      <c r="AH143" t="str">
        <f t="shared" si="28"/>
        <v/>
      </c>
      <c r="AI143" t="str">
        <f t="shared" si="29"/>
        <v/>
      </c>
      <c r="AJ143" t="str">
        <f t="shared" si="30"/>
        <v/>
      </c>
      <c r="AK143" t="str">
        <f t="shared" si="31"/>
        <v/>
      </c>
      <c r="AL143" t="str">
        <f t="shared" si="32"/>
        <v/>
      </c>
      <c r="AM143" t="str">
        <f t="shared" si="33"/>
        <v/>
      </c>
      <c r="AN143" t="str">
        <f t="shared" si="34"/>
        <v/>
      </c>
      <c r="AO143" t="str">
        <f t="shared" si="35"/>
        <v/>
      </c>
      <c r="AP143" t="str">
        <f t="shared" si="36"/>
        <v/>
      </c>
      <c r="AQ143" t="str">
        <f t="shared" si="37"/>
        <v/>
      </c>
    </row>
    <row r="144" spans="1:43">
      <c r="A144" s="250">
        <f t="shared" si="38"/>
        <v>136</v>
      </c>
      <c r="B144" s="42"/>
      <c r="C144" s="47"/>
      <c r="D144" s="41"/>
      <c r="E144" s="199"/>
      <c r="F144" s="250" t="str">
        <f>IF(ISERROR(VLOOKUP(MATCH($B144,小学校ナンバーカード!$B$3:$B$30,1),小学校ナンバーカード!$A$3:$C$30,3)),"",VLOOKUP(MATCH($B144,小学校ナンバーカード!$B$3:$B$30,1),小学校ナンバーカード!$A$3:$C$30,3))</f>
        <v/>
      </c>
      <c r="G144" s="162" t="str">
        <f t="shared" si="27"/>
        <v/>
      </c>
      <c r="H144" s="35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56" t="str">
        <f>IF($B144="","",IF(ISERROR(MATCH($B144,リレー小男申込!$Q$14:$Q$255,0)),"","○"))</f>
        <v/>
      </c>
      <c r="AC144" s="56" t="str">
        <f>IF(ISERROR(MATCH($B144,リレー小男申込!$Q$14:$Q$205,0)),"",VLOOKUP(MATCH($B144,リレー小男申込!$Q$14:$Q$205,0),リレー小男申込!$N$14:$V$205,9))</f>
        <v/>
      </c>
      <c r="AE144" s="97" t="str">
        <f t="shared" si="26"/>
        <v/>
      </c>
      <c r="AH144" t="str">
        <f t="shared" si="28"/>
        <v/>
      </c>
      <c r="AI144" t="str">
        <f t="shared" si="29"/>
        <v/>
      </c>
      <c r="AJ144" t="str">
        <f t="shared" si="30"/>
        <v/>
      </c>
      <c r="AK144" t="str">
        <f t="shared" si="31"/>
        <v/>
      </c>
      <c r="AL144" t="str">
        <f t="shared" si="32"/>
        <v/>
      </c>
      <c r="AM144" t="str">
        <f t="shared" si="33"/>
        <v/>
      </c>
      <c r="AN144" t="str">
        <f t="shared" si="34"/>
        <v/>
      </c>
      <c r="AO144" t="str">
        <f t="shared" si="35"/>
        <v/>
      </c>
      <c r="AP144" t="str">
        <f t="shared" si="36"/>
        <v/>
      </c>
      <c r="AQ144" t="str">
        <f t="shared" si="37"/>
        <v/>
      </c>
    </row>
    <row r="145" spans="1:43">
      <c r="A145" s="250">
        <f t="shared" si="38"/>
        <v>137</v>
      </c>
      <c r="B145" s="42"/>
      <c r="C145" s="47"/>
      <c r="D145" s="41"/>
      <c r="E145" s="199"/>
      <c r="F145" s="250" t="str">
        <f>IF(ISERROR(VLOOKUP(MATCH($B145,小学校ナンバーカード!$B$3:$B$30,1),小学校ナンバーカード!$A$3:$C$30,3)),"",VLOOKUP(MATCH($B145,小学校ナンバーカード!$B$3:$B$30,1),小学校ナンバーカード!$A$3:$C$30,3))</f>
        <v/>
      </c>
      <c r="G145" s="162" t="str">
        <f t="shared" si="27"/>
        <v/>
      </c>
      <c r="H145" s="35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56" t="str">
        <f>IF($B145="","",IF(ISERROR(MATCH($B145,リレー小男申込!$Q$14:$Q$255,0)),"","○"))</f>
        <v/>
      </c>
      <c r="AC145" s="56" t="str">
        <f>IF(ISERROR(MATCH($B145,リレー小男申込!$Q$14:$Q$205,0)),"",VLOOKUP(MATCH($B145,リレー小男申込!$Q$14:$Q$205,0),リレー小男申込!$N$14:$V$205,9))</f>
        <v/>
      </c>
      <c r="AE145" s="97" t="str">
        <f t="shared" si="26"/>
        <v/>
      </c>
      <c r="AH145" t="str">
        <f t="shared" si="28"/>
        <v/>
      </c>
      <c r="AI145" t="str">
        <f t="shared" si="29"/>
        <v/>
      </c>
      <c r="AJ145" t="str">
        <f t="shared" si="30"/>
        <v/>
      </c>
      <c r="AK145" t="str">
        <f t="shared" si="31"/>
        <v/>
      </c>
      <c r="AL145" t="str">
        <f t="shared" si="32"/>
        <v/>
      </c>
      <c r="AM145" t="str">
        <f t="shared" si="33"/>
        <v/>
      </c>
      <c r="AN145" t="str">
        <f t="shared" si="34"/>
        <v/>
      </c>
      <c r="AO145" t="str">
        <f t="shared" si="35"/>
        <v/>
      </c>
      <c r="AP145" t="str">
        <f t="shared" si="36"/>
        <v/>
      </c>
      <c r="AQ145" t="str">
        <f t="shared" si="37"/>
        <v/>
      </c>
    </row>
    <row r="146" spans="1:43">
      <c r="A146" s="250">
        <f t="shared" si="38"/>
        <v>138</v>
      </c>
      <c r="B146" s="42"/>
      <c r="C146" s="47"/>
      <c r="D146" s="41"/>
      <c r="E146" s="199"/>
      <c r="F146" s="250" t="str">
        <f>IF(ISERROR(VLOOKUP(MATCH($B146,小学校ナンバーカード!$B$3:$B$30,1),小学校ナンバーカード!$A$3:$C$30,3)),"",VLOOKUP(MATCH($B146,小学校ナンバーカード!$B$3:$B$30,1),小学校ナンバーカード!$A$3:$C$30,3))</f>
        <v/>
      </c>
      <c r="G146" s="162" t="str">
        <f t="shared" si="27"/>
        <v/>
      </c>
      <c r="H146" s="35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56" t="str">
        <f>IF($B146="","",IF(ISERROR(MATCH($B146,リレー小男申込!$Q$14:$Q$255,0)),"","○"))</f>
        <v/>
      </c>
      <c r="AC146" s="56" t="str">
        <f>IF(ISERROR(MATCH($B146,リレー小男申込!$Q$14:$Q$205,0)),"",VLOOKUP(MATCH($B146,リレー小男申込!$Q$14:$Q$205,0),リレー小男申込!$N$14:$V$205,9))</f>
        <v/>
      </c>
      <c r="AE146" s="97" t="str">
        <f t="shared" si="26"/>
        <v/>
      </c>
      <c r="AH146" t="str">
        <f t="shared" si="28"/>
        <v/>
      </c>
      <c r="AI146" t="str">
        <f t="shared" si="29"/>
        <v/>
      </c>
      <c r="AJ146" t="str">
        <f t="shared" si="30"/>
        <v/>
      </c>
      <c r="AK146" t="str">
        <f t="shared" si="31"/>
        <v/>
      </c>
      <c r="AL146" t="str">
        <f t="shared" si="32"/>
        <v/>
      </c>
      <c r="AM146" t="str">
        <f t="shared" si="33"/>
        <v/>
      </c>
      <c r="AN146" t="str">
        <f t="shared" si="34"/>
        <v/>
      </c>
      <c r="AO146" t="str">
        <f t="shared" si="35"/>
        <v/>
      </c>
      <c r="AP146" t="str">
        <f t="shared" si="36"/>
        <v/>
      </c>
      <c r="AQ146" t="str">
        <f t="shared" si="37"/>
        <v/>
      </c>
    </row>
    <row r="147" spans="1:43">
      <c r="A147" s="250">
        <f t="shared" si="38"/>
        <v>139</v>
      </c>
      <c r="B147" s="42"/>
      <c r="C147" s="47"/>
      <c r="D147" s="41"/>
      <c r="E147" s="199"/>
      <c r="F147" s="250" t="str">
        <f>IF(ISERROR(VLOOKUP(MATCH($B147,小学校ナンバーカード!$B$3:$B$30,1),小学校ナンバーカード!$A$3:$C$30,3)),"",VLOOKUP(MATCH($B147,小学校ナンバーカード!$B$3:$B$30,1),小学校ナンバーカード!$A$3:$C$30,3))</f>
        <v/>
      </c>
      <c r="G147" s="162" t="str">
        <f t="shared" si="27"/>
        <v/>
      </c>
      <c r="H147" s="35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56" t="str">
        <f>IF($B147="","",IF(ISERROR(MATCH($B147,リレー小男申込!$Q$14:$Q$255,0)),"","○"))</f>
        <v/>
      </c>
      <c r="AC147" s="56" t="str">
        <f>IF(ISERROR(MATCH($B147,リレー小男申込!$Q$14:$Q$205,0)),"",VLOOKUP(MATCH($B147,リレー小男申込!$Q$14:$Q$205,0),リレー小男申込!$N$14:$V$205,9))</f>
        <v/>
      </c>
      <c r="AE147" s="97" t="str">
        <f t="shared" si="26"/>
        <v/>
      </c>
      <c r="AH147" t="str">
        <f t="shared" si="28"/>
        <v/>
      </c>
      <c r="AI147" t="str">
        <f t="shared" si="29"/>
        <v/>
      </c>
      <c r="AJ147" t="str">
        <f t="shared" si="30"/>
        <v/>
      </c>
      <c r="AK147" t="str">
        <f t="shared" si="31"/>
        <v/>
      </c>
      <c r="AL147" t="str">
        <f t="shared" si="32"/>
        <v/>
      </c>
      <c r="AM147" t="str">
        <f t="shared" si="33"/>
        <v/>
      </c>
      <c r="AN147" t="str">
        <f t="shared" si="34"/>
        <v/>
      </c>
      <c r="AO147" t="str">
        <f t="shared" si="35"/>
        <v/>
      </c>
      <c r="AP147" t="str">
        <f t="shared" si="36"/>
        <v/>
      </c>
      <c r="AQ147" t="str">
        <f t="shared" si="37"/>
        <v/>
      </c>
    </row>
    <row r="148" spans="1:43">
      <c r="A148" s="251">
        <f t="shared" si="38"/>
        <v>140</v>
      </c>
      <c r="B148" s="49"/>
      <c r="C148" s="50"/>
      <c r="D148" s="51"/>
      <c r="E148" s="202"/>
      <c r="F148" s="253" t="str">
        <f>IF(ISERROR(VLOOKUP(MATCH($B148,小学校ナンバーカード!$B$3:$B$30,1),小学校ナンバーカード!$A$3:$C$30,3)),"",VLOOKUP(MATCH($B148,小学校ナンバーカード!$B$3:$B$30,1),小学校ナンバーカード!$A$3:$C$30,3))</f>
        <v/>
      </c>
      <c r="G148" s="163" t="str">
        <f t="shared" si="27"/>
        <v/>
      </c>
      <c r="H148" s="57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9" t="str">
        <f>IF($B148="","",IF(ISERROR(MATCH($B148,リレー小男申込!$Q$14:$Q$255,0)),"","○"))</f>
        <v/>
      </c>
      <c r="AC148" s="59" t="str">
        <f>IF(ISERROR(MATCH($B148,リレー小男申込!$Q$14:$Q$205,0)),"",VLOOKUP(MATCH($B148,リレー小男申込!$Q$14:$Q$205,0),リレー小男申込!$N$14:$V$205,9))</f>
        <v/>
      </c>
      <c r="AE148" s="97" t="str">
        <f t="shared" si="26"/>
        <v/>
      </c>
      <c r="AH148" t="str">
        <f t="shared" si="28"/>
        <v/>
      </c>
      <c r="AI148" t="str">
        <f t="shared" si="29"/>
        <v/>
      </c>
      <c r="AJ148" t="str">
        <f t="shared" si="30"/>
        <v/>
      </c>
      <c r="AK148" t="str">
        <f t="shared" si="31"/>
        <v/>
      </c>
      <c r="AL148" t="str">
        <f t="shared" si="32"/>
        <v/>
      </c>
      <c r="AM148" t="str">
        <f t="shared" si="33"/>
        <v/>
      </c>
      <c r="AN148" t="str">
        <f t="shared" si="34"/>
        <v/>
      </c>
      <c r="AO148" t="str">
        <f t="shared" si="35"/>
        <v/>
      </c>
      <c r="AP148" t="str">
        <f t="shared" si="36"/>
        <v/>
      </c>
      <c r="AQ148" t="str">
        <f t="shared" si="37"/>
        <v/>
      </c>
    </row>
    <row r="149" spans="1:43">
      <c r="A149" s="249">
        <f t="shared" si="38"/>
        <v>141</v>
      </c>
      <c r="B149" s="44"/>
      <c r="C149" s="46"/>
      <c r="D149" s="40"/>
      <c r="E149" s="198"/>
      <c r="F149" s="249" t="str">
        <f>IF(ISERROR(VLOOKUP(MATCH($B149,小学校ナンバーカード!$B$3:$B$30,1),小学校ナンバーカード!$A$3:$C$30,3)),"",VLOOKUP(MATCH($B149,小学校ナンバーカード!$B$3:$B$30,1),小学校ナンバーカード!$A$3:$C$30,3))</f>
        <v/>
      </c>
      <c r="G149" s="161" t="str">
        <f t="shared" si="27"/>
        <v/>
      </c>
      <c r="H149" s="33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55" t="str">
        <f>IF($B149="","",IF(ISERROR(MATCH($B149,リレー小男申込!$Q$14:$Q$255,0)),"","○"))</f>
        <v/>
      </c>
      <c r="AC149" s="55" t="str">
        <f>IF(ISERROR(MATCH($B149,リレー小男申込!$Q$14:$Q$205,0)),"",VLOOKUP(MATCH($B149,リレー小男申込!$Q$14:$Q$205,0),リレー小男申込!$N$14:$V$205,9))</f>
        <v/>
      </c>
      <c r="AE149" s="97" t="str">
        <f t="shared" si="26"/>
        <v/>
      </c>
      <c r="AH149" t="str">
        <f t="shared" si="28"/>
        <v/>
      </c>
      <c r="AI149" t="str">
        <f t="shared" si="29"/>
        <v/>
      </c>
      <c r="AJ149" t="str">
        <f t="shared" si="30"/>
        <v/>
      </c>
      <c r="AK149" t="str">
        <f t="shared" si="31"/>
        <v/>
      </c>
      <c r="AL149" t="str">
        <f t="shared" si="32"/>
        <v/>
      </c>
      <c r="AM149" t="str">
        <f t="shared" si="33"/>
        <v/>
      </c>
      <c r="AN149" t="str">
        <f t="shared" si="34"/>
        <v/>
      </c>
      <c r="AO149" t="str">
        <f t="shared" si="35"/>
        <v/>
      </c>
      <c r="AP149" t="str">
        <f t="shared" si="36"/>
        <v/>
      </c>
      <c r="AQ149" t="str">
        <f t="shared" si="37"/>
        <v/>
      </c>
    </row>
    <row r="150" spans="1:43">
      <c r="A150" s="250">
        <f t="shared" si="38"/>
        <v>142</v>
      </c>
      <c r="B150" s="42"/>
      <c r="C150" s="47"/>
      <c r="D150" s="41"/>
      <c r="E150" s="199"/>
      <c r="F150" s="250" t="str">
        <f>IF(ISERROR(VLOOKUP(MATCH($B150,小学校ナンバーカード!$B$3:$B$30,1),小学校ナンバーカード!$A$3:$C$30,3)),"",VLOOKUP(MATCH($B150,小学校ナンバーカード!$B$3:$B$30,1),小学校ナンバーカード!$A$3:$C$30,3))</f>
        <v/>
      </c>
      <c r="G150" s="162" t="str">
        <f t="shared" si="27"/>
        <v/>
      </c>
      <c r="H150" s="35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56" t="str">
        <f>IF($B150="","",IF(ISERROR(MATCH($B150,リレー小男申込!$Q$14:$Q$255,0)),"","○"))</f>
        <v/>
      </c>
      <c r="AC150" s="56" t="str">
        <f>IF(ISERROR(MATCH($B150,リレー小男申込!$Q$14:$Q$205,0)),"",VLOOKUP(MATCH($B150,リレー小男申込!$Q$14:$Q$205,0),リレー小男申込!$N$14:$V$205,9))</f>
        <v/>
      </c>
      <c r="AE150" s="97" t="str">
        <f t="shared" si="26"/>
        <v/>
      </c>
      <c r="AH150" t="str">
        <f t="shared" si="28"/>
        <v/>
      </c>
      <c r="AI150" t="str">
        <f t="shared" si="29"/>
        <v/>
      </c>
      <c r="AJ150" t="str">
        <f t="shared" si="30"/>
        <v/>
      </c>
      <c r="AK150" t="str">
        <f t="shared" si="31"/>
        <v/>
      </c>
      <c r="AL150" t="str">
        <f t="shared" si="32"/>
        <v/>
      </c>
      <c r="AM150" t="str">
        <f t="shared" si="33"/>
        <v/>
      </c>
      <c r="AN150" t="str">
        <f t="shared" si="34"/>
        <v/>
      </c>
      <c r="AO150" t="str">
        <f t="shared" si="35"/>
        <v/>
      </c>
      <c r="AP150" t="str">
        <f t="shared" si="36"/>
        <v/>
      </c>
      <c r="AQ150" t="str">
        <f t="shared" si="37"/>
        <v/>
      </c>
    </row>
    <row r="151" spans="1:43">
      <c r="A151" s="250">
        <f t="shared" si="38"/>
        <v>143</v>
      </c>
      <c r="B151" s="42"/>
      <c r="C151" s="47"/>
      <c r="D151" s="41"/>
      <c r="E151" s="199"/>
      <c r="F151" s="250" t="str">
        <f>IF(ISERROR(VLOOKUP(MATCH($B151,小学校ナンバーカード!$B$3:$B$30,1),小学校ナンバーカード!$A$3:$C$30,3)),"",VLOOKUP(MATCH($B151,小学校ナンバーカード!$B$3:$B$30,1),小学校ナンバーカード!$A$3:$C$30,3))</f>
        <v/>
      </c>
      <c r="G151" s="162" t="str">
        <f t="shared" si="27"/>
        <v/>
      </c>
      <c r="H151" s="35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56" t="str">
        <f>IF($B151="","",IF(ISERROR(MATCH($B151,リレー小男申込!$Q$14:$Q$255,0)),"","○"))</f>
        <v/>
      </c>
      <c r="AC151" s="56" t="str">
        <f>IF(ISERROR(MATCH($B151,リレー小男申込!$Q$14:$Q$205,0)),"",VLOOKUP(MATCH($B151,リレー小男申込!$Q$14:$Q$205,0),リレー小男申込!$N$14:$V$205,9))</f>
        <v/>
      </c>
      <c r="AE151" s="97" t="str">
        <f t="shared" si="26"/>
        <v/>
      </c>
      <c r="AH151" t="str">
        <f t="shared" si="28"/>
        <v/>
      </c>
      <c r="AI151" t="str">
        <f t="shared" si="29"/>
        <v/>
      </c>
      <c r="AJ151" t="str">
        <f t="shared" si="30"/>
        <v/>
      </c>
      <c r="AK151" t="str">
        <f t="shared" si="31"/>
        <v/>
      </c>
      <c r="AL151" t="str">
        <f t="shared" si="32"/>
        <v/>
      </c>
      <c r="AM151" t="str">
        <f t="shared" si="33"/>
        <v/>
      </c>
      <c r="AN151" t="str">
        <f t="shared" si="34"/>
        <v/>
      </c>
      <c r="AO151" t="str">
        <f t="shared" si="35"/>
        <v/>
      </c>
      <c r="AP151" t="str">
        <f t="shared" si="36"/>
        <v/>
      </c>
      <c r="AQ151" t="str">
        <f t="shared" si="37"/>
        <v/>
      </c>
    </row>
    <row r="152" spans="1:43">
      <c r="A152" s="250">
        <f t="shared" si="38"/>
        <v>144</v>
      </c>
      <c r="B152" s="42"/>
      <c r="C152" s="47"/>
      <c r="D152" s="41"/>
      <c r="E152" s="199"/>
      <c r="F152" s="250" t="str">
        <f>IF(ISERROR(VLOOKUP(MATCH($B152,小学校ナンバーカード!$B$3:$B$30,1),小学校ナンバーカード!$A$3:$C$30,3)),"",VLOOKUP(MATCH($B152,小学校ナンバーカード!$B$3:$B$30,1),小学校ナンバーカード!$A$3:$C$30,3))</f>
        <v/>
      </c>
      <c r="G152" s="162" t="str">
        <f t="shared" si="27"/>
        <v/>
      </c>
      <c r="H152" s="35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56" t="str">
        <f>IF($B152="","",IF(ISERROR(MATCH($B152,リレー小男申込!$Q$14:$Q$255,0)),"","○"))</f>
        <v/>
      </c>
      <c r="AC152" s="56" t="str">
        <f>IF(ISERROR(MATCH($B152,リレー小男申込!$Q$14:$Q$205,0)),"",VLOOKUP(MATCH($B152,リレー小男申込!$Q$14:$Q$205,0),リレー小男申込!$N$14:$V$205,9))</f>
        <v/>
      </c>
      <c r="AE152" s="97" t="str">
        <f t="shared" si="26"/>
        <v/>
      </c>
      <c r="AH152" t="str">
        <f t="shared" si="28"/>
        <v/>
      </c>
      <c r="AI152" t="str">
        <f t="shared" si="29"/>
        <v/>
      </c>
      <c r="AJ152" t="str">
        <f t="shared" si="30"/>
        <v/>
      </c>
      <c r="AK152" t="str">
        <f t="shared" si="31"/>
        <v/>
      </c>
      <c r="AL152" t="str">
        <f t="shared" si="32"/>
        <v/>
      </c>
      <c r="AM152" t="str">
        <f t="shared" si="33"/>
        <v/>
      </c>
      <c r="AN152" t="str">
        <f t="shared" si="34"/>
        <v/>
      </c>
      <c r="AO152" t="str">
        <f t="shared" si="35"/>
        <v/>
      </c>
      <c r="AP152" t="str">
        <f t="shared" si="36"/>
        <v/>
      </c>
      <c r="AQ152" t="str">
        <f t="shared" si="37"/>
        <v/>
      </c>
    </row>
    <row r="153" spans="1:43">
      <c r="A153" s="250">
        <f t="shared" si="38"/>
        <v>145</v>
      </c>
      <c r="B153" s="42"/>
      <c r="C153" s="47"/>
      <c r="D153" s="41"/>
      <c r="E153" s="199"/>
      <c r="F153" s="250" t="str">
        <f>IF(ISERROR(VLOOKUP(MATCH($B153,小学校ナンバーカード!$B$3:$B$30,1),小学校ナンバーカード!$A$3:$C$30,3)),"",VLOOKUP(MATCH($B153,小学校ナンバーカード!$B$3:$B$30,1),小学校ナンバーカード!$A$3:$C$30,3))</f>
        <v/>
      </c>
      <c r="G153" s="162" t="str">
        <f t="shared" si="27"/>
        <v/>
      </c>
      <c r="H153" s="35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56" t="str">
        <f>IF($B153="","",IF(ISERROR(MATCH($B153,リレー小男申込!$Q$14:$Q$255,0)),"","○"))</f>
        <v/>
      </c>
      <c r="AC153" s="56" t="str">
        <f>IF(ISERROR(MATCH($B153,リレー小男申込!$Q$14:$Q$205,0)),"",VLOOKUP(MATCH($B153,リレー小男申込!$Q$14:$Q$205,0),リレー小男申込!$N$14:$V$205,9))</f>
        <v/>
      </c>
      <c r="AE153" s="97" t="str">
        <f t="shared" si="26"/>
        <v/>
      </c>
      <c r="AH153" t="str">
        <f t="shared" si="28"/>
        <v/>
      </c>
      <c r="AI153" t="str">
        <f t="shared" si="29"/>
        <v/>
      </c>
      <c r="AJ153" t="str">
        <f t="shared" si="30"/>
        <v/>
      </c>
      <c r="AK153" t="str">
        <f t="shared" si="31"/>
        <v/>
      </c>
      <c r="AL153" t="str">
        <f t="shared" si="32"/>
        <v/>
      </c>
      <c r="AM153" t="str">
        <f t="shared" si="33"/>
        <v/>
      </c>
      <c r="AN153" t="str">
        <f t="shared" si="34"/>
        <v/>
      </c>
      <c r="AO153" t="str">
        <f t="shared" si="35"/>
        <v/>
      </c>
      <c r="AP153" t="str">
        <f t="shared" si="36"/>
        <v/>
      </c>
      <c r="AQ153" t="str">
        <f t="shared" si="37"/>
        <v/>
      </c>
    </row>
    <row r="154" spans="1:43">
      <c r="A154" s="250">
        <f t="shared" si="38"/>
        <v>146</v>
      </c>
      <c r="B154" s="42"/>
      <c r="C154" s="47"/>
      <c r="D154" s="41"/>
      <c r="E154" s="199"/>
      <c r="F154" s="250" t="str">
        <f>IF(ISERROR(VLOOKUP(MATCH($B154,小学校ナンバーカード!$B$3:$B$30,1),小学校ナンバーカード!$A$3:$C$30,3)),"",VLOOKUP(MATCH($B154,小学校ナンバーカード!$B$3:$B$30,1),小学校ナンバーカード!$A$3:$C$30,3))</f>
        <v/>
      </c>
      <c r="G154" s="162" t="str">
        <f t="shared" si="27"/>
        <v/>
      </c>
      <c r="H154" s="35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56" t="str">
        <f>IF($B154="","",IF(ISERROR(MATCH($B154,リレー小男申込!$Q$14:$Q$255,0)),"","○"))</f>
        <v/>
      </c>
      <c r="AC154" s="56" t="str">
        <f>IF(ISERROR(MATCH($B154,リレー小男申込!$Q$14:$Q$205,0)),"",VLOOKUP(MATCH($B154,リレー小男申込!$Q$14:$Q$205,0),リレー小男申込!$N$14:$V$205,9))</f>
        <v/>
      </c>
      <c r="AE154" s="97" t="str">
        <f t="shared" si="26"/>
        <v/>
      </c>
      <c r="AH154" t="str">
        <f t="shared" si="28"/>
        <v/>
      </c>
      <c r="AI154" t="str">
        <f t="shared" si="29"/>
        <v/>
      </c>
      <c r="AJ154" t="str">
        <f t="shared" si="30"/>
        <v/>
      </c>
      <c r="AK154" t="str">
        <f t="shared" si="31"/>
        <v/>
      </c>
      <c r="AL154" t="str">
        <f t="shared" si="32"/>
        <v/>
      </c>
      <c r="AM154" t="str">
        <f t="shared" si="33"/>
        <v/>
      </c>
      <c r="AN154" t="str">
        <f t="shared" si="34"/>
        <v/>
      </c>
      <c r="AO154" t="str">
        <f t="shared" si="35"/>
        <v/>
      </c>
      <c r="AP154" t="str">
        <f t="shared" si="36"/>
        <v/>
      </c>
      <c r="AQ154" t="str">
        <f t="shared" si="37"/>
        <v/>
      </c>
    </row>
    <row r="155" spans="1:43">
      <c r="A155" s="250">
        <f t="shared" si="38"/>
        <v>147</v>
      </c>
      <c r="B155" s="42"/>
      <c r="C155" s="47"/>
      <c r="D155" s="41"/>
      <c r="E155" s="199"/>
      <c r="F155" s="250" t="str">
        <f>IF(ISERROR(VLOOKUP(MATCH($B155,小学校ナンバーカード!$B$3:$B$30,1),小学校ナンバーカード!$A$3:$C$30,3)),"",VLOOKUP(MATCH($B155,小学校ナンバーカード!$B$3:$B$30,1),小学校ナンバーカード!$A$3:$C$30,3))</f>
        <v/>
      </c>
      <c r="G155" s="162" t="str">
        <f t="shared" si="27"/>
        <v/>
      </c>
      <c r="H155" s="35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56" t="str">
        <f>IF($B155="","",IF(ISERROR(MATCH($B155,リレー小男申込!$Q$14:$Q$255,0)),"","○"))</f>
        <v/>
      </c>
      <c r="AC155" s="56" t="str">
        <f>IF(ISERROR(MATCH($B155,リレー小男申込!$Q$14:$Q$205,0)),"",VLOOKUP(MATCH($B155,リレー小男申込!$Q$14:$Q$205,0),リレー小男申込!$N$14:$V$205,9))</f>
        <v/>
      </c>
      <c r="AE155" s="97" t="str">
        <f t="shared" si="26"/>
        <v/>
      </c>
      <c r="AH155" t="str">
        <f t="shared" si="28"/>
        <v/>
      </c>
      <c r="AI155" t="str">
        <f t="shared" si="29"/>
        <v/>
      </c>
      <c r="AJ155" t="str">
        <f t="shared" si="30"/>
        <v/>
      </c>
      <c r="AK155" t="str">
        <f t="shared" si="31"/>
        <v/>
      </c>
      <c r="AL155" t="str">
        <f t="shared" si="32"/>
        <v/>
      </c>
      <c r="AM155" t="str">
        <f t="shared" si="33"/>
        <v/>
      </c>
      <c r="AN155" t="str">
        <f t="shared" si="34"/>
        <v/>
      </c>
      <c r="AO155" t="str">
        <f t="shared" si="35"/>
        <v/>
      </c>
      <c r="AP155" t="str">
        <f t="shared" si="36"/>
        <v/>
      </c>
      <c r="AQ155" t="str">
        <f t="shared" si="37"/>
        <v/>
      </c>
    </row>
    <row r="156" spans="1:43">
      <c r="A156" s="250">
        <f t="shared" si="38"/>
        <v>148</v>
      </c>
      <c r="B156" s="42"/>
      <c r="C156" s="47"/>
      <c r="D156" s="41"/>
      <c r="E156" s="199"/>
      <c r="F156" s="250" t="str">
        <f>IF(ISERROR(VLOOKUP(MATCH($B156,小学校ナンバーカード!$B$3:$B$30,1),小学校ナンバーカード!$A$3:$C$30,3)),"",VLOOKUP(MATCH($B156,小学校ナンバーカード!$B$3:$B$30,1),小学校ナンバーカード!$A$3:$C$30,3))</f>
        <v/>
      </c>
      <c r="G156" s="162" t="str">
        <f t="shared" si="27"/>
        <v/>
      </c>
      <c r="H156" s="35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56" t="str">
        <f>IF($B156="","",IF(ISERROR(MATCH($B156,リレー小男申込!$Q$14:$Q$255,0)),"","○"))</f>
        <v/>
      </c>
      <c r="AC156" s="56" t="str">
        <f>IF(ISERROR(MATCH($B156,リレー小男申込!$Q$14:$Q$205,0)),"",VLOOKUP(MATCH($B156,リレー小男申込!$Q$14:$Q$205,0),リレー小男申込!$N$14:$V$205,9))</f>
        <v/>
      </c>
      <c r="AE156" s="97" t="str">
        <f t="shared" si="26"/>
        <v/>
      </c>
      <c r="AH156" t="str">
        <f t="shared" si="28"/>
        <v/>
      </c>
      <c r="AI156" t="str">
        <f t="shared" si="29"/>
        <v/>
      </c>
      <c r="AJ156" t="str">
        <f t="shared" si="30"/>
        <v/>
      </c>
      <c r="AK156" t="str">
        <f t="shared" si="31"/>
        <v/>
      </c>
      <c r="AL156" t="str">
        <f t="shared" si="32"/>
        <v/>
      </c>
      <c r="AM156" t="str">
        <f t="shared" si="33"/>
        <v/>
      </c>
      <c r="AN156" t="str">
        <f t="shared" si="34"/>
        <v/>
      </c>
      <c r="AO156" t="str">
        <f t="shared" si="35"/>
        <v/>
      </c>
      <c r="AP156" t="str">
        <f t="shared" si="36"/>
        <v/>
      </c>
      <c r="AQ156" t="str">
        <f t="shared" si="37"/>
        <v/>
      </c>
    </row>
    <row r="157" spans="1:43">
      <c r="A157" s="250">
        <f t="shared" si="38"/>
        <v>149</v>
      </c>
      <c r="B157" s="42"/>
      <c r="C157" s="47"/>
      <c r="D157" s="41"/>
      <c r="E157" s="199"/>
      <c r="F157" s="250" t="str">
        <f>IF(ISERROR(VLOOKUP(MATCH($B157,小学校ナンバーカード!$B$3:$B$30,1),小学校ナンバーカード!$A$3:$C$30,3)),"",VLOOKUP(MATCH($B157,小学校ナンバーカード!$B$3:$B$30,1),小学校ナンバーカード!$A$3:$C$30,3))</f>
        <v/>
      </c>
      <c r="G157" s="162" t="str">
        <f t="shared" si="27"/>
        <v/>
      </c>
      <c r="H157" s="35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56" t="str">
        <f>IF($B157="","",IF(ISERROR(MATCH($B157,リレー小男申込!$Q$14:$Q$255,0)),"","○"))</f>
        <v/>
      </c>
      <c r="AC157" s="56" t="str">
        <f>IF(ISERROR(MATCH($B157,リレー小男申込!$Q$14:$Q$205,0)),"",VLOOKUP(MATCH($B157,リレー小男申込!$Q$14:$Q$205,0),リレー小男申込!$N$14:$V$205,9))</f>
        <v/>
      </c>
      <c r="AE157" s="97" t="str">
        <f t="shared" si="26"/>
        <v/>
      </c>
      <c r="AH157" t="str">
        <f t="shared" si="28"/>
        <v/>
      </c>
      <c r="AI157" t="str">
        <f t="shared" si="29"/>
        <v/>
      </c>
      <c r="AJ157" t="str">
        <f t="shared" si="30"/>
        <v/>
      </c>
      <c r="AK157" t="str">
        <f t="shared" si="31"/>
        <v/>
      </c>
      <c r="AL157" t="str">
        <f t="shared" si="32"/>
        <v/>
      </c>
      <c r="AM157" t="str">
        <f t="shared" si="33"/>
        <v/>
      </c>
      <c r="AN157" t="str">
        <f t="shared" si="34"/>
        <v/>
      </c>
      <c r="AO157" t="str">
        <f t="shared" si="35"/>
        <v/>
      </c>
      <c r="AP157" t="str">
        <f t="shared" si="36"/>
        <v/>
      </c>
      <c r="AQ157" t="str">
        <f t="shared" si="37"/>
        <v/>
      </c>
    </row>
    <row r="158" spans="1:43">
      <c r="A158" s="251">
        <f t="shared" si="38"/>
        <v>150</v>
      </c>
      <c r="B158" s="45"/>
      <c r="C158" s="48"/>
      <c r="D158" s="43"/>
      <c r="E158" s="200"/>
      <c r="F158" s="251" t="str">
        <f>IF(ISERROR(VLOOKUP(MATCH($B158,小学校ナンバーカード!$B$3:$B$30,1),小学校ナンバーカード!$A$3:$C$30,3)),"",VLOOKUP(MATCH($B158,小学校ナンバーカード!$B$3:$B$30,1),小学校ナンバーカード!$A$3:$C$30,3))</f>
        <v/>
      </c>
      <c r="G158" s="165" t="str">
        <f t="shared" si="27"/>
        <v/>
      </c>
      <c r="H158" s="63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5" t="str">
        <f>IF($B158="","",IF(ISERROR(MATCH($B158,リレー小男申込!$Q$14:$Q$255,0)),"","○"))</f>
        <v/>
      </c>
      <c r="AC158" s="65" t="str">
        <f>IF(ISERROR(MATCH($B158,リレー小男申込!$Q$14:$Q$205,0)),"",VLOOKUP(MATCH($B158,リレー小男申込!$Q$14:$Q$205,0),リレー小男申込!$N$14:$V$205,9))</f>
        <v/>
      </c>
      <c r="AE158" s="97" t="str">
        <f t="shared" si="26"/>
        <v/>
      </c>
      <c r="AH158" t="str">
        <f t="shared" si="28"/>
        <v/>
      </c>
      <c r="AI158" t="str">
        <f t="shared" si="29"/>
        <v/>
      </c>
      <c r="AJ158" t="str">
        <f t="shared" si="30"/>
        <v/>
      </c>
      <c r="AK158" t="str">
        <f t="shared" si="31"/>
        <v/>
      </c>
      <c r="AL158" t="str">
        <f t="shared" si="32"/>
        <v/>
      </c>
      <c r="AM158" t="str">
        <f t="shared" si="33"/>
        <v/>
      </c>
      <c r="AN158" t="str">
        <f t="shared" si="34"/>
        <v/>
      </c>
      <c r="AO158" t="str">
        <f t="shared" si="35"/>
        <v/>
      </c>
      <c r="AP158" t="str">
        <f t="shared" si="36"/>
        <v/>
      </c>
      <c r="AQ158" t="str">
        <f t="shared" si="37"/>
        <v/>
      </c>
    </row>
    <row r="159" spans="1:43">
      <c r="A159" s="249">
        <f t="shared" si="38"/>
        <v>151</v>
      </c>
      <c r="B159" s="52"/>
      <c r="C159" s="53"/>
      <c r="D159" s="54"/>
      <c r="E159" s="201"/>
      <c r="F159" s="252" t="str">
        <f>IF(ISERROR(VLOOKUP(MATCH($B159,小学校ナンバーカード!$B$3:$B$30,1),小学校ナンバーカード!$A$3:$C$30,3)),"",VLOOKUP(MATCH($B159,小学校ナンバーカード!$B$3:$B$30,1),小学校ナンバーカード!$A$3:$C$30,3))</f>
        <v/>
      </c>
      <c r="G159" s="164" t="str">
        <f t="shared" si="27"/>
        <v/>
      </c>
      <c r="H159" s="60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2" t="str">
        <f>IF($B159="","",IF(ISERROR(MATCH($B159,リレー小男申込!$Q$14:$Q$255,0)),"","○"))</f>
        <v/>
      </c>
      <c r="AC159" s="62" t="str">
        <f>IF(ISERROR(MATCH($B159,リレー小男申込!$Q$14:$Q$205,0)),"",VLOOKUP(MATCH($B159,リレー小男申込!$Q$14:$Q$205,0),リレー小男申込!$N$14:$V$205,9))</f>
        <v/>
      </c>
      <c r="AE159" s="97" t="str">
        <f t="shared" si="26"/>
        <v/>
      </c>
      <c r="AH159" t="str">
        <f t="shared" si="28"/>
        <v/>
      </c>
      <c r="AI159" t="str">
        <f t="shared" si="29"/>
        <v/>
      </c>
      <c r="AJ159" t="str">
        <f t="shared" si="30"/>
        <v/>
      </c>
      <c r="AK159" t="str">
        <f t="shared" si="31"/>
        <v/>
      </c>
      <c r="AL159" t="str">
        <f t="shared" si="32"/>
        <v/>
      </c>
      <c r="AM159" t="str">
        <f t="shared" si="33"/>
        <v/>
      </c>
      <c r="AN159" t="str">
        <f t="shared" si="34"/>
        <v/>
      </c>
      <c r="AO159" t="str">
        <f t="shared" si="35"/>
        <v/>
      </c>
      <c r="AP159" t="str">
        <f t="shared" si="36"/>
        <v/>
      </c>
      <c r="AQ159" t="str">
        <f t="shared" si="37"/>
        <v/>
      </c>
    </row>
    <row r="160" spans="1:43">
      <c r="A160" s="250">
        <f t="shared" si="38"/>
        <v>152</v>
      </c>
      <c r="B160" s="42"/>
      <c r="C160" s="47"/>
      <c r="D160" s="41"/>
      <c r="E160" s="199"/>
      <c r="F160" s="250" t="str">
        <f>IF(ISERROR(VLOOKUP(MATCH($B160,小学校ナンバーカード!$B$3:$B$30,1),小学校ナンバーカード!$A$3:$C$30,3)),"",VLOOKUP(MATCH($B160,小学校ナンバーカード!$B$3:$B$30,1),小学校ナンバーカード!$A$3:$C$30,3))</f>
        <v/>
      </c>
      <c r="G160" s="162" t="str">
        <f t="shared" si="27"/>
        <v/>
      </c>
      <c r="H160" s="35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56" t="str">
        <f>IF($B160="","",IF(ISERROR(MATCH($B160,リレー小男申込!$Q$14:$Q$255,0)),"","○"))</f>
        <v/>
      </c>
      <c r="AC160" s="56" t="str">
        <f>IF(ISERROR(MATCH($B160,リレー小男申込!$Q$14:$Q$205,0)),"",VLOOKUP(MATCH($B160,リレー小男申込!$Q$14:$Q$205,0),リレー小男申込!$N$14:$V$205,9))</f>
        <v/>
      </c>
      <c r="AE160" s="97" t="str">
        <f t="shared" si="26"/>
        <v/>
      </c>
      <c r="AH160" t="str">
        <f t="shared" si="28"/>
        <v/>
      </c>
      <c r="AI160" t="str">
        <f t="shared" si="29"/>
        <v/>
      </c>
      <c r="AJ160" t="str">
        <f t="shared" si="30"/>
        <v/>
      </c>
      <c r="AK160" t="str">
        <f t="shared" si="31"/>
        <v/>
      </c>
      <c r="AL160" t="str">
        <f t="shared" si="32"/>
        <v/>
      </c>
      <c r="AM160" t="str">
        <f t="shared" si="33"/>
        <v/>
      </c>
      <c r="AN160" t="str">
        <f t="shared" si="34"/>
        <v/>
      </c>
      <c r="AO160" t="str">
        <f t="shared" si="35"/>
        <v/>
      </c>
      <c r="AP160" t="str">
        <f t="shared" si="36"/>
        <v/>
      </c>
      <c r="AQ160" t="str">
        <f t="shared" si="37"/>
        <v/>
      </c>
    </row>
    <row r="161" spans="1:43">
      <c r="A161" s="250">
        <f t="shared" si="38"/>
        <v>153</v>
      </c>
      <c r="B161" s="42"/>
      <c r="C161" s="47"/>
      <c r="D161" s="41"/>
      <c r="E161" s="199"/>
      <c r="F161" s="250" t="str">
        <f>IF(ISERROR(VLOOKUP(MATCH($B161,小学校ナンバーカード!$B$3:$B$30,1),小学校ナンバーカード!$A$3:$C$30,3)),"",VLOOKUP(MATCH($B161,小学校ナンバーカード!$B$3:$B$30,1),小学校ナンバーカード!$A$3:$C$30,3))</f>
        <v/>
      </c>
      <c r="G161" s="162" t="str">
        <f t="shared" si="27"/>
        <v/>
      </c>
      <c r="H161" s="35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56" t="str">
        <f>IF($B161="","",IF(ISERROR(MATCH($B161,リレー小男申込!$Q$14:$Q$255,0)),"","○"))</f>
        <v/>
      </c>
      <c r="AC161" s="56" t="str">
        <f>IF(ISERROR(MATCH($B161,リレー小男申込!$Q$14:$Q$205,0)),"",VLOOKUP(MATCH($B161,リレー小男申込!$Q$14:$Q$205,0),リレー小男申込!$N$14:$V$205,9))</f>
        <v/>
      </c>
      <c r="AE161" s="97" t="str">
        <f t="shared" si="26"/>
        <v/>
      </c>
      <c r="AH161" t="str">
        <f t="shared" si="28"/>
        <v/>
      </c>
      <c r="AI161" t="str">
        <f t="shared" si="29"/>
        <v/>
      </c>
      <c r="AJ161" t="str">
        <f t="shared" si="30"/>
        <v/>
      </c>
      <c r="AK161" t="str">
        <f t="shared" si="31"/>
        <v/>
      </c>
      <c r="AL161" t="str">
        <f t="shared" si="32"/>
        <v/>
      </c>
      <c r="AM161" t="str">
        <f t="shared" si="33"/>
        <v/>
      </c>
      <c r="AN161" t="str">
        <f t="shared" si="34"/>
        <v/>
      </c>
      <c r="AO161" t="str">
        <f t="shared" si="35"/>
        <v/>
      </c>
      <c r="AP161" t="str">
        <f t="shared" si="36"/>
        <v/>
      </c>
      <c r="AQ161" t="str">
        <f t="shared" si="37"/>
        <v/>
      </c>
    </row>
    <row r="162" spans="1:43">
      <c r="A162" s="250">
        <f t="shared" si="38"/>
        <v>154</v>
      </c>
      <c r="B162" s="42"/>
      <c r="C162" s="47"/>
      <c r="D162" s="41"/>
      <c r="E162" s="199"/>
      <c r="F162" s="250" t="str">
        <f>IF(ISERROR(VLOOKUP(MATCH($B162,小学校ナンバーカード!$B$3:$B$30,1),小学校ナンバーカード!$A$3:$C$30,3)),"",VLOOKUP(MATCH($B162,小学校ナンバーカード!$B$3:$B$30,1),小学校ナンバーカード!$A$3:$C$30,3))</f>
        <v/>
      </c>
      <c r="G162" s="162" t="str">
        <f t="shared" si="27"/>
        <v/>
      </c>
      <c r="H162" s="35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56" t="str">
        <f>IF($B162="","",IF(ISERROR(MATCH($B162,リレー小男申込!$Q$14:$Q$255,0)),"","○"))</f>
        <v/>
      </c>
      <c r="AC162" s="56" t="str">
        <f>IF(ISERROR(MATCH($B162,リレー小男申込!$Q$14:$Q$205,0)),"",VLOOKUP(MATCH($B162,リレー小男申込!$Q$14:$Q$205,0),リレー小男申込!$N$14:$V$205,9))</f>
        <v/>
      </c>
      <c r="AE162" s="97" t="str">
        <f t="shared" si="26"/>
        <v/>
      </c>
      <c r="AH162" t="str">
        <f t="shared" si="28"/>
        <v/>
      </c>
      <c r="AI162" t="str">
        <f t="shared" si="29"/>
        <v/>
      </c>
      <c r="AJ162" t="str">
        <f t="shared" si="30"/>
        <v/>
      </c>
      <c r="AK162" t="str">
        <f t="shared" si="31"/>
        <v/>
      </c>
      <c r="AL162" t="str">
        <f t="shared" si="32"/>
        <v/>
      </c>
      <c r="AM162" t="str">
        <f t="shared" si="33"/>
        <v/>
      </c>
      <c r="AN162" t="str">
        <f t="shared" si="34"/>
        <v/>
      </c>
      <c r="AO162" t="str">
        <f t="shared" si="35"/>
        <v/>
      </c>
      <c r="AP162" t="str">
        <f t="shared" si="36"/>
        <v/>
      </c>
      <c r="AQ162" t="str">
        <f t="shared" si="37"/>
        <v/>
      </c>
    </row>
    <row r="163" spans="1:43">
      <c r="A163" s="250">
        <f t="shared" si="38"/>
        <v>155</v>
      </c>
      <c r="B163" s="42"/>
      <c r="C163" s="47"/>
      <c r="D163" s="41"/>
      <c r="E163" s="199"/>
      <c r="F163" s="250" t="str">
        <f>IF(ISERROR(VLOOKUP(MATCH($B163,小学校ナンバーカード!$B$3:$B$30,1),小学校ナンバーカード!$A$3:$C$30,3)),"",VLOOKUP(MATCH($B163,小学校ナンバーカード!$B$3:$B$30,1),小学校ナンバーカード!$A$3:$C$30,3))</f>
        <v/>
      </c>
      <c r="G163" s="162" t="str">
        <f t="shared" si="27"/>
        <v/>
      </c>
      <c r="H163" s="35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56" t="str">
        <f>IF($B163="","",IF(ISERROR(MATCH($B163,リレー小男申込!$Q$14:$Q$255,0)),"","○"))</f>
        <v/>
      </c>
      <c r="AC163" s="56" t="str">
        <f>IF(ISERROR(MATCH($B163,リレー小男申込!$Q$14:$Q$205,0)),"",VLOOKUP(MATCH($B163,リレー小男申込!$Q$14:$Q$205,0),リレー小男申込!$N$14:$V$205,9))</f>
        <v/>
      </c>
      <c r="AE163" s="97" t="str">
        <f t="shared" si="26"/>
        <v/>
      </c>
      <c r="AH163" t="str">
        <f t="shared" si="28"/>
        <v/>
      </c>
      <c r="AI163" t="str">
        <f t="shared" si="29"/>
        <v/>
      </c>
      <c r="AJ163" t="str">
        <f t="shared" si="30"/>
        <v/>
      </c>
      <c r="AK163" t="str">
        <f t="shared" si="31"/>
        <v/>
      </c>
      <c r="AL163" t="str">
        <f t="shared" si="32"/>
        <v/>
      </c>
      <c r="AM163" t="str">
        <f t="shared" si="33"/>
        <v/>
      </c>
      <c r="AN163" t="str">
        <f t="shared" si="34"/>
        <v/>
      </c>
      <c r="AO163" t="str">
        <f t="shared" si="35"/>
        <v/>
      </c>
      <c r="AP163" t="str">
        <f t="shared" si="36"/>
        <v/>
      </c>
      <c r="AQ163" t="str">
        <f t="shared" si="37"/>
        <v/>
      </c>
    </row>
    <row r="164" spans="1:43">
      <c r="A164" s="250">
        <f t="shared" si="38"/>
        <v>156</v>
      </c>
      <c r="B164" s="42"/>
      <c r="C164" s="47"/>
      <c r="D164" s="41"/>
      <c r="E164" s="199"/>
      <c r="F164" s="250" t="str">
        <f>IF(ISERROR(VLOOKUP(MATCH($B164,小学校ナンバーカード!$B$3:$B$30,1),小学校ナンバーカード!$A$3:$C$30,3)),"",VLOOKUP(MATCH($B164,小学校ナンバーカード!$B$3:$B$30,1),小学校ナンバーカード!$A$3:$C$30,3))</f>
        <v/>
      </c>
      <c r="G164" s="162" t="str">
        <f t="shared" si="27"/>
        <v/>
      </c>
      <c r="H164" s="35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56" t="str">
        <f>IF($B164="","",IF(ISERROR(MATCH($B164,リレー小男申込!$Q$14:$Q$255,0)),"","○"))</f>
        <v/>
      </c>
      <c r="AC164" s="56" t="str">
        <f>IF(ISERROR(MATCH($B164,リレー小男申込!$Q$14:$Q$205,0)),"",VLOOKUP(MATCH($B164,リレー小男申込!$Q$14:$Q$205,0),リレー小男申込!$N$14:$V$205,9))</f>
        <v/>
      </c>
      <c r="AE164" s="97" t="str">
        <f t="shared" si="26"/>
        <v/>
      </c>
      <c r="AH164" t="str">
        <f t="shared" si="28"/>
        <v/>
      </c>
      <c r="AI164" t="str">
        <f t="shared" si="29"/>
        <v/>
      </c>
      <c r="AJ164" t="str">
        <f t="shared" si="30"/>
        <v/>
      </c>
      <c r="AK164" t="str">
        <f t="shared" si="31"/>
        <v/>
      </c>
      <c r="AL164" t="str">
        <f t="shared" si="32"/>
        <v/>
      </c>
      <c r="AM164" t="str">
        <f t="shared" si="33"/>
        <v/>
      </c>
      <c r="AN164" t="str">
        <f t="shared" si="34"/>
        <v/>
      </c>
      <c r="AO164" t="str">
        <f t="shared" si="35"/>
        <v/>
      </c>
      <c r="AP164" t="str">
        <f t="shared" si="36"/>
        <v/>
      </c>
      <c r="AQ164" t="str">
        <f t="shared" si="37"/>
        <v/>
      </c>
    </row>
    <row r="165" spans="1:43">
      <c r="A165" s="250">
        <f t="shared" si="38"/>
        <v>157</v>
      </c>
      <c r="B165" s="42"/>
      <c r="C165" s="47"/>
      <c r="D165" s="41"/>
      <c r="E165" s="199"/>
      <c r="F165" s="250" t="str">
        <f>IF(ISERROR(VLOOKUP(MATCH($B165,小学校ナンバーカード!$B$3:$B$30,1),小学校ナンバーカード!$A$3:$C$30,3)),"",VLOOKUP(MATCH($B165,小学校ナンバーカード!$B$3:$B$30,1),小学校ナンバーカード!$A$3:$C$30,3))</f>
        <v/>
      </c>
      <c r="G165" s="162" t="str">
        <f t="shared" si="27"/>
        <v/>
      </c>
      <c r="H165" s="35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56" t="str">
        <f>IF($B165="","",IF(ISERROR(MATCH($B165,リレー小男申込!$Q$14:$Q$255,0)),"","○"))</f>
        <v/>
      </c>
      <c r="AC165" s="56" t="str">
        <f>IF(ISERROR(MATCH($B165,リレー小男申込!$Q$14:$Q$205,0)),"",VLOOKUP(MATCH($B165,リレー小男申込!$Q$14:$Q$205,0),リレー小男申込!$N$14:$V$205,9))</f>
        <v/>
      </c>
      <c r="AE165" s="97" t="str">
        <f t="shared" si="26"/>
        <v/>
      </c>
      <c r="AH165" t="str">
        <f t="shared" si="28"/>
        <v/>
      </c>
      <c r="AI165" t="str">
        <f t="shared" si="29"/>
        <v/>
      </c>
      <c r="AJ165" t="str">
        <f t="shared" si="30"/>
        <v/>
      </c>
      <c r="AK165" t="str">
        <f t="shared" si="31"/>
        <v/>
      </c>
      <c r="AL165" t="str">
        <f t="shared" si="32"/>
        <v/>
      </c>
      <c r="AM165" t="str">
        <f t="shared" si="33"/>
        <v/>
      </c>
      <c r="AN165" t="str">
        <f t="shared" si="34"/>
        <v/>
      </c>
      <c r="AO165" t="str">
        <f t="shared" si="35"/>
        <v/>
      </c>
      <c r="AP165" t="str">
        <f t="shared" si="36"/>
        <v/>
      </c>
      <c r="AQ165" t="str">
        <f t="shared" si="37"/>
        <v/>
      </c>
    </row>
    <row r="166" spans="1:43">
      <c r="A166" s="250">
        <f t="shared" si="38"/>
        <v>158</v>
      </c>
      <c r="B166" s="42"/>
      <c r="C166" s="47"/>
      <c r="D166" s="41"/>
      <c r="E166" s="199"/>
      <c r="F166" s="250" t="str">
        <f>IF(ISERROR(VLOOKUP(MATCH($B166,小学校ナンバーカード!$B$3:$B$30,1),小学校ナンバーカード!$A$3:$C$30,3)),"",VLOOKUP(MATCH($B166,小学校ナンバーカード!$B$3:$B$30,1),小学校ナンバーカード!$A$3:$C$30,3))</f>
        <v/>
      </c>
      <c r="G166" s="162" t="str">
        <f t="shared" si="27"/>
        <v/>
      </c>
      <c r="H166" s="35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56" t="str">
        <f>IF($B166="","",IF(ISERROR(MATCH($B166,リレー小男申込!$Q$14:$Q$255,0)),"","○"))</f>
        <v/>
      </c>
      <c r="AC166" s="56" t="str">
        <f>IF(ISERROR(MATCH($B166,リレー小男申込!$Q$14:$Q$205,0)),"",VLOOKUP(MATCH($B166,リレー小男申込!$Q$14:$Q$205,0),リレー小男申込!$N$14:$V$205,9))</f>
        <v/>
      </c>
      <c r="AE166" s="97" t="str">
        <f t="shared" si="26"/>
        <v/>
      </c>
      <c r="AH166" t="str">
        <f t="shared" si="28"/>
        <v/>
      </c>
      <c r="AI166" t="str">
        <f t="shared" si="29"/>
        <v/>
      </c>
      <c r="AJ166" t="str">
        <f t="shared" si="30"/>
        <v/>
      </c>
      <c r="AK166" t="str">
        <f t="shared" si="31"/>
        <v/>
      </c>
      <c r="AL166" t="str">
        <f t="shared" si="32"/>
        <v/>
      </c>
      <c r="AM166" t="str">
        <f t="shared" si="33"/>
        <v/>
      </c>
      <c r="AN166" t="str">
        <f t="shared" si="34"/>
        <v/>
      </c>
      <c r="AO166" t="str">
        <f t="shared" si="35"/>
        <v/>
      </c>
      <c r="AP166" t="str">
        <f t="shared" si="36"/>
        <v/>
      </c>
      <c r="AQ166" t="str">
        <f t="shared" si="37"/>
        <v/>
      </c>
    </row>
    <row r="167" spans="1:43">
      <c r="A167" s="250">
        <f t="shared" si="38"/>
        <v>159</v>
      </c>
      <c r="B167" s="42"/>
      <c r="C167" s="47"/>
      <c r="D167" s="41"/>
      <c r="E167" s="199"/>
      <c r="F167" s="250" t="str">
        <f>IF(ISERROR(VLOOKUP(MATCH($B167,小学校ナンバーカード!$B$3:$B$30,1),小学校ナンバーカード!$A$3:$C$30,3)),"",VLOOKUP(MATCH($B167,小学校ナンバーカード!$B$3:$B$30,1),小学校ナンバーカード!$A$3:$C$30,3))</f>
        <v/>
      </c>
      <c r="G167" s="162" t="str">
        <f t="shared" si="27"/>
        <v/>
      </c>
      <c r="H167" s="35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56" t="str">
        <f>IF($B167="","",IF(ISERROR(MATCH($B167,リレー小男申込!$Q$14:$Q$255,0)),"","○"))</f>
        <v/>
      </c>
      <c r="AC167" s="56" t="str">
        <f>IF(ISERROR(MATCH($B167,リレー小男申込!$Q$14:$Q$205,0)),"",VLOOKUP(MATCH($B167,リレー小男申込!$Q$14:$Q$205,0),リレー小男申込!$N$14:$V$205,9))</f>
        <v/>
      </c>
      <c r="AE167" s="97" t="str">
        <f t="shared" si="26"/>
        <v/>
      </c>
      <c r="AH167" t="str">
        <f t="shared" si="28"/>
        <v/>
      </c>
      <c r="AI167" t="str">
        <f t="shared" si="29"/>
        <v/>
      </c>
      <c r="AJ167" t="str">
        <f t="shared" si="30"/>
        <v/>
      </c>
      <c r="AK167" t="str">
        <f t="shared" si="31"/>
        <v/>
      </c>
      <c r="AL167" t="str">
        <f t="shared" si="32"/>
        <v/>
      </c>
      <c r="AM167" t="str">
        <f t="shared" si="33"/>
        <v/>
      </c>
      <c r="AN167" t="str">
        <f t="shared" si="34"/>
        <v/>
      </c>
      <c r="AO167" t="str">
        <f t="shared" si="35"/>
        <v/>
      </c>
      <c r="AP167" t="str">
        <f t="shared" si="36"/>
        <v/>
      </c>
      <c r="AQ167" t="str">
        <f t="shared" si="37"/>
        <v/>
      </c>
    </row>
    <row r="168" spans="1:43">
      <c r="A168" s="251">
        <f t="shared" si="38"/>
        <v>160</v>
      </c>
      <c r="B168" s="49"/>
      <c r="C168" s="50"/>
      <c r="D168" s="51"/>
      <c r="E168" s="202"/>
      <c r="F168" s="253" t="str">
        <f>IF(ISERROR(VLOOKUP(MATCH($B168,小学校ナンバーカード!$B$3:$B$30,1),小学校ナンバーカード!$A$3:$C$30,3)),"",VLOOKUP(MATCH($B168,小学校ナンバーカード!$B$3:$B$30,1),小学校ナンバーカード!$A$3:$C$30,3))</f>
        <v/>
      </c>
      <c r="G168" s="163" t="str">
        <f t="shared" si="27"/>
        <v/>
      </c>
      <c r="H168" s="57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9" t="str">
        <f>IF($B168="","",IF(ISERROR(MATCH($B168,リレー小男申込!$Q$14:$Q$255,0)),"","○"))</f>
        <v/>
      </c>
      <c r="AC168" s="59" t="str">
        <f>IF(ISERROR(MATCH($B168,リレー小男申込!$Q$14:$Q$205,0)),"",VLOOKUP(MATCH($B168,リレー小男申込!$Q$14:$Q$205,0),リレー小男申込!$N$14:$V$205,9))</f>
        <v/>
      </c>
      <c r="AE168" s="97" t="str">
        <f t="shared" si="26"/>
        <v/>
      </c>
      <c r="AH168" t="str">
        <f t="shared" si="28"/>
        <v/>
      </c>
      <c r="AI168" t="str">
        <f t="shared" si="29"/>
        <v/>
      </c>
      <c r="AJ168" t="str">
        <f t="shared" si="30"/>
        <v/>
      </c>
      <c r="AK168" t="str">
        <f t="shared" si="31"/>
        <v/>
      </c>
      <c r="AL168" t="str">
        <f t="shared" si="32"/>
        <v/>
      </c>
      <c r="AM168" t="str">
        <f t="shared" si="33"/>
        <v/>
      </c>
      <c r="AN168" t="str">
        <f t="shared" si="34"/>
        <v/>
      </c>
      <c r="AO168" t="str">
        <f t="shared" si="35"/>
        <v/>
      </c>
      <c r="AP168" t="str">
        <f t="shared" si="36"/>
        <v/>
      </c>
      <c r="AQ168" t="str">
        <f t="shared" si="37"/>
        <v/>
      </c>
    </row>
    <row r="169" spans="1:43">
      <c r="A169" s="249">
        <f t="shared" si="38"/>
        <v>161</v>
      </c>
      <c r="B169" s="44"/>
      <c r="C169" s="46"/>
      <c r="D169" s="40"/>
      <c r="E169" s="198"/>
      <c r="F169" s="249" t="str">
        <f>IF(ISERROR(VLOOKUP(MATCH($B169,小学校ナンバーカード!$B$3:$B$30,1),小学校ナンバーカード!$A$3:$C$30,3)),"",VLOOKUP(MATCH($B169,小学校ナンバーカード!$B$3:$B$30,1),小学校ナンバーカード!$A$3:$C$30,3))</f>
        <v/>
      </c>
      <c r="G169" s="161" t="str">
        <f t="shared" si="27"/>
        <v/>
      </c>
      <c r="H169" s="33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55" t="str">
        <f>IF($B169="","",IF(ISERROR(MATCH($B169,リレー小男申込!$Q$14:$Q$255,0)),"","○"))</f>
        <v/>
      </c>
      <c r="AC169" s="55" t="str">
        <f>IF(ISERROR(MATCH($B169,リレー小男申込!$Q$14:$Q$205,0)),"",VLOOKUP(MATCH($B169,リレー小男申込!$Q$14:$Q$205,0),リレー小男申込!$N$14:$V$205,9))</f>
        <v/>
      </c>
      <c r="AE169" s="97" t="str">
        <f t="shared" si="26"/>
        <v/>
      </c>
      <c r="AH169" t="str">
        <f t="shared" si="28"/>
        <v/>
      </c>
      <c r="AI169" t="str">
        <f t="shared" si="29"/>
        <v/>
      </c>
      <c r="AJ169" t="str">
        <f t="shared" si="30"/>
        <v/>
      </c>
      <c r="AK169" t="str">
        <f t="shared" si="31"/>
        <v/>
      </c>
      <c r="AL169" t="str">
        <f t="shared" si="32"/>
        <v/>
      </c>
      <c r="AM169" t="str">
        <f t="shared" si="33"/>
        <v/>
      </c>
      <c r="AN169" t="str">
        <f t="shared" si="34"/>
        <v/>
      </c>
      <c r="AO169" t="str">
        <f t="shared" si="35"/>
        <v/>
      </c>
      <c r="AP169" t="str">
        <f t="shared" si="36"/>
        <v/>
      </c>
      <c r="AQ169" t="str">
        <f t="shared" si="37"/>
        <v/>
      </c>
    </row>
    <row r="170" spans="1:43">
      <c r="A170" s="250">
        <f t="shared" si="38"/>
        <v>162</v>
      </c>
      <c r="B170" s="42"/>
      <c r="C170" s="47"/>
      <c r="D170" s="41"/>
      <c r="E170" s="199"/>
      <c r="F170" s="250" t="str">
        <f>IF(ISERROR(VLOOKUP(MATCH($B170,小学校ナンバーカード!$B$3:$B$30,1),小学校ナンバーカード!$A$3:$C$30,3)),"",VLOOKUP(MATCH($B170,小学校ナンバーカード!$B$3:$B$30,1),小学校ナンバーカード!$A$3:$C$30,3))</f>
        <v/>
      </c>
      <c r="G170" s="162" t="str">
        <f t="shared" si="27"/>
        <v/>
      </c>
      <c r="H170" s="35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56" t="str">
        <f>IF($B170="","",IF(ISERROR(MATCH($B170,リレー小男申込!$Q$14:$Q$255,0)),"","○"))</f>
        <v/>
      </c>
      <c r="AC170" s="56" t="str">
        <f>IF(ISERROR(MATCH($B170,リレー小男申込!$Q$14:$Q$205,0)),"",VLOOKUP(MATCH($B170,リレー小男申込!$Q$14:$Q$205,0),リレー小男申込!$N$14:$V$205,9))</f>
        <v/>
      </c>
      <c r="AE170" s="97" t="str">
        <f t="shared" si="26"/>
        <v/>
      </c>
      <c r="AH170" t="str">
        <f t="shared" si="28"/>
        <v/>
      </c>
      <c r="AI170" t="str">
        <f t="shared" si="29"/>
        <v/>
      </c>
      <c r="AJ170" t="str">
        <f t="shared" si="30"/>
        <v/>
      </c>
      <c r="AK170" t="str">
        <f t="shared" si="31"/>
        <v/>
      </c>
      <c r="AL170" t="str">
        <f t="shared" si="32"/>
        <v/>
      </c>
      <c r="AM170" t="str">
        <f t="shared" si="33"/>
        <v/>
      </c>
      <c r="AN170" t="str">
        <f t="shared" si="34"/>
        <v/>
      </c>
      <c r="AO170" t="str">
        <f t="shared" si="35"/>
        <v/>
      </c>
      <c r="AP170" t="str">
        <f t="shared" si="36"/>
        <v/>
      </c>
      <c r="AQ170" t="str">
        <f t="shared" si="37"/>
        <v/>
      </c>
    </row>
    <row r="171" spans="1:43">
      <c r="A171" s="250">
        <f t="shared" si="38"/>
        <v>163</v>
      </c>
      <c r="B171" s="42"/>
      <c r="C171" s="47"/>
      <c r="D171" s="41"/>
      <c r="E171" s="199"/>
      <c r="F171" s="250" t="str">
        <f>IF(ISERROR(VLOOKUP(MATCH($B171,小学校ナンバーカード!$B$3:$B$30,1),小学校ナンバーカード!$A$3:$C$30,3)),"",VLOOKUP(MATCH($B171,小学校ナンバーカード!$B$3:$B$30,1),小学校ナンバーカード!$A$3:$C$30,3))</f>
        <v/>
      </c>
      <c r="G171" s="162" t="str">
        <f t="shared" si="27"/>
        <v/>
      </c>
      <c r="H171" s="35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56" t="str">
        <f>IF($B171="","",IF(ISERROR(MATCH($B171,リレー小男申込!$Q$14:$Q$255,0)),"","○"))</f>
        <v/>
      </c>
      <c r="AC171" s="56" t="str">
        <f>IF(ISERROR(MATCH($B171,リレー小男申込!$Q$14:$Q$205,0)),"",VLOOKUP(MATCH($B171,リレー小男申込!$Q$14:$Q$205,0),リレー小男申込!$N$14:$V$205,9))</f>
        <v/>
      </c>
      <c r="AE171" s="97" t="str">
        <f t="shared" si="26"/>
        <v/>
      </c>
      <c r="AH171" t="str">
        <f t="shared" si="28"/>
        <v/>
      </c>
      <c r="AI171" t="str">
        <f t="shared" si="29"/>
        <v/>
      </c>
      <c r="AJ171" t="str">
        <f t="shared" si="30"/>
        <v/>
      </c>
      <c r="AK171" t="str">
        <f t="shared" si="31"/>
        <v/>
      </c>
      <c r="AL171" t="str">
        <f t="shared" si="32"/>
        <v/>
      </c>
      <c r="AM171" t="str">
        <f t="shared" si="33"/>
        <v/>
      </c>
      <c r="AN171" t="str">
        <f t="shared" si="34"/>
        <v/>
      </c>
      <c r="AO171" t="str">
        <f t="shared" si="35"/>
        <v/>
      </c>
      <c r="AP171" t="str">
        <f t="shared" si="36"/>
        <v/>
      </c>
      <c r="AQ171" t="str">
        <f t="shared" si="37"/>
        <v/>
      </c>
    </row>
    <row r="172" spans="1:43">
      <c r="A172" s="250">
        <f t="shared" si="38"/>
        <v>164</v>
      </c>
      <c r="B172" s="42"/>
      <c r="C172" s="47"/>
      <c r="D172" s="41"/>
      <c r="E172" s="199"/>
      <c r="F172" s="250" t="str">
        <f>IF(ISERROR(VLOOKUP(MATCH($B172,小学校ナンバーカード!$B$3:$B$30,1),小学校ナンバーカード!$A$3:$C$30,3)),"",VLOOKUP(MATCH($B172,小学校ナンバーカード!$B$3:$B$30,1),小学校ナンバーカード!$A$3:$C$30,3))</f>
        <v/>
      </c>
      <c r="G172" s="162" t="str">
        <f t="shared" si="27"/>
        <v/>
      </c>
      <c r="H172" s="35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56" t="str">
        <f>IF($B172="","",IF(ISERROR(MATCH($B172,リレー小男申込!$Q$14:$Q$255,0)),"","○"))</f>
        <v/>
      </c>
      <c r="AC172" s="56" t="str">
        <f>IF(ISERROR(MATCH($B172,リレー小男申込!$Q$14:$Q$205,0)),"",VLOOKUP(MATCH($B172,リレー小男申込!$Q$14:$Q$205,0),リレー小男申込!$N$14:$V$205,9))</f>
        <v/>
      </c>
      <c r="AE172" s="97" t="str">
        <f t="shared" si="26"/>
        <v/>
      </c>
      <c r="AH172" t="str">
        <f t="shared" si="28"/>
        <v/>
      </c>
      <c r="AI172" t="str">
        <f t="shared" si="29"/>
        <v/>
      </c>
      <c r="AJ172" t="str">
        <f t="shared" si="30"/>
        <v/>
      </c>
      <c r="AK172" t="str">
        <f t="shared" si="31"/>
        <v/>
      </c>
      <c r="AL172" t="str">
        <f t="shared" si="32"/>
        <v/>
      </c>
      <c r="AM172" t="str">
        <f t="shared" si="33"/>
        <v/>
      </c>
      <c r="AN172" t="str">
        <f t="shared" si="34"/>
        <v/>
      </c>
      <c r="AO172" t="str">
        <f t="shared" si="35"/>
        <v/>
      </c>
      <c r="AP172" t="str">
        <f t="shared" si="36"/>
        <v/>
      </c>
      <c r="AQ172" t="str">
        <f t="shared" si="37"/>
        <v/>
      </c>
    </row>
    <row r="173" spans="1:43">
      <c r="A173" s="250">
        <f t="shared" si="38"/>
        <v>165</v>
      </c>
      <c r="B173" s="42"/>
      <c r="C173" s="47"/>
      <c r="D173" s="41"/>
      <c r="E173" s="199"/>
      <c r="F173" s="250" t="str">
        <f>IF(ISERROR(VLOOKUP(MATCH($B173,小学校ナンバーカード!$B$3:$B$30,1),小学校ナンバーカード!$A$3:$C$30,3)),"",VLOOKUP(MATCH($B173,小学校ナンバーカード!$B$3:$B$30,1),小学校ナンバーカード!$A$3:$C$30,3))</f>
        <v/>
      </c>
      <c r="G173" s="162" t="str">
        <f t="shared" si="27"/>
        <v/>
      </c>
      <c r="H173" s="35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56" t="str">
        <f>IF($B173="","",IF(ISERROR(MATCH($B173,リレー小男申込!$Q$14:$Q$255,0)),"","○"))</f>
        <v/>
      </c>
      <c r="AC173" s="56" t="str">
        <f>IF(ISERROR(MATCH($B173,リレー小男申込!$Q$14:$Q$205,0)),"",VLOOKUP(MATCH($B173,リレー小男申込!$Q$14:$Q$205,0),リレー小男申込!$N$14:$V$205,9))</f>
        <v/>
      </c>
      <c r="AE173" s="97" t="str">
        <f t="shared" si="26"/>
        <v/>
      </c>
      <c r="AH173" t="str">
        <f t="shared" si="28"/>
        <v/>
      </c>
      <c r="AI173" t="str">
        <f t="shared" si="29"/>
        <v/>
      </c>
      <c r="AJ173" t="str">
        <f t="shared" si="30"/>
        <v/>
      </c>
      <c r="AK173" t="str">
        <f t="shared" si="31"/>
        <v/>
      </c>
      <c r="AL173" t="str">
        <f t="shared" si="32"/>
        <v/>
      </c>
      <c r="AM173" t="str">
        <f t="shared" si="33"/>
        <v/>
      </c>
      <c r="AN173" t="str">
        <f t="shared" si="34"/>
        <v/>
      </c>
      <c r="AO173" t="str">
        <f t="shared" si="35"/>
        <v/>
      </c>
      <c r="AP173" t="str">
        <f t="shared" si="36"/>
        <v/>
      </c>
      <c r="AQ173" t="str">
        <f t="shared" si="37"/>
        <v/>
      </c>
    </row>
    <row r="174" spans="1:43">
      <c r="A174" s="250">
        <f t="shared" si="38"/>
        <v>166</v>
      </c>
      <c r="B174" s="42"/>
      <c r="C174" s="47"/>
      <c r="D174" s="41"/>
      <c r="E174" s="199"/>
      <c r="F174" s="250" t="str">
        <f>IF(ISERROR(VLOOKUP(MATCH($B174,小学校ナンバーカード!$B$3:$B$30,1),小学校ナンバーカード!$A$3:$C$30,3)),"",VLOOKUP(MATCH($B174,小学校ナンバーカード!$B$3:$B$30,1),小学校ナンバーカード!$A$3:$C$30,3))</f>
        <v/>
      </c>
      <c r="G174" s="162" t="str">
        <f t="shared" si="27"/>
        <v/>
      </c>
      <c r="H174" s="35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56" t="str">
        <f>IF($B174="","",IF(ISERROR(MATCH($B174,リレー小男申込!$Q$14:$Q$255,0)),"","○"))</f>
        <v/>
      </c>
      <c r="AC174" s="56" t="str">
        <f>IF(ISERROR(MATCH($B174,リレー小男申込!$Q$14:$Q$205,0)),"",VLOOKUP(MATCH($B174,リレー小男申込!$Q$14:$Q$205,0),リレー小男申込!$N$14:$V$205,9))</f>
        <v/>
      </c>
      <c r="AE174" s="97" t="str">
        <f t="shared" si="26"/>
        <v/>
      </c>
      <c r="AH174" t="str">
        <f t="shared" si="28"/>
        <v/>
      </c>
      <c r="AI174" t="str">
        <f t="shared" si="29"/>
        <v/>
      </c>
      <c r="AJ174" t="str">
        <f t="shared" si="30"/>
        <v/>
      </c>
      <c r="AK174" t="str">
        <f t="shared" si="31"/>
        <v/>
      </c>
      <c r="AL174" t="str">
        <f t="shared" si="32"/>
        <v/>
      </c>
      <c r="AM174" t="str">
        <f t="shared" si="33"/>
        <v/>
      </c>
      <c r="AN174" t="str">
        <f t="shared" si="34"/>
        <v/>
      </c>
      <c r="AO174" t="str">
        <f t="shared" si="35"/>
        <v/>
      </c>
      <c r="AP174" t="str">
        <f t="shared" si="36"/>
        <v/>
      </c>
      <c r="AQ174" t="str">
        <f t="shared" si="37"/>
        <v/>
      </c>
    </row>
    <row r="175" spans="1:43">
      <c r="A175" s="250">
        <f t="shared" si="38"/>
        <v>167</v>
      </c>
      <c r="B175" s="42"/>
      <c r="C175" s="47"/>
      <c r="D175" s="41"/>
      <c r="E175" s="199"/>
      <c r="F175" s="250" t="str">
        <f>IF(ISERROR(VLOOKUP(MATCH($B175,小学校ナンバーカード!$B$3:$B$30,1),小学校ナンバーカード!$A$3:$C$30,3)),"",VLOOKUP(MATCH($B175,小学校ナンバーカード!$B$3:$B$30,1),小学校ナンバーカード!$A$3:$C$30,3))</f>
        <v/>
      </c>
      <c r="G175" s="162" t="str">
        <f t="shared" si="27"/>
        <v/>
      </c>
      <c r="H175" s="35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56" t="str">
        <f>IF($B175="","",IF(ISERROR(MATCH($B175,リレー小男申込!$Q$14:$Q$255,0)),"","○"))</f>
        <v/>
      </c>
      <c r="AC175" s="56" t="str">
        <f>IF(ISERROR(MATCH($B175,リレー小男申込!$Q$14:$Q$205,0)),"",VLOOKUP(MATCH($B175,リレー小男申込!$Q$14:$Q$205,0),リレー小男申込!$N$14:$V$205,9))</f>
        <v/>
      </c>
      <c r="AE175" s="97" t="str">
        <f t="shared" si="26"/>
        <v/>
      </c>
      <c r="AH175" t="str">
        <f t="shared" si="28"/>
        <v/>
      </c>
      <c r="AI175" t="str">
        <f t="shared" si="29"/>
        <v/>
      </c>
      <c r="AJ175" t="str">
        <f t="shared" si="30"/>
        <v/>
      </c>
      <c r="AK175" t="str">
        <f t="shared" si="31"/>
        <v/>
      </c>
      <c r="AL175" t="str">
        <f t="shared" si="32"/>
        <v/>
      </c>
      <c r="AM175" t="str">
        <f t="shared" si="33"/>
        <v/>
      </c>
      <c r="AN175" t="str">
        <f t="shared" si="34"/>
        <v/>
      </c>
      <c r="AO175" t="str">
        <f t="shared" si="35"/>
        <v/>
      </c>
      <c r="AP175" t="str">
        <f t="shared" si="36"/>
        <v/>
      </c>
      <c r="AQ175" t="str">
        <f t="shared" si="37"/>
        <v/>
      </c>
    </row>
    <row r="176" spans="1:43">
      <c r="A176" s="250">
        <f t="shared" si="38"/>
        <v>168</v>
      </c>
      <c r="B176" s="42"/>
      <c r="C176" s="47"/>
      <c r="D176" s="41"/>
      <c r="E176" s="199"/>
      <c r="F176" s="250" t="str">
        <f>IF(ISERROR(VLOOKUP(MATCH($B176,小学校ナンバーカード!$B$3:$B$30,1),小学校ナンバーカード!$A$3:$C$30,3)),"",VLOOKUP(MATCH($B176,小学校ナンバーカード!$B$3:$B$30,1),小学校ナンバーカード!$A$3:$C$30,3))</f>
        <v/>
      </c>
      <c r="G176" s="162" t="str">
        <f t="shared" si="27"/>
        <v/>
      </c>
      <c r="H176" s="35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56" t="str">
        <f>IF($B176="","",IF(ISERROR(MATCH($B176,リレー小男申込!$Q$14:$Q$255,0)),"","○"))</f>
        <v/>
      </c>
      <c r="AC176" s="56" t="str">
        <f>IF(ISERROR(MATCH($B176,リレー小男申込!$Q$14:$Q$205,0)),"",VLOOKUP(MATCH($B176,リレー小男申込!$Q$14:$Q$205,0),リレー小男申込!$N$14:$V$205,9))</f>
        <v/>
      </c>
      <c r="AE176" s="97" t="str">
        <f t="shared" si="26"/>
        <v/>
      </c>
      <c r="AH176" t="str">
        <f t="shared" si="28"/>
        <v/>
      </c>
      <c r="AI176" t="str">
        <f t="shared" si="29"/>
        <v/>
      </c>
      <c r="AJ176" t="str">
        <f t="shared" si="30"/>
        <v/>
      </c>
      <c r="AK176" t="str">
        <f t="shared" si="31"/>
        <v/>
      </c>
      <c r="AL176" t="str">
        <f t="shared" si="32"/>
        <v/>
      </c>
      <c r="AM176" t="str">
        <f t="shared" si="33"/>
        <v/>
      </c>
      <c r="AN176" t="str">
        <f t="shared" si="34"/>
        <v/>
      </c>
      <c r="AO176" t="str">
        <f t="shared" si="35"/>
        <v/>
      </c>
      <c r="AP176" t="str">
        <f t="shared" si="36"/>
        <v/>
      </c>
      <c r="AQ176" t="str">
        <f t="shared" si="37"/>
        <v/>
      </c>
    </row>
    <row r="177" spans="1:43">
      <c r="A177" s="250">
        <f t="shared" si="38"/>
        <v>169</v>
      </c>
      <c r="B177" s="42"/>
      <c r="C177" s="47"/>
      <c r="D177" s="41"/>
      <c r="E177" s="199"/>
      <c r="F177" s="250" t="str">
        <f>IF(ISERROR(VLOOKUP(MATCH($B177,小学校ナンバーカード!$B$3:$B$30,1),小学校ナンバーカード!$A$3:$C$30,3)),"",VLOOKUP(MATCH($B177,小学校ナンバーカード!$B$3:$B$30,1),小学校ナンバーカード!$A$3:$C$30,3))</f>
        <v/>
      </c>
      <c r="G177" s="162" t="str">
        <f t="shared" si="27"/>
        <v/>
      </c>
      <c r="H177" s="35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56" t="str">
        <f>IF($B177="","",IF(ISERROR(MATCH($B177,リレー小男申込!$Q$14:$Q$255,0)),"","○"))</f>
        <v/>
      </c>
      <c r="AC177" s="56" t="str">
        <f>IF(ISERROR(MATCH($B177,リレー小男申込!$Q$14:$Q$205,0)),"",VLOOKUP(MATCH($B177,リレー小男申込!$Q$14:$Q$205,0),リレー小男申込!$N$14:$V$205,9))</f>
        <v/>
      </c>
      <c r="AE177" s="97" t="str">
        <f t="shared" si="26"/>
        <v/>
      </c>
      <c r="AH177" t="str">
        <f t="shared" si="28"/>
        <v/>
      </c>
      <c r="AI177" t="str">
        <f t="shared" si="29"/>
        <v/>
      </c>
      <c r="AJ177" t="str">
        <f t="shared" si="30"/>
        <v/>
      </c>
      <c r="AK177" t="str">
        <f t="shared" si="31"/>
        <v/>
      </c>
      <c r="AL177" t="str">
        <f t="shared" si="32"/>
        <v/>
      </c>
      <c r="AM177" t="str">
        <f t="shared" si="33"/>
        <v/>
      </c>
      <c r="AN177" t="str">
        <f t="shared" si="34"/>
        <v/>
      </c>
      <c r="AO177" t="str">
        <f t="shared" si="35"/>
        <v/>
      </c>
      <c r="AP177" t="str">
        <f t="shared" si="36"/>
        <v/>
      </c>
      <c r="AQ177" t="str">
        <f t="shared" si="37"/>
        <v/>
      </c>
    </row>
    <row r="178" spans="1:43">
      <c r="A178" s="251">
        <f t="shared" si="38"/>
        <v>170</v>
      </c>
      <c r="B178" s="45"/>
      <c r="C178" s="48"/>
      <c r="D178" s="43"/>
      <c r="E178" s="200"/>
      <c r="F178" s="251" t="str">
        <f>IF(ISERROR(VLOOKUP(MATCH($B178,小学校ナンバーカード!$B$3:$B$30,1),小学校ナンバーカード!$A$3:$C$30,3)),"",VLOOKUP(MATCH($B178,小学校ナンバーカード!$B$3:$B$30,1),小学校ナンバーカード!$A$3:$C$30,3))</f>
        <v/>
      </c>
      <c r="G178" s="165" t="str">
        <f t="shared" si="27"/>
        <v/>
      </c>
      <c r="H178" s="63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5" t="str">
        <f>IF($B178="","",IF(ISERROR(MATCH($B178,リレー小男申込!$Q$14:$Q$255,0)),"","○"))</f>
        <v/>
      </c>
      <c r="AC178" s="65" t="str">
        <f>IF(ISERROR(MATCH($B178,リレー小男申込!$Q$14:$Q$205,0)),"",VLOOKUP(MATCH($B178,リレー小男申込!$Q$14:$Q$205,0),リレー小男申込!$N$14:$V$205,9))</f>
        <v/>
      </c>
      <c r="AE178" s="97" t="str">
        <f t="shared" si="26"/>
        <v/>
      </c>
      <c r="AH178" t="str">
        <f t="shared" si="28"/>
        <v/>
      </c>
      <c r="AI178" t="str">
        <f t="shared" si="29"/>
        <v/>
      </c>
      <c r="AJ178" t="str">
        <f t="shared" si="30"/>
        <v/>
      </c>
      <c r="AK178" t="str">
        <f t="shared" si="31"/>
        <v/>
      </c>
      <c r="AL178" t="str">
        <f t="shared" si="32"/>
        <v/>
      </c>
      <c r="AM178" t="str">
        <f t="shared" si="33"/>
        <v/>
      </c>
      <c r="AN178" t="str">
        <f t="shared" si="34"/>
        <v/>
      </c>
      <c r="AO178" t="str">
        <f t="shared" si="35"/>
        <v/>
      </c>
      <c r="AP178" t="str">
        <f t="shared" si="36"/>
        <v/>
      </c>
      <c r="AQ178" t="str">
        <f t="shared" si="37"/>
        <v/>
      </c>
    </row>
    <row r="179" spans="1:43">
      <c r="A179" s="249">
        <f t="shared" si="38"/>
        <v>171</v>
      </c>
      <c r="B179" s="52"/>
      <c r="C179" s="53"/>
      <c r="D179" s="54"/>
      <c r="E179" s="201"/>
      <c r="F179" s="252" t="str">
        <f>IF(ISERROR(VLOOKUP(MATCH($B179,小学校ナンバーカード!$B$3:$B$30,1),小学校ナンバーカード!$A$3:$C$30,3)),"",VLOOKUP(MATCH($B179,小学校ナンバーカード!$B$3:$B$30,1),小学校ナンバーカード!$A$3:$C$30,3))</f>
        <v/>
      </c>
      <c r="G179" s="164" t="str">
        <f t="shared" si="27"/>
        <v/>
      </c>
      <c r="H179" s="60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  <c r="AA179" s="61"/>
      <c r="AB179" s="62" t="str">
        <f>IF($B179="","",IF(ISERROR(MATCH($B179,リレー小男申込!$Q$14:$Q$255,0)),"","○"))</f>
        <v/>
      </c>
      <c r="AC179" s="62" t="str">
        <f>IF(ISERROR(MATCH($B179,リレー小男申込!$Q$14:$Q$205,0)),"",VLOOKUP(MATCH($B179,リレー小男申込!$Q$14:$Q$205,0),リレー小男申込!$N$14:$V$205,9))</f>
        <v/>
      </c>
      <c r="AE179" s="97" t="str">
        <f t="shared" si="26"/>
        <v/>
      </c>
      <c r="AH179" t="str">
        <f t="shared" si="28"/>
        <v/>
      </c>
      <c r="AI179" t="str">
        <f t="shared" si="29"/>
        <v/>
      </c>
      <c r="AJ179" t="str">
        <f t="shared" si="30"/>
        <v/>
      </c>
      <c r="AK179" t="str">
        <f t="shared" si="31"/>
        <v/>
      </c>
      <c r="AL179" t="str">
        <f t="shared" si="32"/>
        <v/>
      </c>
      <c r="AM179" t="str">
        <f t="shared" si="33"/>
        <v/>
      </c>
      <c r="AN179" t="str">
        <f t="shared" si="34"/>
        <v/>
      </c>
      <c r="AO179" t="str">
        <f t="shared" si="35"/>
        <v/>
      </c>
      <c r="AP179" t="str">
        <f t="shared" si="36"/>
        <v/>
      </c>
      <c r="AQ179" t="str">
        <f t="shared" si="37"/>
        <v/>
      </c>
    </row>
    <row r="180" spans="1:43">
      <c r="A180" s="250">
        <f t="shared" si="38"/>
        <v>172</v>
      </c>
      <c r="B180" s="42"/>
      <c r="C180" s="47"/>
      <c r="D180" s="41"/>
      <c r="E180" s="199"/>
      <c r="F180" s="250" t="str">
        <f>IF(ISERROR(VLOOKUP(MATCH($B180,小学校ナンバーカード!$B$3:$B$30,1),小学校ナンバーカード!$A$3:$C$30,3)),"",VLOOKUP(MATCH($B180,小学校ナンバーカード!$B$3:$B$30,1),小学校ナンバーカード!$A$3:$C$30,3))</f>
        <v/>
      </c>
      <c r="G180" s="162" t="str">
        <f t="shared" si="27"/>
        <v/>
      </c>
      <c r="H180" s="35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56" t="str">
        <f>IF($B180="","",IF(ISERROR(MATCH($B180,リレー小男申込!$Q$14:$Q$255,0)),"","○"))</f>
        <v/>
      </c>
      <c r="AC180" s="56" t="str">
        <f>IF(ISERROR(MATCH($B180,リレー小男申込!$Q$14:$Q$205,0)),"",VLOOKUP(MATCH($B180,リレー小男申込!$Q$14:$Q$205,0),リレー小男申込!$N$14:$V$205,9))</f>
        <v/>
      </c>
      <c r="AE180" s="97" t="str">
        <f t="shared" si="26"/>
        <v/>
      </c>
      <c r="AH180" t="str">
        <f t="shared" si="28"/>
        <v/>
      </c>
      <c r="AI180" t="str">
        <f t="shared" si="29"/>
        <v/>
      </c>
      <c r="AJ180" t="str">
        <f t="shared" si="30"/>
        <v/>
      </c>
      <c r="AK180" t="str">
        <f t="shared" si="31"/>
        <v/>
      </c>
      <c r="AL180" t="str">
        <f t="shared" si="32"/>
        <v/>
      </c>
      <c r="AM180" t="str">
        <f t="shared" si="33"/>
        <v/>
      </c>
      <c r="AN180" t="str">
        <f t="shared" si="34"/>
        <v/>
      </c>
      <c r="AO180" t="str">
        <f t="shared" si="35"/>
        <v/>
      </c>
      <c r="AP180" t="str">
        <f t="shared" si="36"/>
        <v/>
      </c>
      <c r="AQ180" t="str">
        <f t="shared" si="37"/>
        <v/>
      </c>
    </row>
    <row r="181" spans="1:43">
      <c r="A181" s="250">
        <f t="shared" si="38"/>
        <v>173</v>
      </c>
      <c r="B181" s="42"/>
      <c r="C181" s="47"/>
      <c r="D181" s="41"/>
      <c r="E181" s="199"/>
      <c r="F181" s="250" t="str">
        <f>IF(ISERROR(VLOOKUP(MATCH($B181,小学校ナンバーカード!$B$3:$B$30,1),小学校ナンバーカード!$A$3:$C$30,3)),"",VLOOKUP(MATCH($B181,小学校ナンバーカード!$B$3:$B$30,1),小学校ナンバーカード!$A$3:$C$30,3))</f>
        <v/>
      </c>
      <c r="G181" s="162" t="str">
        <f t="shared" si="27"/>
        <v/>
      </c>
      <c r="H181" s="35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56" t="str">
        <f>IF($B181="","",IF(ISERROR(MATCH($B181,リレー小男申込!$Q$14:$Q$255,0)),"","○"))</f>
        <v/>
      </c>
      <c r="AC181" s="56" t="str">
        <f>IF(ISERROR(MATCH($B181,リレー小男申込!$Q$14:$Q$205,0)),"",VLOOKUP(MATCH($B181,リレー小男申込!$Q$14:$Q$205,0),リレー小男申込!$N$14:$V$205,9))</f>
        <v/>
      </c>
      <c r="AE181" s="97" t="str">
        <f t="shared" si="26"/>
        <v/>
      </c>
      <c r="AH181" t="str">
        <f t="shared" si="28"/>
        <v/>
      </c>
      <c r="AI181" t="str">
        <f t="shared" si="29"/>
        <v/>
      </c>
      <c r="AJ181" t="str">
        <f t="shared" si="30"/>
        <v/>
      </c>
      <c r="AK181" t="str">
        <f t="shared" si="31"/>
        <v/>
      </c>
      <c r="AL181" t="str">
        <f t="shared" si="32"/>
        <v/>
      </c>
      <c r="AM181" t="str">
        <f t="shared" si="33"/>
        <v/>
      </c>
      <c r="AN181" t="str">
        <f t="shared" si="34"/>
        <v/>
      </c>
      <c r="AO181" t="str">
        <f t="shared" si="35"/>
        <v/>
      </c>
      <c r="AP181" t="str">
        <f t="shared" si="36"/>
        <v/>
      </c>
      <c r="AQ181" t="str">
        <f t="shared" si="37"/>
        <v/>
      </c>
    </row>
    <row r="182" spans="1:43">
      <c r="A182" s="250">
        <f t="shared" si="38"/>
        <v>174</v>
      </c>
      <c r="B182" s="42"/>
      <c r="C182" s="47"/>
      <c r="D182" s="41"/>
      <c r="E182" s="199"/>
      <c r="F182" s="250" t="str">
        <f>IF(ISERROR(VLOOKUP(MATCH($B182,小学校ナンバーカード!$B$3:$B$30,1),小学校ナンバーカード!$A$3:$C$30,3)),"",VLOOKUP(MATCH($B182,小学校ナンバーカード!$B$3:$B$30,1),小学校ナンバーカード!$A$3:$C$30,3))</f>
        <v/>
      </c>
      <c r="G182" s="162" t="str">
        <f t="shared" si="27"/>
        <v/>
      </c>
      <c r="H182" s="35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56" t="str">
        <f>IF($B182="","",IF(ISERROR(MATCH($B182,リレー小男申込!$Q$14:$Q$255,0)),"","○"))</f>
        <v/>
      </c>
      <c r="AC182" s="56" t="str">
        <f>IF(ISERROR(MATCH($B182,リレー小男申込!$Q$14:$Q$205,0)),"",VLOOKUP(MATCH($B182,リレー小男申込!$Q$14:$Q$205,0),リレー小男申込!$N$14:$V$205,9))</f>
        <v/>
      </c>
      <c r="AE182" s="97" t="str">
        <f t="shared" si="26"/>
        <v/>
      </c>
      <c r="AH182" t="str">
        <f t="shared" si="28"/>
        <v/>
      </c>
      <c r="AI182" t="str">
        <f t="shared" si="29"/>
        <v/>
      </c>
      <c r="AJ182" t="str">
        <f t="shared" si="30"/>
        <v/>
      </c>
      <c r="AK182" t="str">
        <f t="shared" si="31"/>
        <v/>
      </c>
      <c r="AL182" t="str">
        <f t="shared" si="32"/>
        <v/>
      </c>
      <c r="AM182" t="str">
        <f t="shared" si="33"/>
        <v/>
      </c>
      <c r="AN182" t="str">
        <f t="shared" si="34"/>
        <v/>
      </c>
      <c r="AO182" t="str">
        <f t="shared" si="35"/>
        <v/>
      </c>
      <c r="AP182" t="str">
        <f t="shared" si="36"/>
        <v/>
      </c>
      <c r="AQ182" t="str">
        <f t="shared" si="37"/>
        <v/>
      </c>
    </row>
    <row r="183" spans="1:43">
      <c r="A183" s="250">
        <f t="shared" si="38"/>
        <v>175</v>
      </c>
      <c r="B183" s="42"/>
      <c r="C183" s="47"/>
      <c r="D183" s="41"/>
      <c r="E183" s="199"/>
      <c r="F183" s="250" t="str">
        <f>IF(ISERROR(VLOOKUP(MATCH($B183,小学校ナンバーカード!$B$3:$B$30,1),小学校ナンバーカード!$A$3:$C$30,3)),"",VLOOKUP(MATCH($B183,小学校ナンバーカード!$B$3:$B$30,1),小学校ナンバーカード!$A$3:$C$30,3))</f>
        <v/>
      </c>
      <c r="G183" s="162" t="str">
        <f t="shared" si="27"/>
        <v/>
      </c>
      <c r="H183" s="35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56" t="str">
        <f>IF($B183="","",IF(ISERROR(MATCH($B183,リレー小男申込!$Q$14:$Q$255,0)),"","○"))</f>
        <v/>
      </c>
      <c r="AC183" s="56" t="str">
        <f>IF(ISERROR(MATCH($B183,リレー小男申込!$Q$14:$Q$205,0)),"",VLOOKUP(MATCH($B183,リレー小男申込!$Q$14:$Q$205,0),リレー小男申込!$N$14:$V$205,9))</f>
        <v/>
      </c>
      <c r="AE183" s="97" t="str">
        <f t="shared" si="26"/>
        <v/>
      </c>
      <c r="AH183" t="str">
        <f t="shared" si="28"/>
        <v/>
      </c>
      <c r="AI183" t="str">
        <f t="shared" si="29"/>
        <v/>
      </c>
      <c r="AJ183" t="str">
        <f t="shared" si="30"/>
        <v/>
      </c>
      <c r="AK183" t="str">
        <f t="shared" si="31"/>
        <v/>
      </c>
      <c r="AL183" t="str">
        <f t="shared" si="32"/>
        <v/>
      </c>
      <c r="AM183" t="str">
        <f t="shared" si="33"/>
        <v/>
      </c>
      <c r="AN183" t="str">
        <f t="shared" si="34"/>
        <v/>
      </c>
      <c r="AO183" t="str">
        <f t="shared" si="35"/>
        <v/>
      </c>
      <c r="AP183" t="str">
        <f t="shared" si="36"/>
        <v/>
      </c>
      <c r="AQ183" t="str">
        <f t="shared" si="37"/>
        <v/>
      </c>
    </row>
    <row r="184" spans="1:43">
      <c r="A184" s="250">
        <f t="shared" si="38"/>
        <v>176</v>
      </c>
      <c r="B184" s="42"/>
      <c r="C184" s="47"/>
      <c r="D184" s="41"/>
      <c r="E184" s="199"/>
      <c r="F184" s="250" t="str">
        <f>IF(ISERROR(VLOOKUP(MATCH($B184,小学校ナンバーカード!$B$3:$B$30,1),小学校ナンバーカード!$A$3:$C$30,3)),"",VLOOKUP(MATCH($B184,小学校ナンバーカード!$B$3:$B$30,1),小学校ナンバーカード!$A$3:$C$30,3))</f>
        <v/>
      </c>
      <c r="G184" s="162" t="str">
        <f t="shared" si="27"/>
        <v/>
      </c>
      <c r="H184" s="35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56" t="str">
        <f>IF($B184="","",IF(ISERROR(MATCH($B184,リレー小男申込!$Q$14:$Q$255,0)),"","○"))</f>
        <v/>
      </c>
      <c r="AC184" s="56" t="str">
        <f>IF(ISERROR(MATCH($B184,リレー小男申込!$Q$14:$Q$205,0)),"",VLOOKUP(MATCH($B184,リレー小男申込!$Q$14:$Q$205,0),リレー小男申込!$N$14:$V$205,9))</f>
        <v/>
      </c>
      <c r="AE184" s="97" t="str">
        <f t="shared" si="26"/>
        <v/>
      </c>
      <c r="AH184" t="str">
        <f t="shared" si="28"/>
        <v/>
      </c>
      <c r="AI184" t="str">
        <f t="shared" si="29"/>
        <v/>
      </c>
      <c r="AJ184" t="str">
        <f t="shared" si="30"/>
        <v/>
      </c>
      <c r="AK184" t="str">
        <f t="shared" si="31"/>
        <v/>
      </c>
      <c r="AL184" t="str">
        <f t="shared" si="32"/>
        <v/>
      </c>
      <c r="AM184" t="str">
        <f t="shared" si="33"/>
        <v/>
      </c>
      <c r="AN184" t="str">
        <f t="shared" si="34"/>
        <v/>
      </c>
      <c r="AO184" t="str">
        <f t="shared" si="35"/>
        <v/>
      </c>
      <c r="AP184" t="str">
        <f t="shared" si="36"/>
        <v/>
      </c>
      <c r="AQ184" t="str">
        <f t="shared" si="37"/>
        <v/>
      </c>
    </row>
    <row r="185" spans="1:43">
      <c r="A185" s="250">
        <f t="shared" si="38"/>
        <v>177</v>
      </c>
      <c r="B185" s="42"/>
      <c r="C185" s="47"/>
      <c r="D185" s="41"/>
      <c r="E185" s="199"/>
      <c r="F185" s="250" t="str">
        <f>IF(ISERROR(VLOOKUP(MATCH($B185,小学校ナンバーカード!$B$3:$B$30,1),小学校ナンバーカード!$A$3:$C$30,3)),"",VLOOKUP(MATCH($B185,小学校ナンバーカード!$B$3:$B$30,1),小学校ナンバーカード!$A$3:$C$30,3))</f>
        <v/>
      </c>
      <c r="G185" s="162" t="str">
        <f t="shared" si="27"/>
        <v/>
      </c>
      <c r="H185" s="35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56" t="str">
        <f>IF($B185="","",IF(ISERROR(MATCH($B185,リレー小男申込!$Q$14:$Q$255,0)),"","○"))</f>
        <v/>
      </c>
      <c r="AC185" s="56" t="str">
        <f>IF(ISERROR(MATCH($B185,リレー小男申込!$Q$14:$Q$205,0)),"",VLOOKUP(MATCH($B185,リレー小男申込!$Q$14:$Q$205,0),リレー小男申込!$N$14:$V$205,9))</f>
        <v/>
      </c>
      <c r="AE185" s="97" t="str">
        <f t="shared" si="26"/>
        <v/>
      </c>
      <c r="AH185" t="str">
        <f t="shared" si="28"/>
        <v/>
      </c>
      <c r="AI185" t="str">
        <f t="shared" si="29"/>
        <v/>
      </c>
      <c r="AJ185" t="str">
        <f t="shared" si="30"/>
        <v/>
      </c>
      <c r="AK185" t="str">
        <f t="shared" si="31"/>
        <v/>
      </c>
      <c r="AL185" t="str">
        <f t="shared" si="32"/>
        <v/>
      </c>
      <c r="AM185" t="str">
        <f t="shared" si="33"/>
        <v/>
      </c>
      <c r="AN185" t="str">
        <f t="shared" si="34"/>
        <v/>
      </c>
      <c r="AO185" t="str">
        <f t="shared" si="35"/>
        <v/>
      </c>
      <c r="AP185" t="str">
        <f t="shared" si="36"/>
        <v/>
      </c>
      <c r="AQ185" t="str">
        <f t="shared" si="37"/>
        <v/>
      </c>
    </row>
    <row r="186" spans="1:43">
      <c r="A186" s="250">
        <f t="shared" si="38"/>
        <v>178</v>
      </c>
      <c r="B186" s="42"/>
      <c r="C186" s="47"/>
      <c r="D186" s="41"/>
      <c r="E186" s="199"/>
      <c r="F186" s="250" t="str">
        <f>IF(ISERROR(VLOOKUP(MATCH($B186,小学校ナンバーカード!$B$3:$B$30,1),小学校ナンバーカード!$A$3:$C$30,3)),"",VLOOKUP(MATCH($B186,小学校ナンバーカード!$B$3:$B$30,1),小学校ナンバーカード!$A$3:$C$30,3))</f>
        <v/>
      </c>
      <c r="G186" s="162" t="str">
        <f t="shared" si="27"/>
        <v/>
      </c>
      <c r="H186" s="35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56" t="str">
        <f>IF($B186="","",IF(ISERROR(MATCH($B186,リレー小男申込!$Q$14:$Q$255,0)),"","○"))</f>
        <v/>
      </c>
      <c r="AC186" s="56" t="str">
        <f>IF(ISERROR(MATCH($B186,リレー小男申込!$Q$14:$Q$205,0)),"",VLOOKUP(MATCH($B186,リレー小男申込!$Q$14:$Q$205,0),リレー小男申込!$N$14:$V$205,9))</f>
        <v/>
      </c>
      <c r="AE186" s="97" t="str">
        <f t="shared" si="26"/>
        <v/>
      </c>
      <c r="AH186" t="str">
        <f t="shared" si="28"/>
        <v/>
      </c>
      <c r="AI186" t="str">
        <f t="shared" si="29"/>
        <v/>
      </c>
      <c r="AJ186" t="str">
        <f t="shared" si="30"/>
        <v/>
      </c>
      <c r="AK186" t="str">
        <f t="shared" si="31"/>
        <v/>
      </c>
      <c r="AL186" t="str">
        <f t="shared" si="32"/>
        <v/>
      </c>
      <c r="AM186" t="str">
        <f t="shared" si="33"/>
        <v/>
      </c>
      <c r="AN186" t="str">
        <f t="shared" si="34"/>
        <v/>
      </c>
      <c r="AO186" t="str">
        <f t="shared" si="35"/>
        <v/>
      </c>
      <c r="AP186" t="str">
        <f t="shared" si="36"/>
        <v/>
      </c>
      <c r="AQ186" t="str">
        <f t="shared" si="37"/>
        <v/>
      </c>
    </row>
    <row r="187" spans="1:43">
      <c r="A187" s="250">
        <f t="shared" si="38"/>
        <v>179</v>
      </c>
      <c r="B187" s="42"/>
      <c r="C187" s="47"/>
      <c r="D187" s="41"/>
      <c r="E187" s="199"/>
      <c r="F187" s="250" t="str">
        <f>IF(ISERROR(VLOOKUP(MATCH($B187,小学校ナンバーカード!$B$3:$B$30,1),小学校ナンバーカード!$A$3:$C$30,3)),"",VLOOKUP(MATCH($B187,小学校ナンバーカード!$B$3:$B$30,1),小学校ナンバーカード!$A$3:$C$30,3))</f>
        <v/>
      </c>
      <c r="G187" s="162" t="str">
        <f t="shared" si="27"/>
        <v/>
      </c>
      <c r="H187" s="35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56" t="str">
        <f>IF($B187="","",IF(ISERROR(MATCH($B187,リレー小男申込!$Q$14:$Q$255,0)),"","○"))</f>
        <v/>
      </c>
      <c r="AC187" s="56" t="str">
        <f>IF(ISERROR(MATCH($B187,リレー小男申込!$Q$14:$Q$205,0)),"",VLOOKUP(MATCH($B187,リレー小男申込!$Q$14:$Q$205,0),リレー小男申込!$N$14:$V$205,9))</f>
        <v/>
      </c>
      <c r="AE187" s="97" t="str">
        <f t="shared" si="26"/>
        <v/>
      </c>
      <c r="AH187" t="str">
        <f t="shared" si="28"/>
        <v/>
      </c>
      <c r="AI187" t="str">
        <f t="shared" si="29"/>
        <v/>
      </c>
      <c r="AJ187" t="str">
        <f t="shared" si="30"/>
        <v/>
      </c>
      <c r="AK187" t="str">
        <f t="shared" si="31"/>
        <v/>
      </c>
      <c r="AL187" t="str">
        <f t="shared" si="32"/>
        <v/>
      </c>
      <c r="AM187" t="str">
        <f t="shared" si="33"/>
        <v/>
      </c>
      <c r="AN187" t="str">
        <f t="shared" si="34"/>
        <v/>
      </c>
      <c r="AO187" t="str">
        <f t="shared" si="35"/>
        <v/>
      </c>
      <c r="AP187" t="str">
        <f t="shared" si="36"/>
        <v/>
      </c>
      <c r="AQ187" t="str">
        <f t="shared" si="37"/>
        <v/>
      </c>
    </row>
    <row r="188" spans="1:43">
      <c r="A188" s="251">
        <f t="shared" si="38"/>
        <v>180</v>
      </c>
      <c r="B188" s="49"/>
      <c r="C188" s="50"/>
      <c r="D188" s="51"/>
      <c r="E188" s="202"/>
      <c r="F188" s="253" t="str">
        <f>IF(ISERROR(VLOOKUP(MATCH($B188,小学校ナンバーカード!$B$3:$B$30,1),小学校ナンバーカード!$A$3:$C$30,3)),"",VLOOKUP(MATCH($B188,小学校ナンバーカード!$B$3:$B$30,1),小学校ナンバーカード!$A$3:$C$30,3))</f>
        <v/>
      </c>
      <c r="G188" s="163" t="str">
        <f t="shared" si="27"/>
        <v/>
      </c>
      <c r="H188" s="57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9" t="str">
        <f>IF($B188="","",IF(ISERROR(MATCH($B188,リレー小男申込!$Q$14:$Q$255,0)),"","○"))</f>
        <v/>
      </c>
      <c r="AC188" s="59" t="str">
        <f>IF(ISERROR(MATCH($B188,リレー小男申込!$Q$14:$Q$205,0)),"",VLOOKUP(MATCH($B188,リレー小男申込!$Q$14:$Q$205,0),リレー小男申込!$N$14:$V$205,9))</f>
        <v/>
      </c>
      <c r="AE188" s="97" t="str">
        <f t="shared" si="26"/>
        <v/>
      </c>
      <c r="AH188" t="str">
        <f t="shared" si="28"/>
        <v/>
      </c>
      <c r="AI188" t="str">
        <f t="shared" si="29"/>
        <v/>
      </c>
      <c r="AJ188" t="str">
        <f t="shared" si="30"/>
        <v/>
      </c>
      <c r="AK188" t="str">
        <f t="shared" si="31"/>
        <v/>
      </c>
      <c r="AL188" t="str">
        <f t="shared" si="32"/>
        <v/>
      </c>
      <c r="AM188" t="str">
        <f t="shared" si="33"/>
        <v/>
      </c>
      <c r="AN188" t="str">
        <f t="shared" si="34"/>
        <v/>
      </c>
      <c r="AO188" t="str">
        <f t="shared" si="35"/>
        <v/>
      </c>
      <c r="AP188" t="str">
        <f t="shared" si="36"/>
        <v/>
      </c>
      <c r="AQ188" t="str">
        <f t="shared" si="37"/>
        <v/>
      </c>
    </row>
    <row r="189" spans="1:43">
      <c r="A189" s="249">
        <f t="shared" si="38"/>
        <v>181</v>
      </c>
      <c r="B189" s="44"/>
      <c r="C189" s="46"/>
      <c r="D189" s="40"/>
      <c r="E189" s="198"/>
      <c r="F189" s="249" t="str">
        <f>IF(ISERROR(VLOOKUP(MATCH($B189,小学校ナンバーカード!$B$3:$B$30,1),小学校ナンバーカード!$A$3:$C$30,3)),"",VLOOKUP(MATCH($B189,小学校ナンバーカード!$B$3:$B$30,1),小学校ナンバーカード!$A$3:$C$30,3))</f>
        <v/>
      </c>
      <c r="G189" s="161" t="str">
        <f t="shared" si="27"/>
        <v/>
      </c>
      <c r="H189" s="33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55" t="str">
        <f>IF($B189="","",IF(ISERROR(MATCH($B189,リレー小男申込!$Q$14:$Q$255,0)),"","○"))</f>
        <v/>
      </c>
      <c r="AC189" s="55" t="str">
        <f>IF(ISERROR(MATCH($B189,リレー小男申込!$Q$14:$Q$205,0)),"",VLOOKUP(MATCH($B189,リレー小男申込!$Q$14:$Q$205,0),リレー小男申込!$N$14:$V$205,9))</f>
        <v/>
      </c>
      <c r="AE189" s="97" t="str">
        <f t="shared" si="26"/>
        <v/>
      </c>
      <c r="AH189" t="str">
        <f t="shared" si="28"/>
        <v/>
      </c>
      <c r="AI189" t="str">
        <f t="shared" si="29"/>
        <v/>
      </c>
      <c r="AJ189" t="str">
        <f t="shared" si="30"/>
        <v/>
      </c>
      <c r="AK189" t="str">
        <f t="shared" si="31"/>
        <v/>
      </c>
      <c r="AL189" t="str">
        <f t="shared" si="32"/>
        <v/>
      </c>
      <c r="AM189" t="str">
        <f t="shared" si="33"/>
        <v/>
      </c>
      <c r="AN189" t="str">
        <f t="shared" si="34"/>
        <v/>
      </c>
      <c r="AO189" t="str">
        <f t="shared" si="35"/>
        <v/>
      </c>
      <c r="AP189" t="str">
        <f t="shared" si="36"/>
        <v/>
      </c>
      <c r="AQ189" t="str">
        <f t="shared" si="37"/>
        <v/>
      </c>
    </row>
    <row r="190" spans="1:43">
      <c r="A190" s="250">
        <f t="shared" si="38"/>
        <v>182</v>
      </c>
      <c r="B190" s="42"/>
      <c r="C190" s="47"/>
      <c r="D190" s="41"/>
      <c r="E190" s="199"/>
      <c r="F190" s="250" t="str">
        <f>IF(ISERROR(VLOOKUP(MATCH($B190,小学校ナンバーカード!$B$3:$B$30,1),小学校ナンバーカード!$A$3:$C$30,3)),"",VLOOKUP(MATCH($B190,小学校ナンバーカード!$B$3:$B$30,1),小学校ナンバーカード!$A$3:$C$30,3))</f>
        <v/>
      </c>
      <c r="G190" s="162" t="str">
        <f t="shared" si="27"/>
        <v/>
      </c>
      <c r="H190" s="35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56" t="str">
        <f>IF($B190="","",IF(ISERROR(MATCH($B190,リレー小男申込!$Q$14:$Q$255,0)),"","○"))</f>
        <v/>
      </c>
      <c r="AC190" s="56" t="str">
        <f>IF(ISERROR(MATCH($B190,リレー小男申込!$Q$14:$Q$205,0)),"",VLOOKUP(MATCH($B190,リレー小男申込!$Q$14:$Q$205,0),リレー小男申込!$N$14:$V$205,9))</f>
        <v/>
      </c>
      <c r="AE190" s="97" t="str">
        <f t="shared" si="26"/>
        <v/>
      </c>
      <c r="AH190" t="str">
        <f t="shared" si="28"/>
        <v/>
      </c>
      <c r="AI190" t="str">
        <f t="shared" si="29"/>
        <v/>
      </c>
      <c r="AJ190" t="str">
        <f t="shared" si="30"/>
        <v/>
      </c>
      <c r="AK190" t="str">
        <f t="shared" si="31"/>
        <v/>
      </c>
      <c r="AL190" t="str">
        <f t="shared" si="32"/>
        <v/>
      </c>
      <c r="AM190" t="str">
        <f t="shared" si="33"/>
        <v/>
      </c>
      <c r="AN190" t="str">
        <f t="shared" si="34"/>
        <v/>
      </c>
      <c r="AO190" t="str">
        <f t="shared" si="35"/>
        <v/>
      </c>
      <c r="AP190" t="str">
        <f t="shared" si="36"/>
        <v/>
      </c>
      <c r="AQ190" t="str">
        <f t="shared" si="37"/>
        <v/>
      </c>
    </row>
    <row r="191" spans="1:43">
      <c r="A191" s="250">
        <f t="shared" si="38"/>
        <v>183</v>
      </c>
      <c r="B191" s="42"/>
      <c r="C191" s="47"/>
      <c r="D191" s="41"/>
      <c r="E191" s="199"/>
      <c r="F191" s="250" t="str">
        <f>IF(ISERROR(VLOOKUP(MATCH($B191,小学校ナンバーカード!$B$3:$B$30,1),小学校ナンバーカード!$A$3:$C$30,3)),"",VLOOKUP(MATCH($B191,小学校ナンバーカード!$B$3:$B$30,1),小学校ナンバーカード!$A$3:$C$30,3))</f>
        <v/>
      </c>
      <c r="G191" s="162" t="str">
        <f t="shared" si="27"/>
        <v/>
      </c>
      <c r="H191" s="35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56" t="str">
        <f>IF($B191="","",IF(ISERROR(MATCH($B191,リレー小男申込!$Q$14:$Q$255,0)),"","○"))</f>
        <v/>
      </c>
      <c r="AC191" s="56" t="str">
        <f>IF(ISERROR(MATCH($B191,リレー小男申込!$Q$14:$Q$205,0)),"",VLOOKUP(MATCH($B191,リレー小男申込!$Q$14:$Q$205,0),リレー小男申込!$N$14:$V$205,9))</f>
        <v/>
      </c>
      <c r="AE191" s="97" t="str">
        <f t="shared" si="26"/>
        <v/>
      </c>
      <c r="AH191" t="str">
        <f t="shared" si="28"/>
        <v/>
      </c>
      <c r="AI191" t="str">
        <f t="shared" si="29"/>
        <v/>
      </c>
      <c r="AJ191" t="str">
        <f t="shared" si="30"/>
        <v/>
      </c>
      <c r="AK191" t="str">
        <f t="shared" si="31"/>
        <v/>
      </c>
      <c r="AL191" t="str">
        <f t="shared" si="32"/>
        <v/>
      </c>
      <c r="AM191" t="str">
        <f t="shared" si="33"/>
        <v/>
      </c>
      <c r="AN191" t="str">
        <f t="shared" si="34"/>
        <v/>
      </c>
      <c r="AO191" t="str">
        <f t="shared" si="35"/>
        <v/>
      </c>
      <c r="AP191" t="str">
        <f t="shared" si="36"/>
        <v/>
      </c>
      <c r="AQ191" t="str">
        <f t="shared" si="37"/>
        <v/>
      </c>
    </row>
    <row r="192" spans="1:43">
      <c r="A192" s="250">
        <f t="shared" si="38"/>
        <v>184</v>
      </c>
      <c r="B192" s="42"/>
      <c r="C192" s="47"/>
      <c r="D192" s="41"/>
      <c r="E192" s="199"/>
      <c r="F192" s="250" t="str">
        <f>IF(ISERROR(VLOOKUP(MATCH($B192,小学校ナンバーカード!$B$3:$B$30,1),小学校ナンバーカード!$A$3:$C$30,3)),"",VLOOKUP(MATCH($B192,小学校ナンバーカード!$B$3:$B$30,1),小学校ナンバーカード!$A$3:$C$30,3))</f>
        <v/>
      </c>
      <c r="G192" s="162" t="str">
        <f t="shared" si="27"/>
        <v/>
      </c>
      <c r="H192" s="35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56" t="str">
        <f>IF($B192="","",IF(ISERROR(MATCH($B192,リレー小男申込!$Q$14:$Q$255,0)),"","○"))</f>
        <v/>
      </c>
      <c r="AC192" s="56" t="str">
        <f>IF(ISERROR(MATCH($B192,リレー小男申込!$Q$14:$Q$205,0)),"",VLOOKUP(MATCH($B192,リレー小男申込!$Q$14:$Q$205,0),リレー小男申込!$N$14:$V$205,9))</f>
        <v/>
      </c>
      <c r="AE192" s="97" t="str">
        <f t="shared" si="26"/>
        <v/>
      </c>
      <c r="AH192" t="str">
        <f t="shared" si="28"/>
        <v/>
      </c>
      <c r="AI192" t="str">
        <f t="shared" si="29"/>
        <v/>
      </c>
      <c r="AJ192" t="str">
        <f t="shared" si="30"/>
        <v/>
      </c>
      <c r="AK192" t="str">
        <f t="shared" si="31"/>
        <v/>
      </c>
      <c r="AL192" t="str">
        <f t="shared" si="32"/>
        <v/>
      </c>
      <c r="AM192" t="str">
        <f t="shared" si="33"/>
        <v/>
      </c>
      <c r="AN192" t="str">
        <f t="shared" si="34"/>
        <v/>
      </c>
      <c r="AO192" t="str">
        <f t="shared" si="35"/>
        <v/>
      </c>
      <c r="AP192" t="str">
        <f t="shared" si="36"/>
        <v/>
      </c>
      <c r="AQ192" t="str">
        <f t="shared" si="37"/>
        <v/>
      </c>
    </row>
    <row r="193" spans="1:43">
      <c r="A193" s="250">
        <f t="shared" si="38"/>
        <v>185</v>
      </c>
      <c r="B193" s="42"/>
      <c r="C193" s="47"/>
      <c r="D193" s="41"/>
      <c r="E193" s="199"/>
      <c r="F193" s="250" t="str">
        <f>IF(ISERROR(VLOOKUP(MATCH($B193,小学校ナンバーカード!$B$3:$B$30,1),小学校ナンバーカード!$A$3:$C$30,3)),"",VLOOKUP(MATCH($B193,小学校ナンバーカード!$B$3:$B$30,1),小学校ナンバーカード!$A$3:$C$30,3))</f>
        <v/>
      </c>
      <c r="G193" s="162" t="str">
        <f t="shared" si="27"/>
        <v/>
      </c>
      <c r="H193" s="35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56" t="str">
        <f>IF($B193="","",IF(ISERROR(MATCH($B193,リレー小男申込!$Q$14:$Q$255,0)),"","○"))</f>
        <v/>
      </c>
      <c r="AC193" s="56" t="str">
        <f>IF(ISERROR(MATCH($B193,リレー小男申込!$Q$14:$Q$205,0)),"",VLOOKUP(MATCH($B193,リレー小男申込!$Q$14:$Q$205,0),リレー小男申込!$N$14:$V$205,9))</f>
        <v/>
      </c>
      <c r="AE193" s="97" t="str">
        <f t="shared" si="26"/>
        <v/>
      </c>
      <c r="AH193" t="str">
        <f t="shared" si="28"/>
        <v/>
      </c>
      <c r="AI193" t="str">
        <f t="shared" si="29"/>
        <v/>
      </c>
      <c r="AJ193" t="str">
        <f t="shared" si="30"/>
        <v/>
      </c>
      <c r="AK193" t="str">
        <f t="shared" si="31"/>
        <v/>
      </c>
      <c r="AL193" t="str">
        <f t="shared" si="32"/>
        <v/>
      </c>
      <c r="AM193" t="str">
        <f t="shared" si="33"/>
        <v/>
      </c>
      <c r="AN193" t="str">
        <f t="shared" si="34"/>
        <v/>
      </c>
      <c r="AO193" t="str">
        <f t="shared" si="35"/>
        <v/>
      </c>
      <c r="AP193" t="str">
        <f t="shared" si="36"/>
        <v/>
      </c>
      <c r="AQ193" t="str">
        <f t="shared" si="37"/>
        <v/>
      </c>
    </row>
    <row r="194" spans="1:43">
      <c r="A194" s="250">
        <f t="shared" si="38"/>
        <v>186</v>
      </c>
      <c r="B194" s="42"/>
      <c r="C194" s="47"/>
      <c r="D194" s="41"/>
      <c r="E194" s="199"/>
      <c r="F194" s="250" t="str">
        <f>IF(ISERROR(VLOOKUP(MATCH($B194,小学校ナンバーカード!$B$3:$B$30,1),小学校ナンバーカード!$A$3:$C$30,3)),"",VLOOKUP(MATCH($B194,小学校ナンバーカード!$B$3:$B$30,1),小学校ナンバーカード!$A$3:$C$30,3))</f>
        <v/>
      </c>
      <c r="G194" s="162" t="str">
        <f t="shared" si="27"/>
        <v/>
      </c>
      <c r="H194" s="35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56" t="str">
        <f>IF($B194="","",IF(ISERROR(MATCH($B194,リレー小男申込!$Q$14:$Q$255,0)),"","○"))</f>
        <v/>
      </c>
      <c r="AC194" s="56" t="str">
        <f>IF(ISERROR(MATCH($B194,リレー小男申込!$Q$14:$Q$205,0)),"",VLOOKUP(MATCH($B194,リレー小男申込!$Q$14:$Q$205,0),リレー小男申込!$N$14:$V$205,9))</f>
        <v/>
      </c>
      <c r="AE194" s="97" t="str">
        <f t="shared" si="26"/>
        <v/>
      </c>
      <c r="AH194" t="str">
        <f t="shared" si="28"/>
        <v/>
      </c>
      <c r="AI194" t="str">
        <f t="shared" si="29"/>
        <v/>
      </c>
      <c r="AJ194" t="str">
        <f t="shared" si="30"/>
        <v/>
      </c>
      <c r="AK194" t="str">
        <f t="shared" si="31"/>
        <v/>
      </c>
      <c r="AL194" t="str">
        <f t="shared" si="32"/>
        <v/>
      </c>
      <c r="AM194" t="str">
        <f t="shared" si="33"/>
        <v/>
      </c>
      <c r="AN194" t="str">
        <f t="shared" si="34"/>
        <v/>
      </c>
      <c r="AO194" t="str">
        <f t="shared" si="35"/>
        <v/>
      </c>
      <c r="AP194" t="str">
        <f t="shared" si="36"/>
        <v/>
      </c>
      <c r="AQ194" t="str">
        <f t="shared" si="37"/>
        <v/>
      </c>
    </row>
    <row r="195" spans="1:43">
      <c r="A195" s="250">
        <f t="shared" si="38"/>
        <v>187</v>
      </c>
      <c r="B195" s="42"/>
      <c r="C195" s="47"/>
      <c r="D195" s="41"/>
      <c r="E195" s="199"/>
      <c r="F195" s="250" t="str">
        <f>IF(ISERROR(VLOOKUP(MATCH($B195,小学校ナンバーカード!$B$3:$B$30,1),小学校ナンバーカード!$A$3:$C$30,3)),"",VLOOKUP(MATCH($B195,小学校ナンバーカード!$B$3:$B$30,1),小学校ナンバーカード!$A$3:$C$30,3))</f>
        <v/>
      </c>
      <c r="G195" s="162" t="str">
        <f t="shared" si="27"/>
        <v/>
      </c>
      <c r="H195" s="35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56" t="str">
        <f>IF($B195="","",IF(ISERROR(MATCH($B195,リレー小男申込!$Q$14:$Q$255,0)),"","○"))</f>
        <v/>
      </c>
      <c r="AC195" s="56" t="str">
        <f>IF(ISERROR(MATCH($B195,リレー小男申込!$Q$14:$Q$205,0)),"",VLOOKUP(MATCH($B195,リレー小男申込!$Q$14:$Q$205,0),リレー小男申込!$N$14:$V$205,9))</f>
        <v/>
      </c>
      <c r="AE195" s="97" t="str">
        <f t="shared" si="26"/>
        <v/>
      </c>
      <c r="AH195" t="str">
        <f t="shared" si="28"/>
        <v/>
      </c>
      <c r="AI195" t="str">
        <f t="shared" si="29"/>
        <v/>
      </c>
      <c r="AJ195" t="str">
        <f t="shared" si="30"/>
        <v/>
      </c>
      <c r="AK195" t="str">
        <f t="shared" si="31"/>
        <v/>
      </c>
      <c r="AL195" t="str">
        <f t="shared" si="32"/>
        <v/>
      </c>
      <c r="AM195" t="str">
        <f t="shared" si="33"/>
        <v/>
      </c>
      <c r="AN195" t="str">
        <f t="shared" si="34"/>
        <v/>
      </c>
      <c r="AO195" t="str">
        <f t="shared" si="35"/>
        <v/>
      </c>
      <c r="AP195" t="str">
        <f t="shared" si="36"/>
        <v/>
      </c>
      <c r="AQ195" t="str">
        <f t="shared" si="37"/>
        <v/>
      </c>
    </row>
    <row r="196" spans="1:43">
      <c r="A196" s="250">
        <f t="shared" si="38"/>
        <v>188</v>
      </c>
      <c r="B196" s="42"/>
      <c r="C196" s="47"/>
      <c r="D196" s="41"/>
      <c r="E196" s="199"/>
      <c r="F196" s="250" t="str">
        <f>IF(ISERROR(VLOOKUP(MATCH($B196,小学校ナンバーカード!$B$3:$B$30,1),小学校ナンバーカード!$A$3:$C$30,3)),"",VLOOKUP(MATCH($B196,小学校ナンバーカード!$B$3:$B$30,1),小学校ナンバーカード!$A$3:$C$30,3))</f>
        <v/>
      </c>
      <c r="G196" s="162" t="str">
        <f t="shared" si="27"/>
        <v/>
      </c>
      <c r="H196" s="35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56" t="str">
        <f>IF($B196="","",IF(ISERROR(MATCH($B196,リレー小男申込!$Q$14:$Q$255,0)),"","○"))</f>
        <v/>
      </c>
      <c r="AC196" s="56" t="str">
        <f>IF(ISERROR(MATCH($B196,リレー小男申込!$Q$14:$Q$205,0)),"",VLOOKUP(MATCH($B196,リレー小男申込!$Q$14:$Q$205,0),リレー小男申込!$N$14:$V$205,9))</f>
        <v/>
      </c>
      <c r="AE196" s="97" t="str">
        <f t="shared" si="26"/>
        <v/>
      </c>
      <c r="AH196" t="str">
        <f t="shared" si="28"/>
        <v/>
      </c>
      <c r="AI196" t="str">
        <f t="shared" si="29"/>
        <v/>
      </c>
      <c r="AJ196" t="str">
        <f t="shared" si="30"/>
        <v/>
      </c>
      <c r="AK196" t="str">
        <f t="shared" si="31"/>
        <v/>
      </c>
      <c r="AL196" t="str">
        <f t="shared" si="32"/>
        <v/>
      </c>
      <c r="AM196" t="str">
        <f t="shared" si="33"/>
        <v/>
      </c>
      <c r="AN196" t="str">
        <f t="shared" si="34"/>
        <v/>
      </c>
      <c r="AO196" t="str">
        <f t="shared" si="35"/>
        <v/>
      </c>
      <c r="AP196" t="str">
        <f t="shared" si="36"/>
        <v/>
      </c>
      <c r="AQ196" t="str">
        <f t="shared" si="37"/>
        <v/>
      </c>
    </row>
    <row r="197" spans="1:43">
      <c r="A197" s="250">
        <f t="shared" si="38"/>
        <v>189</v>
      </c>
      <c r="B197" s="42"/>
      <c r="C197" s="47"/>
      <c r="D197" s="41"/>
      <c r="E197" s="199"/>
      <c r="F197" s="250" t="str">
        <f>IF(ISERROR(VLOOKUP(MATCH($B197,小学校ナンバーカード!$B$3:$B$30,1),小学校ナンバーカード!$A$3:$C$30,3)),"",VLOOKUP(MATCH($B197,小学校ナンバーカード!$B$3:$B$30,1),小学校ナンバーカード!$A$3:$C$30,3))</f>
        <v/>
      </c>
      <c r="G197" s="162" t="str">
        <f t="shared" si="27"/>
        <v/>
      </c>
      <c r="H197" s="35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56" t="str">
        <f>IF($B197="","",IF(ISERROR(MATCH($B197,リレー小男申込!$Q$14:$Q$255,0)),"","○"))</f>
        <v/>
      </c>
      <c r="AC197" s="56" t="str">
        <f>IF(ISERROR(MATCH($B197,リレー小男申込!$Q$14:$Q$205,0)),"",VLOOKUP(MATCH($B197,リレー小男申込!$Q$14:$Q$205,0),リレー小男申込!$N$14:$V$205,9))</f>
        <v/>
      </c>
      <c r="AE197" s="97" t="str">
        <f t="shared" si="26"/>
        <v/>
      </c>
      <c r="AH197" t="str">
        <f t="shared" si="28"/>
        <v/>
      </c>
      <c r="AI197" t="str">
        <f t="shared" si="29"/>
        <v/>
      </c>
      <c r="AJ197" t="str">
        <f t="shared" si="30"/>
        <v/>
      </c>
      <c r="AK197" t="str">
        <f t="shared" si="31"/>
        <v/>
      </c>
      <c r="AL197" t="str">
        <f t="shared" si="32"/>
        <v/>
      </c>
      <c r="AM197" t="str">
        <f t="shared" si="33"/>
        <v/>
      </c>
      <c r="AN197" t="str">
        <f t="shared" si="34"/>
        <v/>
      </c>
      <c r="AO197" t="str">
        <f t="shared" si="35"/>
        <v/>
      </c>
      <c r="AP197" t="str">
        <f t="shared" si="36"/>
        <v/>
      </c>
      <c r="AQ197" t="str">
        <f t="shared" si="37"/>
        <v/>
      </c>
    </row>
    <row r="198" spans="1:43">
      <c r="A198" s="251">
        <f t="shared" si="38"/>
        <v>190</v>
      </c>
      <c r="B198" s="45"/>
      <c r="C198" s="48"/>
      <c r="D198" s="43"/>
      <c r="E198" s="200"/>
      <c r="F198" s="251" t="str">
        <f>IF(ISERROR(VLOOKUP(MATCH($B198,小学校ナンバーカード!$B$3:$B$30,1),小学校ナンバーカード!$A$3:$C$30,3)),"",VLOOKUP(MATCH($B198,小学校ナンバーカード!$B$3:$B$30,1),小学校ナンバーカード!$A$3:$C$30,3))</f>
        <v/>
      </c>
      <c r="G198" s="165" t="str">
        <f t="shared" si="27"/>
        <v/>
      </c>
      <c r="H198" s="63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5" t="str">
        <f>IF($B198="","",IF(ISERROR(MATCH($B198,リレー小男申込!$Q$14:$Q$255,0)),"","○"))</f>
        <v/>
      </c>
      <c r="AC198" s="65" t="str">
        <f>IF(ISERROR(MATCH($B198,リレー小男申込!$Q$14:$Q$205,0)),"",VLOOKUP(MATCH($B198,リレー小男申込!$Q$14:$Q$205,0),リレー小男申込!$N$14:$V$205,9))</f>
        <v/>
      </c>
      <c r="AE198" s="97" t="str">
        <f t="shared" si="26"/>
        <v/>
      </c>
      <c r="AH198" t="str">
        <f t="shared" si="28"/>
        <v/>
      </c>
      <c r="AI198" t="str">
        <f t="shared" si="29"/>
        <v/>
      </c>
      <c r="AJ198" t="str">
        <f t="shared" si="30"/>
        <v/>
      </c>
      <c r="AK198" t="str">
        <f t="shared" si="31"/>
        <v/>
      </c>
      <c r="AL198" t="str">
        <f t="shared" si="32"/>
        <v/>
      </c>
      <c r="AM198" t="str">
        <f t="shared" si="33"/>
        <v/>
      </c>
      <c r="AN198" t="str">
        <f t="shared" si="34"/>
        <v/>
      </c>
      <c r="AO198" t="str">
        <f t="shared" si="35"/>
        <v/>
      </c>
      <c r="AP198" t="str">
        <f t="shared" si="36"/>
        <v/>
      </c>
      <c r="AQ198" t="str">
        <f t="shared" si="37"/>
        <v/>
      </c>
    </row>
    <row r="199" spans="1:43">
      <c r="A199" s="249">
        <f t="shared" si="38"/>
        <v>191</v>
      </c>
      <c r="B199" s="52"/>
      <c r="C199" s="53"/>
      <c r="D199" s="54"/>
      <c r="E199" s="201"/>
      <c r="F199" s="252" t="str">
        <f>IF(ISERROR(VLOOKUP(MATCH($B199,小学校ナンバーカード!$B$3:$B$30,1),小学校ナンバーカード!$A$3:$C$30,3)),"",VLOOKUP(MATCH($B199,小学校ナンバーカード!$B$3:$B$30,1),小学校ナンバーカード!$A$3:$C$30,3))</f>
        <v/>
      </c>
      <c r="G199" s="164" t="str">
        <f t="shared" si="27"/>
        <v/>
      </c>
      <c r="H199" s="60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  <c r="AA199" s="61"/>
      <c r="AB199" s="62" t="str">
        <f>IF($B199="","",IF(ISERROR(MATCH($B199,リレー小男申込!$Q$14:$Q$255,0)),"","○"))</f>
        <v/>
      </c>
      <c r="AC199" s="62" t="str">
        <f>IF(ISERROR(MATCH($B199,リレー小男申込!$Q$14:$Q$205,0)),"",VLOOKUP(MATCH($B199,リレー小男申込!$Q$14:$Q$205,0),リレー小男申込!$N$14:$V$205,9))</f>
        <v/>
      </c>
      <c r="AE199" s="97" t="str">
        <f t="shared" si="26"/>
        <v/>
      </c>
      <c r="AH199" t="str">
        <f t="shared" si="28"/>
        <v/>
      </c>
      <c r="AI199" t="str">
        <f t="shared" si="29"/>
        <v/>
      </c>
      <c r="AJ199" t="str">
        <f t="shared" si="30"/>
        <v/>
      </c>
      <c r="AK199" t="str">
        <f t="shared" si="31"/>
        <v/>
      </c>
      <c r="AL199" t="str">
        <f t="shared" si="32"/>
        <v/>
      </c>
      <c r="AM199" t="str">
        <f t="shared" si="33"/>
        <v/>
      </c>
      <c r="AN199" t="str">
        <f t="shared" si="34"/>
        <v/>
      </c>
      <c r="AO199" t="str">
        <f t="shared" si="35"/>
        <v/>
      </c>
      <c r="AP199" t="str">
        <f t="shared" si="36"/>
        <v/>
      </c>
      <c r="AQ199" t="str">
        <f t="shared" si="37"/>
        <v/>
      </c>
    </row>
    <row r="200" spans="1:43">
      <c r="A200" s="250">
        <f t="shared" si="38"/>
        <v>192</v>
      </c>
      <c r="B200" s="42"/>
      <c r="C200" s="47"/>
      <c r="D200" s="41"/>
      <c r="E200" s="199"/>
      <c r="F200" s="250" t="str">
        <f>IF(ISERROR(VLOOKUP(MATCH($B200,小学校ナンバーカード!$B$3:$B$30,1),小学校ナンバーカード!$A$3:$C$30,3)),"",VLOOKUP(MATCH($B200,小学校ナンバーカード!$B$3:$B$30,1),小学校ナンバーカード!$A$3:$C$30,3))</f>
        <v/>
      </c>
      <c r="G200" s="162" t="str">
        <f t="shared" si="27"/>
        <v/>
      </c>
      <c r="H200" s="35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56" t="str">
        <f>IF($B200="","",IF(ISERROR(MATCH($B200,リレー小男申込!$Q$14:$Q$255,0)),"","○"))</f>
        <v/>
      </c>
      <c r="AC200" s="56" t="str">
        <f>IF(ISERROR(MATCH($B200,リレー小男申込!$Q$14:$Q$205,0)),"",VLOOKUP(MATCH($B200,リレー小男申込!$Q$14:$Q$205,0),リレー小男申込!$N$14:$V$205,9))</f>
        <v/>
      </c>
      <c r="AE200" s="97" t="str">
        <f t="shared" ref="AE200:AE208" si="39">IF(COUNTIF(H200:Z200,"○")=0,"",COUNTIF(H200:Z200,"○"))</f>
        <v/>
      </c>
      <c r="AH200" t="str">
        <f t="shared" si="28"/>
        <v/>
      </c>
      <c r="AI200" t="str">
        <f t="shared" si="29"/>
        <v/>
      </c>
      <c r="AJ200" t="str">
        <f t="shared" si="30"/>
        <v/>
      </c>
      <c r="AK200" t="str">
        <f t="shared" si="31"/>
        <v/>
      </c>
      <c r="AL200" t="str">
        <f t="shared" si="32"/>
        <v/>
      </c>
      <c r="AM200" t="str">
        <f t="shared" si="33"/>
        <v/>
      </c>
      <c r="AN200" t="str">
        <f t="shared" si="34"/>
        <v/>
      </c>
      <c r="AO200" t="str">
        <f t="shared" si="35"/>
        <v/>
      </c>
      <c r="AP200" t="str">
        <f t="shared" si="36"/>
        <v/>
      </c>
      <c r="AQ200" t="str">
        <f t="shared" si="37"/>
        <v/>
      </c>
    </row>
    <row r="201" spans="1:43">
      <c r="A201" s="250">
        <f t="shared" si="38"/>
        <v>193</v>
      </c>
      <c r="B201" s="42"/>
      <c r="C201" s="47"/>
      <c r="D201" s="41"/>
      <c r="E201" s="199"/>
      <c r="F201" s="250" t="str">
        <f>IF(ISERROR(VLOOKUP(MATCH($B201,小学校ナンバーカード!$B$3:$B$30,1),小学校ナンバーカード!$A$3:$C$30,3)),"",VLOOKUP(MATCH($B201,小学校ナンバーカード!$B$3:$B$30,1),小学校ナンバーカード!$A$3:$C$30,3))</f>
        <v/>
      </c>
      <c r="G201" s="162" t="str">
        <f t="shared" ref="G201:G208" si="40">T(AH201)&amp;T(AI201)&amp;T(AJ201)&amp;T(AK201)&amp;T(AL201)&amp;T(AM201)&amp;T(AN201)&amp;T(AO201)&amp;T(AP201)&amp;T(AQ201)</f>
        <v/>
      </c>
      <c r="H201" s="35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56" t="str">
        <f>IF($B201="","",IF(ISERROR(MATCH($B201,リレー小男申込!$Q$14:$Q$255,0)),"","○"))</f>
        <v/>
      </c>
      <c r="AC201" s="56" t="str">
        <f>IF(ISERROR(MATCH($B201,リレー小男申込!$Q$14:$Q$205,0)),"",VLOOKUP(MATCH($B201,リレー小男申込!$Q$14:$Q$205,0),リレー小男申込!$N$14:$V$205,9))</f>
        <v/>
      </c>
      <c r="AE201" s="97" t="str">
        <f t="shared" si="39"/>
        <v/>
      </c>
      <c r="AH201" t="str">
        <f t="shared" ref="AH201:AH208" si="41">IF(H201="○","小１・２男５０ｍ．","")</f>
        <v/>
      </c>
      <c r="AI201" t="str">
        <f t="shared" ref="AI201:AI208" si="42">IF(J201="○","小３男５０ｍ．","")</f>
        <v/>
      </c>
      <c r="AJ201" t="str">
        <f t="shared" ref="AJ201:AJ208" si="43">IF(L201="○","小４男１００ｍ．","")</f>
        <v/>
      </c>
      <c r="AK201" t="str">
        <f t="shared" ref="AK201:AK208" si="44">IF(N201="○","小５男１００ｍ．","")</f>
        <v/>
      </c>
      <c r="AL201" t="str">
        <f t="shared" ref="AL201:AL208" si="45">IF(P201="○","小６男１００ｍ．","")</f>
        <v/>
      </c>
      <c r="AM201" t="str">
        <f t="shared" ref="AM201:AM208" si="46">IF(R201="○","小全男１０００ｍ．","")</f>
        <v/>
      </c>
      <c r="AN201" t="str">
        <f t="shared" ref="AN201:AN208" si="47">IF(T201="○","小全男８０ｍＨ．","")</f>
        <v/>
      </c>
      <c r="AO201" t="str">
        <f t="shared" ref="AO201:AO208" si="48">IF(V201="○","小全男走高跳．","")</f>
        <v/>
      </c>
      <c r="AP201" t="str">
        <f t="shared" ref="AP201:AP208" si="49">IF(X201="○","小全男走幅跳．","")</f>
        <v/>
      </c>
      <c r="AQ201" t="str">
        <f t="shared" ref="AQ201:AQ208" si="50">IF(Z201="○","小全男ｼﾞｬﾍﾞﾘｯｸﾎﾞｰﾙ投．","")</f>
        <v/>
      </c>
    </row>
    <row r="202" spans="1:43">
      <c r="A202" s="250">
        <f t="shared" si="38"/>
        <v>194</v>
      </c>
      <c r="B202" s="42"/>
      <c r="C202" s="47"/>
      <c r="D202" s="41"/>
      <c r="E202" s="199"/>
      <c r="F202" s="250" t="str">
        <f>IF(ISERROR(VLOOKUP(MATCH($B202,小学校ナンバーカード!$B$3:$B$30,1),小学校ナンバーカード!$A$3:$C$30,3)),"",VLOOKUP(MATCH($B202,小学校ナンバーカード!$B$3:$B$30,1),小学校ナンバーカード!$A$3:$C$30,3))</f>
        <v/>
      </c>
      <c r="G202" s="162" t="str">
        <f t="shared" si="40"/>
        <v/>
      </c>
      <c r="H202" s="35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56" t="str">
        <f>IF($B202="","",IF(ISERROR(MATCH($B202,リレー小男申込!$Q$14:$Q$255,0)),"","○"))</f>
        <v/>
      </c>
      <c r="AC202" s="56" t="str">
        <f>IF(ISERROR(MATCH($B202,リレー小男申込!$Q$14:$Q$205,0)),"",VLOOKUP(MATCH($B202,リレー小男申込!$Q$14:$Q$205,0),リレー小男申込!$N$14:$V$205,9))</f>
        <v/>
      </c>
      <c r="AE202" s="97" t="str">
        <f t="shared" si="39"/>
        <v/>
      </c>
      <c r="AH202" t="str">
        <f t="shared" si="41"/>
        <v/>
      </c>
      <c r="AI202" t="str">
        <f t="shared" si="42"/>
        <v/>
      </c>
      <c r="AJ202" t="str">
        <f t="shared" si="43"/>
        <v/>
      </c>
      <c r="AK202" t="str">
        <f t="shared" si="44"/>
        <v/>
      </c>
      <c r="AL202" t="str">
        <f t="shared" si="45"/>
        <v/>
      </c>
      <c r="AM202" t="str">
        <f t="shared" si="46"/>
        <v/>
      </c>
      <c r="AN202" t="str">
        <f t="shared" si="47"/>
        <v/>
      </c>
      <c r="AO202" t="str">
        <f t="shared" si="48"/>
        <v/>
      </c>
      <c r="AP202" t="str">
        <f t="shared" si="49"/>
        <v/>
      </c>
      <c r="AQ202" t="str">
        <f t="shared" si="50"/>
        <v/>
      </c>
    </row>
    <row r="203" spans="1:43">
      <c r="A203" s="250">
        <f t="shared" ref="A203:A208" si="51">IF(COUNTIF($C$9:$C$208,C203)&gt;=2,$A$221,A202+1)</f>
        <v>195</v>
      </c>
      <c r="B203" s="42"/>
      <c r="C203" s="47"/>
      <c r="D203" s="41"/>
      <c r="E203" s="199"/>
      <c r="F203" s="250" t="str">
        <f>IF(ISERROR(VLOOKUP(MATCH($B203,小学校ナンバーカード!$B$3:$B$30,1),小学校ナンバーカード!$A$3:$C$30,3)),"",VLOOKUP(MATCH($B203,小学校ナンバーカード!$B$3:$B$30,1),小学校ナンバーカード!$A$3:$C$30,3))</f>
        <v/>
      </c>
      <c r="G203" s="162" t="str">
        <f t="shared" si="40"/>
        <v/>
      </c>
      <c r="H203" s="35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56" t="str">
        <f>IF($B203="","",IF(ISERROR(MATCH($B203,リレー小男申込!$Q$14:$Q$255,0)),"","○"))</f>
        <v/>
      </c>
      <c r="AC203" s="56" t="str">
        <f>IF(ISERROR(MATCH($B203,リレー小男申込!$Q$14:$Q$205,0)),"",VLOOKUP(MATCH($B203,リレー小男申込!$Q$14:$Q$205,0),リレー小男申込!$N$14:$V$205,9))</f>
        <v/>
      </c>
      <c r="AE203" s="97" t="str">
        <f t="shared" si="39"/>
        <v/>
      </c>
      <c r="AH203" t="str">
        <f t="shared" si="41"/>
        <v/>
      </c>
      <c r="AI203" t="str">
        <f t="shared" si="42"/>
        <v/>
      </c>
      <c r="AJ203" t="str">
        <f t="shared" si="43"/>
        <v/>
      </c>
      <c r="AK203" t="str">
        <f t="shared" si="44"/>
        <v/>
      </c>
      <c r="AL203" t="str">
        <f t="shared" si="45"/>
        <v/>
      </c>
      <c r="AM203" t="str">
        <f t="shared" si="46"/>
        <v/>
      </c>
      <c r="AN203" t="str">
        <f t="shared" si="47"/>
        <v/>
      </c>
      <c r="AO203" t="str">
        <f t="shared" si="48"/>
        <v/>
      </c>
      <c r="AP203" t="str">
        <f t="shared" si="49"/>
        <v/>
      </c>
      <c r="AQ203" t="str">
        <f t="shared" si="50"/>
        <v/>
      </c>
    </row>
    <row r="204" spans="1:43">
      <c r="A204" s="250">
        <f t="shared" si="51"/>
        <v>196</v>
      </c>
      <c r="B204" s="42"/>
      <c r="C204" s="47"/>
      <c r="D204" s="41"/>
      <c r="E204" s="199"/>
      <c r="F204" s="250" t="str">
        <f>IF(ISERROR(VLOOKUP(MATCH($B204,小学校ナンバーカード!$B$3:$B$30,1),小学校ナンバーカード!$A$3:$C$30,3)),"",VLOOKUP(MATCH($B204,小学校ナンバーカード!$B$3:$B$30,1),小学校ナンバーカード!$A$3:$C$30,3))</f>
        <v/>
      </c>
      <c r="G204" s="162" t="str">
        <f t="shared" si="40"/>
        <v/>
      </c>
      <c r="H204" s="35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56" t="str">
        <f>IF($B204="","",IF(ISERROR(MATCH($B204,リレー小男申込!$Q$14:$Q$255,0)),"","○"))</f>
        <v/>
      </c>
      <c r="AC204" s="56" t="str">
        <f>IF(ISERROR(MATCH($B204,リレー小男申込!$Q$14:$Q$205,0)),"",VLOOKUP(MATCH($B204,リレー小男申込!$Q$14:$Q$205,0),リレー小男申込!$N$14:$V$205,9))</f>
        <v/>
      </c>
      <c r="AE204" s="97" t="str">
        <f t="shared" si="39"/>
        <v/>
      </c>
      <c r="AH204" t="str">
        <f t="shared" si="41"/>
        <v/>
      </c>
      <c r="AI204" t="str">
        <f t="shared" si="42"/>
        <v/>
      </c>
      <c r="AJ204" t="str">
        <f t="shared" si="43"/>
        <v/>
      </c>
      <c r="AK204" t="str">
        <f t="shared" si="44"/>
        <v/>
      </c>
      <c r="AL204" t="str">
        <f t="shared" si="45"/>
        <v/>
      </c>
      <c r="AM204" t="str">
        <f t="shared" si="46"/>
        <v/>
      </c>
      <c r="AN204" t="str">
        <f t="shared" si="47"/>
        <v/>
      </c>
      <c r="AO204" t="str">
        <f t="shared" si="48"/>
        <v/>
      </c>
      <c r="AP204" t="str">
        <f t="shared" si="49"/>
        <v/>
      </c>
      <c r="AQ204" t="str">
        <f t="shared" si="50"/>
        <v/>
      </c>
    </row>
    <row r="205" spans="1:43">
      <c r="A205" s="250">
        <f t="shared" si="51"/>
        <v>197</v>
      </c>
      <c r="B205" s="42"/>
      <c r="C205" s="47"/>
      <c r="D205" s="41"/>
      <c r="E205" s="199"/>
      <c r="F205" s="250" t="str">
        <f>IF(ISERROR(VLOOKUP(MATCH($B205,小学校ナンバーカード!$B$3:$B$30,1),小学校ナンバーカード!$A$3:$C$30,3)),"",VLOOKUP(MATCH($B205,小学校ナンバーカード!$B$3:$B$30,1),小学校ナンバーカード!$A$3:$C$30,3))</f>
        <v/>
      </c>
      <c r="G205" s="162" t="str">
        <f t="shared" si="40"/>
        <v/>
      </c>
      <c r="H205" s="35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56" t="str">
        <f>IF($B205="","",IF(ISERROR(MATCH($B205,リレー小男申込!$Q$14:$Q$255,0)),"","○"))</f>
        <v/>
      </c>
      <c r="AC205" s="56" t="str">
        <f>IF(ISERROR(MATCH($B205,リレー小男申込!$Q$14:$Q$205,0)),"",VLOOKUP(MATCH($B205,リレー小男申込!$Q$14:$Q$205,0),リレー小男申込!$N$14:$V$205,9))</f>
        <v/>
      </c>
      <c r="AE205" s="97" t="str">
        <f t="shared" si="39"/>
        <v/>
      </c>
      <c r="AH205" t="str">
        <f t="shared" si="41"/>
        <v/>
      </c>
      <c r="AI205" t="str">
        <f t="shared" si="42"/>
        <v/>
      </c>
      <c r="AJ205" t="str">
        <f t="shared" si="43"/>
        <v/>
      </c>
      <c r="AK205" t="str">
        <f t="shared" si="44"/>
        <v/>
      </c>
      <c r="AL205" t="str">
        <f t="shared" si="45"/>
        <v/>
      </c>
      <c r="AM205" t="str">
        <f t="shared" si="46"/>
        <v/>
      </c>
      <c r="AN205" t="str">
        <f t="shared" si="47"/>
        <v/>
      </c>
      <c r="AO205" t="str">
        <f t="shared" si="48"/>
        <v/>
      </c>
      <c r="AP205" t="str">
        <f t="shared" si="49"/>
        <v/>
      </c>
      <c r="AQ205" t="str">
        <f t="shared" si="50"/>
        <v/>
      </c>
    </row>
    <row r="206" spans="1:43">
      <c r="A206" s="250">
        <f t="shared" si="51"/>
        <v>198</v>
      </c>
      <c r="B206" s="42"/>
      <c r="C206" s="47"/>
      <c r="D206" s="41"/>
      <c r="E206" s="199"/>
      <c r="F206" s="250" t="str">
        <f>IF(ISERROR(VLOOKUP(MATCH($B206,小学校ナンバーカード!$B$3:$B$30,1),小学校ナンバーカード!$A$3:$C$30,3)),"",VLOOKUP(MATCH($B206,小学校ナンバーカード!$B$3:$B$30,1),小学校ナンバーカード!$A$3:$C$30,3))</f>
        <v/>
      </c>
      <c r="G206" s="162" t="str">
        <f t="shared" si="40"/>
        <v/>
      </c>
      <c r="H206" s="35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56" t="str">
        <f>IF($B206="","",IF(ISERROR(MATCH($B206,リレー小男申込!$Q$14:$Q$255,0)),"","○"))</f>
        <v/>
      </c>
      <c r="AC206" s="56" t="str">
        <f>IF(ISERROR(MATCH($B206,リレー小男申込!$Q$14:$Q$205,0)),"",VLOOKUP(MATCH($B206,リレー小男申込!$Q$14:$Q$205,0),リレー小男申込!$N$14:$V$205,9))</f>
        <v/>
      </c>
      <c r="AE206" s="97" t="str">
        <f t="shared" si="39"/>
        <v/>
      </c>
      <c r="AH206" t="str">
        <f t="shared" si="41"/>
        <v/>
      </c>
      <c r="AI206" t="str">
        <f t="shared" si="42"/>
        <v/>
      </c>
      <c r="AJ206" t="str">
        <f t="shared" si="43"/>
        <v/>
      </c>
      <c r="AK206" t="str">
        <f t="shared" si="44"/>
        <v/>
      </c>
      <c r="AL206" t="str">
        <f t="shared" si="45"/>
        <v/>
      </c>
      <c r="AM206" t="str">
        <f t="shared" si="46"/>
        <v/>
      </c>
      <c r="AN206" t="str">
        <f t="shared" si="47"/>
        <v/>
      </c>
      <c r="AO206" t="str">
        <f t="shared" si="48"/>
        <v/>
      </c>
      <c r="AP206" t="str">
        <f t="shared" si="49"/>
        <v/>
      </c>
      <c r="AQ206" t="str">
        <f t="shared" si="50"/>
        <v/>
      </c>
    </row>
    <row r="207" spans="1:43">
      <c r="A207" s="250">
        <f t="shared" si="51"/>
        <v>199</v>
      </c>
      <c r="B207" s="42"/>
      <c r="C207" s="47"/>
      <c r="D207" s="41"/>
      <c r="E207" s="199"/>
      <c r="F207" s="250" t="str">
        <f>IF(ISERROR(VLOOKUP(MATCH($B207,小学校ナンバーカード!$B$3:$B$30,1),小学校ナンバーカード!$A$3:$C$30,3)),"",VLOOKUP(MATCH($B207,小学校ナンバーカード!$B$3:$B$30,1),小学校ナンバーカード!$A$3:$C$30,3))</f>
        <v/>
      </c>
      <c r="G207" s="162" t="str">
        <f t="shared" si="40"/>
        <v/>
      </c>
      <c r="H207" s="35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56" t="str">
        <f>IF($B207="","",IF(ISERROR(MATCH($B207,リレー小男申込!$Q$14:$Q$255,0)),"","○"))</f>
        <v/>
      </c>
      <c r="AC207" s="56" t="str">
        <f>IF(ISERROR(MATCH($B207,リレー小男申込!$Q$14:$Q$205,0)),"",VLOOKUP(MATCH($B207,リレー小男申込!$Q$14:$Q$205,0),リレー小男申込!$N$14:$V$205,9))</f>
        <v/>
      </c>
      <c r="AE207" s="97" t="str">
        <f t="shared" si="39"/>
        <v/>
      </c>
      <c r="AH207" t="str">
        <f t="shared" si="41"/>
        <v/>
      </c>
      <c r="AI207" t="str">
        <f t="shared" si="42"/>
        <v/>
      </c>
      <c r="AJ207" t="str">
        <f t="shared" si="43"/>
        <v/>
      </c>
      <c r="AK207" t="str">
        <f t="shared" si="44"/>
        <v/>
      </c>
      <c r="AL207" t="str">
        <f t="shared" si="45"/>
        <v/>
      </c>
      <c r="AM207" t="str">
        <f t="shared" si="46"/>
        <v/>
      </c>
      <c r="AN207" t="str">
        <f t="shared" si="47"/>
        <v/>
      </c>
      <c r="AO207" t="str">
        <f t="shared" si="48"/>
        <v/>
      </c>
      <c r="AP207" t="str">
        <f t="shared" si="49"/>
        <v/>
      </c>
      <c r="AQ207" t="str">
        <f t="shared" si="50"/>
        <v/>
      </c>
    </row>
    <row r="208" spans="1:43">
      <c r="A208" s="251">
        <f t="shared" si="51"/>
        <v>200</v>
      </c>
      <c r="B208" s="45"/>
      <c r="C208" s="48"/>
      <c r="D208" s="43"/>
      <c r="E208" s="200"/>
      <c r="F208" s="251" t="str">
        <f>IF(ISERROR(VLOOKUP(MATCH($B208,小学校ナンバーカード!$B$3:$B$30,1),小学校ナンバーカード!$A$3:$C$30,3)),"",VLOOKUP(MATCH($B208,小学校ナンバーカード!$B$3:$B$30,1),小学校ナンバーカード!$A$3:$C$30,3))</f>
        <v/>
      </c>
      <c r="G208" s="165" t="str">
        <f t="shared" si="40"/>
        <v/>
      </c>
      <c r="H208" s="35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56" t="str">
        <f>IF($B208="","",IF(ISERROR(MATCH($B208,リレー小男申込!$Q$14:$Q$255,0)),"","○"))</f>
        <v/>
      </c>
      <c r="AC208" s="56" t="str">
        <f>IF(ISERROR(MATCH($B208,リレー小男申込!$Q$14:$Q$205,0)),"",VLOOKUP(MATCH($B208,リレー小男申込!$Q$14:$Q$205,0),リレー小男申込!$N$14:$V$205,9))</f>
        <v/>
      </c>
      <c r="AE208" s="97" t="str">
        <f t="shared" si="39"/>
        <v/>
      </c>
      <c r="AH208" t="str">
        <f t="shared" si="41"/>
        <v/>
      </c>
      <c r="AI208" t="str">
        <f t="shared" si="42"/>
        <v/>
      </c>
      <c r="AJ208" t="str">
        <f t="shared" si="43"/>
        <v/>
      </c>
      <c r="AK208" t="str">
        <f t="shared" si="44"/>
        <v/>
      </c>
      <c r="AL208" t="str">
        <f t="shared" si="45"/>
        <v/>
      </c>
      <c r="AM208" t="str">
        <f t="shared" si="46"/>
        <v/>
      </c>
      <c r="AN208" t="str">
        <f t="shared" si="47"/>
        <v/>
      </c>
      <c r="AO208" t="str">
        <f t="shared" si="48"/>
        <v/>
      </c>
      <c r="AP208" t="str">
        <f t="shared" si="49"/>
        <v/>
      </c>
      <c r="AQ208" t="str">
        <f t="shared" si="50"/>
        <v/>
      </c>
    </row>
    <row r="210" spans="1:31">
      <c r="H210">
        <f>COUNTIF(H9:H208,"○")</f>
        <v>0</v>
      </c>
      <c r="J210">
        <f>COUNTIF(J9:J208,"○")</f>
        <v>0</v>
      </c>
      <c r="L210">
        <f>COUNTIF(L9:L208,"○")</f>
        <v>0</v>
      </c>
      <c r="N210">
        <f>COUNTIF(N9:N208,"○")</f>
        <v>0</v>
      </c>
      <c r="P210">
        <f>COUNTIF(P9:P208,"○")</f>
        <v>0</v>
      </c>
      <c r="R210">
        <f>COUNTIF(R9:R208,"○")</f>
        <v>0</v>
      </c>
      <c r="T210">
        <f>COUNTIF(T9:T208,"○")</f>
        <v>0</v>
      </c>
      <c r="V210">
        <f>COUNTIF(V9:V208,"○")</f>
        <v>0</v>
      </c>
      <c r="X210">
        <f>COUNTIF(X9:X208,"○")</f>
        <v>0</v>
      </c>
      <c r="Z210">
        <f>COUNTIF(Z9:Z208,"○")</f>
        <v>0</v>
      </c>
      <c r="AE210" s="97">
        <f>SUM(AE9:AE208)</f>
        <v>0</v>
      </c>
    </row>
    <row r="221" spans="1:31">
      <c r="A221" s="23" t="s">
        <v>16</v>
      </c>
    </row>
    <row r="329" spans="1:1">
      <c r="A329" s="3"/>
    </row>
  </sheetData>
  <protectedRanges>
    <protectedRange sqref="AB10:AC208 AB9 H9:AA208" name="範囲2"/>
    <protectedRange sqref="B9:E208" name="範囲1"/>
  </protectedRanges>
  <mergeCells count="13">
    <mergeCell ref="B1:G1"/>
    <mergeCell ref="H7:I7"/>
    <mergeCell ref="N7:O7"/>
    <mergeCell ref="P7:Q7"/>
    <mergeCell ref="AB2:AC4"/>
    <mergeCell ref="X7:Y7"/>
    <mergeCell ref="J7:K7"/>
    <mergeCell ref="L7:M7"/>
    <mergeCell ref="R7:S7"/>
    <mergeCell ref="AB7:AC7"/>
    <mergeCell ref="T7:U7"/>
    <mergeCell ref="V7:W7"/>
    <mergeCell ref="Z7:AA7"/>
  </mergeCells>
  <phoneticPr fontId="2"/>
  <dataValidations count="1">
    <dataValidation type="list" allowBlank="1" showInputMessage="1" showErrorMessage="1" sqref="H9:H208 J8:J208 L9:L208 N9:N208 P9:P208 R9:R208 T9:T208 V9:V208 X9:X208 Z9:Z208" xr:uid="{00000000-0002-0000-0100-000000000000}">
      <formula1>$AH$7</formula1>
    </dataValidation>
  </dataValidations>
  <printOptions horizontalCentered="1" verticalCentered="1"/>
  <pageMargins left="0.75" right="0.75" top="1" bottom="1" header="0.51200000000000001" footer="0.51200000000000001"/>
  <pageSetup paperSize="9" orientation="portrait" blackAndWhite="1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7"/>
  </sheetPr>
  <dimension ref="A1:AV329"/>
  <sheetViews>
    <sheetView zoomScaleNormal="100" workbookViewId="0">
      <pane xSplit="5" ySplit="8" topLeftCell="F9" activePane="bottomRight" state="frozen"/>
      <selection pane="topRight" activeCell="E1" sqref="E1"/>
      <selection pane="bottomLeft" activeCell="A8" sqref="A8"/>
      <selection pane="bottomRight" activeCell="B7" sqref="B7"/>
    </sheetView>
  </sheetViews>
  <sheetFormatPr defaultRowHeight="13.5"/>
  <cols>
    <col min="1" max="1" width="6.5" customWidth="1"/>
    <col min="2" max="2" width="7.375" customWidth="1"/>
    <col min="3" max="3" width="13.375" customWidth="1"/>
    <col min="4" max="4" width="16.875" customWidth="1"/>
    <col min="5" max="5" width="4.375" customWidth="1"/>
    <col min="6" max="6" width="11.125" customWidth="1"/>
    <col min="7" max="7" width="43.125" customWidth="1"/>
    <col min="8" max="8" width="2.375" customWidth="1"/>
    <col min="9" max="9" width="5.75" customWidth="1"/>
    <col min="10" max="10" width="2.25" customWidth="1"/>
    <col min="11" max="11" width="5.75" customWidth="1"/>
    <col min="12" max="12" width="2.25" customWidth="1"/>
    <col min="13" max="13" width="5.75" customWidth="1"/>
    <col min="14" max="14" width="2.625" customWidth="1"/>
    <col min="15" max="15" width="5.625" customWidth="1"/>
    <col min="16" max="16" width="2.5" customWidth="1"/>
    <col min="17" max="17" width="6.75" customWidth="1"/>
    <col min="18" max="18" width="2.25" customWidth="1"/>
    <col min="19" max="19" width="7.5" customWidth="1"/>
    <col min="20" max="20" width="2.5" customWidth="1"/>
    <col min="21" max="21" width="5.625" customWidth="1"/>
    <col min="22" max="22" width="2.25" customWidth="1"/>
    <col min="23" max="23" width="6.25" customWidth="1"/>
    <col min="24" max="24" width="2.5" customWidth="1"/>
    <col min="25" max="25" width="6.375" customWidth="1"/>
    <col min="26" max="26" width="2.25" customWidth="1"/>
    <col min="27" max="27" width="10.5" customWidth="1"/>
    <col min="28" max="28" width="3" customWidth="1"/>
    <col min="29" max="29" width="6.125" customWidth="1"/>
    <col min="30" max="30" width="5.625" customWidth="1"/>
    <col min="31" max="31" width="9.375" customWidth="1"/>
    <col min="32" max="32" width="4.625" customWidth="1"/>
    <col min="33" max="33" width="6.25" customWidth="1"/>
    <col min="34" max="44" width="3" customWidth="1"/>
    <col min="45" max="50" width="8.5" customWidth="1"/>
    <col min="52" max="52" width="7.875" customWidth="1"/>
    <col min="53" max="53" width="13.625" customWidth="1"/>
    <col min="54" max="54" width="5.25" customWidth="1"/>
  </cols>
  <sheetData>
    <row r="1" spans="1:48" ht="13.5" customHeight="1">
      <c r="B1" s="308" t="str">
        <f>"第"&amp;DBCS('必ず入力してください!!'!$L$2)&amp;"回 "&amp;"石見陸上競技大会　参加申込シート　（小学校女子）"</f>
        <v>第１００回 石見陸上競技大会　参加申込シート　（小学校女子）</v>
      </c>
      <c r="C1" s="308"/>
      <c r="D1" s="308"/>
      <c r="E1" s="308"/>
      <c r="F1" s="308"/>
      <c r="G1" s="308"/>
    </row>
    <row r="2" spans="1:48">
      <c r="G2" s="26"/>
      <c r="AB2" s="311" t="s">
        <v>72</v>
      </c>
      <c r="AC2" s="312"/>
    </row>
    <row r="3" spans="1:48">
      <c r="B3" t="s">
        <v>147</v>
      </c>
      <c r="C3" s="259"/>
      <c r="D3" s="25" t="s">
        <v>19</v>
      </c>
      <c r="AB3" s="313"/>
      <c r="AC3" s="314"/>
    </row>
    <row r="4" spans="1:48">
      <c r="B4" s="80"/>
      <c r="C4" s="25" t="s">
        <v>29</v>
      </c>
      <c r="D4" s="25"/>
      <c r="AB4" s="315"/>
      <c r="AC4" s="316"/>
    </row>
    <row r="5" spans="1:48" ht="16.5" customHeight="1">
      <c r="B5" s="80"/>
      <c r="C5" s="260" t="s">
        <v>150</v>
      </c>
      <c r="D5" s="25"/>
      <c r="F5" s="8"/>
      <c r="H5" s="225" t="s">
        <v>8</v>
      </c>
      <c r="I5" s="72"/>
      <c r="J5" s="257"/>
      <c r="K5" s="257"/>
      <c r="L5" s="257"/>
      <c r="M5" s="257"/>
      <c r="N5" s="19"/>
      <c r="O5" s="16"/>
      <c r="P5" s="19"/>
      <c r="Q5" s="73"/>
      <c r="R5" s="73"/>
      <c r="S5" s="73"/>
      <c r="T5" s="73"/>
      <c r="U5" s="73"/>
      <c r="V5" s="73"/>
      <c r="W5" s="73"/>
      <c r="X5" s="73"/>
      <c r="Y5" s="73"/>
      <c r="Z5" s="73"/>
      <c r="AA5" s="16"/>
      <c r="AB5" s="75"/>
      <c r="AC5" s="76"/>
    </row>
    <row r="6" spans="1:48" ht="13.5" customHeight="1">
      <c r="B6" s="223"/>
      <c r="C6" s="224" t="s">
        <v>88</v>
      </c>
      <c r="D6" s="22"/>
      <c r="E6" s="22"/>
      <c r="F6" s="86" t="s">
        <v>144</v>
      </c>
      <c r="G6" s="86" t="s">
        <v>82</v>
      </c>
      <c r="H6" s="17"/>
      <c r="I6" s="18"/>
      <c r="J6" s="17"/>
      <c r="K6" s="18"/>
      <c r="L6" s="17"/>
      <c r="M6" s="18"/>
      <c r="N6" s="17"/>
      <c r="O6" s="18"/>
      <c r="P6" s="17"/>
      <c r="Q6" s="18"/>
      <c r="R6" s="17"/>
      <c r="S6" s="18"/>
      <c r="T6" s="17"/>
      <c r="U6" s="18"/>
      <c r="V6" s="17"/>
      <c r="W6" s="18"/>
      <c r="X6" s="17"/>
      <c r="Y6" s="18"/>
      <c r="Z6" s="17"/>
      <c r="AA6" s="18"/>
      <c r="AB6" s="77"/>
      <c r="AC6" s="78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ht="27" customHeight="1">
      <c r="B7" s="14" t="s">
        <v>174</v>
      </c>
      <c r="C7" s="15" t="s">
        <v>3</v>
      </c>
      <c r="D7" s="74" t="s">
        <v>20</v>
      </c>
      <c r="E7" s="15" t="s">
        <v>1</v>
      </c>
      <c r="F7" s="74" t="s">
        <v>0</v>
      </c>
      <c r="G7" s="7" t="s">
        <v>15</v>
      </c>
      <c r="H7" s="320" t="s">
        <v>128</v>
      </c>
      <c r="I7" s="321"/>
      <c r="J7" s="320" t="s">
        <v>129</v>
      </c>
      <c r="K7" s="321"/>
      <c r="L7" s="320" t="s">
        <v>130</v>
      </c>
      <c r="M7" s="321"/>
      <c r="N7" s="320" t="s">
        <v>131</v>
      </c>
      <c r="O7" s="321"/>
      <c r="P7" s="320" t="s">
        <v>133</v>
      </c>
      <c r="Q7" s="321"/>
      <c r="R7" s="320" t="s">
        <v>134</v>
      </c>
      <c r="S7" s="321"/>
      <c r="T7" s="320" t="s">
        <v>135</v>
      </c>
      <c r="U7" s="321"/>
      <c r="V7" s="320" t="s">
        <v>70</v>
      </c>
      <c r="W7" s="321"/>
      <c r="X7" s="320" t="s">
        <v>71</v>
      </c>
      <c r="Y7" s="321"/>
      <c r="Z7" s="320" t="s">
        <v>164</v>
      </c>
      <c r="AA7" s="321"/>
      <c r="AB7" s="322" t="s">
        <v>73</v>
      </c>
      <c r="AC7" s="323"/>
      <c r="AE7" s="2" t="s">
        <v>49</v>
      </c>
      <c r="AG7" s="2"/>
      <c r="AH7" s="2" t="s">
        <v>169</v>
      </c>
      <c r="AI7" s="2"/>
      <c r="AJ7" s="2"/>
      <c r="AK7" s="2"/>
      <c r="AL7" s="2"/>
      <c r="AM7" s="2"/>
      <c r="AN7" s="2"/>
      <c r="AP7" s="2"/>
      <c r="AQ7" s="2"/>
      <c r="AR7" s="2"/>
      <c r="AS7" s="2"/>
      <c r="AT7" s="2"/>
      <c r="AU7" s="2"/>
    </row>
    <row r="8" spans="1:48" ht="14.25" customHeight="1">
      <c r="A8" s="27" t="s">
        <v>6</v>
      </c>
      <c r="B8" s="28">
        <v>1</v>
      </c>
      <c r="C8" s="28" t="s">
        <v>142</v>
      </c>
      <c r="D8" s="195" t="s">
        <v>143</v>
      </c>
      <c r="E8" s="197">
        <v>4</v>
      </c>
      <c r="F8" s="29" t="str">
        <f>IF(ISERROR(VLOOKUP(MATCH($B8,小学校ナンバーカード!$B$3:$B$30,1),小学校ナンバーカード!$A$3:$C$30,3)),"",VLOOKUP(MATCH($B8,小学校ナンバーカード!$B$3:$B$30,1),小学校ナンバーカード!$A$3:$C$30,3))</f>
        <v>原井小</v>
      </c>
      <c r="G8" s="160" t="str">
        <f>T(AH8)&amp;T(AI8)&amp;T(AJ8)&amp;T(AK8)&amp;T(AL8)&amp;T(AM8)&amp;T(AN8)&amp;T(AO8)&amp;T(AP8)&amp;T(AQ8)</f>
        <v>小１・２女５０ｍ．小３女５０ｍ．小４女１００ｍ．小５女１００ｍ．小６女１００ｍ．小全女６００ｍ．小全女８０ｍＨ．小全女走高跳．小全女走幅跳．小全女ｼﾞｬﾍﾞﾘｯｸﾎﾞｰﾙ投．</v>
      </c>
      <c r="H8" s="71" t="s">
        <v>12</v>
      </c>
      <c r="I8" s="203" t="s">
        <v>132</v>
      </c>
      <c r="J8" s="71" t="s">
        <v>5</v>
      </c>
      <c r="K8" s="203" t="s">
        <v>121</v>
      </c>
      <c r="L8" s="71" t="s">
        <v>5</v>
      </c>
      <c r="M8" s="203" t="s">
        <v>74</v>
      </c>
      <c r="N8" s="71" t="s">
        <v>12</v>
      </c>
      <c r="O8" s="203" t="s">
        <v>138</v>
      </c>
      <c r="P8" s="71" t="s">
        <v>12</v>
      </c>
      <c r="Q8" s="203" t="s">
        <v>137</v>
      </c>
      <c r="R8" s="71" t="s">
        <v>5</v>
      </c>
      <c r="S8" s="203" t="s">
        <v>136</v>
      </c>
      <c r="T8" s="71" t="s">
        <v>12</v>
      </c>
      <c r="U8" s="203" t="s">
        <v>75</v>
      </c>
      <c r="V8" s="71" t="s">
        <v>12</v>
      </c>
      <c r="W8" s="203" t="s">
        <v>76</v>
      </c>
      <c r="X8" s="71" t="s">
        <v>12</v>
      </c>
      <c r="Y8" s="203" t="s">
        <v>77</v>
      </c>
      <c r="Z8" s="71" t="s">
        <v>12</v>
      </c>
      <c r="AA8" s="203" t="s">
        <v>78</v>
      </c>
      <c r="AB8" s="71" t="s">
        <v>5</v>
      </c>
      <c r="AC8" s="192" t="s">
        <v>7</v>
      </c>
      <c r="AE8" s="97">
        <f t="shared" ref="AE8:AE71" si="0">IF(COUNTIF(H8:AA8,"○")=0,"",COUNTIF(H8:AA8,"○"))</f>
        <v>10</v>
      </c>
      <c r="AG8" s="2"/>
      <c r="AH8" t="str">
        <f>IF(H8="○","小１・２女５０ｍ．","")</f>
        <v>小１・２女５０ｍ．</v>
      </c>
      <c r="AI8" t="str">
        <f>IF(J8="○","小３女５０ｍ．","")</f>
        <v>小３女５０ｍ．</v>
      </c>
      <c r="AJ8" t="str">
        <f>IF(L8="○","小４女１００ｍ．","")</f>
        <v>小４女１００ｍ．</v>
      </c>
      <c r="AK8" t="str">
        <f>IF(N8="○","小５女１００ｍ．","")</f>
        <v>小５女１００ｍ．</v>
      </c>
      <c r="AL8" t="str">
        <f>IF(P8="○","小６女１００ｍ．","")</f>
        <v>小６女１００ｍ．</v>
      </c>
      <c r="AM8" t="str">
        <f>IF(R8="○","小全女６００ｍ．","")</f>
        <v>小全女６００ｍ．</v>
      </c>
      <c r="AN8" t="str">
        <f>IF(T8="○","小全女８０ｍＨ．","")</f>
        <v>小全女８０ｍＨ．</v>
      </c>
      <c r="AO8" t="str">
        <f>IF(V8="○","小全女走高跳．","")</f>
        <v>小全女走高跳．</v>
      </c>
      <c r="AP8" t="str">
        <f>IF(X8="○","小全女走幅跳．","")</f>
        <v>小全女走幅跳．</v>
      </c>
      <c r="AQ8" t="str">
        <f>IF(Z8="○","小全女ｼﾞｬﾍﾞﾘｯｸﾎﾞｰﾙ投．","")</f>
        <v>小全女ｼﾞｬﾍﾞﾘｯｸﾎﾞｰﾙ投．</v>
      </c>
    </row>
    <row r="9" spans="1:48">
      <c r="A9" s="249">
        <v>1</v>
      </c>
      <c r="B9" s="44"/>
      <c r="C9" s="46"/>
      <c r="D9" s="40"/>
      <c r="E9" s="198"/>
      <c r="F9" s="249" t="str">
        <f>IF(ISERROR(VLOOKUP(MATCH($B9,小学校ナンバーカード!$B$3:$B$30,1),小学校ナンバーカード!$A$3:$C$30,3)),"",VLOOKUP(MATCH($B9,小学校ナンバーカード!$B$3:$B$30,1),小学校ナンバーカード!$A$3:$C$30,3))</f>
        <v/>
      </c>
      <c r="G9" s="161" t="str">
        <f t="shared" ref="G9:G72" si="1">T(AH9)&amp;T(AI9)&amp;T(AJ9)&amp;T(AK9)&amp;T(AL9)&amp;T(AM9)&amp;T(AN9)&amp;T(AO9)&amp;T(AP9)&amp;T(AQ9)</f>
        <v/>
      </c>
      <c r="H9" s="33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83" t="str">
        <f>IF($B9="","",IF(ISERROR(MATCH($B9,リレー小女申込!$Q$14:$Q$255,0)),"","○"))</f>
        <v/>
      </c>
      <c r="AC9" s="83" t="str">
        <f>IF(ISERROR(MATCH($B9,リレー小女申込!$Q$14:$Q$205,0)),"",VLOOKUP(MATCH($B9,リレー小女申込!$Q$14:$Q$205,0),リレー小女申込!$N$14:$V$205,9))</f>
        <v/>
      </c>
      <c r="AE9" s="97" t="str">
        <f t="shared" si="0"/>
        <v/>
      </c>
      <c r="AG9" s="2"/>
      <c r="AH9" t="str">
        <f t="shared" ref="AH9:AH72" si="2">IF(H9="○","小１・２女５０ｍ．","")</f>
        <v/>
      </c>
      <c r="AI9" t="str">
        <f t="shared" ref="AI9:AI72" si="3">IF(J9="○","小３女５０ｍ．","")</f>
        <v/>
      </c>
      <c r="AJ9" t="str">
        <f t="shared" ref="AJ9:AJ72" si="4">IF(L9="○","小４女１００ｍ．","")</f>
        <v/>
      </c>
      <c r="AK9" t="str">
        <f t="shared" ref="AK9:AK72" si="5">IF(N9="○","小５女１００ｍ．","")</f>
        <v/>
      </c>
      <c r="AL9" t="str">
        <f t="shared" ref="AL9:AL72" si="6">IF(P9="○","小６女１００ｍ．","")</f>
        <v/>
      </c>
      <c r="AM9" t="str">
        <f t="shared" ref="AM9:AM72" si="7">IF(R9="○","小全女６００ｍ．","")</f>
        <v/>
      </c>
      <c r="AN9" t="str">
        <f t="shared" ref="AN9:AN72" si="8">IF(T9="○","小全女８０ｍＨ．","")</f>
        <v/>
      </c>
      <c r="AO9" t="str">
        <f t="shared" ref="AO9:AO72" si="9">IF(V9="○","小全女走高跳．","")</f>
        <v/>
      </c>
      <c r="AP9" t="str">
        <f t="shared" ref="AP9:AP72" si="10">IF(X9="○","小全女走幅跳．","")</f>
        <v/>
      </c>
      <c r="AQ9" t="str">
        <f t="shared" ref="AQ9:AQ72" si="11">IF(Z9="○","小全女ｼﾞｬﾍﾞﾘｯｸﾎﾞｰﾙ投．","")</f>
        <v/>
      </c>
    </row>
    <row r="10" spans="1:48">
      <c r="A10" s="256">
        <f t="shared" ref="A10:A41" si="12">IF(COUNTIF($C$9:$C$208,C10)&gt;=2,$A$221,A9+1)</f>
        <v>2</v>
      </c>
      <c r="B10" s="42"/>
      <c r="C10" s="47"/>
      <c r="D10" s="41"/>
      <c r="E10" s="199"/>
      <c r="F10" s="250" t="str">
        <f>IF(ISERROR(VLOOKUP(MATCH($B10,小学校ナンバーカード!$B$3:$B$30,1),小学校ナンバーカード!$A$3:$C$30,3)),"",VLOOKUP(MATCH($B10,小学校ナンバーカード!$B$3:$B$30,1),小学校ナンバーカード!$A$3:$C$30,3))</f>
        <v/>
      </c>
      <c r="G10" s="162" t="str">
        <f t="shared" si="1"/>
        <v/>
      </c>
      <c r="H10" s="35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56" t="str">
        <f>IF($B10="","",IF(ISERROR(MATCH($B10,リレー小女申込!$Q$14:$Q$255,0)),"","○"))</f>
        <v/>
      </c>
      <c r="AC10" s="56" t="str">
        <f>IF(ISERROR(MATCH($B10,リレー小女申込!$Q$14:$Q$205,0)),"",VLOOKUP(MATCH($B10,リレー小女申込!$Q$14:$Q$205,0),リレー小女申込!$N$14:$V$205,9))</f>
        <v/>
      </c>
      <c r="AE10" s="97" t="str">
        <f t="shared" si="0"/>
        <v/>
      </c>
      <c r="AG10" s="2"/>
      <c r="AH10" t="str">
        <f t="shared" si="2"/>
        <v/>
      </c>
      <c r="AI10" t="str">
        <f t="shared" si="3"/>
        <v/>
      </c>
      <c r="AJ10" t="str">
        <f t="shared" si="4"/>
        <v/>
      </c>
      <c r="AK10" t="str">
        <f t="shared" si="5"/>
        <v/>
      </c>
      <c r="AL10" t="str">
        <f t="shared" si="6"/>
        <v/>
      </c>
      <c r="AM10" t="str">
        <f t="shared" si="7"/>
        <v/>
      </c>
      <c r="AN10" t="str">
        <f t="shared" si="8"/>
        <v/>
      </c>
      <c r="AO10" t="str">
        <f t="shared" si="9"/>
        <v/>
      </c>
      <c r="AP10" t="str">
        <f t="shared" si="10"/>
        <v/>
      </c>
      <c r="AQ10" t="str">
        <f t="shared" si="11"/>
        <v/>
      </c>
    </row>
    <row r="11" spans="1:48">
      <c r="A11" s="250">
        <f t="shared" si="12"/>
        <v>3</v>
      </c>
      <c r="B11" s="42"/>
      <c r="C11" s="47"/>
      <c r="D11" s="41"/>
      <c r="E11" s="199"/>
      <c r="F11" s="250" t="str">
        <f>IF(ISERROR(VLOOKUP(MATCH($B11,小学校ナンバーカード!$B$3:$B$30,1),小学校ナンバーカード!$A$3:$C$30,3)),"",VLOOKUP(MATCH($B11,小学校ナンバーカード!$B$3:$B$30,1),小学校ナンバーカード!$A$3:$C$30,3))</f>
        <v/>
      </c>
      <c r="G11" s="162" t="str">
        <f t="shared" si="1"/>
        <v/>
      </c>
      <c r="H11" s="35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56" t="str">
        <f>IF($B11="","",IF(ISERROR(MATCH($B11,リレー小女申込!$Q$14:$Q$255,0)),"","○"))</f>
        <v/>
      </c>
      <c r="AC11" s="56" t="str">
        <f>IF(ISERROR(MATCH($B11,リレー小女申込!$Q$14:$Q$205,0)),"",VLOOKUP(MATCH($B11,リレー小女申込!$Q$14:$Q$205,0),リレー小女申込!$N$14:$V$205,9))</f>
        <v/>
      </c>
      <c r="AE11" s="97" t="str">
        <f t="shared" si="0"/>
        <v/>
      </c>
      <c r="AG11" s="2"/>
      <c r="AH11" t="str">
        <f t="shared" si="2"/>
        <v/>
      </c>
      <c r="AI11" t="str">
        <f t="shared" si="3"/>
        <v/>
      </c>
      <c r="AJ11" t="str">
        <f t="shared" si="4"/>
        <v/>
      </c>
      <c r="AK11" t="str">
        <f t="shared" si="5"/>
        <v/>
      </c>
      <c r="AL11" t="str">
        <f t="shared" si="6"/>
        <v/>
      </c>
      <c r="AM11" t="str">
        <f t="shared" si="7"/>
        <v/>
      </c>
      <c r="AN11" t="str">
        <f t="shared" si="8"/>
        <v/>
      </c>
      <c r="AO11" t="str">
        <f t="shared" si="9"/>
        <v/>
      </c>
      <c r="AP11" t="str">
        <f t="shared" si="10"/>
        <v/>
      </c>
      <c r="AQ11" t="str">
        <f t="shared" si="11"/>
        <v/>
      </c>
    </row>
    <row r="12" spans="1:48">
      <c r="A12" s="250">
        <f t="shared" si="12"/>
        <v>4</v>
      </c>
      <c r="B12" s="42"/>
      <c r="C12" s="47"/>
      <c r="D12" s="41"/>
      <c r="E12" s="199"/>
      <c r="F12" s="250" t="str">
        <f>IF(ISERROR(VLOOKUP(MATCH($B12,小学校ナンバーカード!$B$3:$B$30,1),小学校ナンバーカード!$A$3:$C$30,3)),"",VLOOKUP(MATCH($B12,小学校ナンバーカード!$B$3:$B$30,1),小学校ナンバーカード!$A$3:$C$30,3))</f>
        <v/>
      </c>
      <c r="G12" s="162" t="str">
        <f t="shared" si="1"/>
        <v/>
      </c>
      <c r="H12" s="35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56" t="str">
        <f>IF($B12="","",IF(ISERROR(MATCH($B12,リレー小女申込!$Q$14:$Q$255,0)),"","○"))</f>
        <v/>
      </c>
      <c r="AC12" s="56" t="str">
        <f>IF(ISERROR(MATCH($B12,リレー小女申込!$Q$14:$Q$205,0)),"",VLOOKUP(MATCH($B12,リレー小女申込!$Q$14:$Q$205,0),リレー小女申込!$N$14:$V$205,9))</f>
        <v/>
      </c>
      <c r="AE12" s="97" t="str">
        <f t="shared" si="0"/>
        <v/>
      </c>
      <c r="AG12" s="2"/>
      <c r="AH12" t="str">
        <f t="shared" si="2"/>
        <v/>
      </c>
      <c r="AI12" t="str">
        <f t="shared" si="3"/>
        <v/>
      </c>
      <c r="AJ12" t="str">
        <f t="shared" si="4"/>
        <v/>
      </c>
      <c r="AK12" t="str">
        <f t="shared" si="5"/>
        <v/>
      </c>
      <c r="AL12" t="str">
        <f t="shared" si="6"/>
        <v/>
      </c>
      <c r="AM12" t="str">
        <f t="shared" si="7"/>
        <v/>
      </c>
      <c r="AN12" t="str">
        <f t="shared" si="8"/>
        <v/>
      </c>
      <c r="AO12" t="str">
        <f t="shared" si="9"/>
        <v/>
      </c>
      <c r="AP12" t="str">
        <f t="shared" si="10"/>
        <v/>
      </c>
      <c r="AQ12" t="str">
        <f t="shared" si="11"/>
        <v/>
      </c>
    </row>
    <row r="13" spans="1:48">
      <c r="A13" s="250">
        <f t="shared" si="12"/>
        <v>5</v>
      </c>
      <c r="B13" s="42"/>
      <c r="C13" s="47"/>
      <c r="D13" s="41"/>
      <c r="E13" s="199"/>
      <c r="F13" s="250" t="str">
        <f>IF(ISERROR(VLOOKUP(MATCH($B13,小学校ナンバーカード!$B$3:$B$30,1),小学校ナンバーカード!$A$3:$C$30,3)),"",VLOOKUP(MATCH($B13,小学校ナンバーカード!$B$3:$B$30,1),小学校ナンバーカード!$A$3:$C$30,3))</f>
        <v/>
      </c>
      <c r="G13" s="162" t="str">
        <f t="shared" si="1"/>
        <v/>
      </c>
      <c r="H13" s="35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56" t="str">
        <f>IF($B13="","",IF(ISERROR(MATCH($B13,リレー小女申込!$Q$14:$Q$255,0)),"","○"))</f>
        <v/>
      </c>
      <c r="AC13" s="56" t="str">
        <f>IF(ISERROR(MATCH($B13,リレー小女申込!$Q$14:$Q$205,0)),"",VLOOKUP(MATCH($B13,リレー小女申込!$Q$14:$Q$205,0),リレー小女申込!$N$14:$V$205,9))</f>
        <v/>
      </c>
      <c r="AE13" s="97" t="str">
        <f t="shared" si="0"/>
        <v/>
      </c>
      <c r="AG13" s="2"/>
      <c r="AH13" t="str">
        <f t="shared" si="2"/>
        <v/>
      </c>
      <c r="AI13" t="str">
        <f t="shared" si="3"/>
        <v/>
      </c>
      <c r="AJ13" t="str">
        <f t="shared" si="4"/>
        <v/>
      </c>
      <c r="AK13" t="str">
        <f t="shared" si="5"/>
        <v/>
      </c>
      <c r="AL13" t="str">
        <f t="shared" si="6"/>
        <v/>
      </c>
      <c r="AM13" t="str">
        <f t="shared" si="7"/>
        <v/>
      </c>
      <c r="AN13" t="str">
        <f t="shared" si="8"/>
        <v/>
      </c>
      <c r="AO13" t="str">
        <f t="shared" si="9"/>
        <v/>
      </c>
      <c r="AP13" t="str">
        <f t="shared" si="10"/>
        <v/>
      </c>
      <c r="AQ13" t="str">
        <f t="shared" si="11"/>
        <v/>
      </c>
    </row>
    <row r="14" spans="1:48">
      <c r="A14" s="250">
        <f t="shared" si="12"/>
        <v>6</v>
      </c>
      <c r="B14" s="42"/>
      <c r="C14" s="47"/>
      <c r="D14" s="41"/>
      <c r="E14" s="199"/>
      <c r="F14" s="250" t="str">
        <f>IF(ISERROR(VLOOKUP(MATCH($B14,小学校ナンバーカード!$B$3:$B$30,1),小学校ナンバーカード!$A$3:$C$30,3)),"",VLOOKUP(MATCH($B14,小学校ナンバーカード!$B$3:$B$30,1),小学校ナンバーカード!$A$3:$C$30,3))</f>
        <v/>
      </c>
      <c r="G14" s="162" t="str">
        <f t="shared" si="1"/>
        <v/>
      </c>
      <c r="H14" s="35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56" t="str">
        <f>IF($B14="","",IF(ISERROR(MATCH($B14,リレー小女申込!$Q$14:$Q$255,0)),"","○"))</f>
        <v/>
      </c>
      <c r="AC14" s="56" t="str">
        <f>IF(ISERROR(MATCH($B14,リレー小女申込!$Q$14:$Q$205,0)),"",VLOOKUP(MATCH($B14,リレー小女申込!$Q$14:$Q$205,0),リレー小女申込!$N$14:$V$205,9))</f>
        <v/>
      </c>
      <c r="AE14" s="97" t="str">
        <f t="shared" si="0"/>
        <v/>
      </c>
      <c r="AG14" s="2"/>
      <c r="AH14" t="str">
        <f t="shared" si="2"/>
        <v/>
      </c>
      <c r="AI14" t="str">
        <f t="shared" si="3"/>
        <v/>
      </c>
      <c r="AJ14" t="str">
        <f t="shared" si="4"/>
        <v/>
      </c>
      <c r="AK14" t="str">
        <f t="shared" si="5"/>
        <v/>
      </c>
      <c r="AL14" t="str">
        <f t="shared" si="6"/>
        <v/>
      </c>
      <c r="AM14" t="str">
        <f t="shared" si="7"/>
        <v/>
      </c>
      <c r="AN14" t="str">
        <f t="shared" si="8"/>
        <v/>
      </c>
      <c r="AO14" t="str">
        <f t="shared" si="9"/>
        <v/>
      </c>
      <c r="AP14" t="str">
        <f t="shared" si="10"/>
        <v/>
      </c>
      <c r="AQ14" t="str">
        <f t="shared" si="11"/>
        <v/>
      </c>
    </row>
    <row r="15" spans="1:48">
      <c r="A15" s="250">
        <f t="shared" si="12"/>
        <v>7</v>
      </c>
      <c r="B15" s="42"/>
      <c r="C15" s="47"/>
      <c r="D15" s="41"/>
      <c r="E15" s="199"/>
      <c r="F15" s="250" t="str">
        <f>IF(ISERROR(VLOOKUP(MATCH($B15,小学校ナンバーカード!$B$3:$B$30,1),小学校ナンバーカード!$A$3:$C$30,3)),"",VLOOKUP(MATCH($B15,小学校ナンバーカード!$B$3:$B$30,1),小学校ナンバーカード!$A$3:$C$30,3))</f>
        <v/>
      </c>
      <c r="G15" s="162" t="str">
        <f t="shared" si="1"/>
        <v/>
      </c>
      <c r="H15" s="35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56" t="str">
        <f>IF($B15="","",IF(ISERROR(MATCH($B15,リレー小女申込!$Q$14:$Q$255,0)),"","○"))</f>
        <v/>
      </c>
      <c r="AC15" s="56" t="str">
        <f>IF(ISERROR(MATCH($B15,リレー小女申込!$Q$14:$Q$205,0)),"",VLOOKUP(MATCH($B15,リレー小女申込!$Q$14:$Q$205,0),リレー小女申込!$N$14:$V$205,9))</f>
        <v/>
      </c>
      <c r="AE15" s="97" t="str">
        <f t="shared" si="0"/>
        <v/>
      </c>
      <c r="AG15" s="2"/>
      <c r="AH15" t="str">
        <f t="shared" si="2"/>
        <v/>
      </c>
      <c r="AI15" t="str">
        <f t="shared" si="3"/>
        <v/>
      </c>
      <c r="AJ15" t="str">
        <f t="shared" si="4"/>
        <v/>
      </c>
      <c r="AK15" t="str">
        <f t="shared" si="5"/>
        <v/>
      </c>
      <c r="AL15" t="str">
        <f t="shared" si="6"/>
        <v/>
      </c>
      <c r="AM15" t="str">
        <f t="shared" si="7"/>
        <v/>
      </c>
      <c r="AN15" t="str">
        <f t="shared" si="8"/>
        <v/>
      </c>
      <c r="AO15" t="str">
        <f t="shared" si="9"/>
        <v/>
      </c>
      <c r="AP15" t="str">
        <f t="shared" si="10"/>
        <v/>
      </c>
      <c r="AQ15" t="str">
        <f t="shared" si="11"/>
        <v/>
      </c>
    </row>
    <row r="16" spans="1:48">
      <c r="A16" s="250">
        <f t="shared" si="12"/>
        <v>8</v>
      </c>
      <c r="B16" s="42"/>
      <c r="C16" s="47"/>
      <c r="D16" s="41"/>
      <c r="E16" s="199"/>
      <c r="F16" s="250" t="str">
        <f>IF(ISERROR(VLOOKUP(MATCH($B16,小学校ナンバーカード!$B$3:$B$30,1),小学校ナンバーカード!$A$3:$C$30,3)),"",VLOOKUP(MATCH($B16,小学校ナンバーカード!$B$3:$B$30,1),小学校ナンバーカード!$A$3:$C$30,3))</f>
        <v/>
      </c>
      <c r="G16" s="162" t="str">
        <f t="shared" si="1"/>
        <v/>
      </c>
      <c r="H16" s="35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56" t="str">
        <f>IF($B16="","",IF(ISERROR(MATCH($B16,リレー小女申込!$Q$14:$Q$255,0)),"","○"))</f>
        <v/>
      </c>
      <c r="AC16" s="56" t="str">
        <f>IF(ISERROR(MATCH($B16,リレー小女申込!$Q$14:$Q$205,0)),"",VLOOKUP(MATCH($B16,リレー小女申込!$Q$14:$Q$205,0),リレー小女申込!$N$14:$V$205,9))</f>
        <v/>
      </c>
      <c r="AE16" s="97" t="str">
        <f t="shared" si="0"/>
        <v/>
      </c>
      <c r="AG16" s="2"/>
      <c r="AH16" t="str">
        <f t="shared" si="2"/>
        <v/>
      </c>
      <c r="AI16" t="str">
        <f t="shared" si="3"/>
        <v/>
      </c>
      <c r="AJ16" t="str">
        <f t="shared" si="4"/>
        <v/>
      </c>
      <c r="AK16" t="str">
        <f t="shared" si="5"/>
        <v/>
      </c>
      <c r="AL16" t="str">
        <f t="shared" si="6"/>
        <v/>
      </c>
      <c r="AM16" t="str">
        <f t="shared" si="7"/>
        <v/>
      </c>
      <c r="AN16" t="str">
        <f t="shared" si="8"/>
        <v/>
      </c>
      <c r="AO16" t="str">
        <f t="shared" si="9"/>
        <v/>
      </c>
      <c r="AP16" t="str">
        <f t="shared" si="10"/>
        <v/>
      </c>
      <c r="AQ16" t="str">
        <f t="shared" si="11"/>
        <v/>
      </c>
    </row>
    <row r="17" spans="1:43">
      <c r="A17" s="250">
        <f t="shared" si="12"/>
        <v>9</v>
      </c>
      <c r="B17" s="42"/>
      <c r="C17" s="47"/>
      <c r="D17" s="41"/>
      <c r="E17" s="199"/>
      <c r="F17" s="250" t="str">
        <f>IF(ISERROR(VLOOKUP(MATCH($B17,小学校ナンバーカード!$B$3:$B$30,1),小学校ナンバーカード!$A$3:$C$30,3)),"",VLOOKUP(MATCH($B17,小学校ナンバーカード!$B$3:$B$30,1),小学校ナンバーカード!$A$3:$C$30,3))</f>
        <v/>
      </c>
      <c r="G17" s="162" t="str">
        <f t="shared" si="1"/>
        <v/>
      </c>
      <c r="H17" s="35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56" t="str">
        <f>IF($B17="","",IF(ISERROR(MATCH($B17,リレー小女申込!$Q$14:$Q$255,0)),"","○"))</f>
        <v/>
      </c>
      <c r="AC17" s="56" t="str">
        <f>IF(ISERROR(MATCH($B17,リレー小女申込!$Q$14:$Q$205,0)),"",VLOOKUP(MATCH($B17,リレー小女申込!$Q$14:$Q$205,0),リレー小女申込!$N$14:$V$205,9))</f>
        <v/>
      </c>
      <c r="AE17" s="97" t="str">
        <f t="shared" si="0"/>
        <v/>
      </c>
      <c r="AG17" s="2"/>
      <c r="AH17" t="str">
        <f t="shared" si="2"/>
        <v/>
      </c>
      <c r="AI17" t="str">
        <f t="shared" si="3"/>
        <v/>
      </c>
      <c r="AJ17" t="str">
        <f t="shared" si="4"/>
        <v/>
      </c>
      <c r="AK17" t="str">
        <f t="shared" si="5"/>
        <v/>
      </c>
      <c r="AL17" t="str">
        <f t="shared" si="6"/>
        <v/>
      </c>
      <c r="AM17" t="str">
        <f t="shared" si="7"/>
        <v/>
      </c>
      <c r="AN17" t="str">
        <f t="shared" si="8"/>
        <v/>
      </c>
      <c r="AO17" t="str">
        <f t="shared" si="9"/>
        <v/>
      </c>
      <c r="AP17" t="str">
        <f t="shared" si="10"/>
        <v/>
      </c>
      <c r="AQ17" t="str">
        <f t="shared" si="11"/>
        <v/>
      </c>
    </row>
    <row r="18" spans="1:43">
      <c r="A18" s="251">
        <f t="shared" si="12"/>
        <v>10</v>
      </c>
      <c r="B18" s="45"/>
      <c r="C18" s="48"/>
      <c r="D18" s="43"/>
      <c r="E18" s="200"/>
      <c r="F18" s="251" t="str">
        <f>IF(ISERROR(VLOOKUP(MATCH($B18,小学校ナンバーカード!$B$3:$B$30,1),小学校ナンバーカード!$A$3:$C$30,3)),"",VLOOKUP(MATCH($B18,小学校ナンバーカード!$B$3:$B$30,1),小学校ナンバーカード!$A$3:$C$30,3))</f>
        <v/>
      </c>
      <c r="G18" s="163" t="str">
        <f t="shared" si="1"/>
        <v/>
      </c>
      <c r="H18" s="57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64"/>
      <c r="Y18" s="64"/>
      <c r="Z18" s="64"/>
      <c r="AA18" s="64"/>
      <c r="AB18" s="65" t="str">
        <f>IF($B18="","",IF(ISERROR(MATCH($B18,リレー小女申込!$Q$14:$Q$255,0)),"","○"))</f>
        <v/>
      </c>
      <c r="AC18" s="65" t="str">
        <f>IF(ISERROR(MATCH($B18,リレー小女申込!$Q$14:$Q$205,0)),"",VLOOKUP(MATCH($B18,リレー小女申込!$Q$14:$Q$205,0),リレー小女申込!$N$14:$V$205,9))</f>
        <v/>
      </c>
      <c r="AE18" s="97" t="str">
        <f t="shared" si="0"/>
        <v/>
      </c>
      <c r="AG18" s="2"/>
      <c r="AH18" t="str">
        <f t="shared" si="2"/>
        <v/>
      </c>
      <c r="AI18" t="str">
        <f t="shared" si="3"/>
        <v/>
      </c>
      <c r="AJ18" t="str">
        <f t="shared" si="4"/>
        <v/>
      </c>
      <c r="AK18" t="str">
        <f t="shared" si="5"/>
        <v/>
      </c>
      <c r="AL18" t="str">
        <f t="shared" si="6"/>
        <v/>
      </c>
      <c r="AM18" t="str">
        <f t="shared" si="7"/>
        <v/>
      </c>
      <c r="AN18" t="str">
        <f t="shared" si="8"/>
        <v/>
      </c>
      <c r="AO18" t="str">
        <f t="shared" si="9"/>
        <v/>
      </c>
      <c r="AP18" t="str">
        <f t="shared" si="10"/>
        <v/>
      </c>
      <c r="AQ18" t="str">
        <f t="shared" si="11"/>
        <v/>
      </c>
    </row>
    <row r="19" spans="1:43">
      <c r="A19" s="249">
        <f t="shared" si="12"/>
        <v>11</v>
      </c>
      <c r="B19" s="52"/>
      <c r="C19" s="53"/>
      <c r="D19" s="54"/>
      <c r="E19" s="201"/>
      <c r="F19" s="252" t="str">
        <f>IF(ISERROR(VLOOKUP(MATCH($B19,小学校ナンバーカード!$B$3:$B$30,1),小学校ナンバーカード!$A$3:$C$30,3)),"",VLOOKUP(MATCH($B19,小学校ナンバーカード!$B$3:$B$30,1),小学校ナンバーカード!$A$3:$C$30,3))</f>
        <v/>
      </c>
      <c r="G19" s="161" t="str">
        <f t="shared" si="1"/>
        <v/>
      </c>
      <c r="H19" s="33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61"/>
      <c r="Y19" s="61"/>
      <c r="Z19" s="61"/>
      <c r="AA19" s="61"/>
      <c r="AB19" s="62" t="str">
        <f>IF($B19="","",IF(ISERROR(MATCH($B19,リレー小女申込!$Q$14:$Q$255,0)),"","○"))</f>
        <v/>
      </c>
      <c r="AC19" s="62" t="str">
        <f>IF(ISERROR(MATCH($B19,リレー小女申込!$Q$14:$Q$205,0)),"",VLOOKUP(MATCH($B19,リレー小女申込!$Q$14:$Q$205,0),リレー小女申込!$N$14:$V$205,9))</f>
        <v/>
      </c>
      <c r="AE19" s="97" t="str">
        <f t="shared" si="0"/>
        <v/>
      </c>
      <c r="AG19" s="2"/>
      <c r="AH19" t="str">
        <f t="shared" si="2"/>
        <v/>
      </c>
      <c r="AI19" t="str">
        <f t="shared" si="3"/>
        <v/>
      </c>
      <c r="AJ19" t="str">
        <f t="shared" si="4"/>
        <v/>
      </c>
      <c r="AK19" t="str">
        <f t="shared" si="5"/>
        <v/>
      </c>
      <c r="AL19" t="str">
        <f t="shared" si="6"/>
        <v/>
      </c>
      <c r="AM19" t="str">
        <f t="shared" si="7"/>
        <v/>
      </c>
      <c r="AN19" t="str">
        <f t="shared" si="8"/>
        <v/>
      </c>
      <c r="AO19" t="str">
        <f t="shared" si="9"/>
        <v/>
      </c>
      <c r="AP19" t="str">
        <f t="shared" si="10"/>
        <v/>
      </c>
      <c r="AQ19" t="str">
        <f t="shared" si="11"/>
        <v/>
      </c>
    </row>
    <row r="20" spans="1:43">
      <c r="A20" s="256">
        <f t="shared" si="12"/>
        <v>12</v>
      </c>
      <c r="B20" s="42"/>
      <c r="C20" s="47"/>
      <c r="D20" s="41"/>
      <c r="E20" s="199"/>
      <c r="F20" s="250" t="str">
        <f>IF(ISERROR(VLOOKUP(MATCH($B20,小学校ナンバーカード!$B$3:$B$30,1),小学校ナンバーカード!$A$3:$C$30,3)),"",VLOOKUP(MATCH($B20,小学校ナンバーカード!$B$3:$B$30,1),小学校ナンバーカード!$A$3:$C$30,3))</f>
        <v/>
      </c>
      <c r="G20" s="162" t="str">
        <f t="shared" si="1"/>
        <v/>
      </c>
      <c r="H20" s="35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56" t="str">
        <f>IF($B20="","",IF(ISERROR(MATCH($B20,リレー小女申込!$Q$14:$Q$255,0)),"","○"))</f>
        <v/>
      </c>
      <c r="AC20" s="56" t="str">
        <f>IF(ISERROR(MATCH($B20,リレー小女申込!$Q$14:$Q$205,0)),"",VLOOKUP(MATCH($B20,リレー小女申込!$Q$14:$Q$205,0),リレー小女申込!$N$14:$V$205,9))</f>
        <v/>
      </c>
      <c r="AE20" s="97" t="str">
        <f t="shared" si="0"/>
        <v/>
      </c>
      <c r="AG20" s="2"/>
      <c r="AH20" t="str">
        <f t="shared" si="2"/>
        <v/>
      </c>
      <c r="AI20" t="str">
        <f t="shared" si="3"/>
        <v/>
      </c>
      <c r="AJ20" t="str">
        <f t="shared" si="4"/>
        <v/>
      </c>
      <c r="AK20" t="str">
        <f t="shared" si="5"/>
        <v/>
      </c>
      <c r="AL20" t="str">
        <f t="shared" si="6"/>
        <v/>
      </c>
      <c r="AM20" t="str">
        <f t="shared" si="7"/>
        <v/>
      </c>
      <c r="AN20" t="str">
        <f t="shared" si="8"/>
        <v/>
      </c>
      <c r="AO20" t="str">
        <f t="shared" si="9"/>
        <v/>
      </c>
      <c r="AP20" t="str">
        <f t="shared" si="10"/>
        <v/>
      </c>
      <c r="AQ20" t="str">
        <f t="shared" si="11"/>
        <v/>
      </c>
    </row>
    <row r="21" spans="1:43">
      <c r="A21" s="250">
        <f t="shared" si="12"/>
        <v>13</v>
      </c>
      <c r="B21" s="42"/>
      <c r="C21" s="47"/>
      <c r="D21" s="41"/>
      <c r="E21" s="199"/>
      <c r="F21" s="250" t="str">
        <f>IF(ISERROR(VLOOKUP(MATCH($B21,小学校ナンバーカード!$B$3:$B$30,1),小学校ナンバーカード!$A$3:$C$30,3)),"",VLOOKUP(MATCH($B21,小学校ナンバーカード!$B$3:$B$30,1),小学校ナンバーカード!$A$3:$C$30,3))</f>
        <v/>
      </c>
      <c r="G21" s="162" t="str">
        <f t="shared" si="1"/>
        <v/>
      </c>
      <c r="H21" s="35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56" t="str">
        <f>IF($B21="","",IF(ISERROR(MATCH($B21,リレー小女申込!$Q$14:$Q$255,0)),"","○"))</f>
        <v/>
      </c>
      <c r="AC21" s="56" t="str">
        <f>IF(ISERROR(MATCH($B21,リレー小女申込!$Q$14:$Q$205,0)),"",VLOOKUP(MATCH($B21,リレー小女申込!$Q$14:$Q$205,0),リレー小女申込!$N$14:$V$205,9))</f>
        <v/>
      </c>
      <c r="AE21" s="97" t="str">
        <f t="shared" si="0"/>
        <v/>
      </c>
      <c r="AG21" s="2"/>
      <c r="AH21" t="str">
        <f t="shared" si="2"/>
        <v/>
      </c>
      <c r="AI21" t="str">
        <f t="shared" si="3"/>
        <v/>
      </c>
      <c r="AJ21" t="str">
        <f t="shared" si="4"/>
        <v/>
      </c>
      <c r="AK21" t="str">
        <f t="shared" si="5"/>
        <v/>
      </c>
      <c r="AL21" t="str">
        <f t="shared" si="6"/>
        <v/>
      </c>
      <c r="AM21" t="str">
        <f t="shared" si="7"/>
        <v/>
      </c>
      <c r="AN21" t="str">
        <f t="shared" si="8"/>
        <v/>
      </c>
      <c r="AO21" t="str">
        <f t="shared" si="9"/>
        <v/>
      </c>
      <c r="AP21" t="str">
        <f t="shared" si="10"/>
        <v/>
      </c>
      <c r="AQ21" t="str">
        <f t="shared" si="11"/>
        <v/>
      </c>
    </row>
    <row r="22" spans="1:43">
      <c r="A22" s="250">
        <f t="shared" si="12"/>
        <v>14</v>
      </c>
      <c r="B22" s="42"/>
      <c r="C22" s="47"/>
      <c r="D22" s="41"/>
      <c r="E22" s="199"/>
      <c r="F22" s="250" t="str">
        <f>IF(ISERROR(VLOOKUP(MATCH($B22,小学校ナンバーカード!$B$3:$B$30,1),小学校ナンバーカード!$A$3:$C$30,3)),"",VLOOKUP(MATCH($B22,小学校ナンバーカード!$B$3:$B$30,1),小学校ナンバーカード!$A$3:$C$30,3))</f>
        <v/>
      </c>
      <c r="G22" s="162" t="str">
        <f t="shared" si="1"/>
        <v/>
      </c>
      <c r="H22" s="35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56" t="str">
        <f>IF($B22="","",IF(ISERROR(MATCH($B22,リレー小女申込!$Q$14:$Q$255,0)),"","○"))</f>
        <v/>
      </c>
      <c r="AC22" s="56" t="str">
        <f>IF(ISERROR(MATCH($B22,リレー小女申込!$Q$14:$Q$205,0)),"",VLOOKUP(MATCH($B22,リレー小女申込!$Q$14:$Q$205,0),リレー小女申込!$N$14:$V$205,9))</f>
        <v/>
      </c>
      <c r="AE22" s="97" t="str">
        <f t="shared" si="0"/>
        <v/>
      </c>
      <c r="AG22" s="2"/>
      <c r="AH22" t="str">
        <f t="shared" si="2"/>
        <v/>
      </c>
      <c r="AI22" t="str">
        <f t="shared" si="3"/>
        <v/>
      </c>
      <c r="AJ22" t="str">
        <f t="shared" si="4"/>
        <v/>
      </c>
      <c r="AK22" t="str">
        <f t="shared" si="5"/>
        <v/>
      </c>
      <c r="AL22" t="str">
        <f t="shared" si="6"/>
        <v/>
      </c>
      <c r="AM22" t="str">
        <f t="shared" si="7"/>
        <v/>
      </c>
      <c r="AN22" t="str">
        <f t="shared" si="8"/>
        <v/>
      </c>
      <c r="AO22" t="str">
        <f t="shared" si="9"/>
        <v/>
      </c>
      <c r="AP22" t="str">
        <f t="shared" si="10"/>
        <v/>
      </c>
      <c r="AQ22" t="str">
        <f t="shared" si="11"/>
        <v/>
      </c>
    </row>
    <row r="23" spans="1:43">
      <c r="A23" s="250">
        <f t="shared" si="12"/>
        <v>15</v>
      </c>
      <c r="B23" s="42"/>
      <c r="C23" s="47"/>
      <c r="D23" s="41"/>
      <c r="E23" s="199"/>
      <c r="F23" s="250" t="str">
        <f>IF(ISERROR(VLOOKUP(MATCH($B23,小学校ナンバーカード!$B$3:$B$30,1),小学校ナンバーカード!$A$3:$C$30,3)),"",VLOOKUP(MATCH($B23,小学校ナンバーカード!$B$3:$B$30,1),小学校ナンバーカード!$A$3:$C$30,3))</f>
        <v/>
      </c>
      <c r="G23" s="162" t="str">
        <f t="shared" si="1"/>
        <v/>
      </c>
      <c r="H23" s="35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56" t="str">
        <f>IF($B23="","",IF(ISERROR(MATCH($B23,リレー小女申込!$Q$14:$Q$255,0)),"","○"))</f>
        <v/>
      </c>
      <c r="AC23" s="56" t="str">
        <f>IF(ISERROR(MATCH($B23,リレー小女申込!$Q$14:$Q$205,0)),"",VLOOKUP(MATCH($B23,リレー小女申込!$Q$14:$Q$205,0),リレー小女申込!$N$14:$V$205,9))</f>
        <v/>
      </c>
      <c r="AE23" s="97" t="str">
        <f t="shared" si="0"/>
        <v/>
      </c>
      <c r="AG23" s="2"/>
      <c r="AH23" t="str">
        <f t="shared" si="2"/>
        <v/>
      </c>
      <c r="AI23" t="str">
        <f t="shared" si="3"/>
        <v/>
      </c>
      <c r="AJ23" t="str">
        <f t="shared" si="4"/>
        <v/>
      </c>
      <c r="AK23" t="str">
        <f t="shared" si="5"/>
        <v/>
      </c>
      <c r="AL23" t="str">
        <f t="shared" si="6"/>
        <v/>
      </c>
      <c r="AM23" t="str">
        <f t="shared" si="7"/>
        <v/>
      </c>
      <c r="AN23" t="str">
        <f t="shared" si="8"/>
        <v/>
      </c>
      <c r="AO23" t="str">
        <f t="shared" si="9"/>
        <v/>
      </c>
      <c r="AP23" t="str">
        <f t="shared" si="10"/>
        <v/>
      </c>
      <c r="AQ23" t="str">
        <f t="shared" si="11"/>
        <v/>
      </c>
    </row>
    <row r="24" spans="1:43">
      <c r="A24" s="250">
        <f t="shared" si="12"/>
        <v>16</v>
      </c>
      <c r="B24" s="42"/>
      <c r="C24" s="47"/>
      <c r="D24" s="41"/>
      <c r="E24" s="199"/>
      <c r="F24" s="250" t="str">
        <f>IF(ISERROR(VLOOKUP(MATCH($B24,小学校ナンバーカード!$B$3:$B$30,1),小学校ナンバーカード!$A$3:$C$30,3)),"",VLOOKUP(MATCH($B24,小学校ナンバーカード!$B$3:$B$30,1),小学校ナンバーカード!$A$3:$C$30,3))</f>
        <v/>
      </c>
      <c r="G24" s="162" t="str">
        <f t="shared" si="1"/>
        <v/>
      </c>
      <c r="H24" s="35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56" t="str">
        <f>IF($B24="","",IF(ISERROR(MATCH($B24,リレー小女申込!$Q$14:$Q$255,0)),"","○"))</f>
        <v/>
      </c>
      <c r="AC24" s="56" t="str">
        <f>IF(ISERROR(MATCH($B24,リレー小女申込!$Q$14:$Q$205,0)),"",VLOOKUP(MATCH($B24,リレー小女申込!$Q$14:$Q$205,0),リレー小女申込!$N$14:$V$205,9))</f>
        <v/>
      </c>
      <c r="AE24" s="97" t="str">
        <f t="shared" si="0"/>
        <v/>
      </c>
      <c r="AG24" s="2"/>
      <c r="AH24" t="str">
        <f t="shared" si="2"/>
        <v/>
      </c>
      <c r="AI24" t="str">
        <f t="shared" si="3"/>
        <v/>
      </c>
      <c r="AJ24" t="str">
        <f t="shared" si="4"/>
        <v/>
      </c>
      <c r="AK24" t="str">
        <f t="shared" si="5"/>
        <v/>
      </c>
      <c r="AL24" t="str">
        <f t="shared" si="6"/>
        <v/>
      </c>
      <c r="AM24" t="str">
        <f t="shared" si="7"/>
        <v/>
      </c>
      <c r="AN24" t="str">
        <f t="shared" si="8"/>
        <v/>
      </c>
      <c r="AO24" t="str">
        <f t="shared" si="9"/>
        <v/>
      </c>
      <c r="AP24" t="str">
        <f t="shared" si="10"/>
        <v/>
      </c>
      <c r="AQ24" t="str">
        <f t="shared" si="11"/>
        <v/>
      </c>
    </row>
    <row r="25" spans="1:43">
      <c r="A25" s="250">
        <f t="shared" si="12"/>
        <v>17</v>
      </c>
      <c r="B25" s="42"/>
      <c r="C25" s="47"/>
      <c r="D25" s="41"/>
      <c r="E25" s="199"/>
      <c r="F25" s="250" t="str">
        <f>IF(ISERROR(VLOOKUP(MATCH($B25,小学校ナンバーカード!$B$3:$B$30,1),小学校ナンバーカード!$A$3:$C$30,3)),"",VLOOKUP(MATCH($B25,小学校ナンバーカード!$B$3:$B$30,1),小学校ナンバーカード!$A$3:$C$30,3))</f>
        <v/>
      </c>
      <c r="G25" s="162" t="str">
        <f t="shared" si="1"/>
        <v/>
      </c>
      <c r="H25" s="35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56" t="str">
        <f>IF($B25="","",IF(ISERROR(MATCH($B25,リレー小女申込!$Q$14:$Q$255,0)),"","○"))</f>
        <v/>
      </c>
      <c r="AC25" s="56" t="str">
        <f>IF(ISERROR(MATCH($B25,リレー小女申込!$Q$14:$Q$205,0)),"",VLOOKUP(MATCH($B25,リレー小女申込!$Q$14:$Q$205,0),リレー小女申込!$N$14:$V$205,9))</f>
        <v/>
      </c>
      <c r="AE25" s="97" t="str">
        <f t="shared" si="0"/>
        <v/>
      </c>
      <c r="AG25" s="2"/>
      <c r="AH25" t="str">
        <f t="shared" si="2"/>
        <v/>
      </c>
      <c r="AI25" t="str">
        <f t="shared" si="3"/>
        <v/>
      </c>
      <c r="AJ25" t="str">
        <f t="shared" si="4"/>
        <v/>
      </c>
      <c r="AK25" t="str">
        <f t="shared" si="5"/>
        <v/>
      </c>
      <c r="AL25" t="str">
        <f t="shared" si="6"/>
        <v/>
      </c>
      <c r="AM25" t="str">
        <f t="shared" si="7"/>
        <v/>
      </c>
      <c r="AN25" t="str">
        <f t="shared" si="8"/>
        <v/>
      </c>
      <c r="AO25" t="str">
        <f t="shared" si="9"/>
        <v/>
      </c>
      <c r="AP25" t="str">
        <f t="shared" si="10"/>
        <v/>
      </c>
      <c r="AQ25" t="str">
        <f t="shared" si="11"/>
        <v/>
      </c>
    </row>
    <row r="26" spans="1:43">
      <c r="A26" s="250">
        <f t="shared" si="12"/>
        <v>18</v>
      </c>
      <c r="B26" s="42"/>
      <c r="C26" s="47"/>
      <c r="D26" s="41"/>
      <c r="E26" s="199"/>
      <c r="F26" s="250" t="str">
        <f>IF(ISERROR(VLOOKUP(MATCH($B26,小学校ナンバーカード!$B$3:$B$30,1),小学校ナンバーカード!$A$3:$C$30,3)),"",VLOOKUP(MATCH($B26,小学校ナンバーカード!$B$3:$B$30,1),小学校ナンバーカード!$A$3:$C$30,3))</f>
        <v/>
      </c>
      <c r="G26" s="162" t="str">
        <f t="shared" si="1"/>
        <v/>
      </c>
      <c r="H26" s="35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56" t="str">
        <f>IF($B26="","",IF(ISERROR(MATCH($B26,リレー小女申込!$Q$14:$Q$255,0)),"","○"))</f>
        <v/>
      </c>
      <c r="AC26" s="56" t="str">
        <f>IF(ISERROR(MATCH($B26,リレー小女申込!$Q$14:$Q$205,0)),"",VLOOKUP(MATCH($B26,リレー小女申込!$Q$14:$Q$205,0),リレー小女申込!$N$14:$V$205,9))</f>
        <v/>
      </c>
      <c r="AE26" s="97" t="str">
        <f t="shared" si="0"/>
        <v/>
      </c>
      <c r="AG26" s="2"/>
      <c r="AH26" t="str">
        <f t="shared" si="2"/>
        <v/>
      </c>
      <c r="AI26" t="str">
        <f t="shared" si="3"/>
        <v/>
      </c>
      <c r="AJ26" t="str">
        <f t="shared" si="4"/>
        <v/>
      </c>
      <c r="AK26" t="str">
        <f t="shared" si="5"/>
        <v/>
      </c>
      <c r="AL26" t="str">
        <f t="shared" si="6"/>
        <v/>
      </c>
      <c r="AM26" t="str">
        <f t="shared" si="7"/>
        <v/>
      </c>
      <c r="AN26" t="str">
        <f t="shared" si="8"/>
        <v/>
      </c>
      <c r="AO26" t="str">
        <f t="shared" si="9"/>
        <v/>
      </c>
      <c r="AP26" t="str">
        <f t="shared" si="10"/>
        <v/>
      </c>
      <c r="AQ26" t="str">
        <f t="shared" si="11"/>
        <v/>
      </c>
    </row>
    <row r="27" spans="1:43">
      <c r="A27" s="250">
        <f t="shared" si="12"/>
        <v>19</v>
      </c>
      <c r="B27" s="42"/>
      <c r="C27" s="47"/>
      <c r="D27" s="41"/>
      <c r="E27" s="199"/>
      <c r="F27" s="250" t="str">
        <f>IF(ISERROR(VLOOKUP(MATCH($B27,小学校ナンバーカード!$B$3:$B$30,1),小学校ナンバーカード!$A$3:$C$30,3)),"",VLOOKUP(MATCH($B27,小学校ナンバーカード!$B$3:$B$30,1),小学校ナンバーカード!$A$3:$C$30,3))</f>
        <v/>
      </c>
      <c r="G27" s="162" t="str">
        <f t="shared" si="1"/>
        <v/>
      </c>
      <c r="H27" s="35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56" t="str">
        <f>IF($B27="","",IF(ISERROR(MATCH($B27,リレー小女申込!$Q$14:$Q$255,0)),"","○"))</f>
        <v/>
      </c>
      <c r="AC27" s="56" t="str">
        <f>IF(ISERROR(MATCH($B27,リレー小女申込!$Q$14:$Q$205,0)),"",VLOOKUP(MATCH($B27,リレー小女申込!$Q$14:$Q$205,0),リレー小女申込!$N$14:$V$205,9))</f>
        <v/>
      </c>
      <c r="AE27" s="97" t="str">
        <f t="shared" si="0"/>
        <v/>
      </c>
      <c r="AG27" s="2"/>
      <c r="AH27" t="str">
        <f t="shared" si="2"/>
        <v/>
      </c>
      <c r="AI27" t="str">
        <f t="shared" si="3"/>
        <v/>
      </c>
      <c r="AJ27" t="str">
        <f t="shared" si="4"/>
        <v/>
      </c>
      <c r="AK27" t="str">
        <f t="shared" si="5"/>
        <v/>
      </c>
      <c r="AL27" t="str">
        <f t="shared" si="6"/>
        <v/>
      </c>
      <c r="AM27" t="str">
        <f t="shared" si="7"/>
        <v/>
      </c>
      <c r="AN27" t="str">
        <f t="shared" si="8"/>
        <v/>
      </c>
      <c r="AO27" t="str">
        <f t="shared" si="9"/>
        <v/>
      </c>
      <c r="AP27" t="str">
        <f t="shared" si="10"/>
        <v/>
      </c>
      <c r="AQ27" t="str">
        <f t="shared" si="11"/>
        <v/>
      </c>
    </row>
    <row r="28" spans="1:43">
      <c r="A28" s="251">
        <f t="shared" si="12"/>
        <v>20</v>
      </c>
      <c r="B28" s="49"/>
      <c r="C28" s="50"/>
      <c r="D28" s="51"/>
      <c r="E28" s="202"/>
      <c r="F28" s="253" t="str">
        <f>IF(ISERROR(VLOOKUP(MATCH($B28,小学校ナンバーカード!$B$3:$B$30,1),小学校ナンバーカード!$A$3:$C$30,3)),"",VLOOKUP(MATCH($B28,小学校ナンバーカード!$B$3:$B$30,1),小学校ナンバーカード!$A$3:$C$30,3))</f>
        <v/>
      </c>
      <c r="G28" s="163" t="str">
        <f t="shared" si="1"/>
        <v/>
      </c>
      <c r="H28" s="57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9" t="str">
        <f>IF($B28="","",IF(ISERROR(MATCH($B28,リレー小女申込!$Q$14:$Q$255,0)),"","○"))</f>
        <v/>
      </c>
      <c r="AC28" s="59" t="str">
        <f>IF(ISERROR(MATCH($B28,リレー小女申込!$Q$14:$Q$205,0)),"",VLOOKUP(MATCH($B28,リレー小女申込!$Q$14:$Q$205,0),リレー小女申込!$N$14:$V$205,9))</f>
        <v/>
      </c>
      <c r="AE28" s="97" t="str">
        <f t="shared" si="0"/>
        <v/>
      </c>
      <c r="AG28" s="2"/>
      <c r="AH28" t="str">
        <f t="shared" si="2"/>
        <v/>
      </c>
      <c r="AI28" t="str">
        <f t="shared" si="3"/>
        <v/>
      </c>
      <c r="AJ28" t="str">
        <f t="shared" si="4"/>
        <v/>
      </c>
      <c r="AK28" t="str">
        <f t="shared" si="5"/>
        <v/>
      </c>
      <c r="AL28" t="str">
        <f t="shared" si="6"/>
        <v/>
      </c>
      <c r="AM28" t="str">
        <f t="shared" si="7"/>
        <v/>
      </c>
      <c r="AN28" t="str">
        <f t="shared" si="8"/>
        <v/>
      </c>
      <c r="AO28" t="str">
        <f t="shared" si="9"/>
        <v/>
      </c>
      <c r="AP28" t="str">
        <f t="shared" si="10"/>
        <v/>
      </c>
      <c r="AQ28" t="str">
        <f t="shared" si="11"/>
        <v/>
      </c>
    </row>
    <row r="29" spans="1:43">
      <c r="A29" s="249">
        <f t="shared" si="12"/>
        <v>21</v>
      </c>
      <c r="B29" s="44"/>
      <c r="C29" s="46"/>
      <c r="D29" s="144"/>
      <c r="E29" s="198"/>
      <c r="F29" s="249" t="str">
        <f>IF(ISERROR(VLOOKUP(MATCH($B29,小学校ナンバーカード!$B$3:$B$30,1),小学校ナンバーカード!$A$3:$C$30,3)),"",VLOOKUP(MATCH($B29,小学校ナンバーカード!$B$3:$B$30,1),小学校ナンバーカード!$A$3:$C$30,3))</f>
        <v/>
      </c>
      <c r="G29" s="161" t="str">
        <f t="shared" si="1"/>
        <v/>
      </c>
      <c r="H29" s="33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55" t="str">
        <f>IF($B29="","",IF(ISERROR(MATCH($B29,リレー小女申込!$Q$14:$Q$255,0)),"","○"))</f>
        <v/>
      </c>
      <c r="AC29" s="55" t="str">
        <f>IF(ISERROR(MATCH($B29,リレー小女申込!$Q$14:$Q$205,0)),"",VLOOKUP(MATCH($B29,リレー小女申込!$Q$14:$Q$205,0),リレー小女申込!$N$14:$V$205,9))</f>
        <v/>
      </c>
      <c r="AE29" s="97" t="str">
        <f t="shared" si="0"/>
        <v/>
      </c>
      <c r="AG29" s="2"/>
      <c r="AH29" t="str">
        <f t="shared" si="2"/>
        <v/>
      </c>
      <c r="AI29" t="str">
        <f t="shared" si="3"/>
        <v/>
      </c>
      <c r="AJ29" t="str">
        <f t="shared" si="4"/>
        <v/>
      </c>
      <c r="AK29" t="str">
        <f t="shared" si="5"/>
        <v/>
      </c>
      <c r="AL29" t="str">
        <f t="shared" si="6"/>
        <v/>
      </c>
      <c r="AM29" t="str">
        <f t="shared" si="7"/>
        <v/>
      </c>
      <c r="AN29" t="str">
        <f t="shared" si="8"/>
        <v/>
      </c>
      <c r="AO29" t="str">
        <f t="shared" si="9"/>
        <v/>
      </c>
      <c r="AP29" t="str">
        <f t="shared" si="10"/>
        <v/>
      </c>
      <c r="AQ29" t="str">
        <f t="shared" si="11"/>
        <v/>
      </c>
    </row>
    <row r="30" spans="1:43">
      <c r="A30" s="256">
        <f t="shared" si="12"/>
        <v>22</v>
      </c>
      <c r="B30" s="42"/>
      <c r="C30" s="47"/>
      <c r="D30" s="145"/>
      <c r="E30" s="199"/>
      <c r="F30" s="250" t="str">
        <f>IF(ISERROR(VLOOKUP(MATCH($B30,小学校ナンバーカード!$B$3:$B$30,1),小学校ナンバーカード!$A$3:$C$30,3)),"",VLOOKUP(MATCH($B30,小学校ナンバーカード!$B$3:$B$30,1),小学校ナンバーカード!$A$3:$C$30,3))</f>
        <v/>
      </c>
      <c r="G30" s="162" t="str">
        <f t="shared" si="1"/>
        <v/>
      </c>
      <c r="H30" s="35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56" t="str">
        <f>IF($B30="","",IF(ISERROR(MATCH($B30,リレー小女申込!$Q$14:$Q$255,0)),"","○"))</f>
        <v/>
      </c>
      <c r="AC30" s="56" t="str">
        <f>IF(ISERROR(MATCH($B30,リレー小女申込!$Q$14:$Q$205,0)),"",VLOOKUP(MATCH($B30,リレー小女申込!$Q$14:$Q$205,0),リレー小女申込!$N$14:$V$205,9))</f>
        <v/>
      </c>
      <c r="AE30" s="97" t="str">
        <f t="shared" si="0"/>
        <v/>
      </c>
      <c r="AG30" s="2"/>
      <c r="AH30" t="str">
        <f t="shared" si="2"/>
        <v/>
      </c>
      <c r="AI30" t="str">
        <f t="shared" si="3"/>
        <v/>
      </c>
      <c r="AJ30" t="str">
        <f t="shared" si="4"/>
        <v/>
      </c>
      <c r="AK30" t="str">
        <f t="shared" si="5"/>
        <v/>
      </c>
      <c r="AL30" t="str">
        <f t="shared" si="6"/>
        <v/>
      </c>
      <c r="AM30" t="str">
        <f t="shared" si="7"/>
        <v/>
      </c>
      <c r="AN30" t="str">
        <f t="shared" si="8"/>
        <v/>
      </c>
      <c r="AO30" t="str">
        <f t="shared" si="9"/>
        <v/>
      </c>
      <c r="AP30" t="str">
        <f t="shared" si="10"/>
        <v/>
      </c>
      <c r="AQ30" t="str">
        <f t="shared" si="11"/>
        <v/>
      </c>
    </row>
    <row r="31" spans="1:43">
      <c r="A31" s="250">
        <f t="shared" si="12"/>
        <v>23</v>
      </c>
      <c r="B31" s="42"/>
      <c r="C31" s="47"/>
      <c r="D31" s="145"/>
      <c r="E31" s="199"/>
      <c r="F31" s="250" t="str">
        <f>IF(ISERROR(VLOOKUP(MATCH($B31,小学校ナンバーカード!$B$3:$B$30,1),小学校ナンバーカード!$A$3:$C$30,3)),"",VLOOKUP(MATCH($B31,小学校ナンバーカード!$B$3:$B$30,1),小学校ナンバーカード!$A$3:$C$30,3))</f>
        <v/>
      </c>
      <c r="G31" s="162" t="str">
        <f t="shared" si="1"/>
        <v/>
      </c>
      <c r="H31" s="35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56" t="str">
        <f>IF($B31="","",IF(ISERROR(MATCH($B31,リレー小女申込!$Q$14:$Q$255,0)),"","○"))</f>
        <v/>
      </c>
      <c r="AC31" s="56" t="str">
        <f>IF(ISERROR(MATCH($B31,リレー小女申込!$Q$14:$Q$205,0)),"",VLOOKUP(MATCH($B31,リレー小女申込!$Q$14:$Q$205,0),リレー小女申込!$N$14:$V$205,9))</f>
        <v/>
      </c>
      <c r="AE31" s="97" t="str">
        <f t="shared" si="0"/>
        <v/>
      </c>
      <c r="AG31" s="2"/>
      <c r="AH31" t="str">
        <f t="shared" si="2"/>
        <v/>
      </c>
      <c r="AI31" t="str">
        <f t="shared" si="3"/>
        <v/>
      </c>
      <c r="AJ31" t="str">
        <f t="shared" si="4"/>
        <v/>
      </c>
      <c r="AK31" t="str">
        <f t="shared" si="5"/>
        <v/>
      </c>
      <c r="AL31" t="str">
        <f t="shared" si="6"/>
        <v/>
      </c>
      <c r="AM31" t="str">
        <f t="shared" si="7"/>
        <v/>
      </c>
      <c r="AN31" t="str">
        <f t="shared" si="8"/>
        <v/>
      </c>
      <c r="AO31" t="str">
        <f t="shared" si="9"/>
        <v/>
      </c>
      <c r="AP31" t="str">
        <f t="shared" si="10"/>
        <v/>
      </c>
      <c r="AQ31" t="str">
        <f t="shared" si="11"/>
        <v/>
      </c>
    </row>
    <row r="32" spans="1:43">
      <c r="A32" s="250">
        <f t="shared" si="12"/>
        <v>24</v>
      </c>
      <c r="B32" s="52"/>
      <c r="C32" s="53"/>
      <c r="D32" s="147"/>
      <c r="E32" s="201"/>
      <c r="F32" s="250" t="str">
        <f>IF(ISERROR(VLOOKUP(MATCH($B32,小学校ナンバーカード!$B$3:$B$30,1),小学校ナンバーカード!$A$3:$C$30,3)),"",VLOOKUP(MATCH($B32,小学校ナンバーカード!$B$3:$B$30,1),小学校ナンバーカード!$A$3:$C$30,3))</f>
        <v/>
      </c>
      <c r="G32" s="164" t="str">
        <f t="shared" si="1"/>
        <v/>
      </c>
      <c r="H32" s="35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149" t="str">
        <f>IF($B32="","",IF(ISERROR(MATCH($B32,リレー小女申込!$Q$14:$Q$255,0)),"","○"))</f>
        <v/>
      </c>
      <c r="AC32" s="149" t="str">
        <f>IF(ISERROR(MATCH($B32,リレー小女申込!$Q$14:$Q$205,0)),"",VLOOKUP(MATCH($B32,リレー小女申込!$Q$14:$Q$205,0),リレー小女申込!$N$14:$V$205,9))</f>
        <v/>
      </c>
      <c r="AE32" s="97" t="str">
        <f t="shared" si="0"/>
        <v/>
      </c>
      <c r="AG32" s="2"/>
      <c r="AH32" t="str">
        <f t="shared" si="2"/>
        <v/>
      </c>
      <c r="AI32" t="str">
        <f t="shared" si="3"/>
        <v/>
      </c>
      <c r="AJ32" t="str">
        <f t="shared" si="4"/>
        <v/>
      </c>
      <c r="AK32" t="str">
        <f t="shared" si="5"/>
        <v/>
      </c>
      <c r="AL32" t="str">
        <f t="shared" si="6"/>
        <v/>
      </c>
      <c r="AM32" t="str">
        <f t="shared" si="7"/>
        <v/>
      </c>
      <c r="AN32" t="str">
        <f t="shared" si="8"/>
        <v/>
      </c>
      <c r="AO32" t="str">
        <f t="shared" si="9"/>
        <v/>
      </c>
      <c r="AP32" t="str">
        <f t="shared" si="10"/>
        <v/>
      </c>
      <c r="AQ32" t="str">
        <f t="shared" si="11"/>
        <v/>
      </c>
    </row>
    <row r="33" spans="1:43">
      <c r="A33" s="250">
        <f t="shared" si="12"/>
        <v>25</v>
      </c>
      <c r="B33" s="42"/>
      <c r="C33" s="47"/>
      <c r="D33" s="145"/>
      <c r="E33" s="199"/>
      <c r="F33" s="250" t="str">
        <f>IF(ISERROR(VLOOKUP(MATCH($B33,小学校ナンバーカード!$B$3:$B$30,1),小学校ナンバーカード!$A$3:$C$30,3)),"",VLOOKUP(MATCH($B33,小学校ナンバーカード!$B$3:$B$30,1),小学校ナンバーカード!$A$3:$C$30,3))</f>
        <v/>
      </c>
      <c r="G33" s="162" t="str">
        <f t="shared" si="1"/>
        <v/>
      </c>
      <c r="H33" s="35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149" t="str">
        <f>IF($B33="","",IF(ISERROR(MATCH($B33,リレー小女申込!$Q$14:$Q$255,0)),"","○"))</f>
        <v/>
      </c>
      <c r="AC33" s="56" t="str">
        <f>IF(ISERROR(MATCH($B33,リレー小女申込!$Q$14:$Q$205,0)),"",VLOOKUP(MATCH($B33,リレー小女申込!$Q$14:$Q$205,0),リレー小女申込!$N$14:$V$205,9))</f>
        <v/>
      </c>
      <c r="AE33" s="97" t="str">
        <f t="shared" si="0"/>
        <v/>
      </c>
      <c r="AG33" s="2"/>
      <c r="AH33" t="str">
        <f t="shared" si="2"/>
        <v/>
      </c>
      <c r="AI33" t="str">
        <f t="shared" si="3"/>
        <v/>
      </c>
      <c r="AJ33" t="str">
        <f t="shared" si="4"/>
        <v/>
      </c>
      <c r="AK33" t="str">
        <f t="shared" si="5"/>
        <v/>
      </c>
      <c r="AL33" t="str">
        <f t="shared" si="6"/>
        <v/>
      </c>
      <c r="AM33" t="str">
        <f t="shared" si="7"/>
        <v/>
      </c>
      <c r="AN33" t="str">
        <f t="shared" si="8"/>
        <v/>
      </c>
      <c r="AO33" t="str">
        <f t="shared" si="9"/>
        <v/>
      </c>
      <c r="AP33" t="str">
        <f t="shared" si="10"/>
        <v/>
      </c>
      <c r="AQ33" t="str">
        <f t="shared" si="11"/>
        <v/>
      </c>
    </row>
    <row r="34" spans="1:43">
      <c r="A34" s="250">
        <f t="shared" si="12"/>
        <v>26</v>
      </c>
      <c r="B34" s="42"/>
      <c r="C34" s="47"/>
      <c r="D34" s="145"/>
      <c r="E34" s="199"/>
      <c r="F34" s="250" t="str">
        <f>IF(ISERROR(VLOOKUP(MATCH($B34,小学校ナンバーカード!$B$3:$B$30,1),小学校ナンバーカード!$A$3:$C$30,3)),"",VLOOKUP(MATCH($B34,小学校ナンバーカード!$B$3:$B$30,1),小学校ナンバーカード!$A$3:$C$30,3))</f>
        <v/>
      </c>
      <c r="G34" s="162" t="str">
        <f t="shared" si="1"/>
        <v/>
      </c>
      <c r="H34" s="35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149" t="str">
        <f>IF($B34="","",IF(ISERROR(MATCH($B34,リレー小女申込!$Q$14:$Q$255,0)),"","○"))</f>
        <v/>
      </c>
      <c r="AC34" s="56" t="str">
        <f>IF(ISERROR(MATCH($B34,リレー小女申込!$Q$14:$Q$205,0)),"",VLOOKUP(MATCH($B34,リレー小女申込!$Q$14:$Q$205,0),リレー小女申込!$N$14:$V$205,9))</f>
        <v/>
      </c>
      <c r="AE34" s="97" t="str">
        <f t="shared" si="0"/>
        <v/>
      </c>
      <c r="AG34" s="2"/>
      <c r="AH34" t="str">
        <f t="shared" si="2"/>
        <v/>
      </c>
      <c r="AI34" t="str">
        <f t="shared" si="3"/>
        <v/>
      </c>
      <c r="AJ34" t="str">
        <f t="shared" si="4"/>
        <v/>
      </c>
      <c r="AK34" t="str">
        <f t="shared" si="5"/>
        <v/>
      </c>
      <c r="AL34" t="str">
        <f t="shared" si="6"/>
        <v/>
      </c>
      <c r="AM34" t="str">
        <f t="shared" si="7"/>
        <v/>
      </c>
      <c r="AN34" t="str">
        <f t="shared" si="8"/>
        <v/>
      </c>
      <c r="AO34" t="str">
        <f t="shared" si="9"/>
        <v/>
      </c>
      <c r="AP34" t="str">
        <f t="shared" si="10"/>
        <v/>
      </c>
      <c r="AQ34" t="str">
        <f t="shared" si="11"/>
        <v/>
      </c>
    </row>
    <row r="35" spans="1:43">
      <c r="A35" s="250">
        <f t="shared" si="12"/>
        <v>27</v>
      </c>
      <c r="B35" s="42"/>
      <c r="C35" s="47"/>
      <c r="D35" s="145"/>
      <c r="E35" s="199"/>
      <c r="F35" s="250" t="str">
        <f>IF(ISERROR(VLOOKUP(MATCH($B35,小学校ナンバーカード!$B$3:$B$30,1),小学校ナンバーカード!$A$3:$C$30,3)),"",VLOOKUP(MATCH($B35,小学校ナンバーカード!$B$3:$B$30,1),小学校ナンバーカード!$A$3:$C$30,3))</f>
        <v/>
      </c>
      <c r="G35" s="162" t="str">
        <f t="shared" si="1"/>
        <v/>
      </c>
      <c r="H35" s="35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149" t="str">
        <f>IF($B35="","",IF(ISERROR(MATCH($B35,リレー小女申込!$Q$14:$Q$255,0)),"","○"))</f>
        <v/>
      </c>
      <c r="AC35" s="56" t="str">
        <f>IF(ISERROR(MATCH($B35,リレー小女申込!$Q$14:$Q$205,0)),"",VLOOKUP(MATCH($B35,リレー小女申込!$Q$14:$Q$205,0),リレー小女申込!$N$14:$V$205,9))</f>
        <v/>
      </c>
      <c r="AE35" s="97" t="str">
        <f t="shared" si="0"/>
        <v/>
      </c>
      <c r="AG35" s="2"/>
      <c r="AH35" t="str">
        <f t="shared" si="2"/>
        <v/>
      </c>
      <c r="AI35" t="str">
        <f t="shared" si="3"/>
        <v/>
      </c>
      <c r="AJ35" t="str">
        <f t="shared" si="4"/>
        <v/>
      </c>
      <c r="AK35" t="str">
        <f t="shared" si="5"/>
        <v/>
      </c>
      <c r="AL35" t="str">
        <f t="shared" si="6"/>
        <v/>
      </c>
      <c r="AM35" t="str">
        <f t="shared" si="7"/>
        <v/>
      </c>
      <c r="AN35" t="str">
        <f t="shared" si="8"/>
        <v/>
      </c>
      <c r="AO35" t="str">
        <f t="shared" si="9"/>
        <v/>
      </c>
      <c r="AP35" t="str">
        <f t="shared" si="10"/>
        <v/>
      </c>
      <c r="AQ35" t="str">
        <f t="shared" si="11"/>
        <v/>
      </c>
    </row>
    <row r="36" spans="1:43">
      <c r="A36" s="250">
        <f t="shared" si="12"/>
        <v>28</v>
      </c>
      <c r="B36" s="42"/>
      <c r="C36" s="47"/>
      <c r="D36" s="145"/>
      <c r="E36" s="199"/>
      <c r="F36" s="250" t="str">
        <f>IF(ISERROR(VLOOKUP(MATCH($B36,小学校ナンバーカード!$B$3:$B$30,1),小学校ナンバーカード!$A$3:$C$30,3)),"",VLOOKUP(MATCH($B36,小学校ナンバーカード!$B$3:$B$30,1),小学校ナンバーカード!$A$3:$C$30,3))</f>
        <v/>
      </c>
      <c r="G36" s="162" t="str">
        <f t="shared" si="1"/>
        <v/>
      </c>
      <c r="H36" s="35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149" t="str">
        <f>IF($B36="","",IF(ISERROR(MATCH($B36,リレー小女申込!$Q$14:$Q$255,0)),"","○"))</f>
        <v/>
      </c>
      <c r="AC36" s="56" t="str">
        <f>IF(ISERROR(MATCH($B36,リレー小女申込!$Q$14:$Q$205,0)),"",VLOOKUP(MATCH($B36,リレー小女申込!$Q$14:$Q$205,0),リレー小女申込!$N$14:$V$205,9))</f>
        <v/>
      </c>
      <c r="AE36" s="97" t="str">
        <f t="shared" si="0"/>
        <v/>
      </c>
      <c r="AG36" s="2"/>
      <c r="AH36" t="str">
        <f t="shared" si="2"/>
        <v/>
      </c>
      <c r="AI36" t="str">
        <f t="shared" si="3"/>
        <v/>
      </c>
      <c r="AJ36" t="str">
        <f t="shared" si="4"/>
        <v/>
      </c>
      <c r="AK36" t="str">
        <f t="shared" si="5"/>
        <v/>
      </c>
      <c r="AL36" t="str">
        <f t="shared" si="6"/>
        <v/>
      </c>
      <c r="AM36" t="str">
        <f t="shared" si="7"/>
        <v/>
      </c>
      <c r="AN36" t="str">
        <f t="shared" si="8"/>
        <v/>
      </c>
      <c r="AO36" t="str">
        <f t="shared" si="9"/>
        <v/>
      </c>
      <c r="AP36" t="str">
        <f t="shared" si="10"/>
        <v/>
      </c>
      <c r="AQ36" t="str">
        <f t="shared" si="11"/>
        <v/>
      </c>
    </row>
    <row r="37" spans="1:43">
      <c r="A37" s="250">
        <f t="shared" si="12"/>
        <v>29</v>
      </c>
      <c r="B37" s="42"/>
      <c r="C37" s="47"/>
      <c r="D37" s="145"/>
      <c r="E37" s="199"/>
      <c r="F37" s="250" t="str">
        <f>IF(ISERROR(VLOOKUP(MATCH($B37,小学校ナンバーカード!$B$3:$B$30,1),小学校ナンバーカード!$A$3:$C$30,3)),"",VLOOKUP(MATCH($B37,小学校ナンバーカード!$B$3:$B$30,1),小学校ナンバーカード!$A$3:$C$30,3))</f>
        <v/>
      </c>
      <c r="G37" s="162" t="str">
        <f t="shared" si="1"/>
        <v/>
      </c>
      <c r="H37" s="35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149" t="str">
        <f>IF($B37="","",IF(ISERROR(MATCH($B37,リレー小女申込!$Q$14:$Q$255,0)),"","○"))</f>
        <v/>
      </c>
      <c r="AC37" s="56" t="str">
        <f>IF(ISERROR(MATCH($B37,リレー小女申込!$Q$14:$Q$205,0)),"",VLOOKUP(MATCH($B37,リレー小女申込!$Q$14:$Q$205,0),リレー小女申込!$N$14:$V$205,9))</f>
        <v/>
      </c>
      <c r="AE37" s="97" t="str">
        <f t="shared" si="0"/>
        <v/>
      </c>
      <c r="AG37" s="2"/>
      <c r="AH37" t="str">
        <f t="shared" si="2"/>
        <v/>
      </c>
      <c r="AI37" t="str">
        <f t="shared" si="3"/>
        <v/>
      </c>
      <c r="AJ37" t="str">
        <f t="shared" si="4"/>
        <v/>
      </c>
      <c r="AK37" t="str">
        <f t="shared" si="5"/>
        <v/>
      </c>
      <c r="AL37" t="str">
        <f t="shared" si="6"/>
        <v/>
      </c>
      <c r="AM37" t="str">
        <f t="shared" si="7"/>
        <v/>
      </c>
      <c r="AN37" t="str">
        <f t="shared" si="8"/>
        <v/>
      </c>
      <c r="AO37" t="str">
        <f t="shared" si="9"/>
        <v/>
      </c>
      <c r="AP37" t="str">
        <f t="shared" si="10"/>
        <v/>
      </c>
      <c r="AQ37" t="str">
        <f t="shared" si="11"/>
        <v/>
      </c>
    </row>
    <row r="38" spans="1:43">
      <c r="A38" s="251">
        <f t="shared" si="12"/>
        <v>30</v>
      </c>
      <c r="B38" s="45"/>
      <c r="C38" s="48"/>
      <c r="D38" s="146"/>
      <c r="E38" s="202"/>
      <c r="F38" s="251" t="str">
        <f>IF(ISERROR(VLOOKUP(MATCH($B38,小学校ナンバーカード!$B$3:$B$30,1),小学校ナンバーカード!$A$3:$C$30,3)),"",VLOOKUP(MATCH($B38,小学校ナンバーカード!$B$3:$B$30,1),小学校ナンバーカード!$A$3:$C$30,3))</f>
        <v/>
      </c>
      <c r="G38" s="165" t="str">
        <f t="shared" si="1"/>
        <v/>
      </c>
      <c r="H38" s="63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150" t="str">
        <f>IF($B38="","",IF(ISERROR(MATCH($B38,リレー小女申込!$Q$14:$Q$255,0)),"","○"))</f>
        <v/>
      </c>
      <c r="AC38" s="65" t="str">
        <f>IF(ISERROR(MATCH($B38,リレー小女申込!$Q$14:$Q$205,0)),"",VLOOKUP(MATCH($B38,リレー小女申込!$Q$14:$Q$205,0),リレー小女申込!$N$14:$V$205,9))</f>
        <v/>
      </c>
      <c r="AE38" s="97" t="str">
        <f t="shared" si="0"/>
        <v/>
      </c>
      <c r="AG38" s="2"/>
      <c r="AH38" t="str">
        <f t="shared" si="2"/>
        <v/>
      </c>
      <c r="AI38" t="str">
        <f t="shared" si="3"/>
        <v/>
      </c>
      <c r="AJ38" t="str">
        <f t="shared" si="4"/>
        <v/>
      </c>
      <c r="AK38" t="str">
        <f t="shared" si="5"/>
        <v/>
      </c>
      <c r="AL38" t="str">
        <f t="shared" si="6"/>
        <v/>
      </c>
      <c r="AM38" t="str">
        <f t="shared" si="7"/>
        <v/>
      </c>
      <c r="AN38" t="str">
        <f t="shared" si="8"/>
        <v/>
      </c>
      <c r="AO38" t="str">
        <f t="shared" si="9"/>
        <v/>
      </c>
      <c r="AP38" t="str">
        <f t="shared" si="10"/>
        <v/>
      </c>
      <c r="AQ38" t="str">
        <f t="shared" si="11"/>
        <v/>
      </c>
    </row>
    <row r="39" spans="1:43">
      <c r="A39" s="249">
        <f t="shared" si="12"/>
        <v>31</v>
      </c>
      <c r="B39" s="52"/>
      <c r="C39" s="53"/>
      <c r="D39" s="54"/>
      <c r="E39" s="198"/>
      <c r="F39" s="252" t="str">
        <f>IF(ISERROR(VLOOKUP(MATCH($B39,小学校ナンバーカード!$B$3:$B$30,1),小学校ナンバーカード!$A$3:$C$30,3)),"",VLOOKUP(MATCH($B39,小学校ナンバーカード!$B$3:$B$30,1),小学校ナンバーカード!$A$3:$C$30,3))</f>
        <v/>
      </c>
      <c r="G39" s="164" t="str">
        <f t="shared" si="1"/>
        <v/>
      </c>
      <c r="H39" s="60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148" t="str">
        <f>IF($B39="","",IF(ISERROR(MATCH($B39,リレー小女申込!$Q$14:$Q$255,0)),"","○"))</f>
        <v/>
      </c>
      <c r="AC39" s="62" t="str">
        <f>IF(ISERROR(MATCH($B39,リレー小女申込!$Q$14:$Q$205,0)),"",VLOOKUP(MATCH($B39,リレー小女申込!$Q$14:$Q$205,0),リレー小女申込!$N$14:$V$205,9))</f>
        <v/>
      </c>
      <c r="AE39" s="97" t="str">
        <f t="shared" si="0"/>
        <v/>
      </c>
      <c r="AG39" s="2"/>
      <c r="AH39" t="str">
        <f t="shared" si="2"/>
        <v/>
      </c>
      <c r="AI39" t="str">
        <f t="shared" si="3"/>
        <v/>
      </c>
      <c r="AJ39" t="str">
        <f t="shared" si="4"/>
        <v/>
      </c>
      <c r="AK39" t="str">
        <f t="shared" si="5"/>
        <v/>
      </c>
      <c r="AL39" t="str">
        <f t="shared" si="6"/>
        <v/>
      </c>
      <c r="AM39" t="str">
        <f t="shared" si="7"/>
        <v/>
      </c>
      <c r="AN39" t="str">
        <f t="shared" si="8"/>
        <v/>
      </c>
      <c r="AO39" t="str">
        <f t="shared" si="9"/>
        <v/>
      </c>
      <c r="AP39" t="str">
        <f t="shared" si="10"/>
        <v/>
      </c>
      <c r="AQ39" t="str">
        <f t="shared" si="11"/>
        <v/>
      </c>
    </row>
    <row r="40" spans="1:43">
      <c r="A40" s="256">
        <f t="shared" si="12"/>
        <v>32</v>
      </c>
      <c r="B40" s="42"/>
      <c r="C40" s="47"/>
      <c r="D40" s="41"/>
      <c r="E40" s="199"/>
      <c r="F40" s="250" t="str">
        <f>IF(ISERROR(VLOOKUP(MATCH($B40,小学校ナンバーカード!$B$3:$B$30,1),小学校ナンバーカード!$A$3:$C$30,3)),"",VLOOKUP(MATCH($B40,小学校ナンバーカード!$B$3:$B$30,1),小学校ナンバーカード!$A$3:$C$30,3))</f>
        <v/>
      </c>
      <c r="G40" s="162" t="str">
        <f t="shared" si="1"/>
        <v/>
      </c>
      <c r="H40" s="35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149" t="str">
        <f>IF($B40="","",IF(ISERROR(MATCH($B40,リレー小女申込!$Q$14:$Q$255,0)),"","○"))</f>
        <v/>
      </c>
      <c r="AC40" s="56" t="str">
        <f>IF(ISERROR(MATCH($B40,リレー小女申込!$Q$14:$Q$205,0)),"",VLOOKUP(MATCH($B40,リレー小女申込!$Q$14:$Q$205,0),リレー小女申込!$N$14:$V$205,9))</f>
        <v/>
      </c>
      <c r="AE40" s="97" t="str">
        <f t="shared" si="0"/>
        <v/>
      </c>
      <c r="AG40" s="2"/>
      <c r="AH40" t="str">
        <f t="shared" si="2"/>
        <v/>
      </c>
      <c r="AI40" t="str">
        <f t="shared" si="3"/>
        <v/>
      </c>
      <c r="AJ40" t="str">
        <f t="shared" si="4"/>
        <v/>
      </c>
      <c r="AK40" t="str">
        <f t="shared" si="5"/>
        <v/>
      </c>
      <c r="AL40" t="str">
        <f t="shared" si="6"/>
        <v/>
      </c>
      <c r="AM40" t="str">
        <f t="shared" si="7"/>
        <v/>
      </c>
      <c r="AN40" t="str">
        <f t="shared" si="8"/>
        <v/>
      </c>
      <c r="AO40" t="str">
        <f t="shared" si="9"/>
        <v/>
      </c>
      <c r="AP40" t="str">
        <f t="shared" si="10"/>
        <v/>
      </c>
      <c r="AQ40" t="str">
        <f t="shared" si="11"/>
        <v/>
      </c>
    </row>
    <row r="41" spans="1:43">
      <c r="A41" s="250">
        <f t="shared" si="12"/>
        <v>33</v>
      </c>
      <c r="B41" s="42"/>
      <c r="C41" s="47"/>
      <c r="D41" s="41"/>
      <c r="E41" s="199"/>
      <c r="F41" s="250" t="str">
        <f>IF(ISERROR(VLOOKUP(MATCH($B41,小学校ナンバーカード!$B$3:$B$30,1),小学校ナンバーカード!$A$3:$C$30,3)),"",VLOOKUP(MATCH($B41,小学校ナンバーカード!$B$3:$B$30,1),小学校ナンバーカード!$A$3:$C$30,3))</f>
        <v/>
      </c>
      <c r="G41" s="162" t="str">
        <f t="shared" si="1"/>
        <v/>
      </c>
      <c r="H41" s="35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149" t="str">
        <f>IF($B41="","",IF(ISERROR(MATCH($B41,リレー小女申込!$Q$14:$Q$255,0)),"","○"))</f>
        <v/>
      </c>
      <c r="AC41" s="56" t="str">
        <f>IF(ISERROR(MATCH($B41,リレー小女申込!$Q$14:$Q$205,0)),"",VLOOKUP(MATCH($B41,リレー小女申込!$Q$14:$Q$205,0),リレー小女申込!$N$14:$V$205,9))</f>
        <v/>
      </c>
      <c r="AE41" s="97" t="str">
        <f t="shared" si="0"/>
        <v/>
      </c>
      <c r="AG41" s="2"/>
      <c r="AH41" t="str">
        <f t="shared" si="2"/>
        <v/>
      </c>
      <c r="AI41" t="str">
        <f t="shared" si="3"/>
        <v/>
      </c>
      <c r="AJ41" t="str">
        <f t="shared" si="4"/>
        <v/>
      </c>
      <c r="AK41" t="str">
        <f t="shared" si="5"/>
        <v/>
      </c>
      <c r="AL41" t="str">
        <f t="shared" si="6"/>
        <v/>
      </c>
      <c r="AM41" t="str">
        <f t="shared" si="7"/>
        <v/>
      </c>
      <c r="AN41" t="str">
        <f t="shared" si="8"/>
        <v/>
      </c>
      <c r="AO41" t="str">
        <f t="shared" si="9"/>
        <v/>
      </c>
      <c r="AP41" t="str">
        <f t="shared" si="10"/>
        <v/>
      </c>
      <c r="AQ41" t="str">
        <f t="shared" si="11"/>
        <v/>
      </c>
    </row>
    <row r="42" spans="1:43">
      <c r="A42" s="250">
        <f t="shared" ref="A42:A73" si="13">IF(COUNTIF($C$9:$C$208,C42)&gt;=2,$A$221,A41+1)</f>
        <v>34</v>
      </c>
      <c r="B42" s="52"/>
      <c r="C42" s="53"/>
      <c r="D42" s="54"/>
      <c r="E42" s="201"/>
      <c r="F42" s="250" t="str">
        <f>IF(ISERROR(VLOOKUP(MATCH($B42,小学校ナンバーカード!$B$3:$B$30,1),小学校ナンバーカード!$A$3:$C$30,3)),"",VLOOKUP(MATCH($B42,小学校ナンバーカード!$B$3:$B$30,1),小学校ナンバーカード!$A$3:$C$30,3))</f>
        <v/>
      </c>
      <c r="G42" s="164" t="str">
        <f t="shared" si="1"/>
        <v/>
      </c>
      <c r="H42" s="35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149" t="str">
        <f>IF($B42="","",IF(ISERROR(MATCH($B42,リレー小女申込!$Q$14:$Q$255,0)),"","○"))</f>
        <v/>
      </c>
      <c r="AC42" s="56" t="str">
        <f>IF(ISERROR(MATCH($B42,リレー小女申込!$Q$14:$Q$205,0)),"",VLOOKUP(MATCH($B42,リレー小女申込!$Q$14:$Q$205,0),リレー小女申込!$N$14:$V$205,9))</f>
        <v/>
      </c>
      <c r="AE42" s="97" t="str">
        <f t="shared" si="0"/>
        <v/>
      </c>
      <c r="AG42" s="2"/>
      <c r="AH42" t="str">
        <f t="shared" si="2"/>
        <v/>
      </c>
      <c r="AI42" t="str">
        <f t="shared" si="3"/>
        <v/>
      </c>
      <c r="AJ42" t="str">
        <f t="shared" si="4"/>
        <v/>
      </c>
      <c r="AK42" t="str">
        <f t="shared" si="5"/>
        <v/>
      </c>
      <c r="AL42" t="str">
        <f t="shared" si="6"/>
        <v/>
      </c>
      <c r="AM42" t="str">
        <f t="shared" si="7"/>
        <v/>
      </c>
      <c r="AN42" t="str">
        <f t="shared" si="8"/>
        <v/>
      </c>
      <c r="AO42" t="str">
        <f t="shared" si="9"/>
        <v/>
      </c>
      <c r="AP42" t="str">
        <f t="shared" si="10"/>
        <v/>
      </c>
      <c r="AQ42" t="str">
        <f t="shared" si="11"/>
        <v/>
      </c>
    </row>
    <row r="43" spans="1:43">
      <c r="A43" s="250">
        <f t="shared" si="13"/>
        <v>35</v>
      </c>
      <c r="B43" s="42"/>
      <c r="C43" s="47"/>
      <c r="D43" s="41"/>
      <c r="E43" s="199"/>
      <c r="F43" s="250" t="str">
        <f>IF(ISERROR(VLOOKUP(MATCH($B43,小学校ナンバーカード!$B$3:$B$30,1),小学校ナンバーカード!$A$3:$C$30,3)),"",VLOOKUP(MATCH($B43,小学校ナンバーカード!$B$3:$B$30,1),小学校ナンバーカード!$A$3:$C$30,3))</f>
        <v/>
      </c>
      <c r="G43" s="162" t="str">
        <f t="shared" si="1"/>
        <v/>
      </c>
      <c r="H43" s="35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149" t="str">
        <f>IF($B43="","",IF(ISERROR(MATCH($B43,リレー小女申込!$Q$14:$Q$255,0)),"","○"))</f>
        <v/>
      </c>
      <c r="AC43" s="56" t="str">
        <f>IF(ISERROR(MATCH($B43,リレー小女申込!$Q$14:$Q$205,0)),"",VLOOKUP(MATCH($B43,リレー小女申込!$Q$14:$Q$205,0),リレー小女申込!$N$14:$V$205,9))</f>
        <v/>
      </c>
      <c r="AE43" s="97" t="str">
        <f t="shared" si="0"/>
        <v/>
      </c>
      <c r="AG43" s="2"/>
      <c r="AH43" t="str">
        <f t="shared" si="2"/>
        <v/>
      </c>
      <c r="AI43" t="str">
        <f t="shared" si="3"/>
        <v/>
      </c>
      <c r="AJ43" t="str">
        <f t="shared" si="4"/>
        <v/>
      </c>
      <c r="AK43" t="str">
        <f t="shared" si="5"/>
        <v/>
      </c>
      <c r="AL43" t="str">
        <f t="shared" si="6"/>
        <v/>
      </c>
      <c r="AM43" t="str">
        <f t="shared" si="7"/>
        <v/>
      </c>
      <c r="AN43" t="str">
        <f t="shared" si="8"/>
        <v/>
      </c>
      <c r="AO43" t="str">
        <f t="shared" si="9"/>
        <v/>
      </c>
      <c r="AP43" t="str">
        <f t="shared" si="10"/>
        <v/>
      </c>
      <c r="AQ43" t="str">
        <f t="shared" si="11"/>
        <v/>
      </c>
    </row>
    <row r="44" spans="1:43">
      <c r="A44" s="250">
        <f t="shared" si="13"/>
        <v>36</v>
      </c>
      <c r="B44" s="42"/>
      <c r="C44" s="47"/>
      <c r="D44" s="41"/>
      <c r="E44" s="199"/>
      <c r="F44" s="250" t="str">
        <f>IF(ISERROR(VLOOKUP(MATCH($B44,小学校ナンバーカード!$B$3:$B$30,1),小学校ナンバーカード!$A$3:$C$30,3)),"",VLOOKUP(MATCH($B44,小学校ナンバーカード!$B$3:$B$30,1),小学校ナンバーカード!$A$3:$C$30,3))</f>
        <v/>
      </c>
      <c r="G44" s="162" t="str">
        <f t="shared" si="1"/>
        <v/>
      </c>
      <c r="H44" s="35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149" t="str">
        <f>IF($B44="","",IF(ISERROR(MATCH($B44,リレー小女申込!$Q$14:$Q$255,0)),"","○"))</f>
        <v/>
      </c>
      <c r="AC44" s="56" t="str">
        <f>IF(ISERROR(MATCH($B44,リレー小女申込!$Q$14:$Q$205,0)),"",VLOOKUP(MATCH($B44,リレー小女申込!$Q$14:$Q$205,0),リレー小女申込!$N$14:$V$205,9))</f>
        <v/>
      </c>
      <c r="AE44" s="97" t="str">
        <f t="shared" si="0"/>
        <v/>
      </c>
      <c r="AG44" s="2"/>
      <c r="AH44" t="str">
        <f t="shared" si="2"/>
        <v/>
      </c>
      <c r="AI44" t="str">
        <f t="shared" si="3"/>
        <v/>
      </c>
      <c r="AJ44" t="str">
        <f t="shared" si="4"/>
        <v/>
      </c>
      <c r="AK44" t="str">
        <f t="shared" si="5"/>
        <v/>
      </c>
      <c r="AL44" t="str">
        <f t="shared" si="6"/>
        <v/>
      </c>
      <c r="AM44" t="str">
        <f t="shared" si="7"/>
        <v/>
      </c>
      <c r="AN44" t="str">
        <f t="shared" si="8"/>
        <v/>
      </c>
      <c r="AO44" t="str">
        <f t="shared" si="9"/>
        <v/>
      </c>
      <c r="AP44" t="str">
        <f t="shared" si="10"/>
        <v/>
      </c>
      <c r="AQ44" t="str">
        <f t="shared" si="11"/>
        <v/>
      </c>
    </row>
    <row r="45" spans="1:43">
      <c r="A45" s="250">
        <f t="shared" si="13"/>
        <v>37</v>
      </c>
      <c r="B45" s="42"/>
      <c r="C45" s="53"/>
      <c r="D45" s="41"/>
      <c r="E45" s="199"/>
      <c r="F45" s="250" t="str">
        <f>IF(ISERROR(VLOOKUP(MATCH($B45,小学校ナンバーカード!$B$3:$B$30,1),小学校ナンバーカード!$A$3:$C$30,3)),"",VLOOKUP(MATCH($B45,小学校ナンバーカード!$B$3:$B$30,1),小学校ナンバーカード!$A$3:$C$30,3))</f>
        <v/>
      </c>
      <c r="G45" s="162" t="str">
        <f t="shared" si="1"/>
        <v/>
      </c>
      <c r="H45" s="35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149" t="str">
        <f>IF($B45="","",IF(ISERROR(MATCH($B45,リレー小女申込!$Q$14:$Q$255,0)),"","○"))</f>
        <v/>
      </c>
      <c r="AC45" s="56" t="str">
        <f>IF(ISERROR(MATCH($B45,リレー小女申込!$Q$14:$Q$205,0)),"",VLOOKUP(MATCH($B45,リレー小女申込!$Q$14:$Q$205,0),リレー小女申込!$N$14:$V$205,9))</f>
        <v/>
      </c>
      <c r="AE45" s="97" t="str">
        <f t="shared" si="0"/>
        <v/>
      </c>
      <c r="AG45" s="2"/>
      <c r="AH45" t="str">
        <f t="shared" si="2"/>
        <v/>
      </c>
      <c r="AI45" t="str">
        <f t="shared" si="3"/>
        <v/>
      </c>
      <c r="AJ45" t="str">
        <f t="shared" si="4"/>
        <v/>
      </c>
      <c r="AK45" t="str">
        <f t="shared" si="5"/>
        <v/>
      </c>
      <c r="AL45" t="str">
        <f t="shared" si="6"/>
        <v/>
      </c>
      <c r="AM45" t="str">
        <f t="shared" si="7"/>
        <v/>
      </c>
      <c r="AN45" t="str">
        <f t="shared" si="8"/>
        <v/>
      </c>
      <c r="AO45" t="str">
        <f t="shared" si="9"/>
        <v/>
      </c>
      <c r="AP45" t="str">
        <f t="shared" si="10"/>
        <v/>
      </c>
      <c r="AQ45" t="str">
        <f t="shared" si="11"/>
        <v/>
      </c>
    </row>
    <row r="46" spans="1:43">
      <c r="A46" s="250">
        <f t="shared" si="13"/>
        <v>38</v>
      </c>
      <c r="B46" s="42"/>
      <c r="C46" s="47"/>
      <c r="D46" s="41"/>
      <c r="E46" s="199"/>
      <c r="F46" s="250" t="str">
        <f>IF(ISERROR(VLOOKUP(MATCH($B46,小学校ナンバーカード!$B$3:$B$30,1),小学校ナンバーカード!$A$3:$C$30,3)),"",VLOOKUP(MATCH($B46,小学校ナンバーカード!$B$3:$B$30,1),小学校ナンバーカード!$A$3:$C$30,3))</f>
        <v/>
      </c>
      <c r="G46" s="162" t="str">
        <f t="shared" si="1"/>
        <v/>
      </c>
      <c r="H46" s="35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149" t="str">
        <f>IF($B46="","",IF(ISERROR(MATCH($B46,リレー小女申込!$Q$14:$Q$255,0)),"","○"))</f>
        <v/>
      </c>
      <c r="AC46" s="56" t="str">
        <f>IF(ISERROR(MATCH($B46,リレー小女申込!$Q$14:$Q$205,0)),"",VLOOKUP(MATCH($B46,リレー小女申込!$Q$14:$Q$205,0),リレー小女申込!$N$14:$V$205,9))</f>
        <v/>
      </c>
      <c r="AE46" s="97" t="str">
        <f t="shared" si="0"/>
        <v/>
      </c>
      <c r="AG46" s="2"/>
      <c r="AH46" t="str">
        <f t="shared" si="2"/>
        <v/>
      </c>
      <c r="AI46" t="str">
        <f t="shared" si="3"/>
        <v/>
      </c>
      <c r="AJ46" t="str">
        <f t="shared" si="4"/>
        <v/>
      </c>
      <c r="AK46" t="str">
        <f t="shared" si="5"/>
        <v/>
      </c>
      <c r="AL46" t="str">
        <f t="shared" si="6"/>
        <v/>
      </c>
      <c r="AM46" t="str">
        <f t="shared" si="7"/>
        <v/>
      </c>
      <c r="AN46" t="str">
        <f t="shared" si="8"/>
        <v/>
      </c>
      <c r="AO46" t="str">
        <f t="shared" si="9"/>
        <v/>
      </c>
      <c r="AP46" t="str">
        <f t="shared" si="10"/>
        <v/>
      </c>
      <c r="AQ46" t="str">
        <f t="shared" si="11"/>
        <v/>
      </c>
    </row>
    <row r="47" spans="1:43">
      <c r="A47" s="250">
        <f t="shared" si="13"/>
        <v>39</v>
      </c>
      <c r="B47" s="42"/>
      <c r="C47" s="47"/>
      <c r="D47" s="41"/>
      <c r="E47" s="199"/>
      <c r="F47" s="250" t="str">
        <f>IF(ISERROR(VLOOKUP(MATCH($B47,小学校ナンバーカード!$B$3:$B$30,1),小学校ナンバーカード!$A$3:$C$30,3)),"",VLOOKUP(MATCH($B47,小学校ナンバーカード!$B$3:$B$30,1),小学校ナンバーカード!$A$3:$C$30,3))</f>
        <v/>
      </c>
      <c r="G47" s="162" t="str">
        <f t="shared" si="1"/>
        <v/>
      </c>
      <c r="H47" s="35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149" t="str">
        <f>IF($B47="","",IF(ISERROR(MATCH($B47,リレー小女申込!$Q$14:$Q$255,0)),"","○"))</f>
        <v/>
      </c>
      <c r="AC47" s="56" t="str">
        <f>IF(ISERROR(MATCH($B47,リレー小女申込!$Q$14:$Q$205,0)),"",VLOOKUP(MATCH($B47,リレー小女申込!$Q$14:$Q$205,0),リレー小女申込!$N$14:$V$205,9))</f>
        <v/>
      </c>
      <c r="AE47" s="97" t="str">
        <f t="shared" si="0"/>
        <v/>
      </c>
      <c r="AG47" s="2"/>
      <c r="AH47" t="str">
        <f t="shared" si="2"/>
        <v/>
      </c>
      <c r="AI47" t="str">
        <f t="shared" si="3"/>
        <v/>
      </c>
      <c r="AJ47" t="str">
        <f t="shared" si="4"/>
        <v/>
      </c>
      <c r="AK47" t="str">
        <f t="shared" si="5"/>
        <v/>
      </c>
      <c r="AL47" t="str">
        <f t="shared" si="6"/>
        <v/>
      </c>
      <c r="AM47" t="str">
        <f t="shared" si="7"/>
        <v/>
      </c>
      <c r="AN47" t="str">
        <f t="shared" si="8"/>
        <v/>
      </c>
      <c r="AO47" t="str">
        <f t="shared" si="9"/>
        <v/>
      </c>
      <c r="AP47" t="str">
        <f t="shared" si="10"/>
        <v/>
      </c>
      <c r="AQ47" t="str">
        <f t="shared" si="11"/>
        <v/>
      </c>
    </row>
    <row r="48" spans="1:43">
      <c r="A48" s="251">
        <f t="shared" si="13"/>
        <v>40</v>
      </c>
      <c r="B48" s="42"/>
      <c r="C48" s="47"/>
      <c r="D48" s="41"/>
      <c r="E48" s="199"/>
      <c r="F48" s="253" t="str">
        <f>IF(ISERROR(VLOOKUP(MATCH($B48,小学校ナンバーカード!$B$3:$B$30,1),小学校ナンバーカード!$A$3:$C$30,3)),"",VLOOKUP(MATCH($B48,小学校ナンバーカード!$B$3:$B$30,1),小学校ナンバーカード!$A$3:$C$30,3))</f>
        <v/>
      </c>
      <c r="G48" s="165" t="str">
        <f t="shared" si="1"/>
        <v/>
      </c>
      <c r="H48" s="63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150" t="str">
        <f>IF($B48="","",IF(ISERROR(MATCH($B48,リレー小女申込!$Q$14:$Q$255,0)),"","○"))</f>
        <v/>
      </c>
      <c r="AC48" s="65" t="str">
        <f>IF(ISERROR(MATCH($B48,リレー小女申込!$Q$14:$Q$205,0)),"",VLOOKUP(MATCH($B48,リレー小女申込!$Q$14:$Q$205,0),リレー小女申込!$N$14:$V$205,9))</f>
        <v/>
      </c>
      <c r="AE48" s="97" t="str">
        <f t="shared" si="0"/>
        <v/>
      </c>
      <c r="AG48" s="2"/>
      <c r="AH48" t="str">
        <f t="shared" si="2"/>
        <v/>
      </c>
      <c r="AI48" t="str">
        <f t="shared" si="3"/>
        <v/>
      </c>
      <c r="AJ48" t="str">
        <f t="shared" si="4"/>
        <v/>
      </c>
      <c r="AK48" t="str">
        <f t="shared" si="5"/>
        <v/>
      </c>
      <c r="AL48" t="str">
        <f t="shared" si="6"/>
        <v/>
      </c>
      <c r="AM48" t="str">
        <f t="shared" si="7"/>
        <v/>
      </c>
      <c r="AN48" t="str">
        <f t="shared" si="8"/>
        <v/>
      </c>
      <c r="AO48" t="str">
        <f t="shared" si="9"/>
        <v/>
      </c>
      <c r="AP48" t="str">
        <f t="shared" si="10"/>
        <v/>
      </c>
      <c r="AQ48" t="str">
        <f t="shared" si="11"/>
        <v/>
      </c>
    </row>
    <row r="49" spans="1:43">
      <c r="A49" s="249">
        <f t="shared" si="13"/>
        <v>41</v>
      </c>
      <c r="B49" s="44"/>
      <c r="C49" s="46"/>
      <c r="D49" s="40"/>
      <c r="E49" s="198"/>
      <c r="F49" s="249" t="str">
        <f>IF(ISERROR(VLOOKUP(MATCH($B49,小学校ナンバーカード!$B$3:$B$30,1),小学校ナンバーカード!$A$3:$C$30,3)),"",VLOOKUP(MATCH($B49,小学校ナンバーカード!$B$3:$B$30,1),小学校ナンバーカード!$A$3:$C$30,3))</f>
        <v/>
      </c>
      <c r="G49" s="161" t="str">
        <f t="shared" si="1"/>
        <v/>
      </c>
      <c r="H49" s="33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148" t="str">
        <f>IF($B49="","",IF(ISERROR(MATCH($B49,リレー小女申込!$Q$14:$Q$255,0)),"","○"))</f>
        <v/>
      </c>
      <c r="AC49" s="55" t="str">
        <f>IF(ISERROR(MATCH($B49,リレー小女申込!$Q$14:$Q$205,0)),"",VLOOKUP(MATCH($B49,リレー小女申込!$Q$14:$Q$205,0),リレー小女申込!$N$14:$V$205,9))</f>
        <v/>
      </c>
      <c r="AE49" s="97" t="str">
        <f t="shared" si="0"/>
        <v/>
      </c>
      <c r="AG49" s="2"/>
      <c r="AH49" t="str">
        <f t="shared" si="2"/>
        <v/>
      </c>
      <c r="AI49" t="str">
        <f t="shared" si="3"/>
        <v/>
      </c>
      <c r="AJ49" t="str">
        <f t="shared" si="4"/>
        <v/>
      </c>
      <c r="AK49" t="str">
        <f t="shared" si="5"/>
        <v/>
      </c>
      <c r="AL49" t="str">
        <f t="shared" si="6"/>
        <v/>
      </c>
      <c r="AM49" t="str">
        <f t="shared" si="7"/>
        <v/>
      </c>
      <c r="AN49" t="str">
        <f t="shared" si="8"/>
        <v/>
      </c>
      <c r="AO49" t="str">
        <f t="shared" si="9"/>
        <v/>
      </c>
      <c r="AP49" t="str">
        <f t="shared" si="10"/>
        <v/>
      </c>
      <c r="AQ49" t="str">
        <f t="shared" si="11"/>
        <v/>
      </c>
    </row>
    <row r="50" spans="1:43">
      <c r="A50" s="256">
        <f t="shared" si="13"/>
        <v>42</v>
      </c>
      <c r="B50" s="42"/>
      <c r="C50" s="47"/>
      <c r="D50" s="41"/>
      <c r="E50" s="199"/>
      <c r="F50" s="250" t="str">
        <f>IF(ISERROR(VLOOKUP(MATCH($B50,小学校ナンバーカード!$B$3:$B$30,1),小学校ナンバーカード!$A$3:$C$30,3)),"",VLOOKUP(MATCH($B50,小学校ナンバーカード!$B$3:$B$30,1),小学校ナンバーカード!$A$3:$C$30,3))</f>
        <v/>
      </c>
      <c r="G50" s="162" t="str">
        <f t="shared" si="1"/>
        <v/>
      </c>
      <c r="H50" s="35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149" t="str">
        <f>IF($B50="","",IF(ISERROR(MATCH($B50,リレー小女申込!$Q$14:$Q$255,0)),"","○"))</f>
        <v/>
      </c>
      <c r="AC50" s="56" t="str">
        <f>IF(ISERROR(MATCH($B50,リレー小女申込!$Q$14:$Q$205,0)),"",VLOOKUP(MATCH($B50,リレー小女申込!$Q$14:$Q$205,0),リレー小女申込!$N$14:$V$205,9))</f>
        <v/>
      </c>
      <c r="AE50" s="97" t="str">
        <f t="shared" si="0"/>
        <v/>
      </c>
      <c r="AG50" s="2"/>
      <c r="AH50" t="str">
        <f t="shared" si="2"/>
        <v/>
      </c>
      <c r="AI50" t="str">
        <f t="shared" si="3"/>
        <v/>
      </c>
      <c r="AJ50" t="str">
        <f t="shared" si="4"/>
        <v/>
      </c>
      <c r="AK50" t="str">
        <f t="shared" si="5"/>
        <v/>
      </c>
      <c r="AL50" t="str">
        <f t="shared" si="6"/>
        <v/>
      </c>
      <c r="AM50" t="str">
        <f t="shared" si="7"/>
        <v/>
      </c>
      <c r="AN50" t="str">
        <f t="shared" si="8"/>
        <v/>
      </c>
      <c r="AO50" t="str">
        <f t="shared" si="9"/>
        <v/>
      </c>
      <c r="AP50" t="str">
        <f t="shared" si="10"/>
        <v/>
      </c>
      <c r="AQ50" t="str">
        <f t="shared" si="11"/>
        <v/>
      </c>
    </row>
    <row r="51" spans="1:43">
      <c r="A51" s="250">
        <f t="shared" si="13"/>
        <v>43</v>
      </c>
      <c r="B51" s="42"/>
      <c r="C51" s="47"/>
      <c r="D51" s="41"/>
      <c r="E51" s="199"/>
      <c r="F51" s="250" t="str">
        <f>IF(ISERROR(VLOOKUP(MATCH($B51,小学校ナンバーカード!$B$3:$B$30,1),小学校ナンバーカード!$A$3:$C$30,3)),"",VLOOKUP(MATCH($B51,小学校ナンバーカード!$B$3:$B$30,1),小学校ナンバーカード!$A$3:$C$30,3))</f>
        <v/>
      </c>
      <c r="G51" s="162" t="str">
        <f t="shared" si="1"/>
        <v/>
      </c>
      <c r="H51" s="35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149" t="str">
        <f>IF($B51="","",IF(ISERROR(MATCH($B51,リレー小女申込!$Q$14:$Q$255,0)),"","○"))</f>
        <v/>
      </c>
      <c r="AC51" s="56" t="str">
        <f>IF(ISERROR(MATCH($B51,リレー小女申込!$Q$14:$Q$205,0)),"",VLOOKUP(MATCH($B51,リレー小女申込!$Q$14:$Q$205,0),リレー小女申込!$N$14:$V$205,9))</f>
        <v/>
      </c>
      <c r="AE51" s="97" t="str">
        <f t="shared" si="0"/>
        <v/>
      </c>
      <c r="AG51" s="2"/>
      <c r="AH51" t="str">
        <f t="shared" si="2"/>
        <v/>
      </c>
      <c r="AI51" t="str">
        <f t="shared" si="3"/>
        <v/>
      </c>
      <c r="AJ51" t="str">
        <f t="shared" si="4"/>
        <v/>
      </c>
      <c r="AK51" t="str">
        <f t="shared" si="5"/>
        <v/>
      </c>
      <c r="AL51" t="str">
        <f t="shared" si="6"/>
        <v/>
      </c>
      <c r="AM51" t="str">
        <f t="shared" si="7"/>
        <v/>
      </c>
      <c r="AN51" t="str">
        <f t="shared" si="8"/>
        <v/>
      </c>
      <c r="AO51" t="str">
        <f t="shared" si="9"/>
        <v/>
      </c>
      <c r="AP51" t="str">
        <f t="shared" si="10"/>
        <v/>
      </c>
      <c r="AQ51" t="str">
        <f t="shared" si="11"/>
        <v/>
      </c>
    </row>
    <row r="52" spans="1:43">
      <c r="A52" s="250">
        <f t="shared" si="13"/>
        <v>44</v>
      </c>
      <c r="B52" s="42"/>
      <c r="C52" s="47"/>
      <c r="D52" s="41"/>
      <c r="E52" s="199"/>
      <c r="F52" s="250" t="str">
        <f>IF(ISERROR(VLOOKUP(MATCH($B52,小学校ナンバーカード!$B$3:$B$30,1),小学校ナンバーカード!$A$3:$C$30,3)),"",VLOOKUP(MATCH($B52,小学校ナンバーカード!$B$3:$B$30,1),小学校ナンバーカード!$A$3:$C$30,3))</f>
        <v/>
      </c>
      <c r="G52" s="162" t="str">
        <f t="shared" si="1"/>
        <v/>
      </c>
      <c r="H52" s="35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149" t="str">
        <f>IF($B52="","",IF(ISERROR(MATCH($B52,リレー小女申込!$Q$14:$Q$255,0)),"","○"))</f>
        <v/>
      </c>
      <c r="AC52" s="56" t="str">
        <f>IF(ISERROR(MATCH($B52,リレー小女申込!$Q$14:$Q$205,0)),"",VLOOKUP(MATCH($B52,リレー小女申込!$Q$14:$Q$205,0),リレー小女申込!$N$14:$V$205,9))</f>
        <v/>
      </c>
      <c r="AE52" s="97" t="str">
        <f t="shared" si="0"/>
        <v/>
      </c>
      <c r="AG52" s="2"/>
      <c r="AH52" t="str">
        <f t="shared" si="2"/>
        <v/>
      </c>
      <c r="AI52" t="str">
        <f t="shared" si="3"/>
        <v/>
      </c>
      <c r="AJ52" t="str">
        <f t="shared" si="4"/>
        <v/>
      </c>
      <c r="AK52" t="str">
        <f t="shared" si="5"/>
        <v/>
      </c>
      <c r="AL52" t="str">
        <f t="shared" si="6"/>
        <v/>
      </c>
      <c r="AM52" t="str">
        <f t="shared" si="7"/>
        <v/>
      </c>
      <c r="AN52" t="str">
        <f t="shared" si="8"/>
        <v/>
      </c>
      <c r="AO52" t="str">
        <f t="shared" si="9"/>
        <v/>
      </c>
      <c r="AP52" t="str">
        <f t="shared" si="10"/>
        <v/>
      </c>
      <c r="AQ52" t="str">
        <f t="shared" si="11"/>
        <v/>
      </c>
    </row>
    <row r="53" spans="1:43">
      <c r="A53" s="250">
        <f t="shared" si="13"/>
        <v>45</v>
      </c>
      <c r="B53" s="42"/>
      <c r="C53" s="47"/>
      <c r="D53" s="41"/>
      <c r="E53" s="199"/>
      <c r="F53" s="250" t="str">
        <f>IF(ISERROR(VLOOKUP(MATCH($B53,小学校ナンバーカード!$B$3:$B$30,1),小学校ナンバーカード!$A$3:$C$30,3)),"",VLOOKUP(MATCH($B53,小学校ナンバーカード!$B$3:$B$30,1),小学校ナンバーカード!$A$3:$C$30,3))</f>
        <v/>
      </c>
      <c r="G53" s="162" t="str">
        <f t="shared" si="1"/>
        <v/>
      </c>
      <c r="H53" s="35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149" t="str">
        <f>IF($B53="","",IF(ISERROR(MATCH($B53,リレー小女申込!$Q$14:$Q$255,0)),"","○"))</f>
        <v/>
      </c>
      <c r="AC53" s="56" t="str">
        <f>IF(ISERROR(MATCH($B53,リレー小女申込!$Q$14:$Q$205,0)),"",VLOOKUP(MATCH($B53,リレー小女申込!$Q$14:$Q$205,0),リレー小女申込!$N$14:$V$205,9))</f>
        <v/>
      </c>
      <c r="AE53" s="97" t="str">
        <f t="shared" si="0"/>
        <v/>
      </c>
      <c r="AG53" s="2"/>
      <c r="AH53" t="str">
        <f t="shared" si="2"/>
        <v/>
      </c>
      <c r="AI53" t="str">
        <f t="shared" si="3"/>
        <v/>
      </c>
      <c r="AJ53" t="str">
        <f t="shared" si="4"/>
        <v/>
      </c>
      <c r="AK53" t="str">
        <f t="shared" si="5"/>
        <v/>
      </c>
      <c r="AL53" t="str">
        <f t="shared" si="6"/>
        <v/>
      </c>
      <c r="AM53" t="str">
        <f t="shared" si="7"/>
        <v/>
      </c>
      <c r="AN53" t="str">
        <f t="shared" si="8"/>
        <v/>
      </c>
      <c r="AO53" t="str">
        <f t="shared" si="9"/>
        <v/>
      </c>
      <c r="AP53" t="str">
        <f t="shared" si="10"/>
        <v/>
      </c>
      <c r="AQ53" t="str">
        <f t="shared" si="11"/>
        <v/>
      </c>
    </row>
    <row r="54" spans="1:43">
      <c r="A54" s="250">
        <f t="shared" si="13"/>
        <v>46</v>
      </c>
      <c r="B54" s="42"/>
      <c r="C54" s="47"/>
      <c r="D54" s="41"/>
      <c r="E54" s="199"/>
      <c r="F54" s="250" t="str">
        <f>IF(ISERROR(VLOOKUP(MATCH($B54,小学校ナンバーカード!$B$3:$B$30,1),小学校ナンバーカード!$A$3:$C$30,3)),"",VLOOKUP(MATCH($B54,小学校ナンバーカード!$B$3:$B$30,1),小学校ナンバーカード!$A$3:$C$30,3))</f>
        <v/>
      </c>
      <c r="G54" s="162" t="str">
        <f t="shared" si="1"/>
        <v/>
      </c>
      <c r="H54" s="35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149" t="str">
        <f>IF($B54="","",IF(ISERROR(MATCH($B54,リレー小女申込!$Q$14:$Q$255,0)),"","○"))</f>
        <v/>
      </c>
      <c r="AC54" s="56" t="str">
        <f>IF(ISERROR(MATCH($B54,リレー小女申込!$Q$14:$Q$205,0)),"",VLOOKUP(MATCH($B54,リレー小女申込!$Q$14:$Q$205,0),リレー小女申込!$N$14:$V$205,9))</f>
        <v/>
      </c>
      <c r="AE54" s="97" t="str">
        <f t="shared" si="0"/>
        <v/>
      </c>
      <c r="AG54" s="2"/>
      <c r="AH54" t="str">
        <f t="shared" si="2"/>
        <v/>
      </c>
      <c r="AI54" t="str">
        <f t="shared" si="3"/>
        <v/>
      </c>
      <c r="AJ54" t="str">
        <f t="shared" si="4"/>
        <v/>
      </c>
      <c r="AK54" t="str">
        <f t="shared" si="5"/>
        <v/>
      </c>
      <c r="AL54" t="str">
        <f t="shared" si="6"/>
        <v/>
      </c>
      <c r="AM54" t="str">
        <f t="shared" si="7"/>
        <v/>
      </c>
      <c r="AN54" t="str">
        <f t="shared" si="8"/>
        <v/>
      </c>
      <c r="AO54" t="str">
        <f t="shared" si="9"/>
        <v/>
      </c>
      <c r="AP54" t="str">
        <f t="shared" si="10"/>
        <v/>
      </c>
      <c r="AQ54" t="str">
        <f t="shared" si="11"/>
        <v/>
      </c>
    </row>
    <row r="55" spans="1:43">
      <c r="A55" s="250">
        <f t="shared" si="13"/>
        <v>47</v>
      </c>
      <c r="B55" s="42"/>
      <c r="C55" s="47"/>
      <c r="D55" s="41"/>
      <c r="E55" s="199"/>
      <c r="F55" s="250" t="str">
        <f>IF(ISERROR(VLOOKUP(MATCH($B55,小学校ナンバーカード!$B$3:$B$30,1),小学校ナンバーカード!$A$3:$C$30,3)),"",VLOOKUP(MATCH($B55,小学校ナンバーカード!$B$3:$B$30,1),小学校ナンバーカード!$A$3:$C$30,3))</f>
        <v/>
      </c>
      <c r="G55" s="162" t="str">
        <f t="shared" si="1"/>
        <v/>
      </c>
      <c r="H55" s="35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7"/>
      <c r="AB55" s="56" t="str">
        <f>IF($B55="","",IF(ISERROR(MATCH($B55,リレー小女申込!$Q$14:$Q$255,0)),"","○"))</f>
        <v/>
      </c>
      <c r="AC55" s="56" t="str">
        <f>IF(ISERROR(MATCH($B55,リレー小女申込!$Q$14:$Q$205,0)),"",VLOOKUP(MATCH($B55,リレー小女申込!$Q$14:$Q$205,0),リレー小女申込!$N$14:$V$205,9))</f>
        <v/>
      </c>
      <c r="AE55" s="97" t="str">
        <f t="shared" si="0"/>
        <v/>
      </c>
      <c r="AG55" s="2"/>
      <c r="AH55" t="str">
        <f t="shared" si="2"/>
        <v/>
      </c>
      <c r="AI55" t="str">
        <f t="shared" si="3"/>
        <v/>
      </c>
      <c r="AJ55" t="str">
        <f t="shared" si="4"/>
        <v/>
      </c>
      <c r="AK55" t="str">
        <f t="shared" si="5"/>
        <v/>
      </c>
      <c r="AL55" t="str">
        <f t="shared" si="6"/>
        <v/>
      </c>
      <c r="AM55" t="str">
        <f t="shared" si="7"/>
        <v/>
      </c>
      <c r="AN55" t="str">
        <f t="shared" si="8"/>
        <v/>
      </c>
      <c r="AO55" t="str">
        <f t="shared" si="9"/>
        <v/>
      </c>
      <c r="AP55" t="str">
        <f t="shared" si="10"/>
        <v/>
      </c>
      <c r="AQ55" t="str">
        <f t="shared" si="11"/>
        <v/>
      </c>
    </row>
    <row r="56" spans="1:43">
      <c r="A56" s="250">
        <f t="shared" si="13"/>
        <v>48</v>
      </c>
      <c r="B56" s="42"/>
      <c r="C56" s="47"/>
      <c r="D56" s="41"/>
      <c r="E56" s="199"/>
      <c r="F56" s="250" t="str">
        <f>IF(ISERROR(VLOOKUP(MATCH($B56,小学校ナンバーカード!$B$3:$B$30,1),小学校ナンバーカード!$A$3:$C$30,3)),"",VLOOKUP(MATCH($B56,小学校ナンバーカード!$B$3:$B$30,1),小学校ナンバーカード!$A$3:$C$30,3))</f>
        <v/>
      </c>
      <c r="G56" s="162" t="str">
        <f t="shared" si="1"/>
        <v/>
      </c>
      <c r="H56" s="35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56" t="str">
        <f>IF($B56="","",IF(ISERROR(MATCH($B56,リレー小女申込!$Q$14:$Q$255,0)),"","○"))</f>
        <v/>
      </c>
      <c r="AC56" s="56" t="str">
        <f>IF(ISERROR(MATCH($B56,リレー小女申込!$Q$14:$Q$205,0)),"",VLOOKUP(MATCH($B56,リレー小女申込!$Q$14:$Q$205,0),リレー小女申込!$N$14:$V$205,9))</f>
        <v/>
      </c>
      <c r="AE56" s="97" t="str">
        <f t="shared" si="0"/>
        <v/>
      </c>
      <c r="AG56" s="2"/>
      <c r="AH56" t="str">
        <f t="shared" si="2"/>
        <v/>
      </c>
      <c r="AI56" t="str">
        <f t="shared" si="3"/>
        <v/>
      </c>
      <c r="AJ56" t="str">
        <f t="shared" si="4"/>
        <v/>
      </c>
      <c r="AK56" t="str">
        <f t="shared" si="5"/>
        <v/>
      </c>
      <c r="AL56" t="str">
        <f t="shared" si="6"/>
        <v/>
      </c>
      <c r="AM56" t="str">
        <f t="shared" si="7"/>
        <v/>
      </c>
      <c r="AN56" t="str">
        <f t="shared" si="8"/>
        <v/>
      </c>
      <c r="AO56" t="str">
        <f t="shared" si="9"/>
        <v/>
      </c>
      <c r="AP56" t="str">
        <f t="shared" si="10"/>
        <v/>
      </c>
      <c r="AQ56" t="str">
        <f t="shared" si="11"/>
        <v/>
      </c>
    </row>
    <row r="57" spans="1:43">
      <c r="A57" s="250">
        <f t="shared" si="13"/>
        <v>49</v>
      </c>
      <c r="B57" s="42"/>
      <c r="C57" s="47"/>
      <c r="D57" s="41"/>
      <c r="E57" s="199"/>
      <c r="F57" s="250" t="str">
        <f>IF(ISERROR(VLOOKUP(MATCH($B57,小学校ナンバーカード!$B$3:$B$30,1),小学校ナンバーカード!$A$3:$C$30,3)),"",VLOOKUP(MATCH($B57,小学校ナンバーカード!$B$3:$B$30,1),小学校ナンバーカード!$A$3:$C$30,3))</f>
        <v/>
      </c>
      <c r="G57" s="162" t="str">
        <f t="shared" si="1"/>
        <v/>
      </c>
      <c r="H57" s="35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56" t="str">
        <f>IF($B57="","",IF(ISERROR(MATCH($B57,リレー小女申込!$Q$14:$Q$255,0)),"","○"))</f>
        <v/>
      </c>
      <c r="AC57" s="56" t="str">
        <f>IF(ISERROR(MATCH($B57,リレー小女申込!$Q$14:$Q$205,0)),"",VLOOKUP(MATCH($B57,リレー小女申込!$Q$14:$Q$205,0),リレー小女申込!$N$14:$V$205,9))</f>
        <v/>
      </c>
      <c r="AE57" s="97" t="str">
        <f t="shared" si="0"/>
        <v/>
      </c>
      <c r="AG57" s="2"/>
      <c r="AH57" t="str">
        <f t="shared" si="2"/>
        <v/>
      </c>
      <c r="AI57" t="str">
        <f t="shared" si="3"/>
        <v/>
      </c>
      <c r="AJ57" t="str">
        <f t="shared" si="4"/>
        <v/>
      </c>
      <c r="AK57" t="str">
        <f t="shared" si="5"/>
        <v/>
      </c>
      <c r="AL57" t="str">
        <f t="shared" si="6"/>
        <v/>
      </c>
      <c r="AM57" t="str">
        <f t="shared" si="7"/>
        <v/>
      </c>
      <c r="AN57" t="str">
        <f t="shared" si="8"/>
        <v/>
      </c>
      <c r="AO57" t="str">
        <f t="shared" si="9"/>
        <v/>
      </c>
      <c r="AP57" t="str">
        <f t="shared" si="10"/>
        <v/>
      </c>
      <c r="AQ57" t="str">
        <f t="shared" si="11"/>
        <v/>
      </c>
    </row>
    <row r="58" spans="1:43">
      <c r="A58" s="251">
        <f t="shared" si="13"/>
        <v>50</v>
      </c>
      <c r="B58" s="45"/>
      <c r="C58" s="48"/>
      <c r="D58" s="43"/>
      <c r="E58" s="200"/>
      <c r="F58" s="251" t="str">
        <f>IF(ISERROR(VLOOKUP(MATCH($B58,小学校ナンバーカード!$B$3:$B$30,1),小学校ナンバーカード!$A$3:$C$30,3)),"",VLOOKUP(MATCH($B58,小学校ナンバーカード!$B$3:$B$30,1),小学校ナンバーカード!$A$3:$C$30,3))</f>
        <v/>
      </c>
      <c r="G58" s="165" t="str">
        <f t="shared" si="1"/>
        <v/>
      </c>
      <c r="H58" s="63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5" t="str">
        <f>IF($B58="","",IF(ISERROR(MATCH($B58,リレー小女申込!$Q$14:$Q$255,0)),"","○"))</f>
        <v/>
      </c>
      <c r="AC58" s="65" t="str">
        <f>IF(ISERROR(MATCH($B58,リレー小女申込!$Q$14:$Q$205,0)),"",VLOOKUP(MATCH($B58,リレー小女申込!$Q$14:$Q$205,0),リレー小女申込!$N$14:$V$205,9))</f>
        <v/>
      </c>
      <c r="AE58" s="97" t="str">
        <f t="shared" si="0"/>
        <v/>
      </c>
      <c r="AG58" s="2"/>
      <c r="AH58" t="str">
        <f t="shared" si="2"/>
        <v/>
      </c>
      <c r="AI58" t="str">
        <f t="shared" si="3"/>
        <v/>
      </c>
      <c r="AJ58" t="str">
        <f t="shared" si="4"/>
        <v/>
      </c>
      <c r="AK58" t="str">
        <f t="shared" si="5"/>
        <v/>
      </c>
      <c r="AL58" t="str">
        <f t="shared" si="6"/>
        <v/>
      </c>
      <c r="AM58" t="str">
        <f t="shared" si="7"/>
        <v/>
      </c>
      <c r="AN58" t="str">
        <f t="shared" si="8"/>
        <v/>
      </c>
      <c r="AO58" t="str">
        <f t="shared" si="9"/>
        <v/>
      </c>
      <c r="AP58" t="str">
        <f t="shared" si="10"/>
        <v/>
      </c>
      <c r="AQ58" t="str">
        <f t="shared" si="11"/>
        <v/>
      </c>
    </row>
    <row r="59" spans="1:43">
      <c r="A59" s="249">
        <f t="shared" si="13"/>
        <v>51</v>
      </c>
      <c r="B59" s="44"/>
      <c r="C59" s="46"/>
      <c r="D59" s="40"/>
      <c r="E59" s="198"/>
      <c r="F59" s="252" t="str">
        <f>IF(ISERROR(VLOOKUP(MATCH($B59,小学校ナンバーカード!$B$3:$B$30,1),小学校ナンバーカード!$A$3:$C$30,3)),"",VLOOKUP(MATCH($B59,小学校ナンバーカード!$B$3:$B$30,1),小学校ナンバーカード!$A$3:$C$30,3))</f>
        <v/>
      </c>
      <c r="G59" s="164" t="str">
        <f t="shared" si="1"/>
        <v/>
      </c>
      <c r="H59" s="60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2" t="str">
        <f>IF($B59="","",IF(ISERROR(MATCH($B59,リレー小女申込!$Q$14:$Q$255,0)),"","○"))</f>
        <v/>
      </c>
      <c r="AC59" s="62" t="str">
        <f>IF(ISERROR(MATCH($B59,リレー小女申込!$Q$14:$Q$205,0)),"",VLOOKUP(MATCH($B59,リレー小女申込!$Q$14:$Q$205,0),リレー小女申込!$N$14:$V$205,9))</f>
        <v/>
      </c>
      <c r="AE59" s="97" t="str">
        <f t="shared" si="0"/>
        <v/>
      </c>
      <c r="AG59" s="2"/>
      <c r="AH59" t="str">
        <f t="shared" si="2"/>
        <v/>
      </c>
      <c r="AI59" t="str">
        <f t="shared" si="3"/>
        <v/>
      </c>
      <c r="AJ59" t="str">
        <f t="shared" si="4"/>
        <v/>
      </c>
      <c r="AK59" t="str">
        <f t="shared" si="5"/>
        <v/>
      </c>
      <c r="AL59" t="str">
        <f t="shared" si="6"/>
        <v/>
      </c>
      <c r="AM59" t="str">
        <f t="shared" si="7"/>
        <v/>
      </c>
      <c r="AN59" t="str">
        <f t="shared" si="8"/>
        <v/>
      </c>
      <c r="AO59" t="str">
        <f t="shared" si="9"/>
        <v/>
      </c>
      <c r="AP59" t="str">
        <f t="shared" si="10"/>
        <v/>
      </c>
      <c r="AQ59" t="str">
        <f t="shared" si="11"/>
        <v/>
      </c>
    </row>
    <row r="60" spans="1:43">
      <c r="A60" s="256">
        <f t="shared" si="13"/>
        <v>52</v>
      </c>
      <c r="B60" s="42"/>
      <c r="C60" s="47"/>
      <c r="D60" s="41"/>
      <c r="E60" s="199"/>
      <c r="F60" s="250" t="str">
        <f>IF(ISERROR(VLOOKUP(MATCH($B60,小学校ナンバーカード!$B$3:$B$30,1),小学校ナンバーカード!$A$3:$C$30,3)),"",VLOOKUP(MATCH($B60,小学校ナンバーカード!$B$3:$B$30,1),小学校ナンバーカード!$A$3:$C$30,3))</f>
        <v/>
      </c>
      <c r="G60" s="162" t="str">
        <f t="shared" si="1"/>
        <v/>
      </c>
      <c r="H60" s="35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56" t="str">
        <f>IF($B60="","",IF(ISERROR(MATCH($B60,リレー小女申込!$Q$14:$Q$255,0)),"","○"))</f>
        <v/>
      </c>
      <c r="AC60" s="56" t="str">
        <f>IF(ISERROR(MATCH($B60,リレー小女申込!$Q$14:$Q$205,0)),"",VLOOKUP(MATCH($B60,リレー小女申込!$Q$14:$Q$205,0),リレー小女申込!$N$14:$V$205,9))</f>
        <v/>
      </c>
      <c r="AE60" s="97" t="str">
        <f t="shared" si="0"/>
        <v/>
      </c>
      <c r="AG60" s="2"/>
      <c r="AH60" t="str">
        <f t="shared" si="2"/>
        <v/>
      </c>
      <c r="AI60" t="str">
        <f t="shared" si="3"/>
        <v/>
      </c>
      <c r="AJ60" t="str">
        <f t="shared" si="4"/>
        <v/>
      </c>
      <c r="AK60" t="str">
        <f t="shared" si="5"/>
        <v/>
      </c>
      <c r="AL60" t="str">
        <f t="shared" si="6"/>
        <v/>
      </c>
      <c r="AM60" t="str">
        <f t="shared" si="7"/>
        <v/>
      </c>
      <c r="AN60" t="str">
        <f t="shared" si="8"/>
        <v/>
      </c>
      <c r="AO60" t="str">
        <f t="shared" si="9"/>
        <v/>
      </c>
      <c r="AP60" t="str">
        <f t="shared" si="10"/>
        <v/>
      </c>
      <c r="AQ60" t="str">
        <f t="shared" si="11"/>
        <v/>
      </c>
    </row>
    <row r="61" spans="1:43">
      <c r="A61" s="250">
        <f t="shared" si="13"/>
        <v>53</v>
      </c>
      <c r="B61" s="42"/>
      <c r="C61" s="47"/>
      <c r="D61" s="41"/>
      <c r="E61" s="199"/>
      <c r="F61" s="250" t="str">
        <f>IF(ISERROR(VLOOKUP(MATCH($B61,小学校ナンバーカード!$B$3:$B$30,1),小学校ナンバーカード!$A$3:$C$30,3)),"",VLOOKUP(MATCH($B61,小学校ナンバーカード!$B$3:$B$30,1),小学校ナンバーカード!$A$3:$C$30,3))</f>
        <v/>
      </c>
      <c r="G61" s="162" t="str">
        <f t="shared" si="1"/>
        <v/>
      </c>
      <c r="H61" s="35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56" t="str">
        <f>IF($B61="","",IF(ISERROR(MATCH($B61,リレー小女申込!$Q$14:$Q$255,0)),"","○"))</f>
        <v/>
      </c>
      <c r="AC61" s="56" t="str">
        <f>IF(ISERROR(MATCH($B61,リレー小女申込!$Q$14:$Q$205,0)),"",VLOOKUP(MATCH($B61,リレー小女申込!$Q$14:$Q$205,0),リレー小女申込!$N$14:$V$205,9))</f>
        <v/>
      </c>
      <c r="AE61" s="97" t="str">
        <f t="shared" si="0"/>
        <v/>
      </c>
      <c r="AG61" s="2"/>
      <c r="AH61" t="str">
        <f t="shared" si="2"/>
        <v/>
      </c>
      <c r="AI61" t="str">
        <f t="shared" si="3"/>
        <v/>
      </c>
      <c r="AJ61" t="str">
        <f t="shared" si="4"/>
        <v/>
      </c>
      <c r="AK61" t="str">
        <f t="shared" si="5"/>
        <v/>
      </c>
      <c r="AL61" t="str">
        <f t="shared" si="6"/>
        <v/>
      </c>
      <c r="AM61" t="str">
        <f t="shared" si="7"/>
        <v/>
      </c>
      <c r="AN61" t="str">
        <f t="shared" si="8"/>
        <v/>
      </c>
      <c r="AO61" t="str">
        <f t="shared" si="9"/>
        <v/>
      </c>
      <c r="AP61" t="str">
        <f t="shared" si="10"/>
        <v/>
      </c>
      <c r="AQ61" t="str">
        <f t="shared" si="11"/>
        <v/>
      </c>
    </row>
    <row r="62" spans="1:43">
      <c r="A62" s="250">
        <f t="shared" si="13"/>
        <v>54</v>
      </c>
      <c r="B62" s="42"/>
      <c r="C62" s="47"/>
      <c r="D62" s="41"/>
      <c r="E62" s="199"/>
      <c r="F62" s="250" t="str">
        <f>IF(ISERROR(VLOOKUP(MATCH($B62,小学校ナンバーカード!$B$3:$B$30,1),小学校ナンバーカード!$A$3:$C$30,3)),"",VLOOKUP(MATCH($B62,小学校ナンバーカード!$B$3:$B$30,1),小学校ナンバーカード!$A$3:$C$30,3))</f>
        <v/>
      </c>
      <c r="G62" s="164" t="str">
        <f t="shared" si="1"/>
        <v/>
      </c>
      <c r="H62" s="35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2" t="str">
        <f>IF($B62="","",IF(ISERROR(MATCH($B62,リレー小女申込!$Q$14:$Q$255,0)),"","○"))</f>
        <v/>
      </c>
      <c r="AC62" s="62" t="str">
        <f>IF(ISERROR(MATCH($B62,リレー小女申込!$Q$14:$Q$205,0)),"",VLOOKUP(MATCH($B62,リレー小女申込!$Q$14:$Q$205,0),リレー小女申込!$N$14:$V$205,9))</f>
        <v/>
      </c>
      <c r="AE62" s="97" t="str">
        <f t="shared" si="0"/>
        <v/>
      </c>
      <c r="AG62" s="2"/>
      <c r="AH62" t="str">
        <f t="shared" si="2"/>
        <v/>
      </c>
      <c r="AI62" t="str">
        <f t="shared" si="3"/>
        <v/>
      </c>
      <c r="AJ62" t="str">
        <f t="shared" si="4"/>
        <v/>
      </c>
      <c r="AK62" t="str">
        <f t="shared" si="5"/>
        <v/>
      </c>
      <c r="AL62" t="str">
        <f t="shared" si="6"/>
        <v/>
      </c>
      <c r="AM62" t="str">
        <f t="shared" si="7"/>
        <v/>
      </c>
      <c r="AN62" t="str">
        <f t="shared" si="8"/>
        <v/>
      </c>
      <c r="AO62" t="str">
        <f t="shared" si="9"/>
        <v/>
      </c>
      <c r="AP62" t="str">
        <f t="shared" si="10"/>
        <v/>
      </c>
      <c r="AQ62" t="str">
        <f t="shared" si="11"/>
        <v/>
      </c>
    </row>
    <row r="63" spans="1:43">
      <c r="A63" s="250">
        <f t="shared" si="13"/>
        <v>55</v>
      </c>
      <c r="B63" s="42"/>
      <c r="C63" s="47"/>
      <c r="D63" s="41"/>
      <c r="E63" s="199"/>
      <c r="F63" s="250" t="str">
        <f>IF(ISERROR(VLOOKUP(MATCH($B63,小学校ナンバーカード!$B$3:$B$30,1),小学校ナンバーカード!$A$3:$C$30,3)),"",VLOOKUP(MATCH($B63,小学校ナンバーカード!$B$3:$B$30,1),小学校ナンバーカード!$A$3:$C$30,3))</f>
        <v/>
      </c>
      <c r="G63" s="162" t="str">
        <f t="shared" si="1"/>
        <v/>
      </c>
      <c r="H63" s="35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56" t="str">
        <f>IF($B63="","",IF(ISERROR(MATCH($B63,リレー小女申込!$Q$14:$Q$255,0)),"","○"))</f>
        <v/>
      </c>
      <c r="AC63" s="56" t="str">
        <f>IF(ISERROR(MATCH($B63,リレー小女申込!$Q$14:$Q$205,0)),"",VLOOKUP(MATCH($B63,リレー小女申込!$Q$14:$Q$205,0),リレー小女申込!$N$14:$V$205,9))</f>
        <v/>
      </c>
      <c r="AE63" s="97" t="str">
        <f t="shared" si="0"/>
        <v/>
      </c>
      <c r="AG63" s="2"/>
      <c r="AH63" t="str">
        <f t="shared" si="2"/>
        <v/>
      </c>
      <c r="AI63" t="str">
        <f t="shared" si="3"/>
        <v/>
      </c>
      <c r="AJ63" t="str">
        <f t="shared" si="4"/>
        <v/>
      </c>
      <c r="AK63" t="str">
        <f t="shared" si="5"/>
        <v/>
      </c>
      <c r="AL63" t="str">
        <f t="shared" si="6"/>
        <v/>
      </c>
      <c r="AM63" t="str">
        <f t="shared" si="7"/>
        <v/>
      </c>
      <c r="AN63" t="str">
        <f t="shared" si="8"/>
        <v/>
      </c>
      <c r="AO63" t="str">
        <f t="shared" si="9"/>
        <v/>
      </c>
      <c r="AP63" t="str">
        <f t="shared" si="10"/>
        <v/>
      </c>
      <c r="AQ63" t="str">
        <f t="shared" si="11"/>
        <v/>
      </c>
    </row>
    <row r="64" spans="1:43">
      <c r="A64" s="250">
        <f t="shared" si="13"/>
        <v>56</v>
      </c>
      <c r="B64" s="42"/>
      <c r="C64" s="47"/>
      <c r="D64" s="41"/>
      <c r="E64" s="199"/>
      <c r="F64" s="250" t="str">
        <f>IF(ISERROR(VLOOKUP(MATCH($B64,小学校ナンバーカード!$B$3:$B$30,1),小学校ナンバーカード!$A$3:$C$30,3)),"",VLOOKUP(MATCH($B64,小学校ナンバーカード!$B$3:$B$30,1),小学校ナンバーカード!$A$3:$C$30,3))</f>
        <v/>
      </c>
      <c r="G64" s="162" t="str">
        <f t="shared" si="1"/>
        <v/>
      </c>
      <c r="H64" s="35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56" t="str">
        <f>IF($B64="","",IF(ISERROR(MATCH($B64,リレー小女申込!$Q$14:$Q$255,0)),"","○"))</f>
        <v/>
      </c>
      <c r="AC64" s="56" t="str">
        <f>IF(ISERROR(MATCH($B64,リレー小女申込!$Q$14:$Q$205,0)),"",VLOOKUP(MATCH($B64,リレー小女申込!$Q$14:$Q$205,0),リレー小女申込!$N$14:$V$205,9))</f>
        <v/>
      </c>
      <c r="AE64" s="97" t="str">
        <f t="shared" si="0"/>
        <v/>
      </c>
      <c r="AG64" s="2"/>
      <c r="AH64" t="str">
        <f t="shared" si="2"/>
        <v/>
      </c>
      <c r="AI64" t="str">
        <f t="shared" si="3"/>
        <v/>
      </c>
      <c r="AJ64" t="str">
        <f t="shared" si="4"/>
        <v/>
      </c>
      <c r="AK64" t="str">
        <f t="shared" si="5"/>
        <v/>
      </c>
      <c r="AL64" t="str">
        <f t="shared" si="6"/>
        <v/>
      </c>
      <c r="AM64" t="str">
        <f t="shared" si="7"/>
        <v/>
      </c>
      <c r="AN64" t="str">
        <f t="shared" si="8"/>
        <v/>
      </c>
      <c r="AO64" t="str">
        <f t="shared" si="9"/>
        <v/>
      </c>
      <c r="AP64" t="str">
        <f t="shared" si="10"/>
        <v/>
      </c>
      <c r="AQ64" t="str">
        <f t="shared" si="11"/>
        <v/>
      </c>
    </row>
    <row r="65" spans="1:43">
      <c r="A65" s="250">
        <f t="shared" si="13"/>
        <v>57</v>
      </c>
      <c r="B65" s="42"/>
      <c r="C65" s="47"/>
      <c r="D65" s="41"/>
      <c r="E65" s="199"/>
      <c r="F65" s="250" t="str">
        <f>IF(ISERROR(VLOOKUP(MATCH($B65,小学校ナンバーカード!$B$3:$B$30,1),小学校ナンバーカード!$A$3:$C$30,3)),"",VLOOKUP(MATCH($B65,小学校ナンバーカード!$B$3:$B$30,1),小学校ナンバーカード!$A$3:$C$30,3))</f>
        <v/>
      </c>
      <c r="G65" s="162" t="str">
        <f t="shared" si="1"/>
        <v/>
      </c>
      <c r="H65" s="35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56" t="str">
        <f>IF($B65="","",IF(ISERROR(MATCH($B65,リレー小女申込!$Q$14:$Q$255,0)),"","○"))</f>
        <v/>
      </c>
      <c r="AC65" s="56" t="str">
        <f>IF(ISERROR(MATCH($B65,リレー小女申込!$Q$14:$Q$205,0)),"",VLOOKUP(MATCH($B65,リレー小女申込!$Q$14:$Q$205,0),リレー小女申込!$N$14:$V$205,9))</f>
        <v/>
      </c>
      <c r="AE65" s="97" t="str">
        <f t="shared" si="0"/>
        <v/>
      </c>
      <c r="AG65" s="2"/>
      <c r="AH65" t="str">
        <f t="shared" si="2"/>
        <v/>
      </c>
      <c r="AI65" t="str">
        <f t="shared" si="3"/>
        <v/>
      </c>
      <c r="AJ65" t="str">
        <f t="shared" si="4"/>
        <v/>
      </c>
      <c r="AK65" t="str">
        <f t="shared" si="5"/>
        <v/>
      </c>
      <c r="AL65" t="str">
        <f t="shared" si="6"/>
        <v/>
      </c>
      <c r="AM65" t="str">
        <f t="shared" si="7"/>
        <v/>
      </c>
      <c r="AN65" t="str">
        <f t="shared" si="8"/>
        <v/>
      </c>
      <c r="AO65" t="str">
        <f t="shared" si="9"/>
        <v/>
      </c>
      <c r="AP65" t="str">
        <f t="shared" si="10"/>
        <v/>
      </c>
      <c r="AQ65" t="str">
        <f t="shared" si="11"/>
        <v/>
      </c>
    </row>
    <row r="66" spans="1:43">
      <c r="A66" s="250">
        <f t="shared" si="13"/>
        <v>58</v>
      </c>
      <c r="B66" s="42"/>
      <c r="C66" s="47"/>
      <c r="D66" s="41"/>
      <c r="E66" s="199"/>
      <c r="F66" s="250" t="str">
        <f>IF(ISERROR(VLOOKUP(MATCH($B66,小学校ナンバーカード!$B$3:$B$30,1),小学校ナンバーカード!$A$3:$C$30,3)),"",VLOOKUP(MATCH($B66,小学校ナンバーカード!$B$3:$B$30,1),小学校ナンバーカード!$A$3:$C$30,3))</f>
        <v/>
      </c>
      <c r="G66" s="162" t="str">
        <f t="shared" si="1"/>
        <v/>
      </c>
      <c r="H66" s="35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56" t="str">
        <f>IF($B66="","",IF(ISERROR(MATCH($B66,リレー小女申込!$Q$14:$Q$255,0)),"","○"))</f>
        <v/>
      </c>
      <c r="AC66" s="56" t="str">
        <f>IF(ISERROR(MATCH($B66,リレー小女申込!$Q$14:$Q$205,0)),"",VLOOKUP(MATCH($B66,リレー小女申込!$Q$14:$Q$205,0),リレー小女申込!$N$14:$V$205,9))</f>
        <v/>
      </c>
      <c r="AE66" s="97" t="str">
        <f t="shared" si="0"/>
        <v/>
      </c>
      <c r="AG66" s="2"/>
      <c r="AH66" t="str">
        <f t="shared" si="2"/>
        <v/>
      </c>
      <c r="AI66" t="str">
        <f t="shared" si="3"/>
        <v/>
      </c>
      <c r="AJ66" t="str">
        <f t="shared" si="4"/>
        <v/>
      </c>
      <c r="AK66" t="str">
        <f t="shared" si="5"/>
        <v/>
      </c>
      <c r="AL66" t="str">
        <f t="shared" si="6"/>
        <v/>
      </c>
      <c r="AM66" t="str">
        <f t="shared" si="7"/>
        <v/>
      </c>
      <c r="AN66" t="str">
        <f t="shared" si="8"/>
        <v/>
      </c>
      <c r="AO66" t="str">
        <f t="shared" si="9"/>
        <v/>
      </c>
      <c r="AP66" t="str">
        <f t="shared" si="10"/>
        <v/>
      </c>
      <c r="AQ66" t="str">
        <f t="shared" si="11"/>
        <v/>
      </c>
    </row>
    <row r="67" spans="1:43">
      <c r="A67" s="250">
        <f t="shared" si="13"/>
        <v>59</v>
      </c>
      <c r="B67" s="42"/>
      <c r="C67" s="47"/>
      <c r="D67" s="41"/>
      <c r="E67" s="199"/>
      <c r="F67" s="250" t="str">
        <f>IF(ISERROR(VLOOKUP(MATCH($B67,小学校ナンバーカード!$B$3:$B$30,1),小学校ナンバーカード!$A$3:$C$30,3)),"",VLOOKUP(MATCH($B67,小学校ナンバーカード!$B$3:$B$30,1),小学校ナンバーカード!$A$3:$C$30,3))</f>
        <v/>
      </c>
      <c r="G67" s="162" t="str">
        <f t="shared" si="1"/>
        <v/>
      </c>
      <c r="H67" s="35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56" t="str">
        <f>IF($B67="","",IF(ISERROR(MATCH($B67,リレー小女申込!$Q$14:$Q$255,0)),"","○"))</f>
        <v/>
      </c>
      <c r="AC67" s="56" t="str">
        <f>IF(ISERROR(MATCH($B67,リレー小女申込!$Q$14:$Q$205,0)),"",VLOOKUP(MATCH($B67,リレー小女申込!$Q$14:$Q$205,0),リレー小女申込!$N$14:$V$205,9))</f>
        <v/>
      </c>
      <c r="AE67" s="97" t="str">
        <f t="shared" si="0"/>
        <v/>
      </c>
      <c r="AG67" s="2"/>
      <c r="AH67" t="str">
        <f t="shared" si="2"/>
        <v/>
      </c>
      <c r="AI67" t="str">
        <f t="shared" si="3"/>
        <v/>
      </c>
      <c r="AJ67" t="str">
        <f t="shared" si="4"/>
        <v/>
      </c>
      <c r="AK67" t="str">
        <f t="shared" si="5"/>
        <v/>
      </c>
      <c r="AL67" t="str">
        <f t="shared" si="6"/>
        <v/>
      </c>
      <c r="AM67" t="str">
        <f t="shared" si="7"/>
        <v/>
      </c>
      <c r="AN67" t="str">
        <f t="shared" si="8"/>
        <v/>
      </c>
      <c r="AO67" t="str">
        <f t="shared" si="9"/>
        <v/>
      </c>
      <c r="AP67" t="str">
        <f t="shared" si="10"/>
        <v/>
      </c>
      <c r="AQ67" t="str">
        <f t="shared" si="11"/>
        <v/>
      </c>
    </row>
    <row r="68" spans="1:43">
      <c r="A68" s="251">
        <f t="shared" si="13"/>
        <v>60</v>
      </c>
      <c r="B68" s="45"/>
      <c r="C68" s="48"/>
      <c r="D68" s="43"/>
      <c r="E68" s="200"/>
      <c r="F68" s="253" t="str">
        <f>IF(ISERROR(VLOOKUP(MATCH($B68,小学校ナンバーカード!$B$3:$B$30,1),小学校ナンバーカード!$A$3:$C$30,3)),"",VLOOKUP(MATCH($B68,小学校ナンバーカード!$B$3:$B$30,1),小学校ナンバーカード!$A$3:$C$30,3))</f>
        <v/>
      </c>
      <c r="G68" s="163" t="str">
        <f t="shared" si="1"/>
        <v/>
      </c>
      <c r="H68" s="57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9" t="str">
        <f>IF($B68="","",IF(ISERROR(MATCH($B68,リレー小女申込!$Q$14:$Q$255,0)),"","○"))</f>
        <v/>
      </c>
      <c r="AC68" s="59" t="str">
        <f>IF(ISERROR(MATCH($B68,リレー小女申込!$Q$14:$Q$205,0)),"",VLOOKUP(MATCH($B68,リレー小女申込!$Q$14:$Q$205,0),リレー小女申込!$N$14:$V$205,9))</f>
        <v/>
      </c>
      <c r="AE68" s="97" t="str">
        <f t="shared" si="0"/>
        <v/>
      </c>
      <c r="AG68" s="2"/>
      <c r="AH68" t="str">
        <f t="shared" si="2"/>
        <v/>
      </c>
      <c r="AI68" t="str">
        <f t="shared" si="3"/>
        <v/>
      </c>
      <c r="AJ68" t="str">
        <f t="shared" si="4"/>
        <v/>
      </c>
      <c r="AK68" t="str">
        <f t="shared" si="5"/>
        <v/>
      </c>
      <c r="AL68" t="str">
        <f t="shared" si="6"/>
        <v/>
      </c>
      <c r="AM68" t="str">
        <f t="shared" si="7"/>
        <v/>
      </c>
      <c r="AN68" t="str">
        <f t="shared" si="8"/>
        <v/>
      </c>
      <c r="AO68" t="str">
        <f t="shared" si="9"/>
        <v/>
      </c>
      <c r="AP68" t="str">
        <f t="shared" si="10"/>
        <v/>
      </c>
      <c r="AQ68" t="str">
        <f t="shared" si="11"/>
        <v/>
      </c>
    </row>
    <row r="69" spans="1:43">
      <c r="A69" s="249">
        <f t="shared" si="13"/>
        <v>61</v>
      </c>
      <c r="B69" s="44"/>
      <c r="C69" s="46"/>
      <c r="D69" s="40"/>
      <c r="E69" s="198"/>
      <c r="F69" s="249" t="str">
        <f>IF(ISERROR(VLOOKUP(MATCH($B69,小学校ナンバーカード!$B$3:$B$30,1),小学校ナンバーカード!$A$3:$C$30,3)),"",VLOOKUP(MATCH($B69,小学校ナンバーカード!$B$3:$B$30,1),小学校ナンバーカード!$A$3:$C$30,3))</f>
        <v/>
      </c>
      <c r="G69" s="161" t="str">
        <f t="shared" si="1"/>
        <v/>
      </c>
      <c r="H69" s="33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55" t="str">
        <f>IF($B69="","",IF(ISERROR(MATCH($B69,リレー小女申込!$Q$14:$Q$255,0)),"","○"))</f>
        <v/>
      </c>
      <c r="AC69" s="55" t="str">
        <f>IF(ISERROR(MATCH($B69,リレー小女申込!$Q$14:$Q$205,0)),"",VLOOKUP(MATCH($B69,リレー小女申込!$Q$14:$Q$205,0),リレー小女申込!$N$14:$V$205,9))</f>
        <v/>
      </c>
      <c r="AE69" s="97" t="str">
        <f t="shared" si="0"/>
        <v/>
      </c>
      <c r="AG69" s="2"/>
      <c r="AH69" t="str">
        <f t="shared" si="2"/>
        <v/>
      </c>
      <c r="AI69" t="str">
        <f t="shared" si="3"/>
        <v/>
      </c>
      <c r="AJ69" t="str">
        <f t="shared" si="4"/>
        <v/>
      </c>
      <c r="AK69" t="str">
        <f t="shared" si="5"/>
        <v/>
      </c>
      <c r="AL69" t="str">
        <f t="shared" si="6"/>
        <v/>
      </c>
      <c r="AM69" t="str">
        <f t="shared" si="7"/>
        <v/>
      </c>
      <c r="AN69" t="str">
        <f t="shared" si="8"/>
        <v/>
      </c>
      <c r="AO69" t="str">
        <f t="shared" si="9"/>
        <v/>
      </c>
      <c r="AP69" t="str">
        <f t="shared" si="10"/>
        <v/>
      </c>
      <c r="AQ69" t="str">
        <f t="shared" si="11"/>
        <v/>
      </c>
    </row>
    <row r="70" spans="1:43">
      <c r="A70" s="256">
        <f t="shared" si="13"/>
        <v>62</v>
      </c>
      <c r="B70" s="42"/>
      <c r="C70" s="47"/>
      <c r="D70" s="41"/>
      <c r="E70" s="199"/>
      <c r="F70" s="250" t="str">
        <f>IF(ISERROR(VLOOKUP(MATCH($B70,小学校ナンバーカード!$B$3:$B$30,1),小学校ナンバーカード!$A$3:$C$30,3)),"",VLOOKUP(MATCH($B70,小学校ナンバーカード!$B$3:$B$30,1),小学校ナンバーカード!$A$3:$C$30,3))</f>
        <v/>
      </c>
      <c r="G70" s="162" t="str">
        <f t="shared" si="1"/>
        <v/>
      </c>
      <c r="H70" s="35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56" t="str">
        <f>IF($B70="","",IF(ISERROR(MATCH($B70,リレー小女申込!$Q$14:$Q$255,0)),"","○"))</f>
        <v/>
      </c>
      <c r="AC70" s="56" t="str">
        <f>IF(ISERROR(MATCH($B70,リレー小女申込!$Q$14:$Q$205,0)),"",VLOOKUP(MATCH($B70,リレー小女申込!$Q$14:$Q$205,0),リレー小女申込!$N$14:$V$205,9))</f>
        <v/>
      </c>
      <c r="AE70" s="97" t="str">
        <f t="shared" si="0"/>
        <v/>
      </c>
      <c r="AG70" s="2"/>
      <c r="AH70" t="str">
        <f t="shared" si="2"/>
        <v/>
      </c>
      <c r="AI70" t="str">
        <f t="shared" si="3"/>
        <v/>
      </c>
      <c r="AJ70" t="str">
        <f t="shared" si="4"/>
        <v/>
      </c>
      <c r="AK70" t="str">
        <f t="shared" si="5"/>
        <v/>
      </c>
      <c r="AL70" t="str">
        <f t="shared" si="6"/>
        <v/>
      </c>
      <c r="AM70" t="str">
        <f t="shared" si="7"/>
        <v/>
      </c>
      <c r="AN70" t="str">
        <f t="shared" si="8"/>
        <v/>
      </c>
      <c r="AO70" t="str">
        <f t="shared" si="9"/>
        <v/>
      </c>
      <c r="AP70" t="str">
        <f t="shared" si="10"/>
        <v/>
      </c>
      <c r="AQ70" t="str">
        <f t="shared" si="11"/>
        <v/>
      </c>
    </row>
    <row r="71" spans="1:43">
      <c r="A71" s="250">
        <f t="shared" si="13"/>
        <v>63</v>
      </c>
      <c r="B71" s="42"/>
      <c r="C71" s="47"/>
      <c r="D71" s="41"/>
      <c r="E71" s="199"/>
      <c r="F71" s="250" t="str">
        <f>IF(ISERROR(VLOOKUP(MATCH($B71,小学校ナンバーカード!$B$3:$B$30,1),小学校ナンバーカード!$A$3:$C$30,3)),"",VLOOKUP(MATCH($B71,小学校ナンバーカード!$B$3:$B$30,1),小学校ナンバーカード!$A$3:$C$30,3))</f>
        <v/>
      </c>
      <c r="G71" s="162" t="str">
        <f t="shared" si="1"/>
        <v/>
      </c>
      <c r="H71" s="35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56" t="str">
        <f>IF($B71="","",IF(ISERROR(MATCH($B71,リレー小女申込!$Q$14:$Q$255,0)),"","○"))</f>
        <v/>
      </c>
      <c r="AC71" s="56" t="str">
        <f>IF(ISERROR(MATCH($B71,リレー小女申込!$Q$14:$Q$205,0)),"",VLOOKUP(MATCH($B71,リレー小女申込!$Q$14:$Q$205,0),リレー小女申込!$N$14:$V$205,9))</f>
        <v/>
      </c>
      <c r="AE71" s="97" t="str">
        <f t="shared" si="0"/>
        <v/>
      </c>
      <c r="AG71" s="2"/>
      <c r="AH71" t="str">
        <f t="shared" si="2"/>
        <v/>
      </c>
      <c r="AI71" t="str">
        <f t="shared" si="3"/>
        <v/>
      </c>
      <c r="AJ71" t="str">
        <f t="shared" si="4"/>
        <v/>
      </c>
      <c r="AK71" t="str">
        <f t="shared" si="5"/>
        <v/>
      </c>
      <c r="AL71" t="str">
        <f t="shared" si="6"/>
        <v/>
      </c>
      <c r="AM71" t="str">
        <f t="shared" si="7"/>
        <v/>
      </c>
      <c r="AN71" t="str">
        <f t="shared" si="8"/>
        <v/>
      </c>
      <c r="AO71" t="str">
        <f t="shared" si="9"/>
        <v/>
      </c>
      <c r="AP71" t="str">
        <f t="shared" si="10"/>
        <v/>
      </c>
      <c r="AQ71" t="str">
        <f t="shared" si="11"/>
        <v/>
      </c>
    </row>
    <row r="72" spans="1:43">
      <c r="A72" s="250">
        <f t="shared" si="13"/>
        <v>64</v>
      </c>
      <c r="B72" s="42"/>
      <c r="C72" s="47"/>
      <c r="D72" s="41"/>
      <c r="E72" s="199"/>
      <c r="F72" s="250" t="str">
        <f>IF(ISERROR(VLOOKUP(MATCH($B72,小学校ナンバーカード!$B$3:$B$30,1),小学校ナンバーカード!$A$3:$C$30,3)),"",VLOOKUP(MATCH($B72,小学校ナンバーカード!$B$3:$B$30,1),小学校ナンバーカード!$A$3:$C$30,3))</f>
        <v/>
      </c>
      <c r="G72" s="162" t="str">
        <f t="shared" si="1"/>
        <v/>
      </c>
      <c r="H72" s="35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56" t="str">
        <f>IF($B72="","",IF(ISERROR(MATCH($B72,リレー小女申込!$Q$14:$Q$255,0)),"","○"))</f>
        <v/>
      </c>
      <c r="AC72" s="56" t="str">
        <f>IF(ISERROR(MATCH($B72,リレー小女申込!$Q$14:$Q$205,0)),"",VLOOKUP(MATCH($B72,リレー小女申込!$Q$14:$Q$205,0),リレー小女申込!$N$14:$V$205,9))</f>
        <v/>
      </c>
      <c r="AE72" s="97" t="str">
        <f t="shared" ref="AE72:AE135" si="14">IF(COUNTIF(H72:AA72,"○")=0,"",COUNTIF(H72:AA72,"○"))</f>
        <v/>
      </c>
      <c r="AG72" s="2"/>
      <c r="AH72" t="str">
        <f t="shared" si="2"/>
        <v/>
      </c>
      <c r="AI72" t="str">
        <f t="shared" si="3"/>
        <v/>
      </c>
      <c r="AJ72" t="str">
        <f t="shared" si="4"/>
        <v/>
      </c>
      <c r="AK72" t="str">
        <f t="shared" si="5"/>
        <v/>
      </c>
      <c r="AL72" t="str">
        <f t="shared" si="6"/>
        <v/>
      </c>
      <c r="AM72" t="str">
        <f t="shared" si="7"/>
        <v/>
      </c>
      <c r="AN72" t="str">
        <f t="shared" si="8"/>
        <v/>
      </c>
      <c r="AO72" t="str">
        <f t="shared" si="9"/>
        <v/>
      </c>
      <c r="AP72" t="str">
        <f t="shared" si="10"/>
        <v/>
      </c>
      <c r="AQ72" t="str">
        <f t="shared" si="11"/>
        <v/>
      </c>
    </row>
    <row r="73" spans="1:43">
      <c r="A73" s="250">
        <f t="shared" si="13"/>
        <v>65</v>
      </c>
      <c r="B73" s="42"/>
      <c r="C73" s="47"/>
      <c r="D73" s="41"/>
      <c r="E73" s="199"/>
      <c r="F73" s="250" t="str">
        <f>IF(ISERROR(VLOOKUP(MATCH($B73,小学校ナンバーカード!$B$3:$B$30,1),小学校ナンバーカード!$A$3:$C$30,3)),"",VLOOKUP(MATCH($B73,小学校ナンバーカード!$B$3:$B$30,1),小学校ナンバーカード!$A$3:$C$30,3))</f>
        <v/>
      </c>
      <c r="G73" s="162" t="str">
        <f t="shared" ref="G73:G136" si="15">T(AH73)&amp;T(AI73)&amp;T(AJ73)&amp;T(AK73)&amp;T(AL73)&amp;T(AM73)&amp;T(AN73)&amp;T(AO73)&amp;T(AP73)&amp;T(AQ73)</f>
        <v/>
      </c>
      <c r="H73" s="35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56" t="str">
        <f>IF($B73="","",IF(ISERROR(MATCH($B73,リレー小女申込!$Q$14:$Q$255,0)),"","○"))</f>
        <v/>
      </c>
      <c r="AC73" s="56" t="str">
        <f>IF(ISERROR(MATCH($B73,リレー小女申込!$Q$14:$Q$205,0)),"",VLOOKUP(MATCH($B73,リレー小女申込!$Q$14:$Q$205,0),リレー小女申込!$N$14:$V$205,9))</f>
        <v/>
      </c>
      <c r="AE73" s="97" t="str">
        <f t="shared" si="14"/>
        <v/>
      </c>
      <c r="AG73" s="2"/>
      <c r="AH73" t="str">
        <f t="shared" ref="AH73:AH136" si="16">IF(H73="○","小１・２女５０ｍ．","")</f>
        <v/>
      </c>
      <c r="AI73" t="str">
        <f t="shared" ref="AI73:AI136" si="17">IF(J73="○","小３女５０ｍ．","")</f>
        <v/>
      </c>
      <c r="AJ73" t="str">
        <f t="shared" ref="AJ73:AJ136" si="18">IF(L73="○","小４女１００ｍ．","")</f>
        <v/>
      </c>
      <c r="AK73" t="str">
        <f t="shared" ref="AK73:AK136" si="19">IF(N73="○","小５女１００ｍ．","")</f>
        <v/>
      </c>
      <c r="AL73" t="str">
        <f t="shared" ref="AL73:AL136" si="20">IF(P73="○","小６女１００ｍ．","")</f>
        <v/>
      </c>
      <c r="AM73" t="str">
        <f t="shared" ref="AM73:AM136" si="21">IF(R73="○","小全女６００ｍ．","")</f>
        <v/>
      </c>
      <c r="AN73" t="str">
        <f t="shared" ref="AN73:AN136" si="22">IF(T73="○","小全女８０ｍＨ．","")</f>
        <v/>
      </c>
      <c r="AO73" t="str">
        <f t="shared" ref="AO73:AO136" si="23">IF(V73="○","小全女走高跳．","")</f>
        <v/>
      </c>
      <c r="AP73" t="str">
        <f t="shared" ref="AP73:AP136" si="24">IF(X73="○","小全女走幅跳．","")</f>
        <v/>
      </c>
      <c r="AQ73" t="str">
        <f t="shared" ref="AQ73:AQ136" si="25">IF(Z73="○","小全女ｼﾞｬﾍﾞﾘｯｸﾎﾞｰﾙ投．","")</f>
        <v/>
      </c>
    </row>
    <row r="74" spans="1:43">
      <c r="A74" s="250">
        <f t="shared" ref="A74:A105" si="26">IF(COUNTIF($C$9:$C$208,C74)&gt;=2,$A$221,A73+1)</f>
        <v>66</v>
      </c>
      <c r="B74" s="42"/>
      <c r="C74" s="47"/>
      <c r="D74" s="41"/>
      <c r="E74" s="199"/>
      <c r="F74" s="250" t="str">
        <f>IF(ISERROR(VLOOKUP(MATCH($B74,小学校ナンバーカード!$B$3:$B$30,1),小学校ナンバーカード!$A$3:$C$30,3)),"",VLOOKUP(MATCH($B74,小学校ナンバーカード!$B$3:$B$30,1),小学校ナンバーカード!$A$3:$C$30,3))</f>
        <v/>
      </c>
      <c r="G74" s="162" t="str">
        <f t="shared" si="15"/>
        <v/>
      </c>
      <c r="H74" s="35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56" t="str">
        <f>IF($B74="","",IF(ISERROR(MATCH($B74,リレー小女申込!$Q$14:$Q$255,0)),"","○"))</f>
        <v/>
      </c>
      <c r="AC74" s="56" t="str">
        <f>IF(ISERROR(MATCH($B74,リレー小女申込!$Q$14:$Q$205,0)),"",VLOOKUP(MATCH($B74,リレー小女申込!$Q$14:$Q$205,0),リレー小女申込!$N$14:$V$205,9))</f>
        <v/>
      </c>
      <c r="AE74" s="97" t="str">
        <f t="shared" si="14"/>
        <v/>
      </c>
      <c r="AG74" s="2"/>
      <c r="AH74" t="str">
        <f t="shared" si="16"/>
        <v/>
      </c>
      <c r="AI74" t="str">
        <f t="shared" si="17"/>
        <v/>
      </c>
      <c r="AJ74" t="str">
        <f t="shared" si="18"/>
        <v/>
      </c>
      <c r="AK74" t="str">
        <f t="shared" si="19"/>
        <v/>
      </c>
      <c r="AL74" t="str">
        <f t="shared" si="20"/>
        <v/>
      </c>
      <c r="AM74" t="str">
        <f t="shared" si="21"/>
        <v/>
      </c>
      <c r="AN74" t="str">
        <f t="shared" si="22"/>
        <v/>
      </c>
      <c r="AO74" t="str">
        <f t="shared" si="23"/>
        <v/>
      </c>
      <c r="AP74" t="str">
        <f t="shared" si="24"/>
        <v/>
      </c>
      <c r="AQ74" t="str">
        <f t="shared" si="25"/>
        <v/>
      </c>
    </row>
    <row r="75" spans="1:43">
      <c r="A75" s="250">
        <f t="shared" si="26"/>
        <v>67</v>
      </c>
      <c r="B75" s="42"/>
      <c r="C75" s="47"/>
      <c r="D75" s="41"/>
      <c r="E75" s="199"/>
      <c r="F75" s="250" t="str">
        <f>IF(ISERROR(VLOOKUP(MATCH($B75,小学校ナンバーカード!$B$3:$B$30,1),小学校ナンバーカード!$A$3:$C$30,3)),"",VLOOKUP(MATCH($B75,小学校ナンバーカード!$B$3:$B$30,1),小学校ナンバーカード!$A$3:$C$30,3))</f>
        <v/>
      </c>
      <c r="G75" s="162" t="str">
        <f t="shared" si="15"/>
        <v/>
      </c>
      <c r="H75" s="35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56" t="str">
        <f>IF($B75="","",IF(ISERROR(MATCH($B75,リレー小女申込!$Q$14:$Q$255,0)),"","○"))</f>
        <v/>
      </c>
      <c r="AC75" s="56" t="str">
        <f>IF(ISERROR(MATCH($B75,リレー小女申込!$Q$14:$Q$205,0)),"",VLOOKUP(MATCH($B75,リレー小女申込!$Q$14:$Q$205,0),リレー小女申込!$N$14:$V$205,9))</f>
        <v/>
      </c>
      <c r="AE75" s="97" t="str">
        <f t="shared" si="14"/>
        <v/>
      </c>
      <c r="AG75" s="2"/>
      <c r="AH75" t="str">
        <f t="shared" si="16"/>
        <v/>
      </c>
      <c r="AI75" t="str">
        <f t="shared" si="17"/>
        <v/>
      </c>
      <c r="AJ75" t="str">
        <f t="shared" si="18"/>
        <v/>
      </c>
      <c r="AK75" t="str">
        <f t="shared" si="19"/>
        <v/>
      </c>
      <c r="AL75" t="str">
        <f t="shared" si="20"/>
        <v/>
      </c>
      <c r="AM75" t="str">
        <f t="shared" si="21"/>
        <v/>
      </c>
      <c r="AN75" t="str">
        <f t="shared" si="22"/>
        <v/>
      </c>
      <c r="AO75" t="str">
        <f t="shared" si="23"/>
        <v/>
      </c>
      <c r="AP75" t="str">
        <f t="shared" si="24"/>
        <v/>
      </c>
      <c r="AQ75" t="str">
        <f t="shared" si="25"/>
        <v/>
      </c>
    </row>
    <row r="76" spans="1:43">
      <c r="A76" s="250">
        <f t="shared" si="26"/>
        <v>68</v>
      </c>
      <c r="B76" s="42"/>
      <c r="C76" s="47"/>
      <c r="D76" s="41"/>
      <c r="E76" s="199"/>
      <c r="F76" s="250" t="str">
        <f>IF(ISERROR(VLOOKUP(MATCH($B76,小学校ナンバーカード!$B$3:$B$30,1),小学校ナンバーカード!$A$3:$C$30,3)),"",VLOOKUP(MATCH($B76,小学校ナンバーカード!$B$3:$B$30,1),小学校ナンバーカード!$A$3:$C$30,3))</f>
        <v/>
      </c>
      <c r="G76" s="162" t="str">
        <f t="shared" si="15"/>
        <v/>
      </c>
      <c r="H76" s="35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56" t="str">
        <f>IF($B76="","",IF(ISERROR(MATCH($B76,リレー小女申込!$Q$14:$Q$255,0)),"","○"))</f>
        <v/>
      </c>
      <c r="AC76" s="56" t="str">
        <f>IF(ISERROR(MATCH($B76,リレー小女申込!$Q$14:$Q$205,0)),"",VLOOKUP(MATCH($B76,リレー小女申込!$Q$14:$Q$205,0),リレー小女申込!$N$14:$V$205,9))</f>
        <v/>
      </c>
      <c r="AE76" s="97" t="str">
        <f t="shared" si="14"/>
        <v/>
      </c>
      <c r="AG76" s="2"/>
      <c r="AH76" t="str">
        <f t="shared" si="16"/>
        <v/>
      </c>
      <c r="AI76" t="str">
        <f t="shared" si="17"/>
        <v/>
      </c>
      <c r="AJ76" t="str">
        <f t="shared" si="18"/>
        <v/>
      </c>
      <c r="AK76" t="str">
        <f t="shared" si="19"/>
        <v/>
      </c>
      <c r="AL76" t="str">
        <f t="shared" si="20"/>
        <v/>
      </c>
      <c r="AM76" t="str">
        <f t="shared" si="21"/>
        <v/>
      </c>
      <c r="AN76" t="str">
        <f t="shared" si="22"/>
        <v/>
      </c>
      <c r="AO76" t="str">
        <f t="shared" si="23"/>
        <v/>
      </c>
      <c r="AP76" t="str">
        <f t="shared" si="24"/>
        <v/>
      </c>
      <c r="AQ76" t="str">
        <f t="shared" si="25"/>
        <v/>
      </c>
    </row>
    <row r="77" spans="1:43">
      <c r="A77" s="250">
        <f t="shared" si="26"/>
        <v>69</v>
      </c>
      <c r="B77" s="42"/>
      <c r="C77" s="47"/>
      <c r="D77" s="41"/>
      <c r="E77" s="199"/>
      <c r="F77" s="250" t="str">
        <f>IF(ISERROR(VLOOKUP(MATCH($B77,小学校ナンバーカード!$B$3:$B$30,1),小学校ナンバーカード!$A$3:$C$30,3)),"",VLOOKUP(MATCH($B77,小学校ナンバーカード!$B$3:$B$30,1),小学校ナンバーカード!$A$3:$C$30,3))</f>
        <v/>
      </c>
      <c r="G77" s="162" t="str">
        <f t="shared" si="15"/>
        <v/>
      </c>
      <c r="H77" s="35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56" t="str">
        <f>IF($B77="","",IF(ISERROR(MATCH($B77,リレー小女申込!$Q$14:$Q$255,0)),"","○"))</f>
        <v/>
      </c>
      <c r="AC77" s="56" t="str">
        <f>IF(ISERROR(MATCH($B77,リレー小女申込!$Q$14:$Q$205,0)),"",VLOOKUP(MATCH($B77,リレー小女申込!$Q$14:$Q$205,0),リレー小女申込!$N$14:$V$205,9))</f>
        <v/>
      </c>
      <c r="AE77" s="97" t="str">
        <f t="shared" si="14"/>
        <v/>
      </c>
      <c r="AG77" s="2"/>
      <c r="AH77" t="str">
        <f t="shared" si="16"/>
        <v/>
      </c>
      <c r="AI77" t="str">
        <f t="shared" si="17"/>
        <v/>
      </c>
      <c r="AJ77" t="str">
        <f t="shared" si="18"/>
        <v/>
      </c>
      <c r="AK77" t="str">
        <f t="shared" si="19"/>
        <v/>
      </c>
      <c r="AL77" t="str">
        <f t="shared" si="20"/>
        <v/>
      </c>
      <c r="AM77" t="str">
        <f t="shared" si="21"/>
        <v/>
      </c>
      <c r="AN77" t="str">
        <f t="shared" si="22"/>
        <v/>
      </c>
      <c r="AO77" t="str">
        <f t="shared" si="23"/>
        <v/>
      </c>
      <c r="AP77" t="str">
        <f t="shared" si="24"/>
        <v/>
      </c>
      <c r="AQ77" t="str">
        <f t="shared" si="25"/>
        <v/>
      </c>
    </row>
    <row r="78" spans="1:43">
      <c r="A78" s="251">
        <f t="shared" si="26"/>
        <v>70</v>
      </c>
      <c r="B78" s="45"/>
      <c r="C78" s="48"/>
      <c r="D78" s="43"/>
      <c r="E78" s="200"/>
      <c r="F78" s="251" t="str">
        <f>IF(ISERROR(VLOOKUP(MATCH($B78,小学校ナンバーカード!$B$3:$B$30,1),小学校ナンバーカード!$A$3:$C$30,3)),"",VLOOKUP(MATCH($B78,小学校ナンバーカード!$B$3:$B$30,1),小学校ナンバーカード!$A$3:$C$30,3))</f>
        <v/>
      </c>
      <c r="G78" s="165" t="str">
        <f t="shared" si="15"/>
        <v/>
      </c>
      <c r="H78" s="63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5" t="str">
        <f>IF($B78="","",IF(ISERROR(MATCH($B78,リレー小女申込!$Q$14:$Q$255,0)),"","○"))</f>
        <v/>
      </c>
      <c r="AC78" s="65" t="str">
        <f>IF(ISERROR(MATCH($B78,リレー小女申込!$Q$14:$Q$205,0)),"",VLOOKUP(MATCH($B78,リレー小女申込!$Q$14:$Q$205,0),リレー小女申込!$N$14:$V$205,9))</f>
        <v/>
      </c>
      <c r="AE78" s="97" t="str">
        <f t="shared" si="14"/>
        <v/>
      </c>
      <c r="AG78" s="2"/>
      <c r="AH78" t="str">
        <f t="shared" si="16"/>
        <v/>
      </c>
      <c r="AI78" t="str">
        <f t="shared" si="17"/>
        <v/>
      </c>
      <c r="AJ78" t="str">
        <f t="shared" si="18"/>
        <v/>
      </c>
      <c r="AK78" t="str">
        <f t="shared" si="19"/>
        <v/>
      </c>
      <c r="AL78" t="str">
        <f t="shared" si="20"/>
        <v/>
      </c>
      <c r="AM78" t="str">
        <f t="shared" si="21"/>
        <v/>
      </c>
      <c r="AN78" t="str">
        <f t="shared" si="22"/>
        <v/>
      </c>
      <c r="AO78" t="str">
        <f t="shared" si="23"/>
        <v/>
      </c>
      <c r="AP78" t="str">
        <f t="shared" si="24"/>
        <v/>
      </c>
      <c r="AQ78" t="str">
        <f t="shared" si="25"/>
        <v/>
      </c>
    </row>
    <row r="79" spans="1:43">
      <c r="A79" s="249">
        <f t="shared" si="26"/>
        <v>71</v>
      </c>
      <c r="B79" s="52"/>
      <c r="C79" s="53"/>
      <c r="D79" s="54"/>
      <c r="E79" s="201"/>
      <c r="F79" s="252" t="str">
        <f>IF(ISERROR(VLOOKUP(MATCH($B79,小学校ナンバーカード!$B$3:$B$30,1),小学校ナンバーカード!$A$3:$C$30,3)),"",VLOOKUP(MATCH($B79,小学校ナンバーカード!$B$3:$B$30,1),小学校ナンバーカード!$A$3:$C$30,3))</f>
        <v/>
      </c>
      <c r="G79" s="164" t="str">
        <f t="shared" si="15"/>
        <v/>
      </c>
      <c r="H79" s="60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2" t="str">
        <f>IF($B79="","",IF(ISERROR(MATCH($B79,リレー小女申込!$Q$14:$Q$255,0)),"","○"))</f>
        <v/>
      </c>
      <c r="AC79" s="62" t="str">
        <f>IF(ISERROR(MATCH($B79,リレー小女申込!$Q$14:$Q$205,0)),"",VLOOKUP(MATCH($B79,リレー小女申込!$Q$14:$Q$205,0),リレー小女申込!$N$14:$V$205,9))</f>
        <v/>
      </c>
      <c r="AE79" s="97" t="str">
        <f t="shared" si="14"/>
        <v/>
      </c>
      <c r="AG79" s="2"/>
      <c r="AH79" t="str">
        <f t="shared" si="16"/>
        <v/>
      </c>
      <c r="AI79" t="str">
        <f t="shared" si="17"/>
        <v/>
      </c>
      <c r="AJ79" t="str">
        <f t="shared" si="18"/>
        <v/>
      </c>
      <c r="AK79" t="str">
        <f t="shared" si="19"/>
        <v/>
      </c>
      <c r="AL79" t="str">
        <f t="shared" si="20"/>
        <v/>
      </c>
      <c r="AM79" t="str">
        <f t="shared" si="21"/>
        <v/>
      </c>
      <c r="AN79" t="str">
        <f t="shared" si="22"/>
        <v/>
      </c>
      <c r="AO79" t="str">
        <f t="shared" si="23"/>
        <v/>
      </c>
      <c r="AP79" t="str">
        <f t="shared" si="24"/>
        <v/>
      </c>
      <c r="AQ79" t="str">
        <f t="shared" si="25"/>
        <v/>
      </c>
    </row>
    <row r="80" spans="1:43">
      <c r="A80" s="256">
        <f t="shared" si="26"/>
        <v>72</v>
      </c>
      <c r="B80" s="42"/>
      <c r="C80" s="47"/>
      <c r="D80" s="41"/>
      <c r="E80" s="199"/>
      <c r="F80" s="250" t="str">
        <f>IF(ISERROR(VLOOKUP(MATCH($B80,小学校ナンバーカード!$B$3:$B$30,1),小学校ナンバーカード!$A$3:$C$30,3)),"",VLOOKUP(MATCH($B80,小学校ナンバーカード!$B$3:$B$30,1),小学校ナンバーカード!$A$3:$C$30,3))</f>
        <v/>
      </c>
      <c r="G80" s="162" t="str">
        <f t="shared" si="15"/>
        <v/>
      </c>
      <c r="H80" s="35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56" t="str">
        <f>IF($B80="","",IF(ISERROR(MATCH($B80,リレー小女申込!$Q$14:$Q$255,0)),"","○"))</f>
        <v/>
      </c>
      <c r="AC80" s="56" t="str">
        <f>IF(ISERROR(MATCH($B80,リレー小女申込!$Q$14:$Q$205,0)),"",VLOOKUP(MATCH($B80,リレー小女申込!$Q$14:$Q$205,0),リレー小女申込!$N$14:$V$205,9))</f>
        <v/>
      </c>
      <c r="AE80" s="97" t="str">
        <f t="shared" si="14"/>
        <v/>
      </c>
      <c r="AG80" s="2"/>
      <c r="AH80" t="str">
        <f t="shared" si="16"/>
        <v/>
      </c>
      <c r="AI80" t="str">
        <f t="shared" si="17"/>
        <v/>
      </c>
      <c r="AJ80" t="str">
        <f t="shared" si="18"/>
        <v/>
      </c>
      <c r="AK80" t="str">
        <f t="shared" si="19"/>
        <v/>
      </c>
      <c r="AL80" t="str">
        <f t="shared" si="20"/>
        <v/>
      </c>
      <c r="AM80" t="str">
        <f t="shared" si="21"/>
        <v/>
      </c>
      <c r="AN80" t="str">
        <f t="shared" si="22"/>
        <v/>
      </c>
      <c r="AO80" t="str">
        <f t="shared" si="23"/>
        <v/>
      </c>
      <c r="AP80" t="str">
        <f t="shared" si="24"/>
        <v/>
      </c>
      <c r="AQ80" t="str">
        <f t="shared" si="25"/>
        <v/>
      </c>
    </row>
    <row r="81" spans="1:43">
      <c r="A81" s="250">
        <f t="shared" si="26"/>
        <v>73</v>
      </c>
      <c r="B81" s="42"/>
      <c r="C81" s="47"/>
      <c r="D81" s="41"/>
      <c r="E81" s="199"/>
      <c r="F81" s="250" t="str">
        <f>IF(ISERROR(VLOOKUP(MATCH($B81,小学校ナンバーカード!$B$3:$B$30,1),小学校ナンバーカード!$A$3:$C$30,3)),"",VLOOKUP(MATCH($B81,小学校ナンバーカード!$B$3:$B$30,1),小学校ナンバーカード!$A$3:$C$30,3))</f>
        <v/>
      </c>
      <c r="G81" s="162" t="str">
        <f t="shared" si="15"/>
        <v/>
      </c>
      <c r="H81" s="35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56" t="str">
        <f>IF($B81="","",IF(ISERROR(MATCH($B81,リレー小女申込!$Q$14:$Q$255,0)),"","○"))</f>
        <v/>
      </c>
      <c r="AC81" s="56" t="str">
        <f>IF(ISERROR(MATCH($B81,リレー小女申込!$Q$14:$Q$205,0)),"",VLOOKUP(MATCH($B81,リレー小女申込!$Q$14:$Q$205,0),リレー小女申込!$N$14:$V$205,9))</f>
        <v/>
      </c>
      <c r="AE81" s="97" t="str">
        <f t="shared" si="14"/>
        <v/>
      </c>
      <c r="AG81" s="2"/>
      <c r="AH81" t="str">
        <f t="shared" si="16"/>
        <v/>
      </c>
      <c r="AI81" t="str">
        <f t="shared" si="17"/>
        <v/>
      </c>
      <c r="AJ81" t="str">
        <f t="shared" si="18"/>
        <v/>
      </c>
      <c r="AK81" t="str">
        <f t="shared" si="19"/>
        <v/>
      </c>
      <c r="AL81" t="str">
        <f t="shared" si="20"/>
        <v/>
      </c>
      <c r="AM81" t="str">
        <f t="shared" si="21"/>
        <v/>
      </c>
      <c r="AN81" t="str">
        <f t="shared" si="22"/>
        <v/>
      </c>
      <c r="AO81" t="str">
        <f t="shared" si="23"/>
        <v/>
      </c>
      <c r="AP81" t="str">
        <f t="shared" si="24"/>
        <v/>
      </c>
      <c r="AQ81" t="str">
        <f t="shared" si="25"/>
        <v/>
      </c>
    </row>
    <row r="82" spans="1:43">
      <c r="A82" s="250">
        <f t="shared" si="26"/>
        <v>74</v>
      </c>
      <c r="B82" s="42"/>
      <c r="C82" s="47"/>
      <c r="D82" s="41"/>
      <c r="E82" s="199"/>
      <c r="F82" s="250" t="str">
        <f>IF(ISERROR(VLOOKUP(MATCH($B82,小学校ナンバーカード!$B$3:$B$30,1),小学校ナンバーカード!$A$3:$C$30,3)),"",VLOOKUP(MATCH($B82,小学校ナンバーカード!$B$3:$B$30,1),小学校ナンバーカード!$A$3:$C$30,3))</f>
        <v/>
      </c>
      <c r="G82" s="162" t="str">
        <f t="shared" si="15"/>
        <v/>
      </c>
      <c r="H82" s="35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56" t="str">
        <f>IF($B82="","",IF(ISERROR(MATCH($B82,リレー小女申込!$Q$14:$Q$255,0)),"","○"))</f>
        <v/>
      </c>
      <c r="AC82" s="56" t="str">
        <f>IF(ISERROR(MATCH($B82,リレー小女申込!$Q$14:$Q$205,0)),"",VLOOKUP(MATCH($B82,リレー小女申込!$Q$14:$Q$205,0),リレー小女申込!$N$14:$V$205,9))</f>
        <v/>
      </c>
      <c r="AE82" s="97" t="str">
        <f t="shared" si="14"/>
        <v/>
      </c>
      <c r="AG82" s="2"/>
      <c r="AH82" t="str">
        <f t="shared" si="16"/>
        <v/>
      </c>
      <c r="AI82" t="str">
        <f t="shared" si="17"/>
        <v/>
      </c>
      <c r="AJ82" t="str">
        <f t="shared" si="18"/>
        <v/>
      </c>
      <c r="AK82" t="str">
        <f t="shared" si="19"/>
        <v/>
      </c>
      <c r="AL82" t="str">
        <f t="shared" si="20"/>
        <v/>
      </c>
      <c r="AM82" t="str">
        <f t="shared" si="21"/>
        <v/>
      </c>
      <c r="AN82" t="str">
        <f t="shared" si="22"/>
        <v/>
      </c>
      <c r="AO82" t="str">
        <f t="shared" si="23"/>
        <v/>
      </c>
      <c r="AP82" t="str">
        <f t="shared" si="24"/>
        <v/>
      </c>
      <c r="AQ82" t="str">
        <f t="shared" si="25"/>
        <v/>
      </c>
    </row>
    <row r="83" spans="1:43">
      <c r="A83" s="250">
        <f t="shared" si="26"/>
        <v>75</v>
      </c>
      <c r="B83" s="42"/>
      <c r="C83" s="47"/>
      <c r="D83" s="41"/>
      <c r="E83" s="199"/>
      <c r="F83" s="250" t="str">
        <f>IF(ISERROR(VLOOKUP(MATCH($B83,小学校ナンバーカード!$B$3:$B$30,1),小学校ナンバーカード!$A$3:$C$30,3)),"",VLOOKUP(MATCH($B83,小学校ナンバーカード!$B$3:$B$30,1),小学校ナンバーカード!$A$3:$C$30,3))</f>
        <v/>
      </c>
      <c r="G83" s="162" t="str">
        <f t="shared" si="15"/>
        <v/>
      </c>
      <c r="H83" s="35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56" t="str">
        <f>IF($B83="","",IF(ISERROR(MATCH($B83,リレー小女申込!$Q$14:$Q$255,0)),"","○"))</f>
        <v/>
      </c>
      <c r="AC83" s="56" t="str">
        <f>IF(ISERROR(MATCH($B83,リレー小女申込!$Q$14:$Q$205,0)),"",VLOOKUP(MATCH($B83,リレー小女申込!$Q$14:$Q$205,0),リレー小女申込!$N$14:$V$205,9))</f>
        <v/>
      </c>
      <c r="AE83" s="97" t="str">
        <f t="shared" si="14"/>
        <v/>
      </c>
      <c r="AG83" s="2"/>
      <c r="AH83" t="str">
        <f t="shared" si="16"/>
        <v/>
      </c>
      <c r="AI83" t="str">
        <f t="shared" si="17"/>
        <v/>
      </c>
      <c r="AJ83" t="str">
        <f t="shared" si="18"/>
        <v/>
      </c>
      <c r="AK83" t="str">
        <f t="shared" si="19"/>
        <v/>
      </c>
      <c r="AL83" t="str">
        <f t="shared" si="20"/>
        <v/>
      </c>
      <c r="AM83" t="str">
        <f t="shared" si="21"/>
        <v/>
      </c>
      <c r="AN83" t="str">
        <f t="shared" si="22"/>
        <v/>
      </c>
      <c r="AO83" t="str">
        <f t="shared" si="23"/>
        <v/>
      </c>
      <c r="AP83" t="str">
        <f t="shared" si="24"/>
        <v/>
      </c>
      <c r="AQ83" t="str">
        <f t="shared" si="25"/>
        <v/>
      </c>
    </row>
    <row r="84" spans="1:43">
      <c r="A84" s="250">
        <f t="shared" si="26"/>
        <v>76</v>
      </c>
      <c r="B84" s="42"/>
      <c r="C84" s="47"/>
      <c r="D84" s="41"/>
      <c r="E84" s="199"/>
      <c r="F84" s="250" t="str">
        <f>IF(ISERROR(VLOOKUP(MATCH($B84,小学校ナンバーカード!$B$3:$B$30,1),小学校ナンバーカード!$A$3:$C$30,3)),"",VLOOKUP(MATCH($B84,小学校ナンバーカード!$B$3:$B$30,1),小学校ナンバーカード!$A$3:$C$30,3))</f>
        <v/>
      </c>
      <c r="G84" s="162" t="str">
        <f t="shared" si="15"/>
        <v/>
      </c>
      <c r="H84" s="35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56" t="str">
        <f>IF($B84="","",IF(ISERROR(MATCH($B84,リレー小女申込!$Q$14:$Q$255,0)),"","○"))</f>
        <v/>
      </c>
      <c r="AC84" s="56" t="str">
        <f>IF(ISERROR(MATCH($B84,リレー小女申込!$Q$14:$Q$205,0)),"",VLOOKUP(MATCH($B84,リレー小女申込!$Q$14:$Q$205,0),リレー小女申込!$N$14:$V$205,9))</f>
        <v/>
      </c>
      <c r="AE84" s="97" t="str">
        <f t="shared" si="14"/>
        <v/>
      </c>
      <c r="AG84" s="2"/>
      <c r="AH84" t="str">
        <f t="shared" si="16"/>
        <v/>
      </c>
      <c r="AI84" t="str">
        <f t="shared" si="17"/>
        <v/>
      </c>
      <c r="AJ84" t="str">
        <f t="shared" si="18"/>
        <v/>
      </c>
      <c r="AK84" t="str">
        <f t="shared" si="19"/>
        <v/>
      </c>
      <c r="AL84" t="str">
        <f t="shared" si="20"/>
        <v/>
      </c>
      <c r="AM84" t="str">
        <f t="shared" si="21"/>
        <v/>
      </c>
      <c r="AN84" t="str">
        <f t="shared" si="22"/>
        <v/>
      </c>
      <c r="AO84" t="str">
        <f t="shared" si="23"/>
        <v/>
      </c>
      <c r="AP84" t="str">
        <f t="shared" si="24"/>
        <v/>
      </c>
      <c r="AQ84" t="str">
        <f t="shared" si="25"/>
        <v/>
      </c>
    </row>
    <row r="85" spans="1:43">
      <c r="A85" s="250">
        <f t="shared" si="26"/>
        <v>77</v>
      </c>
      <c r="B85" s="42"/>
      <c r="C85" s="47"/>
      <c r="D85" s="41"/>
      <c r="E85" s="199"/>
      <c r="F85" s="250" t="str">
        <f>IF(ISERROR(VLOOKUP(MATCH($B85,小学校ナンバーカード!$B$3:$B$30,1),小学校ナンバーカード!$A$3:$C$30,3)),"",VLOOKUP(MATCH($B85,小学校ナンバーカード!$B$3:$B$30,1),小学校ナンバーカード!$A$3:$C$30,3))</f>
        <v/>
      </c>
      <c r="G85" s="162" t="str">
        <f t="shared" si="15"/>
        <v/>
      </c>
      <c r="H85" s="35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56" t="str">
        <f>IF($B85="","",IF(ISERROR(MATCH($B85,リレー小女申込!$Q$14:$Q$255,0)),"","○"))</f>
        <v/>
      </c>
      <c r="AC85" s="56" t="str">
        <f>IF(ISERROR(MATCH($B85,リレー小女申込!$Q$14:$Q$205,0)),"",VLOOKUP(MATCH($B85,リレー小女申込!$Q$14:$Q$205,0),リレー小女申込!$N$14:$V$205,9))</f>
        <v/>
      </c>
      <c r="AE85" s="97" t="str">
        <f t="shared" si="14"/>
        <v/>
      </c>
      <c r="AG85" s="2"/>
      <c r="AH85" t="str">
        <f t="shared" si="16"/>
        <v/>
      </c>
      <c r="AI85" t="str">
        <f t="shared" si="17"/>
        <v/>
      </c>
      <c r="AJ85" t="str">
        <f t="shared" si="18"/>
        <v/>
      </c>
      <c r="AK85" t="str">
        <f t="shared" si="19"/>
        <v/>
      </c>
      <c r="AL85" t="str">
        <f t="shared" si="20"/>
        <v/>
      </c>
      <c r="AM85" t="str">
        <f t="shared" si="21"/>
        <v/>
      </c>
      <c r="AN85" t="str">
        <f t="shared" si="22"/>
        <v/>
      </c>
      <c r="AO85" t="str">
        <f t="shared" si="23"/>
        <v/>
      </c>
      <c r="AP85" t="str">
        <f t="shared" si="24"/>
        <v/>
      </c>
      <c r="AQ85" t="str">
        <f t="shared" si="25"/>
        <v/>
      </c>
    </row>
    <row r="86" spans="1:43">
      <c r="A86" s="250">
        <f t="shared" si="26"/>
        <v>78</v>
      </c>
      <c r="B86" s="42"/>
      <c r="C86" s="47"/>
      <c r="D86" s="41"/>
      <c r="E86" s="199"/>
      <c r="F86" s="250" t="str">
        <f>IF(ISERROR(VLOOKUP(MATCH($B86,小学校ナンバーカード!$B$3:$B$30,1),小学校ナンバーカード!$A$3:$C$30,3)),"",VLOOKUP(MATCH($B86,小学校ナンバーカード!$B$3:$B$30,1),小学校ナンバーカード!$A$3:$C$30,3))</f>
        <v/>
      </c>
      <c r="G86" s="162" t="str">
        <f t="shared" si="15"/>
        <v/>
      </c>
      <c r="H86" s="35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56" t="str">
        <f>IF($B86="","",IF(ISERROR(MATCH($B86,リレー小女申込!$Q$14:$Q$255,0)),"","○"))</f>
        <v/>
      </c>
      <c r="AC86" s="56" t="str">
        <f>IF(ISERROR(MATCH($B86,リレー小女申込!$Q$14:$Q$205,0)),"",VLOOKUP(MATCH($B86,リレー小女申込!$Q$14:$Q$205,0),リレー小女申込!$N$14:$V$205,9))</f>
        <v/>
      </c>
      <c r="AE86" s="97" t="str">
        <f t="shared" si="14"/>
        <v/>
      </c>
      <c r="AG86" s="2"/>
      <c r="AH86" t="str">
        <f t="shared" si="16"/>
        <v/>
      </c>
      <c r="AI86" t="str">
        <f t="shared" si="17"/>
        <v/>
      </c>
      <c r="AJ86" t="str">
        <f t="shared" si="18"/>
        <v/>
      </c>
      <c r="AK86" t="str">
        <f t="shared" si="19"/>
        <v/>
      </c>
      <c r="AL86" t="str">
        <f t="shared" si="20"/>
        <v/>
      </c>
      <c r="AM86" t="str">
        <f t="shared" si="21"/>
        <v/>
      </c>
      <c r="AN86" t="str">
        <f t="shared" si="22"/>
        <v/>
      </c>
      <c r="AO86" t="str">
        <f t="shared" si="23"/>
        <v/>
      </c>
      <c r="AP86" t="str">
        <f t="shared" si="24"/>
        <v/>
      </c>
      <c r="AQ86" t="str">
        <f t="shared" si="25"/>
        <v/>
      </c>
    </row>
    <row r="87" spans="1:43">
      <c r="A87" s="250">
        <f t="shared" si="26"/>
        <v>79</v>
      </c>
      <c r="B87" s="42"/>
      <c r="C87" s="47"/>
      <c r="D87" s="41"/>
      <c r="E87" s="199"/>
      <c r="F87" s="250" t="str">
        <f>IF(ISERROR(VLOOKUP(MATCH($B87,小学校ナンバーカード!$B$3:$B$30,1),小学校ナンバーカード!$A$3:$C$30,3)),"",VLOOKUP(MATCH($B87,小学校ナンバーカード!$B$3:$B$30,1),小学校ナンバーカード!$A$3:$C$30,3))</f>
        <v/>
      </c>
      <c r="G87" s="162" t="str">
        <f t="shared" si="15"/>
        <v/>
      </c>
      <c r="H87" s="35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56" t="str">
        <f>IF($B87="","",IF(ISERROR(MATCH($B87,リレー小女申込!$Q$14:$Q$255,0)),"","○"))</f>
        <v/>
      </c>
      <c r="AC87" s="56" t="str">
        <f>IF(ISERROR(MATCH($B87,リレー小女申込!$Q$14:$Q$205,0)),"",VLOOKUP(MATCH($B87,リレー小女申込!$Q$14:$Q$205,0),リレー小女申込!$N$14:$V$205,9))</f>
        <v/>
      </c>
      <c r="AE87" s="97" t="str">
        <f t="shared" si="14"/>
        <v/>
      </c>
      <c r="AG87" s="2"/>
      <c r="AH87" t="str">
        <f t="shared" si="16"/>
        <v/>
      </c>
      <c r="AI87" t="str">
        <f t="shared" si="17"/>
        <v/>
      </c>
      <c r="AJ87" t="str">
        <f t="shared" si="18"/>
        <v/>
      </c>
      <c r="AK87" t="str">
        <f t="shared" si="19"/>
        <v/>
      </c>
      <c r="AL87" t="str">
        <f t="shared" si="20"/>
        <v/>
      </c>
      <c r="AM87" t="str">
        <f t="shared" si="21"/>
        <v/>
      </c>
      <c r="AN87" t="str">
        <f t="shared" si="22"/>
        <v/>
      </c>
      <c r="AO87" t="str">
        <f t="shared" si="23"/>
        <v/>
      </c>
      <c r="AP87" t="str">
        <f t="shared" si="24"/>
        <v/>
      </c>
      <c r="AQ87" t="str">
        <f t="shared" si="25"/>
        <v/>
      </c>
    </row>
    <row r="88" spans="1:43">
      <c r="A88" s="251">
        <f t="shared" si="26"/>
        <v>80</v>
      </c>
      <c r="B88" s="49"/>
      <c r="C88" s="50"/>
      <c r="D88" s="51"/>
      <c r="E88" s="202"/>
      <c r="F88" s="253" t="str">
        <f>IF(ISERROR(VLOOKUP(MATCH($B88,小学校ナンバーカード!$B$3:$B$30,1),小学校ナンバーカード!$A$3:$C$30,3)),"",VLOOKUP(MATCH($B88,小学校ナンバーカード!$B$3:$B$30,1),小学校ナンバーカード!$A$3:$C$30,3))</f>
        <v/>
      </c>
      <c r="G88" s="163" t="str">
        <f t="shared" si="15"/>
        <v/>
      </c>
      <c r="H88" s="57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9" t="str">
        <f>IF($B88="","",IF(ISERROR(MATCH($B88,リレー小女申込!$Q$14:$Q$255,0)),"","○"))</f>
        <v/>
      </c>
      <c r="AC88" s="59" t="str">
        <f>IF(ISERROR(MATCH($B88,リレー小女申込!$Q$14:$Q$205,0)),"",VLOOKUP(MATCH($B88,リレー小女申込!$Q$14:$Q$205,0),リレー小女申込!$N$14:$V$205,9))</f>
        <v/>
      </c>
      <c r="AE88" s="97" t="str">
        <f t="shared" si="14"/>
        <v/>
      </c>
      <c r="AG88" s="2"/>
      <c r="AH88" t="str">
        <f t="shared" si="16"/>
        <v/>
      </c>
      <c r="AI88" t="str">
        <f t="shared" si="17"/>
        <v/>
      </c>
      <c r="AJ88" t="str">
        <f t="shared" si="18"/>
        <v/>
      </c>
      <c r="AK88" t="str">
        <f t="shared" si="19"/>
        <v/>
      </c>
      <c r="AL88" t="str">
        <f t="shared" si="20"/>
        <v/>
      </c>
      <c r="AM88" t="str">
        <f t="shared" si="21"/>
        <v/>
      </c>
      <c r="AN88" t="str">
        <f t="shared" si="22"/>
        <v/>
      </c>
      <c r="AO88" t="str">
        <f t="shared" si="23"/>
        <v/>
      </c>
      <c r="AP88" t="str">
        <f t="shared" si="24"/>
        <v/>
      </c>
      <c r="AQ88" t="str">
        <f t="shared" si="25"/>
        <v/>
      </c>
    </row>
    <row r="89" spans="1:43">
      <c r="A89" s="249">
        <f t="shared" si="26"/>
        <v>81</v>
      </c>
      <c r="B89" s="44"/>
      <c r="C89" s="46"/>
      <c r="D89" s="40"/>
      <c r="E89" s="198"/>
      <c r="F89" s="249" t="str">
        <f>IF(ISERROR(VLOOKUP(MATCH($B89,小学校ナンバーカード!$B$3:$B$30,1),小学校ナンバーカード!$A$3:$C$30,3)),"",VLOOKUP(MATCH($B89,小学校ナンバーカード!$B$3:$B$30,1),小学校ナンバーカード!$A$3:$C$30,3))</f>
        <v/>
      </c>
      <c r="G89" s="161" t="str">
        <f t="shared" si="15"/>
        <v/>
      </c>
      <c r="H89" s="33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55" t="str">
        <f>IF($B89="","",IF(ISERROR(MATCH($B89,リレー小女申込!$Q$14:$Q$255,0)),"","○"))</f>
        <v/>
      </c>
      <c r="AC89" s="55" t="str">
        <f>IF(ISERROR(MATCH($B89,リレー小女申込!$Q$14:$Q$205,0)),"",VLOOKUP(MATCH($B89,リレー小女申込!$Q$14:$Q$205,0),リレー小女申込!$N$14:$V$205,9))</f>
        <v/>
      </c>
      <c r="AE89" s="97" t="str">
        <f t="shared" si="14"/>
        <v/>
      </c>
      <c r="AG89" s="2"/>
      <c r="AH89" t="str">
        <f t="shared" si="16"/>
        <v/>
      </c>
      <c r="AI89" t="str">
        <f t="shared" si="17"/>
        <v/>
      </c>
      <c r="AJ89" t="str">
        <f t="shared" si="18"/>
        <v/>
      </c>
      <c r="AK89" t="str">
        <f t="shared" si="19"/>
        <v/>
      </c>
      <c r="AL89" t="str">
        <f t="shared" si="20"/>
        <v/>
      </c>
      <c r="AM89" t="str">
        <f t="shared" si="21"/>
        <v/>
      </c>
      <c r="AN89" t="str">
        <f t="shared" si="22"/>
        <v/>
      </c>
      <c r="AO89" t="str">
        <f t="shared" si="23"/>
        <v/>
      </c>
      <c r="AP89" t="str">
        <f t="shared" si="24"/>
        <v/>
      </c>
      <c r="AQ89" t="str">
        <f t="shared" si="25"/>
        <v/>
      </c>
    </row>
    <row r="90" spans="1:43">
      <c r="A90" s="256">
        <f t="shared" si="26"/>
        <v>82</v>
      </c>
      <c r="B90" s="42"/>
      <c r="C90" s="47"/>
      <c r="D90" s="41"/>
      <c r="E90" s="199"/>
      <c r="F90" s="250" t="str">
        <f>IF(ISERROR(VLOOKUP(MATCH($B90,小学校ナンバーカード!$B$3:$B$30,1),小学校ナンバーカード!$A$3:$C$30,3)),"",VLOOKUP(MATCH($B90,小学校ナンバーカード!$B$3:$B$30,1),小学校ナンバーカード!$A$3:$C$30,3))</f>
        <v/>
      </c>
      <c r="G90" s="162" t="str">
        <f t="shared" si="15"/>
        <v/>
      </c>
      <c r="H90" s="35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56" t="str">
        <f>IF($B90="","",IF(ISERROR(MATCH($B90,リレー小女申込!$Q$14:$Q$255,0)),"","○"))</f>
        <v/>
      </c>
      <c r="AC90" s="56" t="str">
        <f>IF(ISERROR(MATCH($B90,リレー小女申込!$Q$14:$Q$205,0)),"",VLOOKUP(MATCH($B90,リレー小女申込!$Q$14:$Q$205,0),リレー小女申込!$N$14:$V$205,9))</f>
        <v/>
      </c>
      <c r="AE90" s="97" t="str">
        <f t="shared" si="14"/>
        <v/>
      </c>
      <c r="AG90" s="2"/>
      <c r="AH90" t="str">
        <f t="shared" si="16"/>
        <v/>
      </c>
      <c r="AI90" t="str">
        <f t="shared" si="17"/>
        <v/>
      </c>
      <c r="AJ90" t="str">
        <f t="shared" si="18"/>
        <v/>
      </c>
      <c r="AK90" t="str">
        <f t="shared" si="19"/>
        <v/>
      </c>
      <c r="AL90" t="str">
        <f t="shared" si="20"/>
        <v/>
      </c>
      <c r="AM90" t="str">
        <f t="shared" si="21"/>
        <v/>
      </c>
      <c r="AN90" t="str">
        <f t="shared" si="22"/>
        <v/>
      </c>
      <c r="AO90" t="str">
        <f t="shared" si="23"/>
        <v/>
      </c>
      <c r="AP90" t="str">
        <f t="shared" si="24"/>
        <v/>
      </c>
      <c r="AQ90" t="str">
        <f t="shared" si="25"/>
        <v/>
      </c>
    </row>
    <row r="91" spans="1:43">
      <c r="A91" s="250">
        <f t="shared" si="26"/>
        <v>83</v>
      </c>
      <c r="B91" s="42"/>
      <c r="C91" s="47"/>
      <c r="D91" s="41"/>
      <c r="E91" s="199"/>
      <c r="F91" s="250" t="str">
        <f>IF(ISERROR(VLOOKUP(MATCH($B91,小学校ナンバーカード!$B$3:$B$30,1),小学校ナンバーカード!$A$3:$C$30,3)),"",VLOOKUP(MATCH($B91,小学校ナンバーカード!$B$3:$B$30,1),小学校ナンバーカード!$A$3:$C$30,3))</f>
        <v/>
      </c>
      <c r="G91" s="162" t="str">
        <f t="shared" si="15"/>
        <v/>
      </c>
      <c r="H91" s="35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56" t="str">
        <f>IF($B91="","",IF(ISERROR(MATCH($B91,リレー小女申込!$Q$14:$Q$255,0)),"","○"))</f>
        <v/>
      </c>
      <c r="AC91" s="56" t="str">
        <f>IF(ISERROR(MATCH($B91,リレー小女申込!$Q$14:$Q$205,0)),"",VLOOKUP(MATCH($B91,リレー小女申込!$Q$14:$Q$205,0),リレー小女申込!$N$14:$V$205,9))</f>
        <v/>
      </c>
      <c r="AE91" s="97" t="str">
        <f t="shared" si="14"/>
        <v/>
      </c>
      <c r="AG91" s="2"/>
      <c r="AH91" t="str">
        <f t="shared" si="16"/>
        <v/>
      </c>
      <c r="AI91" t="str">
        <f t="shared" si="17"/>
        <v/>
      </c>
      <c r="AJ91" t="str">
        <f t="shared" si="18"/>
        <v/>
      </c>
      <c r="AK91" t="str">
        <f t="shared" si="19"/>
        <v/>
      </c>
      <c r="AL91" t="str">
        <f t="shared" si="20"/>
        <v/>
      </c>
      <c r="AM91" t="str">
        <f t="shared" si="21"/>
        <v/>
      </c>
      <c r="AN91" t="str">
        <f t="shared" si="22"/>
        <v/>
      </c>
      <c r="AO91" t="str">
        <f t="shared" si="23"/>
        <v/>
      </c>
      <c r="AP91" t="str">
        <f t="shared" si="24"/>
        <v/>
      </c>
      <c r="AQ91" t="str">
        <f t="shared" si="25"/>
        <v/>
      </c>
    </row>
    <row r="92" spans="1:43">
      <c r="A92" s="250">
        <f t="shared" si="26"/>
        <v>84</v>
      </c>
      <c r="B92" s="42"/>
      <c r="C92" s="47"/>
      <c r="D92" s="41"/>
      <c r="E92" s="199"/>
      <c r="F92" s="250" t="str">
        <f>IF(ISERROR(VLOOKUP(MATCH($B92,小学校ナンバーカード!$B$3:$B$30,1),小学校ナンバーカード!$A$3:$C$30,3)),"",VLOOKUP(MATCH($B92,小学校ナンバーカード!$B$3:$B$30,1),小学校ナンバーカード!$A$3:$C$30,3))</f>
        <v/>
      </c>
      <c r="G92" s="162" t="str">
        <f t="shared" si="15"/>
        <v/>
      </c>
      <c r="H92" s="35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56" t="str">
        <f>IF($B92="","",IF(ISERROR(MATCH($B92,リレー小女申込!$Q$14:$Q$255,0)),"","○"))</f>
        <v/>
      </c>
      <c r="AC92" s="56" t="str">
        <f>IF(ISERROR(MATCH($B92,リレー小女申込!$Q$14:$Q$205,0)),"",VLOOKUP(MATCH($B92,リレー小女申込!$Q$14:$Q$205,0),リレー小女申込!$N$14:$V$205,9))</f>
        <v/>
      </c>
      <c r="AE92" s="97" t="str">
        <f t="shared" si="14"/>
        <v/>
      </c>
      <c r="AG92" s="2"/>
      <c r="AH92" t="str">
        <f t="shared" si="16"/>
        <v/>
      </c>
      <c r="AI92" t="str">
        <f t="shared" si="17"/>
        <v/>
      </c>
      <c r="AJ92" t="str">
        <f t="shared" si="18"/>
        <v/>
      </c>
      <c r="AK92" t="str">
        <f t="shared" si="19"/>
        <v/>
      </c>
      <c r="AL92" t="str">
        <f t="shared" si="20"/>
        <v/>
      </c>
      <c r="AM92" t="str">
        <f t="shared" si="21"/>
        <v/>
      </c>
      <c r="AN92" t="str">
        <f t="shared" si="22"/>
        <v/>
      </c>
      <c r="AO92" t="str">
        <f t="shared" si="23"/>
        <v/>
      </c>
      <c r="AP92" t="str">
        <f t="shared" si="24"/>
        <v/>
      </c>
      <c r="AQ92" t="str">
        <f t="shared" si="25"/>
        <v/>
      </c>
    </row>
    <row r="93" spans="1:43">
      <c r="A93" s="250">
        <f t="shared" si="26"/>
        <v>85</v>
      </c>
      <c r="B93" s="42"/>
      <c r="C93" s="47"/>
      <c r="D93" s="41"/>
      <c r="E93" s="199"/>
      <c r="F93" s="250" t="str">
        <f>IF(ISERROR(VLOOKUP(MATCH($B93,小学校ナンバーカード!$B$3:$B$30,1),小学校ナンバーカード!$A$3:$C$30,3)),"",VLOOKUP(MATCH($B93,小学校ナンバーカード!$B$3:$B$30,1),小学校ナンバーカード!$A$3:$C$30,3))</f>
        <v/>
      </c>
      <c r="G93" s="162" t="str">
        <f t="shared" si="15"/>
        <v/>
      </c>
      <c r="H93" s="35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56" t="str">
        <f>IF($B93="","",IF(ISERROR(MATCH($B93,リレー小女申込!$Q$14:$Q$255,0)),"","○"))</f>
        <v/>
      </c>
      <c r="AC93" s="56" t="str">
        <f>IF(ISERROR(MATCH($B93,リレー小女申込!$Q$14:$Q$205,0)),"",VLOOKUP(MATCH($B93,リレー小女申込!$Q$14:$Q$205,0),リレー小女申込!$N$14:$V$205,9))</f>
        <v/>
      </c>
      <c r="AE93" s="97" t="str">
        <f t="shared" si="14"/>
        <v/>
      </c>
      <c r="AG93" s="2"/>
      <c r="AH93" t="str">
        <f t="shared" si="16"/>
        <v/>
      </c>
      <c r="AI93" t="str">
        <f t="shared" si="17"/>
        <v/>
      </c>
      <c r="AJ93" t="str">
        <f t="shared" si="18"/>
        <v/>
      </c>
      <c r="AK93" t="str">
        <f t="shared" si="19"/>
        <v/>
      </c>
      <c r="AL93" t="str">
        <f t="shared" si="20"/>
        <v/>
      </c>
      <c r="AM93" t="str">
        <f t="shared" si="21"/>
        <v/>
      </c>
      <c r="AN93" t="str">
        <f t="shared" si="22"/>
        <v/>
      </c>
      <c r="AO93" t="str">
        <f t="shared" si="23"/>
        <v/>
      </c>
      <c r="AP93" t="str">
        <f t="shared" si="24"/>
        <v/>
      </c>
      <c r="AQ93" t="str">
        <f t="shared" si="25"/>
        <v/>
      </c>
    </row>
    <row r="94" spans="1:43">
      <c r="A94" s="250">
        <f t="shared" si="26"/>
        <v>86</v>
      </c>
      <c r="B94" s="42"/>
      <c r="C94" s="47"/>
      <c r="D94" s="41"/>
      <c r="E94" s="199"/>
      <c r="F94" s="250" t="str">
        <f>IF(ISERROR(VLOOKUP(MATCH($B94,小学校ナンバーカード!$B$3:$B$30,1),小学校ナンバーカード!$A$3:$C$30,3)),"",VLOOKUP(MATCH($B94,小学校ナンバーカード!$B$3:$B$30,1),小学校ナンバーカード!$A$3:$C$30,3))</f>
        <v/>
      </c>
      <c r="G94" s="162" t="str">
        <f t="shared" si="15"/>
        <v/>
      </c>
      <c r="H94" s="35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56" t="str">
        <f>IF($B94="","",IF(ISERROR(MATCH($B94,リレー小女申込!$Q$14:$Q$255,0)),"","○"))</f>
        <v/>
      </c>
      <c r="AC94" s="56" t="str">
        <f>IF(ISERROR(MATCH($B94,リレー小女申込!$Q$14:$Q$205,0)),"",VLOOKUP(MATCH($B94,リレー小女申込!$Q$14:$Q$205,0),リレー小女申込!$N$14:$V$205,9))</f>
        <v/>
      </c>
      <c r="AE94" s="97" t="str">
        <f t="shared" si="14"/>
        <v/>
      </c>
      <c r="AG94" s="2"/>
      <c r="AH94" t="str">
        <f t="shared" si="16"/>
        <v/>
      </c>
      <c r="AI94" t="str">
        <f t="shared" si="17"/>
        <v/>
      </c>
      <c r="AJ94" t="str">
        <f t="shared" si="18"/>
        <v/>
      </c>
      <c r="AK94" t="str">
        <f t="shared" si="19"/>
        <v/>
      </c>
      <c r="AL94" t="str">
        <f t="shared" si="20"/>
        <v/>
      </c>
      <c r="AM94" t="str">
        <f t="shared" si="21"/>
        <v/>
      </c>
      <c r="AN94" t="str">
        <f t="shared" si="22"/>
        <v/>
      </c>
      <c r="AO94" t="str">
        <f t="shared" si="23"/>
        <v/>
      </c>
      <c r="AP94" t="str">
        <f t="shared" si="24"/>
        <v/>
      </c>
      <c r="AQ94" t="str">
        <f t="shared" si="25"/>
        <v/>
      </c>
    </row>
    <row r="95" spans="1:43">
      <c r="A95" s="250">
        <f t="shared" si="26"/>
        <v>87</v>
      </c>
      <c r="B95" s="42"/>
      <c r="C95" s="47"/>
      <c r="D95" s="41"/>
      <c r="E95" s="199"/>
      <c r="F95" s="250" t="str">
        <f>IF(ISERROR(VLOOKUP(MATCH($B95,小学校ナンバーカード!$B$3:$B$30,1),小学校ナンバーカード!$A$3:$C$30,3)),"",VLOOKUP(MATCH($B95,小学校ナンバーカード!$B$3:$B$30,1),小学校ナンバーカード!$A$3:$C$30,3))</f>
        <v/>
      </c>
      <c r="G95" s="162" t="str">
        <f t="shared" si="15"/>
        <v/>
      </c>
      <c r="H95" s="35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56" t="str">
        <f>IF($B95="","",IF(ISERROR(MATCH($B95,リレー小女申込!$Q$14:$Q$255,0)),"","○"))</f>
        <v/>
      </c>
      <c r="AC95" s="56" t="str">
        <f>IF(ISERROR(MATCH($B95,リレー小女申込!$Q$14:$Q$205,0)),"",VLOOKUP(MATCH($B95,リレー小女申込!$Q$14:$Q$205,0),リレー小女申込!$N$14:$V$205,9))</f>
        <v/>
      </c>
      <c r="AE95" s="97" t="str">
        <f t="shared" si="14"/>
        <v/>
      </c>
      <c r="AG95" s="2"/>
      <c r="AH95" t="str">
        <f t="shared" si="16"/>
        <v/>
      </c>
      <c r="AI95" t="str">
        <f t="shared" si="17"/>
        <v/>
      </c>
      <c r="AJ95" t="str">
        <f t="shared" si="18"/>
        <v/>
      </c>
      <c r="AK95" t="str">
        <f t="shared" si="19"/>
        <v/>
      </c>
      <c r="AL95" t="str">
        <f t="shared" si="20"/>
        <v/>
      </c>
      <c r="AM95" t="str">
        <f t="shared" si="21"/>
        <v/>
      </c>
      <c r="AN95" t="str">
        <f t="shared" si="22"/>
        <v/>
      </c>
      <c r="AO95" t="str">
        <f t="shared" si="23"/>
        <v/>
      </c>
      <c r="AP95" t="str">
        <f t="shared" si="24"/>
        <v/>
      </c>
      <c r="AQ95" t="str">
        <f t="shared" si="25"/>
        <v/>
      </c>
    </row>
    <row r="96" spans="1:43">
      <c r="A96" s="250">
        <f t="shared" si="26"/>
        <v>88</v>
      </c>
      <c r="B96" s="42"/>
      <c r="C96" s="47"/>
      <c r="D96" s="41"/>
      <c r="E96" s="199"/>
      <c r="F96" s="250" t="str">
        <f>IF(ISERROR(VLOOKUP(MATCH($B96,小学校ナンバーカード!$B$3:$B$30,1),小学校ナンバーカード!$A$3:$C$30,3)),"",VLOOKUP(MATCH($B96,小学校ナンバーカード!$B$3:$B$30,1),小学校ナンバーカード!$A$3:$C$30,3))</f>
        <v/>
      </c>
      <c r="G96" s="162" t="str">
        <f t="shared" si="15"/>
        <v/>
      </c>
      <c r="H96" s="35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56" t="str">
        <f>IF($B96="","",IF(ISERROR(MATCH($B96,リレー小女申込!$Q$14:$Q$255,0)),"","○"))</f>
        <v/>
      </c>
      <c r="AC96" s="56" t="str">
        <f>IF(ISERROR(MATCH($B96,リレー小女申込!$Q$14:$Q$205,0)),"",VLOOKUP(MATCH($B96,リレー小女申込!$Q$14:$Q$205,0),リレー小女申込!$N$14:$V$205,9))</f>
        <v/>
      </c>
      <c r="AE96" s="97" t="str">
        <f t="shared" si="14"/>
        <v/>
      </c>
      <c r="AG96" s="2"/>
      <c r="AH96" t="str">
        <f t="shared" si="16"/>
        <v/>
      </c>
      <c r="AI96" t="str">
        <f t="shared" si="17"/>
        <v/>
      </c>
      <c r="AJ96" t="str">
        <f t="shared" si="18"/>
        <v/>
      </c>
      <c r="AK96" t="str">
        <f t="shared" si="19"/>
        <v/>
      </c>
      <c r="AL96" t="str">
        <f t="shared" si="20"/>
        <v/>
      </c>
      <c r="AM96" t="str">
        <f t="shared" si="21"/>
        <v/>
      </c>
      <c r="AN96" t="str">
        <f t="shared" si="22"/>
        <v/>
      </c>
      <c r="AO96" t="str">
        <f t="shared" si="23"/>
        <v/>
      </c>
      <c r="AP96" t="str">
        <f t="shared" si="24"/>
        <v/>
      </c>
      <c r="AQ96" t="str">
        <f t="shared" si="25"/>
        <v/>
      </c>
    </row>
    <row r="97" spans="1:43">
      <c r="A97" s="250">
        <f t="shared" si="26"/>
        <v>89</v>
      </c>
      <c r="B97" s="42"/>
      <c r="C97" s="47"/>
      <c r="D97" s="41"/>
      <c r="E97" s="199"/>
      <c r="F97" s="250" t="str">
        <f>IF(ISERROR(VLOOKUP(MATCH($B97,小学校ナンバーカード!$B$3:$B$30,1),小学校ナンバーカード!$A$3:$C$30,3)),"",VLOOKUP(MATCH($B97,小学校ナンバーカード!$B$3:$B$30,1),小学校ナンバーカード!$A$3:$C$30,3))</f>
        <v/>
      </c>
      <c r="G97" s="162" t="str">
        <f t="shared" si="15"/>
        <v/>
      </c>
      <c r="H97" s="35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56" t="str">
        <f>IF($B97="","",IF(ISERROR(MATCH($B97,リレー小女申込!$Q$14:$Q$255,0)),"","○"))</f>
        <v/>
      </c>
      <c r="AC97" s="56" t="str">
        <f>IF(ISERROR(MATCH($B97,リレー小女申込!$Q$14:$Q$205,0)),"",VLOOKUP(MATCH($B97,リレー小女申込!$Q$14:$Q$205,0),リレー小女申込!$N$14:$V$205,9))</f>
        <v/>
      </c>
      <c r="AE97" s="97" t="str">
        <f t="shared" si="14"/>
        <v/>
      </c>
      <c r="AG97" s="2"/>
      <c r="AH97" t="str">
        <f t="shared" si="16"/>
        <v/>
      </c>
      <c r="AI97" t="str">
        <f t="shared" si="17"/>
        <v/>
      </c>
      <c r="AJ97" t="str">
        <f t="shared" si="18"/>
        <v/>
      </c>
      <c r="AK97" t="str">
        <f t="shared" si="19"/>
        <v/>
      </c>
      <c r="AL97" t="str">
        <f t="shared" si="20"/>
        <v/>
      </c>
      <c r="AM97" t="str">
        <f t="shared" si="21"/>
        <v/>
      </c>
      <c r="AN97" t="str">
        <f t="shared" si="22"/>
        <v/>
      </c>
      <c r="AO97" t="str">
        <f t="shared" si="23"/>
        <v/>
      </c>
      <c r="AP97" t="str">
        <f t="shared" si="24"/>
        <v/>
      </c>
      <c r="AQ97" t="str">
        <f t="shared" si="25"/>
        <v/>
      </c>
    </row>
    <row r="98" spans="1:43">
      <c r="A98" s="251">
        <f t="shared" si="26"/>
        <v>90</v>
      </c>
      <c r="B98" s="45"/>
      <c r="C98" s="48"/>
      <c r="D98" s="43"/>
      <c r="E98" s="200"/>
      <c r="F98" s="251" t="str">
        <f>IF(ISERROR(VLOOKUP(MATCH($B98,小学校ナンバーカード!$B$3:$B$30,1),小学校ナンバーカード!$A$3:$C$30,3)),"",VLOOKUP(MATCH($B98,小学校ナンバーカード!$B$3:$B$30,1),小学校ナンバーカード!$A$3:$C$30,3))</f>
        <v/>
      </c>
      <c r="G98" s="165" t="str">
        <f t="shared" si="15"/>
        <v/>
      </c>
      <c r="H98" s="63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5" t="str">
        <f>IF($B98="","",IF(ISERROR(MATCH($B98,リレー小女申込!$Q$14:$Q$255,0)),"","○"))</f>
        <v/>
      </c>
      <c r="AC98" s="65" t="str">
        <f>IF(ISERROR(MATCH($B98,リレー小女申込!$Q$14:$Q$205,0)),"",VLOOKUP(MATCH($B98,リレー小女申込!$Q$14:$Q$205,0),リレー小女申込!$N$14:$V$205,9))</f>
        <v/>
      </c>
      <c r="AE98" s="97" t="str">
        <f t="shared" si="14"/>
        <v/>
      </c>
      <c r="AG98" s="2"/>
      <c r="AH98" t="str">
        <f t="shared" si="16"/>
        <v/>
      </c>
      <c r="AI98" t="str">
        <f t="shared" si="17"/>
        <v/>
      </c>
      <c r="AJ98" t="str">
        <f t="shared" si="18"/>
        <v/>
      </c>
      <c r="AK98" t="str">
        <f t="shared" si="19"/>
        <v/>
      </c>
      <c r="AL98" t="str">
        <f t="shared" si="20"/>
        <v/>
      </c>
      <c r="AM98" t="str">
        <f t="shared" si="21"/>
        <v/>
      </c>
      <c r="AN98" t="str">
        <f t="shared" si="22"/>
        <v/>
      </c>
      <c r="AO98" t="str">
        <f t="shared" si="23"/>
        <v/>
      </c>
      <c r="AP98" t="str">
        <f t="shared" si="24"/>
        <v/>
      </c>
      <c r="AQ98" t="str">
        <f t="shared" si="25"/>
        <v/>
      </c>
    </row>
    <row r="99" spans="1:43">
      <c r="A99" s="249">
        <f t="shared" si="26"/>
        <v>91</v>
      </c>
      <c r="B99" s="52"/>
      <c r="C99" s="53"/>
      <c r="D99" s="54"/>
      <c r="E99" s="201"/>
      <c r="F99" s="252" t="str">
        <f>IF(ISERROR(VLOOKUP(MATCH($B99,小学校ナンバーカード!$B$3:$B$30,1),小学校ナンバーカード!$A$3:$C$30,3)),"",VLOOKUP(MATCH($B99,小学校ナンバーカード!$B$3:$B$30,1),小学校ナンバーカード!$A$3:$C$30,3))</f>
        <v/>
      </c>
      <c r="G99" s="164" t="str">
        <f t="shared" si="15"/>
        <v/>
      </c>
      <c r="H99" s="60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2" t="str">
        <f>IF($B99="","",IF(ISERROR(MATCH($B99,リレー小女申込!$Q$14:$Q$255,0)),"","○"))</f>
        <v/>
      </c>
      <c r="AC99" s="62" t="str">
        <f>IF(ISERROR(MATCH($B99,リレー小女申込!$Q$14:$Q$205,0)),"",VLOOKUP(MATCH($B99,リレー小女申込!$Q$14:$Q$205,0),リレー小女申込!$N$14:$V$205,9))</f>
        <v/>
      </c>
      <c r="AE99" s="97" t="str">
        <f t="shared" si="14"/>
        <v/>
      </c>
      <c r="AG99" s="2"/>
      <c r="AH99" t="str">
        <f t="shared" si="16"/>
        <v/>
      </c>
      <c r="AI99" t="str">
        <f t="shared" si="17"/>
        <v/>
      </c>
      <c r="AJ99" t="str">
        <f t="shared" si="18"/>
        <v/>
      </c>
      <c r="AK99" t="str">
        <f t="shared" si="19"/>
        <v/>
      </c>
      <c r="AL99" t="str">
        <f t="shared" si="20"/>
        <v/>
      </c>
      <c r="AM99" t="str">
        <f t="shared" si="21"/>
        <v/>
      </c>
      <c r="AN99" t="str">
        <f t="shared" si="22"/>
        <v/>
      </c>
      <c r="AO99" t="str">
        <f t="shared" si="23"/>
        <v/>
      </c>
      <c r="AP99" t="str">
        <f t="shared" si="24"/>
        <v/>
      </c>
      <c r="AQ99" t="str">
        <f t="shared" si="25"/>
        <v/>
      </c>
    </row>
    <row r="100" spans="1:43">
      <c r="A100" s="256">
        <f t="shared" si="26"/>
        <v>92</v>
      </c>
      <c r="B100" s="42"/>
      <c r="C100" s="47"/>
      <c r="D100" s="41"/>
      <c r="E100" s="199"/>
      <c r="F100" s="250" t="str">
        <f>IF(ISERROR(VLOOKUP(MATCH($B100,小学校ナンバーカード!$B$3:$B$30,1),小学校ナンバーカード!$A$3:$C$30,3)),"",VLOOKUP(MATCH($B100,小学校ナンバーカード!$B$3:$B$30,1),小学校ナンバーカード!$A$3:$C$30,3))</f>
        <v/>
      </c>
      <c r="G100" s="162" t="str">
        <f t="shared" si="15"/>
        <v/>
      </c>
      <c r="H100" s="35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56" t="str">
        <f>IF($B100="","",IF(ISERROR(MATCH($B100,リレー小女申込!$Q$14:$Q$255,0)),"","○"))</f>
        <v/>
      </c>
      <c r="AC100" s="56" t="str">
        <f>IF(ISERROR(MATCH($B100,リレー小女申込!$Q$14:$Q$205,0)),"",VLOOKUP(MATCH($B100,リレー小女申込!$Q$14:$Q$205,0),リレー小女申込!$N$14:$V$205,9))</f>
        <v/>
      </c>
      <c r="AE100" s="97" t="str">
        <f t="shared" si="14"/>
        <v/>
      </c>
      <c r="AG100" s="2"/>
      <c r="AH100" t="str">
        <f t="shared" si="16"/>
        <v/>
      </c>
      <c r="AI100" t="str">
        <f t="shared" si="17"/>
        <v/>
      </c>
      <c r="AJ100" t="str">
        <f t="shared" si="18"/>
        <v/>
      </c>
      <c r="AK100" t="str">
        <f t="shared" si="19"/>
        <v/>
      </c>
      <c r="AL100" t="str">
        <f t="shared" si="20"/>
        <v/>
      </c>
      <c r="AM100" t="str">
        <f t="shared" si="21"/>
        <v/>
      </c>
      <c r="AN100" t="str">
        <f t="shared" si="22"/>
        <v/>
      </c>
      <c r="AO100" t="str">
        <f t="shared" si="23"/>
        <v/>
      </c>
      <c r="AP100" t="str">
        <f t="shared" si="24"/>
        <v/>
      </c>
      <c r="AQ100" t="str">
        <f t="shared" si="25"/>
        <v/>
      </c>
    </row>
    <row r="101" spans="1:43">
      <c r="A101" s="250">
        <f t="shared" si="26"/>
        <v>93</v>
      </c>
      <c r="B101" s="42"/>
      <c r="C101" s="47"/>
      <c r="D101" s="41"/>
      <c r="E101" s="199"/>
      <c r="F101" s="250" t="str">
        <f>IF(ISERROR(VLOOKUP(MATCH($B101,小学校ナンバーカード!$B$3:$B$30,1),小学校ナンバーカード!$A$3:$C$30,3)),"",VLOOKUP(MATCH($B101,小学校ナンバーカード!$B$3:$B$30,1),小学校ナンバーカード!$A$3:$C$30,3))</f>
        <v/>
      </c>
      <c r="G101" s="162" t="str">
        <f t="shared" si="15"/>
        <v/>
      </c>
      <c r="H101" s="35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56" t="str">
        <f>IF($B101="","",IF(ISERROR(MATCH($B101,リレー小女申込!$Q$14:$Q$255,0)),"","○"))</f>
        <v/>
      </c>
      <c r="AC101" s="56" t="str">
        <f>IF(ISERROR(MATCH($B101,リレー小女申込!$Q$14:$Q$205,0)),"",VLOOKUP(MATCH($B101,リレー小女申込!$Q$14:$Q$205,0),リレー小女申込!$N$14:$V$205,9))</f>
        <v/>
      </c>
      <c r="AE101" s="97" t="str">
        <f t="shared" si="14"/>
        <v/>
      </c>
      <c r="AG101" s="2"/>
      <c r="AH101" t="str">
        <f t="shared" si="16"/>
        <v/>
      </c>
      <c r="AI101" t="str">
        <f t="shared" si="17"/>
        <v/>
      </c>
      <c r="AJ101" t="str">
        <f t="shared" si="18"/>
        <v/>
      </c>
      <c r="AK101" t="str">
        <f t="shared" si="19"/>
        <v/>
      </c>
      <c r="AL101" t="str">
        <f t="shared" si="20"/>
        <v/>
      </c>
      <c r="AM101" t="str">
        <f t="shared" si="21"/>
        <v/>
      </c>
      <c r="AN101" t="str">
        <f t="shared" si="22"/>
        <v/>
      </c>
      <c r="AO101" t="str">
        <f t="shared" si="23"/>
        <v/>
      </c>
      <c r="AP101" t="str">
        <f t="shared" si="24"/>
        <v/>
      </c>
      <c r="AQ101" t="str">
        <f t="shared" si="25"/>
        <v/>
      </c>
    </row>
    <row r="102" spans="1:43">
      <c r="A102" s="250">
        <f t="shared" si="26"/>
        <v>94</v>
      </c>
      <c r="B102" s="42"/>
      <c r="C102" s="47"/>
      <c r="D102" s="41"/>
      <c r="E102" s="199"/>
      <c r="F102" s="250" t="str">
        <f>IF(ISERROR(VLOOKUP(MATCH($B102,小学校ナンバーカード!$B$3:$B$30,1),小学校ナンバーカード!$A$3:$C$30,3)),"",VLOOKUP(MATCH($B102,小学校ナンバーカード!$B$3:$B$30,1),小学校ナンバーカード!$A$3:$C$30,3))</f>
        <v/>
      </c>
      <c r="G102" s="162" t="str">
        <f t="shared" si="15"/>
        <v/>
      </c>
      <c r="H102" s="35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56" t="str">
        <f>IF($B102="","",IF(ISERROR(MATCH($B102,リレー小女申込!$Q$14:$Q$255,0)),"","○"))</f>
        <v/>
      </c>
      <c r="AC102" s="56" t="str">
        <f>IF(ISERROR(MATCH($B102,リレー小女申込!$Q$14:$Q$205,0)),"",VLOOKUP(MATCH($B102,リレー小女申込!$Q$14:$Q$205,0),リレー小女申込!$N$14:$V$205,9))</f>
        <v/>
      </c>
      <c r="AE102" s="97" t="str">
        <f t="shared" si="14"/>
        <v/>
      </c>
      <c r="AG102" s="2"/>
      <c r="AH102" t="str">
        <f t="shared" si="16"/>
        <v/>
      </c>
      <c r="AI102" t="str">
        <f t="shared" si="17"/>
        <v/>
      </c>
      <c r="AJ102" t="str">
        <f t="shared" si="18"/>
        <v/>
      </c>
      <c r="AK102" t="str">
        <f t="shared" si="19"/>
        <v/>
      </c>
      <c r="AL102" t="str">
        <f t="shared" si="20"/>
        <v/>
      </c>
      <c r="AM102" t="str">
        <f t="shared" si="21"/>
        <v/>
      </c>
      <c r="AN102" t="str">
        <f t="shared" si="22"/>
        <v/>
      </c>
      <c r="AO102" t="str">
        <f t="shared" si="23"/>
        <v/>
      </c>
      <c r="AP102" t="str">
        <f t="shared" si="24"/>
        <v/>
      </c>
      <c r="AQ102" t="str">
        <f t="shared" si="25"/>
        <v/>
      </c>
    </row>
    <row r="103" spans="1:43">
      <c r="A103" s="250">
        <f t="shared" si="26"/>
        <v>95</v>
      </c>
      <c r="B103" s="42"/>
      <c r="C103" s="47"/>
      <c r="D103" s="41"/>
      <c r="E103" s="199"/>
      <c r="F103" s="250" t="str">
        <f>IF(ISERROR(VLOOKUP(MATCH($B103,小学校ナンバーカード!$B$3:$B$30,1),小学校ナンバーカード!$A$3:$C$30,3)),"",VLOOKUP(MATCH($B103,小学校ナンバーカード!$B$3:$B$30,1),小学校ナンバーカード!$A$3:$C$30,3))</f>
        <v/>
      </c>
      <c r="G103" s="162" t="str">
        <f t="shared" si="15"/>
        <v/>
      </c>
      <c r="H103" s="35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56" t="str">
        <f>IF($B103="","",IF(ISERROR(MATCH($B103,リレー小女申込!$Q$14:$Q$255,0)),"","○"))</f>
        <v/>
      </c>
      <c r="AC103" s="56" t="str">
        <f>IF(ISERROR(MATCH($B103,リレー小女申込!$Q$14:$Q$205,0)),"",VLOOKUP(MATCH($B103,リレー小女申込!$Q$14:$Q$205,0),リレー小女申込!$N$14:$V$205,9))</f>
        <v/>
      </c>
      <c r="AE103" s="97" t="str">
        <f t="shared" si="14"/>
        <v/>
      </c>
      <c r="AG103" s="2"/>
      <c r="AH103" t="str">
        <f t="shared" si="16"/>
        <v/>
      </c>
      <c r="AI103" t="str">
        <f t="shared" si="17"/>
        <v/>
      </c>
      <c r="AJ103" t="str">
        <f t="shared" si="18"/>
        <v/>
      </c>
      <c r="AK103" t="str">
        <f t="shared" si="19"/>
        <v/>
      </c>
      <c r="AL103" t="str">
        <f t="shared" si="20"/>
        <v/>
      </c>
      <c r="AM103" t="str">
        <f t="shared" si="21"/>
        <v/>
      </c>
      <c r="AN103" t="str">
        <f t="shared" si="22"/>
        <v/>
      </c>
      <c r="AO103" t="str">
        <f t="shared" si="23"/>
        <v/>
      </c>
      <c r="AP103" t="str">
        <f t="shared" si="24"/>
        <v/>
      </c>
      <c r="AQ103" t="str">
        <f t="shared" si="25"/>
        <v/>
      </c>
    </row>
    <row r="104" spans="1:43">
      <c r="A104" s="250">
        <f t="shared" si="26"/>
        <v>96</v>
      </c>
      <c r="B104" s="42"/>
      <c r="C104" s="47"/>
      <c r="D104" s="41"/>
      <c r="E104" s="199"/>
      <c r="F104" s="250" t="str">
        <f>IF(ISERROR(VLOOKUP(MATCH($B104,小学校ナンバーカード!$B$3:$B$30,1),小学校ナンバーカード!$A$3:$C$30,3)),"",VLOOKUP(MATCH($B104,小学校ナンバーカード!$B$3:$B$30,1),小学校ナンバーカード!$A$3:$C$30,3))</f>
        <v/>
      </c>
      <c r="G104" s="162" t="str">
        <f t="shared" si="15"/>
        <v/>
      </c>
      <c r="H104" s="35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56" t="str">
        <f>IF($B104="","",IF(ISERROR(MATCH($B104,リレー小女申込!$Q$14:$Q$255,0)),"","○"))</f>
        <v/>
      </c>
      <c r="AC104" s="56" t="str">
        <f>IF(ISERROR(MATCH($B104,リレー小女申込!$Q$14:$Q$205,0)),"",VLOOKUP(MATCH($B104,リレー小女申込!$Q$14:$Q$205,0),リレー小女申込!$N$14:$V$205,9))</f>
        <v/>
      </c>
      <c r="AE104" s="97" t="str">
        <f t="shared" si="14"/>
        <v/>
      </c>
      <c r="AG104" s="2"/>
      <c r="AH104" t="str">
        <f t="shared" si="16"/>
        <v/>
      </c>
      <c r="AI104" t="str">
        <f t="shared" si="17"/>
        <v/>
      </c>
      <c r="AJ104" t="str">
        <f t="shared" si="18"/>
        <v/>
      </c>
      <c r="AK104" t="str">
        <f t="shared" si="19"/>
        <v/>
      </c>
      <c r="AL104" t="str">
        <f t="shared" si="20"/>
        <v/>
      </c>
      <c r="AM104" t="str">
        <f t="shared" si="21"/>
        <v/>
      </c>
      <c r="AN104" t="str">
        <f t="shared" si="22"/>
        <v/>
      </c>
      <c r="AO104" t="str">
        <f t="shared" si="23"/>
        <v/>
      </c>
      <c r="AP104" t="str">
        <f t="shared" si="24"/>
        <v/>
      </c>
      <c r="AQ104" t="str">
        <f t="shared" si="25"/>
        <v/>
      </c>
    </row>
    <row r="105" spans="1:43">
      <c r="A105" s="250">
        <f t="shared" si="26"/>
        <v>97</v>
      </c>
      <c r="B105" s="42"/>
      <c r="C105" s="47"/>
      <c r="D105" s="41"/>
      <c r="E105" s="199"/>
      <c r="F105" s="250" t="str">
        <f>IF(ISERROR(VLOOKUP(MATCH($B105,小学校ナンバーカード!$B$3:$B$30,1),小学校ナンバーカード!$A$3:$C$30,3)),"",VLOOKUP(MATCH($B105,小学校ナンバーカード!$B$3:$B$30,1),小学校ナンバーカード!$A$3:$C$30,3))</f>
        <v/>
      </c>
      <c r="G105" s="162" t="str">
        <f t="shared" si="15"/>
        <v/>
      </c>
      <c r="H105" s="35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56" t="str">
        <f>IF($B105="","",IF(ISERROR(MATCH($B105,リレー小女申込!$Q$14:$Q$255,0)),"","○"))</f>
        <v/>
      </c>
      <c r="AC105" s="56" t="str">
        <f>IF(ISERROR(MATCH($B105,リレー小女申込!$Q$14:$Q$205,0)),"",VLOOKUP(MATCH($B105,リレー小女申込!$Q$14:$Q$205,0),リレー小女申込!$N$14:$V$205,9))</f>
        <v/>
      </c>
      <c r="AE105" s="97" t="str">
        <f t="shared" si="14"/>
        <v/>
      </c>
      <c r="AG105" s="2"/>
      <c r="AH105" t="str">
        <f t="shared" si="16"/>
        <v/>
      </c>
      <c r="AI105" t="str">
        <f t="shared" si="17"/>
        <v/>
      </c>
      <c r="AJ105" t="str">
        <f t="shared" si="18"/>
        <v/>
      </c>
      <c r="AK105" t="str">
        <f t="shared" si="19"/>
        <v/>
      </c>
      <c r="AL105" t="str">
        <f t="shared" si="20"/>
        <v/>
      </c>
      <c r="AM105" t="str">
        <f t="shared" si="21"/>
        <v/>
      </c>
      <c r="AN105" t="str">
        <f t="shared" si="22"/>
        <v/>
      </c>
      <c r="AO105" t="str">
        <f t="shared" si="23"/>
        <v/>
      </c>
      <c r="AP105" t="str">
        <f t="shared" si="24"/>
        <v/>
      </c>
      <c r="AQ105" t="str">
        <f t="shared" si="25"/>
        <v/>
      </c>
    </row>
    <row r="106" spans="1:43">
      <c r="A106" s="250">
        <f t="shared" ref="A106:A137" si="27">IF(COUNTIF($C$9:$C$208,C106)&gt;=2,$A$221,A105+1)</f>
        <v>98</v>
      </c>
      <c r="B106" s="42"/>
      <c r="C106" s="47"/>
      <c r="D106" s="41"/>
      <c r="E106" s="199"/>
      <c r="F106" s="250" t="str">
        <f>IF(ISERROR(VLOOKUP(MATCH($B106,小学校ナンバーカード!$B$3:$B$30,1),小学校ナンバーカード!$A$3:$C$30,3)),"",VLOOKUP(MATCH($B106,小学校ナンバーカード!$B$3:$B$30,1),小学校ナンバーカード!$A$3:$C$30,3))</f>
        <v/>
      </c>
      <c r="G106" s="162" t="str">
        <f t="shared" si="15"/>
        <v/>
      </c>
      <c r="H106" s="35"/>
      <c r="I106" s="36"/>
      <c r="J106" s="36"/>
      <c r="K106" s="36"/>
      <c r="L106" s="36"/>
      <c r="M106" s="36"/>
      <c r="N106" s="36"/>
      <c r="O106" s="37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56" t="str">
        <f>IF($B106="","",IF(ISERROR(MATCH($B106,リレー小女申込!$Q$14:$Q$255,0)),"","○"))</f>
        <v/>
      </c>
      <c r="AC106" s="56" t="str">
        <f>IF(ISERROR(MATCH($B106,リレー小女申込!$Q$14:$Q$205,0)),"",VLOOKUP(MATCH($B106,リレー小女申込!$Q$14:$Q$205,0),リレー小女申込!$N$14:$V$205,9))</f>
        <v/>
      </c>
      <c r="AE106" s="97" t="str">
        <f t="shared" si="14"/>
        <v/>
      </c>
      <c r="AG106" s="2"/>
      <c r="AH106" t="str">
        <f t="shared" si="16"/>
        <v/>
      </c>
      <c r="AI106" t="str">
        <f t="shared" si="17"/>
        <v/>
      </c>
      <c r="AJ106" t="str">
        <f t="shared" si="18"/>
        <v/>
      </c>
      <c r="AK106" t="str">
        <f t="shared" si="19"/>
        <v/>
      </c>
      <c r="AL106" t="str">
        <f t="shared" si="20"/>
        <v/>
      </c>
      <c r="AM106" t="str">
        <f t="shared" si="21"/>
        <v/>
      </c>
      <c r="AN106" t="str">
        <f t="shared" si="22"/>
        <v/>
      </c>
      <c r="AO106" t="str">
        <f t="shared" si="23"/>
        <v/>
      </c>
      <c r="AP106" t="str">
        <f t="shared" si="24"/>
        <v/>
      </c>
      <c r="AQ106" t="str">
        <f t="shared" si="25"/>
        <v/>
      </c>
    </row>
    <row r="107" spans="1:43">
      <c r="A107" s="250">
        <f t="shared" si="27"/>
        <v>99</v>
      </c>
      <c r="B107" s="42"/>
      <c r="C107" s="47"/>
      <c r="D107" s="41"/>
      <c r="E107" s="199"/>
      <c r="F107" s="250" t="str">
        <f>IF(ISERROR(VLOOKUP(MATCH($B107,小学校ナンバーカード!$B$3:$B$30,1),小学校ナンバーカード!$A$3:$C$30,3)),"",VLOOKUP(MATCH($B107,小学校ナンバーカード!$B$3:$B$30,1),小学校ナンバーカード!$A$3:$C$30,3))</f>
        <v/>
      </c>
      <c r="G107" s="162" t="str">
        <f t="shared" si="15"/>
        <v/>
      </c>
      <c r="H107" s="35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7"/>
      <c r="X107" s="37"/>
      <c r="Y107" s="37"/>
      <c r="Z107" s="36"/>
      <c r="AA107" s="36"/>
      <c r="AB107" s="56" t="str">
        <f>IF($B107="","",IF(ISERROR(MATCH($B107,リレー小女申込!$Q$14:$Q$255,0)),"","○"))</f>
        <v/>
      </c>
      <c r="AC107" s="56" t="str">
        <f>IF(ISERROR(MATCH($B107,リレー小女申込!$Q$14:$Q$205,0)),"",VLOOKUP(MATCH($B107,リレー小女申込!$Q$14:$Q$205,0),リレー小女申込!$N$14:$V$205,9))</f>
        <v/>
      </c>
      <c r="AE107" s="97" t="str">
        <f t="shared" si="14"/>
        <v/>
      </c>
      <c r="AG107" s="2"/>
      <c r="AH107" t="str">
        <f t="shared" si="16"/>
        <v/>
      </c>
      <c r="AI107" t="str">
        <f t="shared" si="17"/>
        <v/>
      </c>
      <c r="AJ107" t="str">
        <f t="shared" si="18"/>
        <v/>
      </c>
      <c r="AK107" t="str">
        <f t="shared" si="19"/>
        <v/>
      </c>
      <c r="AL107" t="str">
        <f t="shared" si="20"/>
        <v/>
      </c>
      <c r="AM107" t="str">
        <f t="shared" si="21"/>
        <v/>
      </c>
      <c r="AN107" t="str">
        <f t="shared" si="22"/>
        <v/>
      </c>
      <c r="AO107" t="str">
        <f t="shared" si="23"/>
        <v/>
      </c>
      <c r="AP107" t="str">
        <f t="shared" si="24"/>
        <v/>
      </c>
      <c r="AQ107" t="str">
        <f t="shared" si="25"/>
        <v/>
      </c>
    </row>
    <row r="108" spans="1:43">
      <c r="A108" s="251">
        <f t="shared" si="27"/>
        <v>100</v>
      </c>
      <c r="B108" s="49"/>
      <c r="C108" s="50"/>
      <c r="D108" s="51"/>
      <c r="E108" s="202"/>
      <c r="F108" s="253" t="str">
        <f>IF(ISERROR(VLOOKUP(MATCH($B108,小学校ナンバーカード!$B$3:$B$30,1),小学校ナンバーカード!$A$3:$C$30,3)),"",VLOOKUP(MATCH($B108,小学校ナンバーカード!$B$3:$B$30,1),小学校ナンバーカード!$A$3:$C$30,3))</f>
        <v/>
      </c>
      <c r="G108" s="163" t="str">
        <f t="shared" si="15"/>
        <v/>
      </c>
      <c r="H108" s="57"/>
      <c r="I108" s="58"/>
      <c r="J108" s="58"/>
      <c r="K108" s="58"/>
      <c r="L108" s="58"/>
      <c r="M108" s="58"/>
      <c r="N108" s="58"/>
      <c r="O108" s="58"/>
      <c r="P108" s="58"/>
      <c r="Q108" s="66"/>
      <c r="R108" s="66"/>
      <c r="S108" s="66"/>
      <c r="T108" s="58"/>
      <c r="U108" s="58"/>
      <c r="V108" s="58"/>
      <c r="W108" s="58"/>
      <c r="X108" s="58"/>
      <c r="Y108" s="58"/>
      <c r="Z108" s="58"/>
      <c r="AA108" s="58"/>
      <c r="AB108" s="59" t="str">
        <f>IF($B108="","",IF(ISERROR(MATCH($B108,リレー小女申込!$Q$14:$Q$255,0)),"","○"))</f>
        <v/>
      </c>
      <c r="AC108" s="59" t="str">
        <f>IF(ISERROR(MATCH($B108,リレー小女申込!$Q$14:$Q$205,0)),"",VLOOKUP(MATCH($B108,リレー小女申込!$Q$14:$Q$205,0),リレー小女申込!$N$14:$V$205,9))</f>
        <v/>
      </c>
      <c r="AE108" s="97" t="str">
        <f t="shared" si="14"/>
        <v/>
      </c>
      <c r="AG108" s="2"/>
      <c r="AH108" t="str">
        <f t="shared" si="16"/>
        <v/>
      </c>
      <c r="AI108" t="str">
        <f t="shared" si="17"/>
        <v/>
      </c>
      <c r="AJ108" t="str">
        <f t="shared" si="18"/>
        <v/>
      </c>
      <c r="AK108" t="str">
        <f t="shared" si="19"/>
        <v/>
      </c>
      <c r="AL108" t="str">
        <f t="shared" si="20"/>
        <v/>
      </c>
      <c r="AM108" t="str">
        <f t="shared" si="21"/>
        <v/>
      </c>
      <c r="AN108" t="str">
        <f t="shared" si="22"/>
        <v/>
      </c>
      <c r="AO108" t="str">
        <f t="shared" si="23"/>
        <v/>
      </c>
      <c r="AP108" t="str">
        <f t="shared" si="24"/>
        <v/>
      </c>
      <c r="AQ108" t="str">
        <f t="shared" si="25"/>
        <v/>
      </c>
    </row>
    <row r="109" spans="1:43">
      <c r="A109" s="249">
        <f t="shared" si="27"/>
        <v>101</v>
      </c>
      <c r="B109" s="44"/>
      <c r="C109" s="46"/>
      <c r="D109" s="40"/>
      <c r="E109" s="198"/>
      <c r="F109" s="249" t="str">
        <f>IF(ISERROR(VLOOKUP(MATCH($B109,小学校ナンバーカード!$B$3:$B$30,1),小学校ナンバーカード!$A$3:$C$30,3)),"",VLOOKUP(MATCH($B109,小学校ナンバーカード!$B$3:$B$30,1),小学校ナンバーカード!$A$3:$C$30,3))</f>
        <v/>
      </c>
      <c r="G109" s="161" t="str">
        <f t="shared" si="15"/>
        <v/>
      </c>
      <c r="H109" s="33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55" t="str">
        <f>IF($B109="","",IF(ISERROR(MATCH($B109,リレー小女申込!$Q$14:$Q$255,0)),"","○"))</f>
        <v/>
      </c>
      <c r="AC109" s="55" t="str">
        <f>IF(ISERROR(MATCH($B109,リレー小女申込!$Q$14:$Q$205,0)),"",VLOOKUP(MATCH($B109,リレー小女申込!$Q$14:$Q$205,0),リレー小女申込!$N$14:$V$205,9))</f>
        <v/>
      </c>
      <c r="AE109" s="97" t="str">
        <f t="shared" si="14"/>
        <v/>
      </c>
      <c r="AG109" s="2"/>
      <c r="AH109" t="str">
        <f t="shared" si="16"/>
        <v/>
      </c>
      <c r="AI109" t="str">
        <f t="shared" si="17"/>
        <v/>
      </c>
      <c r="AJ109" t="str">
        <f t="shared" si="18"/>
        <v/>
      </c>
      <c r="AK109" t="str">
        <f t="shared" si="19"/>
        <v/>
      </c>
      <c r="AL109" t="str">
        <f t="shared" si="20"/>
        <v/>
      </c>
      <c r="AM109" t="str">
        <f t="shared" si="21"/>
        <v/>
      </c>
      <c r="AN109" t="str">
        <f t="shared" si="22"/>
        <v/>
      </c>
      <c r="AO109" t="str">
        <f t="shared" si="23"/>
        <v/>
      </c>
      <c r="AP109" t="str">
        <f t="shared" si="24"/>
        <v/>
      </c>
      <c r="AQ109" t="str">
        <f t="shared" si="25"/>
        <v/>
      </c>
    </row>
    <row r="110" spans="1:43">
      <c r="A110" s="256">
        <f t="shared" si="27"/>
        <v>102</v>
      </c>
      <c r="B110" s="42"/>
      <c r="C110" s="47"/>
      <c r="D110" s="41"/>
      <c r="E110" s="199"/>
      <c r="F110" s="250" t="str">
        <f>IF(ISERROR(VLOOKUP(MATCH($B110,小学校ナンバーカード!$B$3:$B$30,1),小学校ナンバーカード!$A$3:$C$30,3)),"",VLOOKUP(MATCH($B110,小学校ナンバーカード!$B$3:$B$30,1),小学校ナンバーカード!$A$3:$C$30,3))</f>
        <v/>
      </c>
      <c r="G110" s="162" t="str">
        <f t="shared" si="15"/>
        <v/>
      </c>
      <c r="H110" s="35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56" t="str">
        <f>IF($B110="","",IF(ISERROR(MATCH($B110,リレー小女申込!$Q$14:$Q$255,0)),"","○"))</f>
        <v/>
      </c>
      <c r="AC110" s="56" t="str">
        <f>IF(ISERROR(MATCH($B110,リレー小女申込!$Q$14:$Q$205,0)),"",VLOOKUP(MATCH($B110,リレー小女申込!$Q$14:$Q$205,0),リレー小女申込!$N$14:$V$205,9))</f>
        <v/>
      </c>
      <c r="AE110" s="97" t="str">
        <f t="shared" si="14"/>
        <v/>
      </c>
      <c r="AG110" s="2"/>
      <c r="AH110" t="str">
        <f t="shared" si="16"/>
        <v/>
      </c>
      <c r="AI110" t="str">
        <f t="shared" si="17"/>
        <v/>
      </c>
      <c r="AJ110" t="str">
        <f t="shared" si="18"/>
        <v/>
      </c>
      <c r="AK110" t="str">
        <f t="shared" si="19"/>
        <v/>
      </c>
      <c r="AL110" t="str">
        <f t="shared" si="20"/>
        <v/>
      </c>
      <c r="AM110" t="str">
        <f t="shared" si="21"/>
        <v/>
      </c>
      <c r="AN110" t="str">
        <f t="shared" si="22"/>
        <v/>
      </c>
      <c r="AO110" t="str">
        <f t="shared" si="23"/>
        <v/>
      </c>
      <c r="AP110" t="str">
        <f t="shared" si="24"/>
        <v/>
      </c>
      <c r="AQ110" t="str">
        <f t="shared" si="25"/>
        <v/>
      </c>
    </row>
    <row r="111" spans="1:43">
      <c r="A111" s="250">
        <f t="shared" si="27"/>
        <v>103</v>
      </c>
      <c r="B111" s="42"/>
      <c r="C111" s="47"/>
      <c r="D111" s="41"/>
      <c r="E111" s="199"/>
      <c r="F111" s="250" t="str">
        <f>IF(ISERROR(VLOOKUP(MATCH($B111,小学校ナンバーカード!$B$3:$B$30,1),小学校ナンバーカード!$A$3:$C$30,3)),"",VLOOKUP(MATCH($B111,小学校ナンバーカード!$B$3:$B$30,1),小学校ナンバーカード!$A$3:$C$30,3))</f>
        <v/>
      </c>
      <c r="G111" s="162" t="str">
        <f t="shared" si="15"/>
        <v/>
      </c>
      <c r="H111" s="35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56" t="str">
        <f>IF($B111="","",IF(ISERROR(MATCH($B111,リレー小女申込!$Q$14:$Q$255,0)),"","○"))</f>
        <v/>
      </c>
      <c r="AC111" s="56" t="str">
        <f>IF(ISERROR(MATCH($B111,リレー小女申込!$Q$14:$Q$205,0)),"",VLOOKUP(MATCH($B111,リレー小女申込!$Q$14:$Q$205,0),リレー小女申込!$N$14:$V$205,9))</f>
        <v/>
      </c>
      <c r="AE111" s="97" t="str">
        <f t="shared" si="14"/>
        <v/>
      </c>
      <c r="AG111" s="2"/>
      <c r="AH111" t="str">
        <f t="shared" si="16"/>
        <v/>
      </c>
      <c r="AI111" t="str">
        <f t="shared" si="17"/>
        <v/>
      </c>
      <c r="AJ111" t="str">
        <f t="shared" si="18"/>
        <v/>
      </c>
      <c r="AK111" t="str">
        <f t="shared" si="19"/>
        <v/>
      </c>
      <c r="AL111" t="str">
        <f t="shared" si="20"/>
        <v/>
      </c>
      <c r="AM111" t="str">
        <f t="shared" si="21"/>
        <v/>
      </c>
      <c r="AN111" t="str">
        <f t="shared" si="22"/>
        <v/>
      </c>
      <c r="AO111" t="str">
        <f t="shared" si="23"/>
        <v/>
      </c>
      <c r="AP111" t="str">
        <f t="shared" si="24"/>
        <v/>
      </c>
      <c r="AQ111" t="str">
        <f t="shared" si="25"/>
        <v/>
      </c>
    </row>
    <row r="112" spans="1:43">
      <c r="A112" s="250">
        <f t="shared" si="27"/>
        <v>104</v>
      </c>
      <c r="B112" s="42"/>
      <c r="C112" s="47"/>
      <c r="D112" s="41"/>
      <c r="E112" s="199"/>
      <c r="F112" s="250" t="str">
        <f>IF(ISERROR(VLOOKUP(MATCH($B112,小学校ナンバーカード!$B$3:$B$30,1),小学校ナンバーカード!$A$3:$C$30,3)),"",VLOOKUP(MATCH($B112,小学校ナンバーカード!$B$3:$B$30,1),小学校ナンバーカード!$A$3:$C$30,3))</f>
        <v/>
      </c>
      <c r="G112" s="162" t="str">
        <f t="shared" si="15"/>
        <v/>
      </c>
      <c r="H112" s="35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56" t="str">
        <f>IF($B112="","",IF(ISERROR(MATCH($B112,リレー小女申込!$Q$14:$Q$255,0)),"","○"))</f>
        <v/>
      </c>
      <c r="AC112" s="56" t="str">
        <f>IF(ISERROR(MATCH($B112,リレー小女申込!$Q$14:$Q$205,0)),"",VLOOKUP(MATCH($B112,リレー小女申込!$Q$14:$Q$205,0),リレー小女申込!$N$14:$V$205,9))</f>
        <v/>
      </c>
      <c r="AE112" s="97" t="str">
        <f t="shared" si="14"/>
        <v/>
      </c>
      <c r="AG112" s="2"/>
      <c r="AH112" t="str">
        <f t="shared" si="16"/>
        <v/>
      </c>
      <c r="AI112" t="str">
        <f t="shared" si="17"/>
        <v/>
      </c>
      <c r="AJ112" t="str">
        <f t="shared" si="18"/>
        <v/>
      </c>
      <c r="AK112" t="str">
        <f t="shared" si="19"/>
        <v/>
      </c>
      <c r="AL112" t="str">
        <f t="shared" si="20"/>
        <v/>
      </c>
      <c r="AM112" t="str">
        <f t="shared" si="21"/>
        <v/>
      </c>
      <c r="AN112" t="str">
        <f t="shared" si="22"/>
        <v/>
      </c>
      <c r="AO112" t="str">
        <f t="shared" si="23"/>
        <v/>
      </c>
      <c r="AP112" t="str">
        <f t="shared" si="24"/>
        <v/>
      </c>
      <c r="AQ112" t="str">
        <f t="shared" si="25"/>
        <v/>
      </c>
    </row>
    <row r="113" spans="1:43">
      <c r="A113" s="250">
        <f t="shared" si="27"/>
        <v>105</v>
      </c>
      <c r="B113" s="42"/>
      <c r="C113" s="47"/>
      <c r="D113" s="41"/>
      <c r="E113" s="199"/>
      <c r="F113" s="250" t="str">
        <f>IF(ISERROR(VLOOKUP(MATCH($B113,小学校ナンバーカード!$B$3:$B$30,1),小学校ナンバーカード!$A$3:$C$30,3)),"",VLOOKUP(MATCH($B113,小学校ナンバーカード!$B$3:$B$30,1),小学校ナンバーカード!$A$3:$C$30,3))</f>
        <v/>
      </c>
      <c r="G113" s="162" t="str">
        <f t="shared" si="15"/>
        <v/>
      </c>
      <c r="H113" s="35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56" t="str">
        <f>IF($B113="","",IF(ISERROR(MATCH($B113,リレー小女申込!$Q$14:$Q$255,0)),"","○"))</f>
        <v/>
      </c>
      <c r="AC113" s="56" t="str">
        <f>IF(ISERROR(MATCH($B113,リレー小女申込!$Q$14:$Q$205,0)),"",VLOOKUP(MATCH($B113,リレー小女申込!$Q$14:$Q$205,0),リレー小女申込!$N$14:$V$205,9))</f>
        <v/>
      </c>
      <c r="AE113" s="97" t="str">
        <f t="shared" si="14"/>
        <v/>
      </c>
      <c r="AG113" s="2"/>
      <c r="AH113" t="str">
        <f t="shared" si="16"/>
        <v/>
      </c>
      <c r="AI113" t="str">
        <f t="shared" si="17"/>
        <v/>
      </c>
      <c r="AJ113" t="str">
        <f t="shared" si="18"/>
        <v/>
      </c>
      <c r="AK113" t="str">
        <f t="shared" si="19"/>
        <v/>
      </c>
      <c r="AL113" t="str">
        <f t="shared" si="20"/>
        <v/>
      </c>
      <c r="AM113" t="str">
        <f t="shared" si="21"/>
        <v/>
      </c>
      <c r="AN113" t="str">
        <f t="shared" si="22"/>
        <v/>
      </c>
      <c r="AO113" t="str">
        <f t="shared" si="23"/>
        <v/>
      </c>
      <c r="AP113" t="str">
        <f t="shared" si="24"/>
        <v/>
      </c>
      <c r="AQ113" t="str">
        <f t="shared" si="25"/>
        <v/>
      </c>
    </row>
    <row r="114" spans="1:43">
      <c r="A114" s="250">
        <f t="shared" si="27"/>
        <v>106</v>
      </c>
      <c r="B114" s="42"/>
      <c r="C114" s="47"/>
      <c r="D114" s="41"/>
      <c r="E114" s="199"/>
      <c r="F114" s="250" t="str">
        <f>IF(ISERROR(VLOOKUP(MATCH($B114,小学校ナンバーカード!$B$3:$B$30,1),小学校ナンバーカード!$A$3:$C$30,3)),"",VLOOKUP(MATCH($B114,小学校ナンバーカード!$B$3:$B$30,1),小学校ナンバーカード!$A$3:$C$30,3))</f>
        <v/>
      </c>
      <c r="G114" s="162" t="str">
        <f t="shared" si="15"/>
        <v/>
      </c>
      <c r="H114" s="35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56" t="str">
        <f>IF($B114="","",IF(ISERROR(MATCH($B114,リレー小女申込!$Q$14:$Q$255,0)),"","○"))</f>
        <v/>
      </c>
      <c r="AC114" s="56" t="str">
        <f>IF(ISERROR(MATCH($B114,リレー小女申込!$Q$14:$Q$205,0)),"",VLOOKUP(MATCH($B114,リレー小女申込!$Q$14:$Q$205,0),リレー小女申込!$N$14:$V$205,9))</f>
        <v/>
      </c>
      <c r="AE114" s="97" t="str">
        <f t="shared" si="14"/>
        <v/>
      </c>
      <c r="AG114" s="2"/>
      <c r="AH114" t="str">
        <f t="shared" si="16"/>
        <v/>
      </c>
      <c r="AI114" t="str">
        <f t="shared" si="17"/>
        <v/>
      </c>
      <c r="AJ114" t="str">
        <f t="shared" si="18"/>
        <v/>
      </c>
      <c r="AK114" t="str">
        <f t="shared" si="19"/>
        <v/>
      </c>
      <c r="AL114" t="str">
        <f t="shared" si="20"/>
        <v/>
      </c>
      <c r="AM114" t="str">
        <f t="shared" si="21"/>
        <v/>
      </c>
      <c r="AN114" t="str">
        <f t="shared" si="22"/>
        <v/>
      </c>
      <c r="AO114" t="str">
        <f t="shared" si="23"/>
        <v/>
      </c>
      <c r="AP114" t="str">
        <f t="shared" si="24"/>
        <v/>
      </c>
      <c r="AQ114" t="str">
        <f t="shared" si="25"/>
        <v/>
      </c>
    </row>
    <row r="115" spans="1:43">
      <c r="A115" s="250">
        <f t="shared" si="27"/>
        <v>107</v>
      </c>
      <c r="B115" s="42"/>
      <c r="C115" s="47"/>
      <c r="D115" s="41"/>
      <c r="E115" s="199"/>
      <c r="F115" s="250" t="str">
        <f>IF(ISERROR(VLOOKUP(MATCH($B115,小学校ナンバーカード!$B$3:$B$30,1),小学校ナンバーカード!$A$3:$C$30,3)),"",VLOOKUP(MATCH($B115,小学校ナンバーカード!$B$3:$B$30,1),小学校ナンバーカード!$A$3:$C$30,3))</f>
        <v/>
      </c>
      <c r="G115" s="162" t="str">
        <f t="shared" si="15"/>
        <v/>
      </c>
      <c r="H115" s="35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56" t="str">
        <f>IF($B115="","",IF(ISERROR(MATCH($B115,リレー小女申込!$Q$14:$Q$255,0)),"","○"))</f>
        <v/>
      </c>
      <c r="AC115" s="56" t="str">
        <f>IF(ISERROR(MATCH($B115,リレー小女申込!$Q$14:$Q$205,0)),"",VLOOKUP(MATCH($B115,リレー小女申込!$Q$14:$Q$205,0),リレー小女申込!$N$14:$V$205,9))</f>
        <v/>
      </c>
      <c r="AE115" s="97" t="str">
        <f t="shared" si="14"/>
        <v/>
      </c>
      <c r="AG115" s="2"/>
      <c r="AH115" t="str">
        <f t="shared" si="16"/>
        <v/>
      </c>
      <c r="AI115" t="str">
        <f t="shared" si="17"/>
        <v/>
      </c>
      <c r="AJ115" t="str">
        <f t="shared" si="18"/>
        <v/>
      </c>
      <c r="AK115" t="str">
        <f t="shared" si="19"/>
        <v/>
      </c>
      <c r="AL115" t="str">
        <f t="shared" si="20"/>
        <v/>
      </c>
      <c r="AM115" t="str">
        <f t="shared" si="21"/>
        <v/>
      </c>
      <c r="AN115" t="str">
        <f t="shared" si="22"/>
        <v/>
      </c>
      <c r="AO115" t="str">
        <f t="shared" si="23"/>
        <v/>
      </c>
      <c r="AP115" t="str">
        <f t="shared" si="24"/>
        <v/>
      </c>
      <c r="AQ115" t="str">
        <f t="shared" si="25"/>
        <v/>
      </c>
    </row>
    <row r="116" spans="1:43">
      <c r="A116" s="250">
        <f t="shared" si="27"/>
        <v>108</v>
      </c>
      <c r="B116" s="42"/>
      <c r="C116" s="47"/>
      <c r="D116" s="41"/>
      <c r="E116" s="199"/>
      <c r="F116" s="250" t="str">
        <f>IF(ISERROR(VLOOKUP(MATCH($B116,小学校ナンバーカード!$B$3:$B$30,1),小学校ナンバーカード!$A$3:$C$30,3)),"",VLOOKUP(MATCH($B116,小学校ナンバーカード!$B$3:$B$30,1),小学校ナンバーカード!$A$3:$C$30,3))</f>
        <v/>
      </c>
      <c r="G116" s="162" t="str">
        <f t="shared" si="15"/>
        <v/>
      </c>
      <c r="H116" s="35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56" t="str">
        <f>IF($B116="","",IF(ISERROR(MATCH($B116,リレー小女申込!$Q$14:$Q$255,0)),"","○"))</f>
        <v/>
      </c>
      <c r="AC116" s="56" t="str">
        <f>IF(ISERROR(MATCH($B116,リレー小女申込!$Q$14:$Q$205,0)),"",VLOOKUP(MATCH($B116,リレー小女申込!$Q$14:$Q$205,0),リレー小女申込!$N$14:$V$205,9))</f>
        <v/>
      </c>
      <c r="AE116" s="97" t="str">
        <f t="shared" si="14"/>
        <v/>
      </c>
      <c r="AG116" s="2"/>
      <c r="AH116" t="str">
        <f t="shared" si="16"/>
        <v/>
      </c>
      <c r="AI116" t="str">
        <f t="shared" si="17"/>
        <v/>
      </c>
      <c r="AJ116" t="str">
        <f t="shared" si="18"/>
        <v/>
      </c>
      <c r="AK116" t="str">
        <f t="shared" si="19"/>
        <v/>
      </c>
      <c r="AL116" t="str">
        <f t="shared" si="20"/>
        <v/>
      </c>
      <c r="AM116" t="str">
        <f t="shared" si="21"/>
        <v/>
      </c>
      <c r="AN116" t="str">
        <f t="shared" si="22"/>
        <v/>
      </c>
      <c r="AO116" t="str">
        <f t="shared" si="23"/>
        <v/>
      </c>
      <c r="AP116" t="str">
        <f t="shared" si="24"/>
        <v/>
      </c>
      <c r="AQ116" t="str">
        <f t="shared" si="25"/>
        <v/>
      </c>
    </row>
    <row r="117" spans="1:43">
      <c r="A117" s="250">
        <f t="shared" si="27"/>
        <v>109</v>
      </c>
      <c r="B117" s="42"/>
      <c r="C117" s="47"/>
      <c r="D117" s="41"/>
      <c r="E117" s="199"/>
      <c r="F117" s="250" t="str">
        <f>IF(ISERROR(VLOOKUP(MATCH($B117,小学校ナンバーカード!$B$3:$B$30,1),小学校ナンバーカード!$A$3:$C$30,3)),"",VLOOKUP(MATCH($B117,小学校ナンバーカード!$B$3:$B$30,1),小学校ナンバーカード!$A$3:$C$30,3))</f>
        <v/>
      </c>
      <c r="G117" s="162" t="str">
        <f t="shared" si="15"/>
        <v/>
      </c>
      <c r="H117" s="35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56" t="str">
        <f>IF($B117="","",IF(ISERROR(MATCH($B117,リレー小女申込!$Q$14:$Q$255,0)),"","○"))</f>
        <v/>
      </c>
      <c r="AC117" s="56" t="str">
        <f>IF(ISERROR(MATCH($B117,リレー小女申込!$Q$14:$Q$205,0)),"",VLOOKUP(MATCH($B117,リレー小女申込!$Q$14:$Q$205,0),リレー小女申込!$N$14:$V$205,9))</f>
        <v/>
      </c>
      <c r="AE117" s="97" t="str">
        <f t="shared" si="14"/>
        <v/>
      </c>
      <c r="AG117" s="2"/>
      <c r="AH117" t="str">
        <f t="shared" si="16"/>
        <v/>
      </c>
      <c r="AI117" t="str">
        <f t="shared" si="17"/>
        <v/>
      </c>
      <c r="AJ117" t="str">
        <f t="shared" si="18"/>
        <v/>
      </c>
      <c r="AK117" t="str">
        <f t="shared" si="19"/>
        <v/>
      </c>
      <c r="AL117" t="str">
        <f t="shared" si="20"/>
        <v/>
      </c>
      <c r="AM117" t="str">
        <f t="shared" si="21"/>
        <v/>
      </c>
      <c r="AN117" t="str">
        <f t="shared" si="22"/>
        <v/>
      </c>
      <c r="AO117" t="str">
        <f t="shared" si="23"/>
        <v/>
      </c>
      <c r="AP117" t="str">
        <f t="shared" si="24"/>
        <v/>
      </c>
      <c r="AQ117" t="str">
        <f t="shared" si="25"/>
        <v/>
      </c>
    </row>
    <row r="118" spans="1:43">
      <c r="A118" s="251">
        <f t="shared" si="27"/>
        <v>110</v>
      </c>
      <c r="B118" s="45"/>
      <c r="C118" s="48"/>
      <c r="D118" s="43"/>
      <c r="E118" s="200"/>
      <c r="F118" s="251" t="str">
        <f>IF(ISERROR(VLOOKUP(MATCH($B118,小学校ナンバーカード!$B$3:$B$30,1),小学校ナンバーカード!$A$3:$C$30,3)),"",VLOOKUP(MATCH($B118,小学校ナンバーカード!$B$3:$B$30,1),小学校ナンバーカード!$A$3:$C$30,3))</f>
        <v/>
      </c>
      <c r="G118" s="165" t="str">
        <f t="shared" si="15"/>
        <v/>
      </c>
      <c r="H118" s="63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5" t="str">
        <f>IF($B118="","",IF(ISERROR(MATCH($B118,リレー小女申込!$Q$14:$Q$255,0)),"","○"))</f>
        <v/>
      </c>
      <c r="AC118" s="65" t="str">
        <f>IF(ISERROR(MATCH($B118,リレー小女申込!$Q$14:$Q$205,0)),"",VLOOKUP(MATCH($B118,リレー小女申込!$Q$14:$Q$205,0),リレー小女申込!$N$14:$V$205,9))</f>
        <v/>
      </c>
      <c r="AE118" s="97" t="str">
        <f t="shared" si="14"/>
        <v/>
      </c>
      <c r="AG118" s="2"/>
      <c r="AH118" t="str">
        <f t="shared" si="16"/>
        <v/>
      </c>
      <c r="AI118" t="str">
        <f t="shared" si="17"/>
        <v/>
      </c>
      <c r="AJ118" t="str">
        <f t="shared" si="18"/>
        <v/>
      </c>
      <c r="AK118" t="str">
        <f t="shared" si="19"/>
        <v/>
      </c>
      <c r="AL118" t="str">
        <f t="shared" si="20"/>
        <v/>
      </c>
      <c r="AM118" t="str">
        <f t="shared" si="21"/>
        <v/>
      </c>
      <c r="AN118" t="str">
        <f t="shared" si="22"/>
        <v/>
      </c>
      <c r="AO118" t="str">
        <f t="shared" si="23"/>
        <v/>
      </c>
      <c r="AP118" t="str">
        <f t="shared" si="24"/>
        <v/>
      </c>
      <c r="AQ118" t="str">
        <f t="shared" si="25"/>
        <v/>
      </c>
    </row>
    <row r="119" spans="1:43">
      <c r="A119" s="249">
        <f t="shared" si="27"/>
        <v>111</v>
      </c>
      <c r="B119" s="52"/>
      <c r="C119" s="53"/>
      <c r="D119" s="54"/>
      <c r="E119" s="201"/>
      <c r="F119" s="252" t="str">
        <f>IF(ISERROR(VLOOKUP(MATCH($B119,小学校ナンバーカード!$B$3:$B$30,1),小学校ナンバーカード!$A$3:$C$30,3)),"",VLOOKUP(MATCH($B119,小学校ナンバーカード!$B$3:$B$30,1),小学校ナンバーカード!$A$3:$C$30,3))</f>
        <v/>
      </c>
      <c r="G119" s="164" t="str">
        <f t="shared" si="15"/>
        <v/>
      </c>
      <c r="H119" s="60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2" t="str">
        <f>IF($B119="","",IF(ISERROR(MATCH($B119,リレー小女申込!$Q$14:$Q$255,0)),"","○"))</f>
        <v/>
      </c>
      <c r="AC119" s="62" t="str">
        <f>IF(ISERROR(MATCH($B119,リレー小女申込!$Q$14:$Q$205,0)),"",VLOOKUP(MATCH($B119,リレー小女申込!$Q$14:$Q$205,0),リレー小女申込!$N$14:$V$205,9))</f>
        <v/>
      </c>
      <c r="AE119" s="97" t="str">
        <f t="shared" si="14"/>
        <v/>
      </c>
      <c r="AG119" s="2"/>
      <c r="AH119" t="str">
        <f t="shared" si="16"/>
        <v/>
      </c>
      <c r="AI119" t="str">
        <f t="shared" si="17"/>
        <v/>
      </c>
      <c r="AJ119" t="str">
        <f t="shared" si="18"/>
        <v/>
      </c>
      <c r="AK119" t="str">
        <f t="shared" si="19"/>
        <v/>
      </c>
      <c r="AL119" t="str">
        <f t="shared" si="20"/>
        <v/>
      </c>
      <c r="AM119" t="str">
        <f t="shared" si="21"/>
        <v/>
      </c>
      <c r="AN119" t="str">
        <f t="shared" si="22"/>
        <v/>
      </c>
      <c r="AO119" t="str">
        <f t="shared" si="23"/>
        <v/>
      </c>
      <c r="AP119" t="str">
        <f t="shared" si="24"/>
        <v/>
      </c>
      <c r="AQ119" t="str">
        <f t="shared" si="25"/>
        <v/>
      </c>
    </row>
    <row r="120" spans="1:43">
      <c r="A120" s="256">
        <f t="shared" si="27"/>
        <v>112</v>
      </c>
      <c r="B120" s="42"/>
      <c r="C120" s="47"/>
      <c r="D120" s="41"/>
      <c r="E120" s="199"/>
      <c r="F120" s="250" t="str">
        <f>IF(ISERROR(VLOOKUP(MATCH($B120,小学校ナンバーカード!$B$3:$B$30,1),小学校ナンバーカード!$A$3:$C$30,3)),"",VLOOKUP(MATCH($B120,小学校ナンバーカード!$B$3:$B$30,1),小学校ナンバーカード!$A$3:$C$30,3))</f>
        <v/>
      </c>
      <c r="G120" s="162" t="str">
        <f t="shared" si="15"/>
        <v/>
      </c>
      <c r="H120" s="35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56" t="str">
        <f>IF($B120="","",IF(ISERROR(MATCH($B120,リレー小女申込!$Q$14:$Q$255,0)),"","○"))</f>
        <v/>
      </c>
      <c r="AC120" s="56" t="str">
        <f>IF(ISERROR(MATCH($B120,リレー小女申込!$Q$14:$Q$205,0)),"",VLOOKUP(MATCH($B120,リレー小女申込!$Q$14:$Q$205,0),リレー小女申込!$N$14:$V$205,9))</f>
        <v/>
      </c>
      <c r="AE120" s="97" t="str">
        <f t="shared" si="14"/>
        <v/>
      </c>
      <c r="AG120" s="2"/>
      <c r="AH120" t="str">
        <f t="shared" si="16"/>
        <v/>
      </c>
      <c r="AI120" t="str">
        <f t="shared" si="17"/>
        <v/>
      </c>
      <c r="AJ120" t="str">
        <f t="shared" si="18"/>
        <v/>
      </c>
      <c r="AK120" t="str">
        <f t="shared" si="19"/>
        <v/>
      </c>
      <c r="AL120" t="str">
        <f t="shared" si="20"/>
        <v/>
      </c>
      <c r="AM120" t="str">
        <f t="shared" si="21"/>
        <v/>
      </c>
      <c r="AN120" t="str">
        <f t="shared" si="22"/>
        <v/>
      </c>
      <c r="AO120" t="str">
        <f t="shared" si="23"/>
        <v/>
      </c>
      <c r="AP120" t="str">
        <f t="shared" si="24"/>
        <v/>
      </c>
      <c r="AQ120" t="str">
        <f t="shared" si="25"/>
        <v/>
      </c>
    </row>
    <row r="121" spans="1:43">
      <c r="A121" s="250">
        <f t="shared" si="27"/>
        <v>113</v>
      </c>
      <c r="B121" s="42"/>
      <c r="C121" s="47"/>
      <c r="D121" s="41"/>
      <c r="E121" s="199"/>
      <c r="F121" s="250" t="str">
        <f>IF(ISERROR(VLOOKUP(MATCH($B121,小学校ナンバーカード!$B$3:$B$30,1),小学校ナンバーカード!$A$3:$C$30,3)),"",VLOOKUP(MATCH($B121,小学校ナンバーカード!$B$3:$B$30,1),小学校ナンバーカード!$A$3:$C$30,3))</f>
        <v/>
      </c>
      <c r="G121" s="162" t="str">
        <f t="shared" si="15"/>
        <v/>
      </c>
      <c r="H121" s="35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56" t="str">
        <f>IF($B121="","",IF(ISERROR(MATCH($B121,リレー小女申込!$Q$14:$Q$255,0)),"","○"))</f>
        <v/>
      </c>
      <c r="AC121" s="56" t="str">
        <f>IF(ISERROR(MATCH($B121,リレー小女申込!$Q$14:$Q$205,0)),"",VLOOKUP(MATCH($B121,リレー小女申込!$Q$14:$Q$205,0),リレー小女申込!$N$14:$V$205,9))</f>
        <v/>
      </c>
      <c r="AE121" s="97" t="str">
        <f t="shared" si="14"/>
        <v/>
      </c>
      <c r="AG121" s="2"/>
      <c r="AH121" t="str">
        <f t="shared" si="16"/>
        <v/>
      </c>
      <c r="AI121" t="str">
        <f t="shared" si="17"/>
        <v/>
      </c>
      <c r="AJ121" t="str">
        <f t="shared" si="18"/>
        <v/>
      </c>
      <c r="AK121" t="str">
        <f t="shared" si="19"/>
        <v/>
      </c>
      <c r="AL121" t="str">
        <f t="shared" si="20"/>
        <v/>
      </c>
      <c r="AM121" t="str">
        <f t="shared" si="21"/>
        <v/>
      </c>
      <c r="AN121" t="str">
        <f t="shared" si="22"/>
        <v/>
      </c>
      <c r="AO121" t="str">
        <f t="shared" si="23"/>
        <v/>
      </c>
      <c r="AP121" t="str">
        <f t="shared" si="24"/>
        <v/>
      </c>
      <c r="AQ121" t="str">
        <f t="shared" si="25"/>
        <v/>
      </c>
    </row>
    <row r="122" spans="1:43">
      <c r="A122" s="250">
        <f t="shared" si="27"/>
        <v>114</v>
      </c>
      <c r="B122" s="42"/>
      <c r="C122" s="47"/>
      <c r="D122" s="41"/>
      <c r="E122" s="199"/>
      <c r="F122" s="250" t="str">
        <f>IF(ISERROR(VLOOKUP(MATCH($B122,小学校ナンバーカード!$B$3:$B$30,1),小学校ナンバーカード!$A$3:$C$30,3)),"",VLOOKUP(MATCH($B122,小学校ナンバーカード!$B$3:$B$30,1),小学校ナンバーカード!$A$3:$C$30,3))</f>
        <v/>
      </c>
      <c r="G122" s="162" t="str">
        <f t="shared" si="15"/>
        <v/>
      </c>
      <c r="H122" s="35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56" t="str">
        <f>IF($B122="","",IF(ISERROR(MATCH($B122,リレー小女申込!$Q$14:$Q$255,0)),"","○"))</f>
        <v/>
      </c>
      <c r="AC122" s="56" t="str">
        <f>IF(ISERROR(MATCH($B122,リレー小女申込!$Q$14:$Q$205,0)),"",VLOOKUP(MATCH($B122,リレー小女申込!$Q$14:$Q$205,0),リレー小女申込!$N$14:$V$205,9))</f>
        <v/>
      </c>
      <c r="AE122" s="97" t="str">
        <f t="shared" si="14"/>
        <v/>
      </c>
      <c r="AG122" s="2"/>
      <c r="AH122" t="str">
        <f t="shared" si="16"/>
        <v/>
      </c>
      <c r="AI122" t="str">
        <f t="shared" si="17"/>
        <v/>
      </c>
      <c r="AJ122" t="str">
        <f t="shared" si="18"/>
        <v/>
      </c>
      <c r="AK122" t="str">
        <f t="shared" si="19"/>
        <v/>
      </c>
      <c r="AL122" t="str">
        <f t="shared" si="20"/>
        <v/>
      </c>
      <c r="AM122" t="str">
        <f t="shared" si="21"/>
        <v/>
      </c>
      <c r="AN122" t="str">
        <f t="shared" si="22"/>
        <v/>
      </c>
      <c r="AO122" t="str">
        <f t="shared" si="23"/>
        <v/>
      </c>
      <c r="AP122" t="str">
        <f t="shared" si="24"/>
        <v/>
      </c>
      <c r="AQ122" t="str">
        <f t="shared" si="25"/>
        <v/>
      </c>
    </row>
    <row r="123" spans="1:43">
      <c r="A123" s="250">
        <f t="shared" si="27"/>
        <v>115</v>
      </c>
      <c r="B123" s="42"/>
      <c r="C123" s="47"/>
      <c r="D123" s="41"/>
      <c r="E123" s="199"/>
      <c r="F123" s="250" t="str">
        <f>IF(ISERROR(VLOOKUP(MATCH($B123,小学校ナンバーカード!$B$3:$B$30,1),小学校ナンバーカード!$A$3:$C$30,3)),"",VLOOKUP(MATCH($B123,小学校ナンバーカード!$B$3:$B$30,1),小学校ナンバーカード!$A$3:$C$30,3))</f>
        <v/>
      </c>
      <c r="G123" s="162" t="str">
        <f t="shared" si="15"/>
        <v/>
      </c>
      <c r="H123" s="35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56" t="str">
        <f>IF($B123="","",IF(ISERROR(MATCH($B123,リレー小女申込!$Q$14:$Q$255,0)),"","○"))</f>
        <v/>
      </c>
      <c r="AC123" s="56" t="str">
        <f>IF(ISERROR(MATCH($B123,リレー小女申込!$Q$14:$Q$205,0)),"",VLOOKUP(MATCH($B123,リレー小女申込!$Q$14:$Q$205,0),リレー小女申込!$N$14:$V$205,9))</f>
        <v/>
      </c>
      <c r="AE123" s="97" t="str">
        <f t="shared" si="14"/>
        <v/>
      </c>
      <c r="AG123" s="2"/>
      <c r="AH123" t="str">
        <f t="shared" si="16"/>
        <v/>
      </c>
      <c r="AI123" t="str">
        <f t="shared" si="17"/>
        <v/>
      </c>
      <c r="AJ123" t="str">
        <f t="shared" si="18"/>
        <v/>
      </c>
      <c r="AK123" t="str">
        <f t="shared" si="19"/>
        <v/>
      </c>
      <c r="AL123" t="str">
        <f t="shared" si="20"/>
        <v/>
      </c>
      <c r="AM123" t="str">
        <f t="shared" si="21"/>
        <v/>
      </c>
      <c r="AN123" t="str">
        <f t="shared" si="22"/>
        <v/>
      </c>
      <c r="AO123" t="str">
        <f t="shared" si="23"/>
        <v/>
      </c>
      <c r="AP123" t="str">
        <f t="shared" si="24"/>
        <v/>
      </c>
      <c r="AQ123" t="str">
        <f t="shared" si="25"/>
        <v/>
      </c>
    </row>
    <row r="124" spans="1:43">
      <c r="A124" s="250">
        <f t="shared" si="27"/>
        <v>116</v>
      </c>
      <c r="B124" s="42"/>
      <c r="C124" s="47"/>
      <c r="D124" s="41"/>
      <c r="E124" s="199"/>
      <c r="F124" s="250" t="str">
        <f>IF(ISERROR(VLOOKUP(MATCH($B124,小学校ナンバーカード!$B$3:$B$30,1),小学校ナンバーカード!$A$3:$C$30,3)),"",VLOOKUP(MATCH($B124,小学校ナンバーカード!$B$3:$B$30,1),小学校ナンバーカード!$A$3:$C$30,3))</f>
        <v/>
      </c>
      <c r="G124" s="162" t="str">
        <f t="shared" si="15"/>
        <v/>
      </c>
      <c r="H124" s="35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56" t="str">
        <f>IF($B124="","",IF(ISERROR(MATCH($B124,リレー小女申込!$Q$14:$Q$255,0)),"","○"))</f>
        <v/>
      </c>
      <c r="AC124" s="56" t="str">
        <f>IF(ISERROR(MATCH($B124,リレー小女申込!$Q$14:$Q$205,0)),"",VLOOKUP(MATCH($B124,リレー小女申込!$Q$14:$Q$205,0),リレー小女申込!$N$14:$V$205,9))</f>
        <v/>
      </c>
      <c r="AE124" s="97" t="str">
        <f t="shared" si="14"/>
        <v/>
      </c>
      <c r="AG124" s="2"/>
      <c r="AH124" t="str">
        <f t="shared" si="16"/>
        <v/>
      </c>
      <c r="AI124" t="str">
        <f t="shared" si="17"/>
        <v/>
      </c>
      <c r="AJ124" t="str">
        <f t="shared" si="18"/>
        <v/>
      </c>
      <c r="AK124" t="str">
        <f t="shared" si="19"/>
        <v/>
      </c>
      <c r="AL124" t="str">
        <f t="shared" si="20"/>
        <v/>
      </c>
      <c r="AM124" t="str">
        <f t="shared" si="21"/>
        <v/>
      </c>
      <c r="AN124" t="str">
        <f t="shared" si="22"/>
        <v/>
      </c>
      <c r="AO124" t="str">
        <f t="shared" si="23"/>
        <v/>
      </c>
      <c r="AP124" t="str">
        <f t="shared" si="24"/>
        <v/>
      </c>
      <c r="AQ124" t="str">
        <f t="shared" si="25"/>
        <v/>
      </c>
    </row>
    <row r="125" spans="1:43">
      <c r="A125" s="250">
        <f t="shared" si="27"/>
        <v>117</v>
      </c>
      <c r="B125" s="42"/>
      <c r="C125" s="47"/>
      <c r="D125" s="41"/>
      <c r="E125" s="199"/>
      <c r="F125" s="250" t="str">
        <f>IF(ISERROR(VLOOKUP(MATCH($B125,小学校ナンバーカード!$B$3:$B$30,1),小学校ナンバーカード!$A$3:$C$30,3)),"",VLOOKUP(MATCH($B125,小学校ナンバーカード!$B$3:$B$30,1),小学校ナンバーカード!$A$3:$C$30,3))</f>
        <v/>
      </c>
      <c r="G125" s="162" t="str">
        <f t="shared" si="15"/>
        <v/>
      </c>
      <c r="H125" s="35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56" t="str">
        <f>IF($B125="","",IF(ISERROR(MATCH($B125,リレー小女申込!$Q$14:$Q$255,0)),"","○"))</f>
        <v/>
      </c>
      <c r="AC125" s="56" t="str">
        <f>IF(ISERROR(MATCH($B125,リレー小女申込!$Q$14:$Q$205,0)),"",VLOOKUP(MATCH($B125,リレー小女申込!$Q$14:$Q$205,0),リレー小女申込!$N$14:$V$205,9))</f>
        <v/>
      </c>
      <c r="AE125" s="97" t="str">
        <f t="shared" si="14"/>
        <v/>
      </c>
      <c r="AG125" s="2"/>
      <c r="AH125" t="str">
        <f t="shared" si="16"/>
        <v/>
      </c>
      <c r="AI125" t="str">
        <f t="shared" si="17"/>
        <v/>
      </c>
      <c r="AJ125" t="str">
        <f t="shared" si="18"/>
        <v/>
      </c>
      <c r="AK125" t="str">
        <f t="shared" si="19"/>
        <v/>
      </c>
      <c r="AL125" t="str">
        <f t="shared" si="20"/>
        <v/>
      </c>
      <c r="AM125" t="str">
        <f t="shared" si="21"/>
        <v/>
      </c>
      <c r="AN125" t="str">
        <f t="shared" si="22"/>
        <v/>
      </c>
      <c r="AO125" t="str">
        <f t="shared" si="23"/>
        <v/>
      </c>
      <c r="AP125" t="str">
        <f t="shared" si="24"/>
        <v/>
      </c>
      <c r="AQ125" t="str">
        <f t="shared" si="25"/>
        <v/>
      </c>
    </row>
    <row r="126" spans="1:43">
      <c r="A126" s="250">
        <f t="shared" si="27"/>
        <v>118</v>
      </c>
      <c r="B126" s="42"/>
      <c r="C126" s="47"/>
      <c r="D126" s="41"/>
      <c r="E126" s="199"/>
      <c r="F126" s="250" t="str">
        <f>IF(ISERROR(VLOOKUP(MATCH($B126,小学校ナンバーカード!$B$3:$B$30,1),小学校ナンバーカード!$A$3:$C$30,3)),"",VLOOKUP(MATCH($B126,小学校ナンバーカード!$B$3:$B$30,1),小学校ナンバーカード!$A$3:$C$30,3))</f>
        <v/>
      </c>
      <c r="G126" s="162" t="str">
        <f t="shared" si="15"/>
        <v/>
      </c>
      <c r="H126" s="35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56" t="str">
        <f>IF($B126="","",IF(ISERROR(MATCH($B126,リレー小女申込!$Q$14:$Q$255,0)),"","○"))</f>
        <v/>
      </c>
      <c r="AC126" s="56" t="str">
        <f>IF(ISERROR(MATCH($B126,リレー小女申込!$Q$14:$Q$205,0)),"",VLOOKUP(MATCH($B126,リレー小女申込!$Q$14:$Q$205,0),リレー小女申込!$N$14:$V$205,9))</f>
        <v/>
      </c>
      <c r="AE126" s="97" t="str">
        <f t="shared" si="14"/>
        <v/>
      </c>
      <c r="AG126" s="2"/>
      <c r="AH126" t="str">
        <f t="shared" si="16"/>
        <v/>
      </c>
      <c r="AI126" t="str">
        <f t="shared" si="17"/>
        <v/>
      </c>
      <c r="AJ126" t="str">
        <f t="shared" si="18"/>
        <v/>
      </c>
      <c r="AK126" t="str">
        <f t="shared" si="19"/>
        <v/>
      </c>
      <c r="AL126" t="str">
        <f t="shared" si="20"/>
        <v/>
      </c>
      <c r="AM126" t="str">
        <f t="shared" si="21"/>
        <v/>
      </c>
      <c r="AN126" t="str">
        <f t="shared" si="22"/>
        <v/>
      </c>
      <c r="AO126" t="str">
        <f t="shared" si="23"/>
        <v/>
      </c>
      <c r="AP126" t="str">
        <f t="shared" si="24"/>
        <v/>
      </c>
      <c r="AQ126" t="str">
        <f t="shared" si="25"/>
        <v/>
      </c>
    </row>
    <row r="127" spans="1:43">
      <c r="A127" s="250">
        <f t="shared" si="27"/>
        <v>119</v>
      </c>
      <c r="B127" s="42"/>
      <c r="C127" s="47"/>
      <c r="D127" s="41"/>
      <c r="E127" s="199"/>
      <c r="F127" s="250" t="str">
        <f>IF(ISERROR(VLOOKUP(MATCH($B127,小学校ナンバーカード!$B$3:$B$30,1),小学校ナンバーカード!$A$3:$C$30,3)),"",VLOOKUP(MATCH($B127,小学校ナンバーカード!$B$3:$B$30,1),小学校ナンバーカード!$A$3:$C$30,3))</f>
        <v/>
      </c>
      <c r="G127" s="162" t="str">
        <f t="shared" si="15"/>
        <v/>
      </c>
      <c r="H127" s="35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56" t="str">
        <f>IF($B127="","",IF(ISERROR(MATCH($B127,リレー小女申込!$Q$14:$Q$255,0)),"","○"))</f>
        <v/>
      </c>
      <c r="AC127" s="56" t="str">
        <f>IF(ISERROR(MATCH($B127,リレー小女申込!$Q$14:$Q$205,0)),"",VLOOKUP(MATCH($B127,リレー小女申込!$Q$14:$Q$205,0),リレー小女申込!$N$14:$V$205,9))</f>
        <v/>
      </c>
      <c r="AE127" s="97" t="str">
        <f t="shared" si="14"/>
        <v/>
      </c>
      <c r="AG127" s="2"/>
      <c r="AH127" t="str">
        <f t="shared" si="16"/>
        <v/>
      </c>
      <c r="AI127" t="str">
        <f t="shared" si="17"/>
        <v/>
      </c>
      <c r="AJ127" t="str">
        <f t="shared" si="18"/>
        <v/>
      </c>
      <c r="AK127" t="str">
        <f t="shared" si="19"/>
        <v/>
      </c>
      <c r="AL127" t="str">
        <f t="shared" si="20"/>
        <v/>
      </c>
      <c r="AM127" t="str">
        <f t="shared" si="21"/>
        <v/>
      </c>
      <c r="AN127" t="str">
        <f t="shared" si="22"/>
        <v/>
      </c>
      <c r="AO127" t="str">
        <f t="shared" si="23"/>
        <v/>
      </c>
      <c r="AP127" t="str">
        <f t="shared" si="24"/>
        <v/>
      </c>
      <c r="AQ127" t="str">
        <f t="shared" si="25"/>
        <v/>
      </c>
    </row>
    <row r="128" spans="1:43">
      <c r="A128" s="251">
        <f t="shared" si="27"/>
        <v>120</v>
      </c>
      <c r="B128" s="49"/>
      <c r="C128" s="50"/>
      <c r="D128" s="51"/>
      <c r="E128" s="202"/>
      <c r="F128" s="253" t="str">
        <f>IF(ISERROR(VLOOKUP(MATCH($B128,小学校ナンバーカード!$B$3:$B$30,1),小学校ナンバーカード!$A$3:$C$30,3)),"",VLOOKUP(MATCH($B128,小学校ナンバーカード!$B$3:$B$30,1),小学校ナンバーカード!$A$3:$C$30,3))</f>
        <v/>
      </c>
      <c r="G128" s="163" t="str">
        <f t="shared" si="15"/>
        <v/>
      </c>
      <c r="H128" s="57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9" t="str">
        <f>IF($B128="","",IF(ISERROR(MATCH($B128,リレー小女申込!$Q$14:$Q$255,0)),"","○"))</f>
        <v/>
      </c>
      <c r="AC128" s="59" t="str">
        <f>IF(ISERROR(MATCH($B128,リレー小女申込!$Q$14:$Q$205,0)),"",VLOOKUP(MATCH($B128,リレー小女申込!$Q$14:$Q$205,0),リレー小女申込!$N$14:$V$205,9))</f>
        <v/>
      </c>
      <c r="AE128" s="97" t="str">
        <f t="shared" si="14"/>
        <v/>
      </c>
      <c r="AG128" s="2"/>
      <c r="AH128" t="str">
        <f t="shared" si="16"/>
        <v/>
      </c>
      <c r="AI128" t="str">
        <f t="shared" si="17"/>
        <v/>
      </c>
      <c r="AJ128" t="str">
        <f t="shared" si="18"/>
        <v/>
      </c>
      <c r="AK128" t="str">
        <f t="shared" si="19"/>
        <v/>
      </c>
      <c r="AL128" t="str">
        <f t="shared" si="20"/>
        <v/>
      </c>
      <c r="AM128" t="str">
        <f t="shared" si="21"/>
        <v/>
      </c>
      <c r="AN128" t="str">
        <f t="shared" si="22"/>
        <v/>
      </c>
      <c r="AO128" t="str">
        <f t="shared" si="23"/>
        <v/>
      </c>
      <c r="AP128" t="str">
        <f t="shared" si="24"/>
        <v/>
      </c>
      <c r="AQ128" t="str">
        <f t="shared" si="25"/>
        <v/>
      </c>
    </row>
    <row r="129" spans="1:43">
      <c r="A129" s="249">
        <f t="shared" si="27"/>
        <v>121</v>
      </c>
      <c r="B129" s="44"/>
      <c r="C129" s="46"/>
      <c r="D129" s="40"/>
      <c r="E129" s="198"/>
      <c r="F129" s="249" t="str">
        <f>IF(ISERROR(VLOOKUP(MATCH($B129,小学校ナンバーカード!$B$3:$B$30,1),小学校ナンバーカード!$A$3:$C$30,3)),"",VLOOKUP(MATCH($B129,小学校ナンバーカード!$B$3:$B$30,1),小学校ナンバーカード!$A$3:$C$30,3))</f>
        <v/>
      </c>
      <c r="G129" s="161" t="str">
        <f t="shared" si="15"/>
        <v/>
      </c>
      <c r="H129" s="33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55" t="str">
        <f>IF($B129="","",IF(ISERROR(MATCH($B129,リレー小女申込!$Q$14:$Q$255,0)),"","○"))</f>
        <v/>
      </c>
      <c r="AC129" s="55" t="str">
        <f>IF(ISERROR(MATCH($B129,リレー小女申込!$Q$14:$Q$205,0)),"",VLOOKUP(MATCH($B129,リレー小女申込!$Q$14:$Q$205,0),リレー小女申込!$N$14:$V$205,9))</f>
        <v/>
      </c>
      <c r="AE129" s="97" t="str">
        <f t="shared" si="14"/>
        <v/>
      </c>
      <c r="AG129" s="2"/>
      <c r="AH129" t="str">
        <f t="shared" si="16"/>
        <v/>
      </c>
      <c r="AI129" t="str">
        <f t="shared" si="17"/>
        <v/>
      </c>
      <c r="AJ129" t="str">
        <f t="shared" si="18"/>
        <v/>
      </c>
      <c r="AK129" t="str">
        <f t="shared" si="19"/>
        <v/>
      </c>
      <c r="AL129" t="str">
        <f t="shared" si="20"/>
        <v/>
      </c>
      <c r="AM129" t="str">
        <f t="shared" si="21"/>
        <v/>
      </c>
      <c r="AN129" t="str">
        <f t="shared" si="22"/>
        <v/>
      </c>
      <c r="AO129" t="str">
        <f t="shared" si="23"/>
        <v/>
      </c>
      <c r="AP129" t="str">
        <f t="shared" si="24"/>
        <v/>
      </c>
      <c r="AQ129" t="str">
        <f t="shared" si="25"/>
        <v/>
      </c>
    </row>
    <row r="130" spans="1:43">
      <c r="A130" s="256">
        <f t="shared" si="27"/>
        <v>122</v>
      </c>
      <c r="B130" s="42"/>
      <c r="C130" s="47"/>
      <c r="D130" s="41"/>
      <c r="E130" s="199"/>
      <c r="F130" s="250" t="str">
        <f>IF(ISERROR(VLOOKUP(MATCH($B130,小学校ナンバーカード!$B$3:$B$30,1),小学校ナンバーカード!$A$3:$C$30,3)),"",VLOOKUP(MATCH($B130,小学校ナンバーカード!$B$3:$B$30,1),小学校ナンバーカード!$A$3:$C$30,3))</f>
        <v/>
      </c>
      <c r="G130" s="162" t="str">
        <f t="shared" si="15"/>
        <v/>
      </c>
      <c r="H130" s="35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56" t="str">
        <f>IF($B130="","",IF(ISERROR(MATCH($B130,リレー小女申込!$Q$14:$Q$255,0)),"","○"))</f>
        <v/>
      </c>
      <c r="AC130" s="56" t="str">
        <f>IF(ISERROR(MATCH($B130,リレー小女申込!$Q$14:$Q$205,0)),"",VLOOKUP(MATCH($B130,リレー小女申込!$Q$14:$Q$205,0),リレー小女申込!$N$14:$V$205,9))</f>
        <v/>
      </c>
      <c r="AE130" s="97" t="str">
        <f t="shared" si="14"/>
        <v/>
      </c>
      <c r="AG130" s="2"/>
      <c r="AH130" t="str">
        <f t="shared" si="16"/>
        <v/>
      </c>
      <c r="AI130" t="str">
        <f t="shared" si="17"/>
        <v/>
      </c>
      <c r="AJ130" t="str">
        <f t="shared" si="18"/>
        <v/>
      </c>
      <c r="AK130" t="str">
        <f t="shared" si="19"/>
        <v/>
      </c>
      <c r="AL130" t="str">
        <f t="shared" si="20"/>
        <v/>
      </c>
      <c r="AM130" t="str">
        <f t="shared" si="21"/>
        <v/>
      </c>
      <c r="AN130" t="str">
        <f t="shared" si="22"/>
        <v/>
      </c>
      <c r="AO130" t="str">
        <f t="shared" si="23"/>
        <v/>
      </c>
      <c r="AP130" t="str">
        <f t="shared" si="24"/>
        <v/>
      </c>
      <c r="AQ130" t="str">
        <f t="shared" si="25"/>
        <v/>
      </c>
    </row>
    <row r="131" spans="1:43">
      <c r="A131" s="250">
        <f t="shared" si="27"/>
        <v>123</v>
      </c>
      <c r="B131" s="42"/>
      <c r="C131" s="47"/>
      <c r="D131" s="41"/>
      <c r="E131" s="199"/>
      <c r="F131" s="250" t="str">
        <f>IF(ISERROR(VLOOKUP(MATCH($B131,小学校ナンバーカード!$B$3:$B$30,1),小学校ナンバーカード!$A$3:$C$30,3)),"",VLOOKUP(MATCH($B131,小学校ナンバーカード!$B$3:$B$30,1),小学校ナンバーカード!$A$3:$C$30,3))</f>
        <v/>
      </c>
      <c r="G131" s="162" t="str">
        <f t="shared" si="15"/>
        <v/>
      </c>
      <c r="H131" s="35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56" t="str">
        <f>IF($B131="","",IF(ISERROR(MATCH($B131,リレー小女申込!$Q$14:$Q$255,0)),"","○"))</f>
        <v/>
      </c>
      <c r="AC131" s="56" t="str">
        <f>IF(ISERROR(MATCH($B131,リレー小女申込!$Q$14:$Q$205,0)),"",VLOOKUP(MATCH($B131,リレー小女申込!$Q$14:$Q$205,0),リレー小女申込!$N$14:$V$205,9))</f>
        <v/>
      </c>
      <c r="AE131" s="97" t="str">
        <f t="shared" si="14"/>
        <v/>
      </c>
      <c r="AG131" s="2"/>
      <c r="AH131" t="str">
        <f t="shared" si="16"/>
        <v/>
      </c>
      <c r="AI131" t="str">
        <f t="shared" si="17"/>
        <v/>
      </c>
      <c r="AJ131" t="str">
        <f t="shared" si="18"/>
        <v/>
      </c>
      <c r="AK131" t="str">
        <f t="shared" si="19"/>
        <v/>
      </c>
      <c r="AL131" t="str">
        <f t="shared" si="20"/>
        <v/>
      </c>
      <c r="AM131" t="str">
        <f t="shared" si="21"/>
        <v/>
      </c>
      <c r="AN131" t="str">
        <f t="shared" si="22"/>
        <v/>
      </c>
      <c r="AO131" t="str">
        <f t="shared" si="23"/>
        <v/>
      </c>
      <c r="AP131" t="str">
        <f t="shared" si="24"/>
        <v/>
      </c>
      <c r="AQ131" t="str">
        <f t="shared" si="25"/>
        <v/>
      </c>
    </row>
    <row r="132" spans="1:43">
      <c r="A132" s="250">
        <f t="shared" si="27"/>
        <v>124</v>
      </c>
      <c r="B132" s="42"/>
      <c r="C132" s="47"/>
      <c r="D132" s="41"/>
      <c r="E132" s="199"/>
      <c r="F132" s="250" t="str">
        <f>IF(ISERROR(VLOOKUP(MATCH($B132,小学校ナンバーカード!$B$3:$B$30,1),小学校ナンバーカード!$A$3:$C$30,3)),"",VLOOKUP(MATCH($B132,小学校ナンバーカード!$B$3:$B$30,1),小学校ナンバーカード!$A$3:$C$30,3))</f>
        <v/>
      </c>
      <c r="G132" s="162" t="str">
        <f t="shared" si="15"/>
        <v/>
      </c>
      <c r="H132" s="35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56" t="str">
        <f>IF($B132="","",IF(ISERROR(MATCH($B132,リレー小女申込!$Q$14:$Q$255,0)),"","○"))</f>
        <v/>
      </c>
      <c r="AC132" s="56" t="str">
        <f>IF(ISERROR(MATCH($B132,リレー小女申込!$Q$14:$Q$205,0)),"",VLOOKUP(MATCH($B132,リレー小女申込!$Q$14:$Q$205,0),リレー小女申込!$N$14:$V$205,9))</f>
        <v/>
      </c>
      <c r="AE132" s="97" t="str">
        <f t="shared" si="14"/>
        <v/>
      </c>
      <c r="AG132" s="2"/>
      <c r="AH132" t="str">
        <f t="shared" si="16"/>
        <v/>
      </c>
      <c r="AI132" t="str">
        <f t="shared" si="17"/>
        <v/>
      </c>
      <c r="AJ132" t="str">
        <f t="shared" si="18"/>
        <v/>
      </c>
      <c r="AK132" t="str">
        <f t="shared" si="19"/>
        <v/>
      </c>
      <c r="AL132" t="str">
        <f t="shared" si="20"/>
        <v/>
      </c>
      <c r="AM132" t="str">
        <f t="shared" si="21"/>
        <v/>
      </c>
      <c r="AN132" t="str">
        <f t="shared" si="22"/>
        <v/>
      </c>
      <c r="AO132" t="str">
        <f t="shared" si="23"/>
        <v/>
      </c>
      <c r="AP132" t="str">
        <f t="shared" si="24"/>
        <v/>
      </c>
      <c r="AQ132" t="str">
        <f t="shared" si="25"/>
        <v/>
      </c>
    </row>
    <row r="133" spans="1:43">
      <c r="A133" s="250">
        <f t="shared" si="27"/>
        <v>125</v>
      </c>
      <c r="B133" s="42"/>
      <c r="C133" s="47"/>
      <c r="D133" s="41"/>
      <c r="E133" s="199"/>
      <c r="F133" s="250" t="str">
        <f>IF(ISERROR(VLOOKUP(MATCH($B133,小学校ナンバーカード!$B$3:$B$30,1),小学校ナンバーカード!$A$3:$C$30,3)),"",VLOOKUP(MATCH($B133,小学校ナンバーカード!$B$3:$B$30,1),小学校ナンバーカード!$A$3:$C$30,3))</f>
        <v/>
      </c>
      <c r="G133" s="162" t="str">
        <f t="shared" si="15"/>
        <v/>
      </c>
      <c r="H133" s="35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56" t="str">
        <f>IF($B133="","",IF(ISERROR(MATCH($B133,リレー小女申込!$Q$14:$Q$255,0)),"","○"))</f>
        <v/>
      </c>
      <c r="AC133" s="56" t="str">
        <f>IF(ISERROR(MATCH($B133,リレー小女申込!$Q$14:$Q$205,0)),"",VLOOKUP(MATCH($B133,リレー小女申込!$Q$14:$Q$205,0),リレー小女申込!$N$14:$V$205,9))</f>
        <v/>
      </c>
      <c r="AE133" s="97" t="str">
        <f t="shared" si="14"/>
        <v/>
      </c>
      <c r="AG133" s="2"/>
      <c r="AH133" t="str">
        <f t="shared" si="16"/>
        <v/>
      </c>
      <c r="AI133" t="str">
        <f t="shared" si="17"/>
        <v/>
      </c>
      <c r="AJ133" t="str">
        <f t="shared" si="18"/>
        <v/>
      </c>
      <c r="AK133" t="str">
        <f t="shared" si="19"/>
        <v/>
      </c>
      <c r="AL133" t="str">
        <f t="shared" si="20"/>
        <v/>
      </c>
      <c r="AM133" t="str">
        <f t="shared" si="21"/>
        <v/>
      </c>
      <c r="AN133" t="str">
        <f t="shared" si="22"/>
        <v/>
      </c>
      <c r="AO133" t="str">
        <f t="shared" si="23"/>
        <v/>
      </c>
      <c r="AP133" t="str">
        <f t="shared" si="24"/>
        <v/>
      </c>
      <c r="AQ133" t="str">
        <f t="shared" si="25"/>
        <v/>
      </c>
    </row>
    <row r="134" spans="1:43">
      <c r="A134" s="250">
        <f t="shared" si="27"/>
        <v>126</v>
      </c>
      <c r="B134" s="42"/>
      <c r="C134" s="47"/>
      <c r="D134" s="41"/>
      <c r="E134" s="199"/>
      <c r="F134" s="250" t="str">
        <f>IF(ISERROR(VLOOKUP(MATCH($B134,小学校ナンバーカード!$B$3:$B$30,1),小学校ナンバーカード!$A$3:$C$30,3)),"",VLOOKUP(MATCH($B134,小学校ナンバーカード!$B$3:$B$30,1),小学校ナンバーカード!$A$3:$C$30,3))</f>
        <v/>
      </c>
      <c r="G134" s="162" t="str">
        <f t="shared" si="15"/>
        <v/>
      </c>
      <c r="H134" s="35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56" t="str">
        <f>IF($B134="","",IF(ISERROR(MATCH($B134,リレー小女申込!$Q$14:$Q$255,0)),"","○"))</f>
        <v/>
      </c>
      <c r="AC134" s="56" t="str">
        <f>IF(ISERROR(MATCH($B134,リレー小女申込!$Q$14:$Q$205,0)),"",VLOOKUP(MATCH($B134,リレー小女申込!$Q$14:$Q$205,0),リレー小女申込!$N$14:$V$205,9))</f>
        <v/>
      </c>
      <c r="AE134" s="97" t="str">
        <f t="shared" si="14"/>
        <v/>
      </c>
      <c r="AG134" s="2"/>
      <c r="AH134" t="str">
        <f t="shared" si="16"/>
        <v/>
      </c>
      <c r="AI134" t="str">
        <f t="shared" si="17"/>
        <v/>
      </c>
      <c r="AJ134" t="str">
        <f t="shared" si="18"/>
        <v/>
      </c>
      <c r="AK134" t="str">
        <f t="shared" si="19"/>
        <v/>
      </c>
      <c r="AL134" t="str">
        <f t="shared" si="20"/>
        <v/>
      </c>
      <c r="AM134" t="str">
        <f t="shared" si="21"/>
        <v/>
      </c>
      <c r="AN134" t="str">
        <f t="shared" si="22"/>
        <v/>
      </c>
      <c r="AO134" t="str">
        <f t="shared" si="23"/>
        <v/>
      </c>
      <c r="AP134" t="str">
        <f t="shared" si="24"/>
        <v/>
      </c>
      <c r="AQ134" t="str">
        <f t="shared" si="25"/>
        <v/>
      </c>
    </row>
    <row r="135" spans="1:43">
      <c r="A135" s="250">
        <f t="shared" si="27"/>
        <v>127</v>
      </c>
      <c r="B135" s="42"/>
      <c r="C135" s="47"/>
      <c r="D135" s="41"/>
      <c r="E135" s="199"/>
      <c r="F135" s="250" t="str">
        <f>IF(ISERROR(VLOOKUP(MATCH($B135,小学校ナンバーカード!$B$3:$B$30,1),小学校ナンバーカード!$A$3:$C$30,3)),"",VLOOKUP(MATCH($B135,小学校ナンバーカード!$B$3:$B$30,1),小学校ナンバーカード!$A$3:$C$30,3))</f>
        <v/>
      </c>
      <c r="G135" s="162" t="str">
        <f t="shared" si="15"/>
        <v/>
      </c>
      <c r="H135" s="35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56" t="str">
        <f>IF($B135="","",IF(ISERROR(MATCH($B135,リレー小女申込!$Q$14:$Q$255,0)),"","○"))</f>
        <v/>
      </c>
      <c r="AC135" s="56" t="str">
        <f>IF(ISERROR(MATCH($B135,リレー小女申込!$Q$14:$Q$205,0)),"",VLOOKUP(MATCH($B135,リレー小女申込!$Q$14:$Q$205,0),リレー小女申込!$N$14:$V$205,9))</f>
        <v/>
      </c>
      <c r="AE135" s="97" t="str">
        <f t="shared" si="14"/>
        <v/>
      </c>
      <c r="AG135" s="2"/>
      <c r="AH135" t="str">
        <f t="shared" si="16"/>
        <v/>
      </c>
      <c r="AI135" t="str">
        <f t="shared" si="17"/>
        <v/>
      </c>
      <c r="AJ135" t="str">
        <f t="shared" si="18"/>
        <v/>
      </c>
      <c r="AK135" t="str">
        <f t="shared" si="19"/>
        <v/>
      </c>
      <c r="AL135" t="str">
        <f t="shared" si="20"/>
        <v/>
      </c>
      <c r="AM135" t="str">
        <f t="shared" si="21"/>
        <v/>
      </c>
      <c r="AN135" t="str">
        <f t="shared" si="22"/>
        <v/>
      </c>
      <c r="AO135" t="str">
        <f t="shared" si="23"/>
        <v/>
      </c>
      <c r="AP135" t="str">
        <f t="shared" si="24"/>
        <v/>
      </c>
      <c r="AQ135" t="str">
        <f t="shared" si="25"/>
        <v/>
      </c>
    </row>
    <row r="136" spans="1:43">
      <c r="A136" s="250">
        <f t="shared" si="27"/>
        <v>128</v>
      </c>
      <c r="B136" s="42"/>
      <c r="C136" s="47"/>
      <c r="D136" s="41"/>
      <c r="E136" s="199"/>
      <c r="F136" s="250" t="str">
        <f>IF(ISERROR(VLOOKUP(MATCH($B136,小学校ナンバーカード!$B$3:$B$30,1),小学校ナンバーカード!$A$3:$C$30,3)),"",VLOOKUP(MATCH($B136,小学校ナンバーカード!$B$3:$B$30,1),小学校ナンバーカード!$A$3:$C$30,3))</f>
        <v/>
      </c>
      <c r="G136" s="162" t="str">
        <f t="shared" si="15"/>
        <v/>
      </c>
      <c r="H136" s="35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56" t="str">
        <f>IF($B136="","",IF(ISERROR(MATCH($B136,リレー小女申込!$Q$14:$Q$255,0)),"","○"))</f>
        <v/>
      </c>
      <c r="AC136" s="56" t="str">
        <f>IF(ISERROR(MATCH($B136,リレー小女申込!$Q$14:$Q$205,0)),"",VLOOKUP(MATCH($B136,リレー小女申込!$Q$14:$Q$205,0),リレー小女申込!$N$14:$V$205,9))</f>
        <v/>
      </c>
      <c r="AE136" s="97" t="str">
        <f t="shared" ref="AE136:AE199" si="28">IF(COUNTIF(H136:AA136,"○")=0,"",COUNTIF(H136:AA136,"○"))</f>
        <v/>
      </c>
      <c r="AG136" s="2"/>
      <c r="AH136" t="str">
        <f t="shared" si="16"/>
        <v/>
      </c>
      <c r="AI136" t="str">
        <f t="shared" si="17"/>
        <v/>
      </c>
      <c r="AJ136" t="str">
        <f t="shared" si="18"/>
        <v/>
      </c>
      <c r="AK136" t="str">
        <f t="shared" si="19"/>
        <v/>
      </c>
      <c r="AL136" t="str">
        <f t="shared" si="20"/>
        <v/>
      </c>
      <c r="AM136" t="str">
        <f t="shared" si="21"/>
        <v/>
      </c>
      <c r="AN136" t="str">
        <f t="shared" si="22"/>
        <v/>
      </c>
      <c r="AO136" t="str">
        <f t="shared" si="23"/>
        <v/>
      </c>
      <c r="AP136" t="str">
        <f t="shared" si="24"/>
        <v/>
      </c>
      <c r="AQ136" t="str">
        <f t="shared" si="25"/>
        <v/>
      </c>
    </row>
    <row r="137" spans="1:43">
      <c r="A137" s="250">
        <f t="shared" si="27"/>
        <v>129</v>
      </c>
      <c r="B137" s="42"/>
      <c r="C137" s="47"/>
      <c r="D137" s="41"/>
      <c r="E137" s="199"/>
      <c r="F137" s="250" t="str">
        <f>IF(ISERROR(VLOOKUP(MATCH($B137,小学校ナンバーカード!$B$3:$B$30,1),小学校ナンバーカード!$A$3:$C$30,3)),"",VLOOKUP(MATCH($B137,小学校ナンバーカード!$B$3:$B$30,1),小学校ナンバーカード!$A$3:$C$30,3))</f>
        <v/>
      </c>
      <c r="G137" s="162" t="str">
        <f t="shared" ref="G137:G200" si="29">T(AH137)&amp;T(AI137)&amp;T(AJ137)&amp;T(AK137)&amp;T(AL137)&amp;T(AM137)&amp;T(AN137)&amp;T(AO137)&amp;T(AP137)&amp;T(AQ137)</f>
        <v/>
      </c>
      <c r="H137" s="35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56" t="str">
        <f>IF($B137="","",IF(ISERROR(MATCH($B137,リレー小女申込!$Q$14:$Q$255,0)),"","○"))</f>
        <v/>
      </c>
      <c r="AC137" s="56" t="str">
        <f>IF(ISERROR(MATCH($B137,リレー小女申込!$Q$14:$Q$205,0)),"",VLOOKUP(MATCH($B137,リレー小女申込!$Q$14:$Q$205,0),リレー小女申込!$N$14:$V$205,9))</f>
        <v/>
      </c>
      <c r="AE137" s="97" t="str">
        <f t="shared" si="28"/>
        <v/>
      </c>
      <c r="AG137" s="2"/>
      <c r="AH137" t="str">
        <f t="shared" ref="AH137:AH200" si="30">IF(H137="○","小１・２女５０ｍ．","")</f>
        <v/>
      </c>
      <c r="AI137" t="str">
        <f t="shared" ref="AI137:AI200" si="31">IF(J137="○","小３女５０ｍ．","")</f>
        <v/>
      </c>
      <c r="AJ137" t="str">
        <f t="shared" ref="AJ137:AJ200" si="32">IF(L137="○","小４女１００ｍ．","")</f>
        <v/>
      </c>
      <c r="AK137" t="str">
        <f t="shared" ref="AK137:AK200" si="33">IF(N137="○","小５女１００ｍ．","")</f>
        <v/>
      </c>
      <c r="AL137" t="str">
        <f t="shared" ref="AL137:AL200" si="34">IF(P137="○","小６女１００ｍ．","")</f>
        <v/>
      </c>
      <c r="AM137" t="str">
        <f t="shared" ref="AM137:AM200" si="35">IF(R137="○","小全女６００ｍ．","")</f>
        <v/>
      </c>
      <c r="AN137" t="str">
        <f t="shared" ref="AN137:AN200" si="36">IF(T137="○","小全女８０ｍＨ．","")</f>
        <v/>
      </c>
      <c r="AO137" t="str">
        <f t="shared" ref="AO137:AO200" si="37">IF(V137="○","小全女走高跳．","")</f>
        <v/>
      </c>
      <c r="AP137" t="str">
        <f t="shared" ref="AP137:AP200" si="38">IF(X137="○","小全女走幅跳．","")</f>
        <v/>
      </c>
      <c r="AQ137" t="str">
        <f t="shared" ref="AQ137:AQ200" si="39">IF(Z137="○","小全女ｼﾞｬﾍﾞﾘｯｸﾎﾞｰﾙ投．","")</f>
        <v/>
      </c>
    </row>
    <row r="138" spans="1:43">
      <c r="A138" s="251">
        <f t="shared" ref="A138:A169" si="40">IF(COUNTIF($C$9:$C$208,C138)&gt;=2,$A$221,A137+1)</f>
        <v>130</v>
      </c>
      <c r="B138" s="45"/>
      <c r="C138" s="48"/>
      <c r="D138" s="43"/>
      <c r="E138" s="200"/>
      <c r="F138" s="251" t="str">
        <f>IF(ISERROR(VLOOKUP(MATCH($B138,小学校ナンバーカード!$B$3:$B$30,1),小学校ナンバーカード!$A$3:$C$30,3)),"",VLOOKUP(MATCH($B138,小学校ナンバーカード!$B$3:$B$30,1),小学校ナンバーカード!$A$3:$C$30,3))</f>
        <v/>
      </c>
      <c r="G138" s="165" t="str">
        <f t="shared" si="29"/>
        <v/>
      </c>
      <c r="H138" s="63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5" t="str">
        <f>IF($B138="","",IF(ISERROR(MATCH($B138,リレー小女申込!$Q$14:$Q$255,0)),"","○"))</f>
        <v/>
      </c>
      <c r="AC138" s="65" t="str">
        <f>IF(ISERROR(MATCH($B138,リレー小女申込!$Q$14:$Q$205,0)),"",VLOOKUP(MATCH($B138,リレー小女申込!$Q$14:$Q$205,0),リレー小女申込!$N$14:$V$205,9))</f>
        <v/>
      </c>
      <c r="AE138" s="97" t="str">
        <f t="shared" si="28"/>
        <v/>
      </c>
      <c r="AG138" s="2"/>
      <c r="AH138" t="str">
        <f t="shared" si="30"/>
        <v/>
      </c>
      <c r="AI138" t="str">
        <f t="shared" si="31"/>
        <v/>
      </c>
      <c r="AJ138" t="str">
        <f t="shared" si="32"/>
        <v/>
      </c>
      <c r="AK138" t="str">
        <f t="shared" si="33"/>
        <v/>
      </c>
      <c r="AL138" t="str">
        <f t="shared" si="34"/>
        <v/>
      </c>
      <c r="AM138" t="str">
        <f t="shared" si="35"/>
        <v/>
      </c>
      <c r="AN138" t="str">
        <f t="shared" si="36"/>
        <v/>
      </c>
      <c r="AO138" t="str">
        <f t="shared" si="37"/>
        <v/>
      </c>
      <c r="AP138" t="str">
        <f t="shared" si="38"/>
        <v/>
      </c>
      <c r="AQ138" t="str">
        <f t="shared" si="39"/>
        <v/>
      </c>
    </row>
    <row r="139" spans="1:43">
      <c r="A139" s="249">
        <f t="shared" si="40"/>
        <v>131</v>
      </c>
      <c r="B139" s="52"/>
      <c r="C139" s="53"/>
      <c r="D139" s="54"/>
      <c r="E139" s="201"/>
      <c r="F139" s="252" t="str">
        <f>IF(ISERROR(VLOOKUP(MATCH($B139,小学校ナンバーカード!$B$3:$B$30,1),小学校ナンバーカード!$A$3:$C$30,3)),"",VLOOKUP(MATCH($B139,小学校ナンバーカード!$B$3:$B$30,1),小学校ナンバーカード!$A$3:$C$30,3))</f>
        <v/>
      </c>
      <c r="G139" s="164" t="str">
        <f t="shared" si="29"/>
        <v/>
      </c>
      <c r="H139" s="60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2" t="str">
        <f>IF($B139="","",IF(ISERROR(MATCH($B139,リレー小女申込!$Q$14:$Q$255,0)),"","○"))</f>
        <v/>
      </c>
      <c r="AC139" s="62" t="str">
        <f>IF(ISERROR(MATCH($B139,リレー小女申込!$Q$14:$Q$205,0)),"",VLOOKUP(MATCH($B139,リレー小女申込!$Q$14:$Q$205,0),リレー小女申込!$N$14:$V$205,9))</f>
        <v/>
      </c>
      <c r="AE139" s="97" t="str">
        <f t="shared" si="28"/>
        <v/>
      </c>
      <c r="AG139" s="2"/>
      <c r="AH139" t="str">
        <f t="shared" si="30"/>
        <v/>
      </c>
      <c r="AI139" t="str">
        <f t="shared" si="31"/>
        <v/>
      </c>
      <c r="AJ139" t="str">
        <f t="shared" si="32"/>
        <v/>
      </c>
      <c r="AK139" t="str">
        <f t="shared" si="33"/>
        <v/>
      </c>
      <c r="AL139" t="str">
        <f t="shared" si="34"/>
        <v/>
      </c>
      <c r="AM139" t="str">
        <f t="shared" si="35"/>
        <v/>
      </c>
      <c r="AN139" t="str">
        <f t="shared" si="36"/>
        <v/>
      </c>
      <c r="AO139" t="str">
        <f t="shared" si="37"/>
        <v/>
      </c>
      <c r="AP139" t="str">
        <f t="shared" si="38"/>
        <v/>
      </c>
      <c r="AQ139" t="str">
        <f t="shared" si="39"/>
        <v/>
      </c>
    </row>
    <row r="140" spans="1:43">
      <c r="A140" s="256">
        <f t="shared" si="40"/>
        <v>132</v>
      </c>
      <c r="B140" s="42"/>
      <c r="C140" s="47"/>
      <c r="D140" s="41"/>
      <c r="E140" s="199"/>
      <c r="F140" s="250" t="str">
        <f>IF(ISERROR(VLOOKUP(MATCH($B140,小学校ナンバーカード!$B$3:$B$30,1),小学校ナンバーカード!$A$3:$C$30,3)),"",VLOOKUP(MATCH($B140,小学校ナンバーカード!$B$3:$B$30,1),小学校ナンバーカード!$A$3:$C$30,3))</f>
        <v/>
      </c>
      <c r="G140" s="162" t="str">
        <f t="shared" si="29"/>
        <v/>
      </c>
      <c r="H140" s="35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56" t="str">
        <f>IF($B140="","",IF(ISERROR(MATCH($B140,リレー小女申込!$Q$14:$Q$255,0)),"","○"))</f>
        <v/>
      </c>
      <c r="AC140" s="56" t="str">
        <f>IF(ISERROR(MATCH($B140,リレー小女申込!$Q$14:$Q$205,0)),"",VLOOKUP(MATCH($B140,リレー小女申込!$Q$14:$Q$205,0),リレー小女申込!$N$14:$V$205,9))</f>
        <v/>
      </c>
      <c r="AE140" s="97" t="str">
        <f t="shared" si="28"/>
        <v/>
      </c>
      <c r="AG140" s="2"/>
      <c r="AH140" t="str">
        <f t="shared" si="30"/>
        <v/>
      </c>
      <c r="AI140" t="str">
        <f t="shared" si="31"/>
        <v/>
      </c>
      <c r="AJ140" t="str">
        <f t="shared" si="32"/>
        <v/>
      </c>
      <c r="AK140" t="str">
        <f t="shared" si="33"/>
        <v/>
      </c>
      <c r="AL140" t="str">
        <f t="shared" si="34"/>
        <v/>
      </c>
      <c r="AM140" t="str">
        <f t="shared" si="35"/>
        <v/>
      </c>
      <c r="AN140" t="str">
        <f t="shared" si="36"/>
        <v/>
      </c>
      <c r="AO140" t="str">
        <f t="shared" si="37"/>
        <v/>
      </c>
      <c r="AP140" t="str">
        <f t="shared" si="38"/>
        <v/>
      </c>
      <c r="AQ140" t="str">
        <f t="shared" si="39"/>
        <v/>
      </c>
    </row>
    <row r="141" spans="1:43">
      <c r="A141" s="250">
        <f t="shared" si="40"/>
        <v>133</v>
      </c>
      <c r="B141" s="42"/>
      <c r="C141" s="47"/>
      <c r="D141" s="41"/>
      <c r="E141" s="199"/>
      <c r="F141" s="250" t="str">
        <f>IF(ISERROR(VLOOKUP(MATCH($B141,小学校ナンバーカード!$B$3:$B$30,1),小学校ナンバーカード!$A$3:$C$30,3)),"",VLOOKUP(MATCH($B141,小学校ナンバーカード!$B$3:$B$30,1),小学校ナンバーカード!$A$3:$C$30,3))</f>
        <v/>
      </c>
      <c r="G141" s="162" t="str">
        <f t="shared" si="29"/>
        <v/>
      </c>
      <c r="H141" s="35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56" t="str">
        <f>IF($B141="","",IF(ISERROR(MATCH($B141,リレー小女申込!$Q$14:$Q$255,0)),"","○"))</f>
        <v/>
      </c>
      <c r="AC141" s="56" t="str">
        <f>IF(ISERROR(MATCH($B141,リレー小女申込!$Q$14:$Q$205,0)),"",VLOOKUP(MATCH($B141,リレー小女申込!$Q$14:$Q$205,0),リレー小女申込!$N$14:$V$205,9))</f>
        <v/>
      </c>
      <c r="AE141" s="97" t="str">
        <f t="shared" si="28"/>
        <v/>
      </c>
      <c r="AG141" s="2"/>
      <c r="AH141" t="str">
        <f t="shared" si="30"/>
        <v/>
      </c>
      <c r="AI141" t="str">
        <f t="shared" si="31"/>
        <v/>
      </c>
      <c r="AJ141" t="str">
        <f t="shared" si="32"/>
        <v/>
      </c>
      <c r="AK141" t="str">
        <f t="shared" si="33"/>
        <v/>
      </c>
      <c r="AL141" t="str">
        <f t="shared" si="34"/>
        <v/>
      </c>
      <c r="AM141" t="str">
        <f t="shared" si="35"/>
        <v/>
      </c>
      <c r="AN141" t="str">
        <f t="shared" si="36"/>
        <v/>
      </c>
      <c r="AO141" t="str">
        <f t="shared" si="37"/>
        <v/>
      </c>
      <c r="AP141" t="str">
        <f t="shared" si="38"/>
        <v/>
      </c>
      <c r="AQ141" t="str">
        <f t="shared" si="39"/>
        <v/>
      </c>
    </row>
    <row r="142" spans="1:43">
      <c r="A142" s="250">
        <f t="shared" si="40"/>
        <v>134</v>
      </c>
      <c r="B142" s="42"/>
      <c r="C142" s="47"/>
      <c r="D142" s="41"/>
      <c r="E142" s="199"/>
      <c r="F142" s="250" t="str">
        <f>IF(ISERROR(VLOOKUP(MATCH($B142,小学校ナンバーカード!$B$3:$B$30,1),小学校ナンバーカード!$A$3:$C$30,3)),"",VLOOKUP(MATCH($B142,小学校ナンバーカード!$B$3:$B$30,1),小学校ナンバーカード!$A$3:$C$30,3))</f>
        <v/>
      </c>
      <c r="G142" s="162" t="str">
        <f t="shared" si="29"/>
        <v/>
      </c>
      <c r="H142" s="35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56" t="str">
        <f>IF($B142="","",IF(ISERROR(MATCH($B142,リレー小女申込!$Q$14:$Q$255,0)),"","○"))</f>
        <v/>
      </c>
      <c r="AC142" s="56" t="str">
        <f>IF(ISERROR(MATCH($B142,リレー小女申込!$Q$14:$Q$205,0)),"",VLOOKUP(MATCH($B142,リレー小女申込!$Q$14:$Q$205,0),リレー小女申込!$N$14:$V$205,9))</f>
        <v/>
      </c>
      <c r="AE142" s="97" t="str">
        <f t="shared" si="28"/>
        <v/>
      </c>
      <c r="AG142" s="2"/>
      <c r="AH142" t="str">
        <f t="shared" si="30"/>
        <v/>
      </c>
      <c r="AI142" t="str">
        <f t="shared" si="31"/>
        <v/>
      </c>
      <c r="AJ142" t="str">
        <f t="shared" si="32"/>
        <v/>
      </c>
      <c r="AK142" t="str">
        <f t="shared" si="33"/>
        <v/>
      </c>
      <c r="AL142" t="str">
        <f t="shared" si="34"/>
        <v/>
      </c>
      <c r="AM142" t="str">
        <f t="shared" si="35"/>
        <v/>
      </c>
      <c r="AN142" t="str">
        <f t="shared" si="36"/>
        <v/>
      </c>
      <c r="AO142" t="str">
        <f t="shared" si="37"/>
        <v/>
      </c>
      <c r="AP142" t="str">
        <f t="shared" si="38"/>
        <v/>
      </c>
      <c r="AQ142" t="str">
        <f t="shared" si="39"/>
        <v/>
      </c>
    </row>
    <row r="143" spans="1:43">
      <c r="A143" s="250">
        <f t="shared" si="40"/>
        <v>135</v>
      </c>
      <c r="B143" s="42"/>
      <c r="C143" s="47"/>
      <c r="D143" s="41"/>
      <c r="E143" s="199"/>
      <c r="F143" s="250" t="str">
        <f>IF(ISERROR(VLOOKUP(MATCH($B143,小学校ナンバーカード!$B$3:$B$30,1),小学校ナンバーカード!$A$3:$C$30,3)),"",VLOOKUP(MATCH($B143,小学校ナンバーカード!$B$3:$B$30,1),小学校ナンバーカード!$A$3:$C$30,3))</f>
        <v/>
      </c>
      <c r="G143" s="162" t="str">
        <f t="shared" si="29"/>
        <v/>
      </c>
      <c r="H143" s="35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56" t="str">
        <f>IF($B143="","",IF(ISERROR(MATCH($B143,リレー小女申込!$Q$14:$Q$255,0)),"","○"))</f>
        <v/>
      </c>
      <c r="AC143" s="56" t="str">
        <f>IF(ISERROR(MATCH($B143,リレー小女申込!$Q$14:$Q$205,0)),"",VLOOKUP(MATCH($B143,リレー小女申込!$Q$14:$Q$205,0),リレー小女申込!$N$14:$V$205,9))</f>
        <v/>
      </c>
      <c r="AE143" s="97" t="str">
        <f t="shared" si="28"/>
        <v/>
      </c>
      <c r="AG143" s="2"/>
      <c r="AH143" t="str">
        <f t="shared" si="30"/>
        <v/>
      </c>
      <c r="AI143" t="str">
        <f t="shared" si="31"/>
        <v/>
      </c>
      <c r="AJ143" t="str">
        <f t="shared" si="32"/>
        <v/>
      </c>
      <c r="AK143" t="str">
        <f t="shared" si="33"/>
        <v/>
      </c>
      <c r="AL143" t="str">
        <f t="shared" si="34"/>
        <v/>
      </c>
      <c r="AM143" t="str">
        <f t="shared" si="35"/>
        <v/>
      </c>
      <c r="AN143" t="str">
        <f t="shared" si="36"/>
        <v/>
      </c>
      <c r="AO143" t="str">
        <f t="shared" si="37"/>
        <v/>
      </c>
      <c r="AP143" t="str">
        <f t="shared" si="38"/>
        <v/>
      </c>
      <c r="AQ143" t="str">
        <f t="shared" si="39"/>
        <v/>
      </c>
    </row>
    <row r="144" spans="1:43">
      <c r="A144" s="250">
        <f t="shared" si="40"/>
        <v>136</v>
      </c>
      <c r="B144" s="42"/>
      <c r="C144" s="47"/>
      <c r="D144" s="41"/>
      <c r="E144" s="199"/>
      <c r="F144" s="250" t="str">
        <f>IF(ISERROR(VLOOKUP(MATCH($B144,小学校ナンバーカード!$B$3:$B$30,1),小学校ナンバーカード!$A$3:$C$30,3)),"",VLOOKUP(MATCH($B144,小学校ナンバーカード!$B$3:$B$30,1),小学校ナンバーカード!$A$3:$C$30,3))</f>
        <v/>
      </c>
      <c r="G144" s="162" t="str">
        <f t="shared" si="29"/>
        <v/>
      </c>
      <c r="H144" s="35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56" t="str">
        <f>IF($B144="","",IF(ISERROR(MATCH($B144,リレー小女申込!$Q$14:$Q$255,0)),"","○"))</f>
        <v/>
      </c>
      <c r="AC144" s="56" t="str">
        <f>IF(ISERROR(MATCH($B144,リレー小女申込!$Q$14:$Q$205,0)),"",VLOOKUP(MATCH($B144,リレー小女申込!$Q$14:$Q$205,0),リレー小女申込!$N$14:$V$205,9))</f>
        <v/>
      </c>
      <c r="AE144" s="97" t="str">
        <f t="shared" si="28"/>
        <v/>
      </c>
      <c r="AG144" s="2"/>
      <c r="AH144" t="str">
        <f t="shared" si="30"/>
        <v/>
      </c>
      <c r="AI144" t="str">
        <f t="shared" si="31"/>
        <v/>
      </c>
      <c r="AJ144" t="str">
        <f t="shared" si="32"/>
        <v/>
      </c>
      <c r="AK144" t="str">
        <f t="shared" si="33"/>
        <v/>
      </c>
      <c r="AL144" t="str">
        <f t="shared" si="34"/>
        <v/>
      </c>
      <c r="AM144" t="str">
        <f t="shared" si="35"/>
        <v/>
      </c>
      <c r="AN144" t="str">
        <f t="shared" si="36"/>
        <v/>
      </c>
      <c r="AO144" t="str">
        <f t="shared" si="37"/>
        <v/>
      </c>
      <c r="AP144" t="str">
        <f t="shared" si="38"/>
        <v/>
      </c>
      <c r="AQ144" t="str">
        <f t="shared" si="39"/>
        <v/>
      </c>
    </row>
    <row r="145" spans="1:43">
      <c r="A145" s="250">
        <f t="shared" si="40"/>
        <v>137</v>
      </c>
      <c r="B145" s="42"/>
      <c r="C145" s="47"/>
      <c r="D145" s="41"/>
      <c r="E145" s="199"/>
      <c r="F145" s="250" t="str">
        <f>IF(ISERROR(VLOOKUP(MATCH($B145,小学校ナンバーカード!$B$3:$B$30,1),小学校ナンバーカード!$A$3:$C$30,3)),"",VLOOKUP(MATCH($B145,小学校ナンバーカード!$B$3:$B$30,1),小学校ナンバーカード!$A$3:$C$30,3))</f>
        <v/>
      </c>
      <c r="G145" s="162" t="str">
        <f t="shared" si="29"/>
        <v/>
      </c>
      <c r="H145" s="35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56" t="str">
        <f>IF($B145="","",IF(ISERROR(MATCH($B145,リレー小女申込!$Q$14:$Q$255,0)),"","○"))</f>
        <v/>
      </c>
      <c r="AC145" s="56" t="str">
        <f>IF(ISERROR(MATCH($B145,リレー小女申込!$Q$14:$Q$205,0)),"",VLOOKUP(MATCH($B145,リレー小女申込!$Q$14:$Q$205,0),リレー小女申込!$N$14:$V$205,9))</f>
        <v/>
      </c>
      <c r="AE145" s="97" t="str">
        <f t="shared" si="28"/>
        <v/>
      </c>
      <c r="AG145" s="2"/>
      <c r="AH145" t="str">
        <f t="shared" si="30"/>
        <v/>
      </c>
      <c r="AI145" t="str">
        <f t="shared" si="31"/>
        <v/>
      </c>
      <c r="AJ145" t="str">
        <f t="shared" si="32"/>
        <v/>
      </c>
      <c r="AK145" t="str">
        <f t="shared" si="33"/>
        <v/>
      </c>
      <c r="AL145" t="str">
        <f t="shared" si="34"/>
        <v/>
      </c>
      <c r="AM145" t="str">
        <f t="shared" si="35"/>
        <v/>
      </c>
      <c r="AN145" t="str">
        <f t="shared" si="36"/>
        <v/>
      </c>
      <c r="AO145" t="str">
        <f t="shared" si="37"/>
        <v/>
      </c>
      <c r="AP145" t="str">
        <f t="shared" si="38"/>
        <v/>
      </c>
      <c r="AQ145" t="str">
        <f t="shared" si="39"/>
        <v/>
      </c>
    </row>
    <row r="146" spans="1:43">
      <c r="A146" s="250">
        <f t="shared" si="40"/>
        <v>138</v>
      </c>
      <c r="B146" s="42"/>
      <c r="C146" s="47"/>
      <c r="D146" s="41"/>
      <c r="E146" s="199"/>
      <c r="F146" s="250" t="str">
        <f>IF(ISERROR(VLOOKUP(MATCH($B146,小学校ナンバーカード!$B$3:$B$30,1),小学校ナンバーカード!$A$3:$C$30,3)),"",VLOOKUP(MATCH($B146,小学校ナンバーカード!$B$3:$B$30,1),小学校ナンバーカード!$A$3:$C$30,3))</f>
        <v/>
      </c>
      <c r="G146" s="162" t="str">
        <f t="shared" si="29"/>
        <v/>
      </c>
      <c r="H146" s="35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56" t="str">
        <f>IF($B146="","",IF(ISERROR(MATCH($B146,リレー小女申込!$Q$14:$Q$255,0)),"","○"))</f>
        <v/>
      </c>
      <c r="AC146" s="56" t="str">
        <f>IF(ISERROR(MATCH($B146,リレー小女申込!$Q$14:$Q$205,0)),"",VLOOKUP(MATCH($B146,リレー小女申込!$Q$14:$Q$205,0),リレー小女申込!$N$14:$V$205,9))</f>
        <v/>
      </c>
      <c r="AE146" s="97" t="str">
        <f t="shared" si="28"/>
        <v/>
      </c>
      <c r="AG146" s="2"/>
      <c r="AH146" t="str">
        <f t="shared" si="30"/>
        <v/>
      </c>
      <c r="AI146" t="str">
        <f t="shared" si="31"/>
        <v/>
      </c>
      <c r="AJ146" t="str">
        <f t="shared" si="32"/>
        <v/>
      </c>
      <c r="AK146" t="str">
        <f t="shared" si="33"/>
        <v/>
      </c>
      <c r="AL146" t="str">
        <f t="shared" si="34"/>
        <v/>
      </c>
      <c r="AM146" t="str">
        <f t="shared" si="35"/>
        <v/>
      </c>
      <c r="AN146" t="str">
        <f t="shared" si="36"/>
        <v/>
      </c>
      <c r="AO146" t="str">
        <f t="shared" si="37"/>
        <v/>
      </c>
      <c r="AP146" t="str">
        <f t="shared" si="38"/>
        <v/>
      </c>
      <c r="AQ146" t="str">
        <f t="shared" si="39"/>
        <v/>
      </c>
    </row>
    <row r="147" spans="1:43">
      <c r="A147" s="250">
        <f t="shared" si="40"/>
        <v>139</v>
      </c>
      <c r="B147" s="42"/>
      <c r="C147" s="47"/>
      <c r="D147" s="41"/>
      <c r="E147" s="199"/>
      <c r="F147" s="250" t="str">
        <f>IF(ISERROR(VLOOKUP(MATCH($B147,小学校ナンバーカード!$B$3:$B$30,1),小学校ナンバーカード!$A$3:$C$30,3)),"",VLOOKUP(MATCH($B147,小学校ナンバーカード!$B$3:$B$30,1),小学校ナンバーカード!$A$3:$C$30,3))</f>
        <v/>
      </c>
      <c r="G147" s="162" t="str">
        <f t="shared" si="29"/>
        <v/>
      </c>
      <c r="H147" s="35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56" t="str">
        <f>IF($B147="","",IF(ISERROR(MATCH($B147,リレー小女申込!$Q$14:$Q$255,0)),"","○"))</f>
        <v/>
      </c>
      <c r="AC147" s="56" t="str">
        <f>IF(ISERROR(MATCH($B147,リレー小女申込!$Q$14:$Q$205,0)),"",VLOOKUP(MATCH($B147,リレー小女申込!$Q$14:$Q$205,0),リレー小女申込!$N$14:$V$205,9))</f>
        <v/>
      </c>
      <c r="AE147" s="97" t="str">
        <f t="shared" si="28"/>
        <v/>
      </c>
      <c r="AG147" s="2"/>
      <c r="AH147" t="str">
        <f t="shared" si="30"/>
        <v/>
      </c>
      <c r="AI147" t="str">
        <f t="shared" si="31"/>
        <v/>
      </c>
      <c r="AJ147" t="str">
        <f t="shared" si="32"/>
        <v/>
      </c>
      <c r="AK147" t="str">
        <f t="shared" si="33"/>
        <v/>
      </c>
      <c r="AL147" t="str">
        <f t="shared" si="34"/>
        <v/>
      </c>
      <c r="AM147" t="str">
        <f t="shared" si="35"/>
        <v/>
      </c>
      <c r="AN147" t="str">
        <f t="shared" si="36"/>
        <v/>
      </c>
      <c r="AO147" t="str">
        <f t="shared" si="37"/>
        <v/>
      </c>
      <c r="AP147" t="str">
        <f t="shared" si="38"/>
        <v/>
      </c>
      <c r="AQ147" t="str">
        <f t="shared" si="39"/>
        <v/>
      </c>
    </row>
    <row r="148" spans="1:43">
      <c r="A148" s="251">
        <f t="shared" si="40"/>
        <v>140</v>
      </c>
      <c r="B148" s="49"/>
      <c r="C148" s="50"/>
      <c r="D148" s="51"/>
      <c r="E148" s="202"/>
      <c r="F148" s="253" t="str">
        <f>IF(ISERROR(VLOOKUP(MATCH($B148,小学校ナンバーカード!$B$3:$B$30,1),小学校ナンバーカード!$A$3:$C$30,3)),"",VLOOKUP(MATCH($B148,小学校ナンバーカード!$B$3:$B$30,1),小学校ナンバーカード!$A$3:$C$30,3))</f>
        <v/>
      </c>
      <c r="G148" s="163" t="str">
        <f t="shared" si="29"/>
        <v/>
      </c>
      <c r="H148" s="57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9" t="str">
        <f>IF($B148="","",IF(ISERROR(MATCH($B148,リレー小女申込!$Q$14:$Q$255,0)),"","○"))</f>
        <v/>
      </c>
      <c r="AC148" s="59" t="str">
        <f>IF(ISERROR(MATCH($B148,リレー小女申込!$Q$14:$Q$205,0)),"",VLOOKUP(MATCH($B148,リレー小女申込!$Q$14:$Q$205,0),リレー小女申込!$N$14:$V$205,9))</f>
        <v/>
      </c>
      <c r="AE148" s="97" t="str">
        <f t="shared" si="28"/>
        <v/>
      </c>
      <c r="AG148" s="2"/>
      <c r="AH148" t="str">
        <f t="shared" si="30"/>
        <v/>
      </c>
      <c r="AI148" t="str">
        <f t="shared" si="31"/>
        <v/>
      </c>
      <c r="AJ148" t="str">
        <f t="shared" si="32"/>
        <v/>
      </c>
      <c r="AK148" t="str">
        <f t="shared" si="33"/>
        <v/>
      </c>
      <c r="AL148" t="str">
        <f t="shared" si="34"/>
        <v/>
      </c>
      <c r="AM148" t="str">
        <f t="shared" si="35"/>
        <v/>
      </c>
      <c r="AN148" t="str">
        <f t="shared" si="36"/>
        <v/>
      </c>
      <c r="AO148" t="str">
        <f t="shared" si="37"/>
        <v/>
      </c>
      <c r="AP148" t="str">
        <f t="shared" si="38"/>
        <v/>
      </c>
      <c r="AQ148" t="str">
        <f t="shared" si="39"/>
        <v/>
      </c>
    </row>
    <row r="149" spans="1:43">
      <c r="A149" s="249">
        <f t="shared" si="40"/>
        <v>141</v>
      </c>
      <c r="B149" s="44"/>
      <c r="C149" s="46"/>
      <c r="D149" s="40"/>
      <c r="E149" s="198"/>
      <c r="F149" s="249" t="str">
        <f>IF(ISERROR(VLOOKUP(MATCH($B149,小学校ナンバーカード!$B$3:$B$30,1),小学校ナンバーカード!$A$3:$C$30,3)),"",VLOOKUP(MATCH($B149,小学校ナンバーカード!$B$3:$B$30,1),小学校ナンバーカード!$A$3:$C$30,3))</f>
        <v/>
      </c>
      <c r="G149" s="161" t="str">
        <f t="shared" si="29"/>
        <v/>
      </c>
      <c r="H149" s="33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55" t="str">
        <f>IF($B149="","",IF(ISERROR(MATCH($B149,リレー小女申込!$Q$14:$Q$255,0)),"","○"))</f>
        <v/>
      </c>
      <c r="AC149" s="55" t="str">
        <f>IF(ISERROR(MATCH($B149,リレー小女申込!$Q$14:$Q$205,0)),"",VLOOKUP(MATCH($B149,リレー小女申込!$Q$14:$Q$205,0),リレー小女申込!$N$14:$V$205,9))</f>
        <v/>
      </c>
      <c r="AE149" s="97" t="str">
        <f t="shared" si="28"/>
        <v/>
      </c>
      <c r="AG149" s="2"/>
      <c r="AH149" t="str">
        <f t="shared" si="30"/>
        <v/>
      </c>
      <c r="AI149" t="str">
        <f t="shared" si="31"/>
        <v/>
      </c>
      <c r="AJ149" t="str">
        <f t="shared" si="32"/>
        <v/>
      </c>
      <c r="AK149" t="str">
        <f t="shared" si="33"/>
        <v/>
      </c>
      <c r="AL149" t="str">
        <f t="shared" si="34"/>
        <v/>
      </c>
      <c r="AM149" t="str">
        <f t="shared" si="35"/>
        <v/>
      </c>
      <c r="AN149" t="str">
        <f t="shared" si="36"/>
        <v/>
      </c>
      <c r="AO149" t="str">
        <f t="shared" si="37"/>
        <v/>
      </c>
      <c r="AP149" t="str">
        <f t="shared" si="38"/>
        <v/>
      </c>
      <c r="AQ149" t="str">
        <f t="shared" si="39"/>
        <v/>
      </c>
    </row>
    <row r="150" spans="1:43">
      <c r="A150" s="256">
        <f t="shared" si="40"/>
        <v>142</v>
      </c>
      <c r="B150" s="42"/>
      <c r="C150" s="47"/>
      <c r="D150" s="41"/>
      <c r="E150" s="199"/>
      <c r="F150" s="250" t="str">
        <f>IF(ISERROR(VLOOKUP(MATCH($B150,小学校ナンバーカード!$B$3:$B$30,1),小学校ナンバーカード!$A$3:$C$30,3)),"",VLOOKUP(MATCH($B150,小学校ナンバーカード!$B$3:$B$30,1),小学校ナンバーカード!$A$3:$C$30,3))</f>
        <v/>
      </c>
      <c r="G150" s="162" t="str">
        <f t="shared" si="29"/>
        <v/>
      </c>
      <c r="H150" s="35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56" t="str">
        <f>IF($B150="","",IF(ISERROR(MATCH($B150,リレー小女申込!$Q$14:$Q$255,0)),"","○"))</f>
        <v/>
      </c>
      <c r="AC150" s="56" t="str">
        <f>IF(ISERROR(MATCH($B150,リレー小女申込!$Q$14:$Q$205,0)),"",VLOOKUP(MATCH($B150,リレー小女申込!$Q$14:$Q$205,0),リレー小女申込!$N$14:$V$205,9))</f>
        <v/>
      </c>
      <c r="AE150" s="97" t="str">
        <f t="shared" si="28"/>
        <v/>
      </c>
      <c r="AG150" s="2"/>
      <c r="AH150" t="str">
        <f t="shared" si="30"/>
        <v/>
      </c>
      <c r="AI150" t="str">
        <f t="shared" si="31"/>
        <v/>
      </c>
      <c r="AJ150" t="str">
        <f t="shared" si="32"/>
        <v/>
      </c>
      <c r="AK150" t="str">
        <f t="shared" si="33"/>
        <v/>
      </c>
      <c r="AL150" t="str">
        <f t="shared" si="34"/>
        <v/>
      </c>
      <c r="AM150" t="str">
        <f t="shared" si="35"/>
        <v/>
      </c>
      <c r="AN150" t="str">
        <f t="shared" si="36"/>
        <v/>
      </c>
      <c r="AO150" t="str">
        <f t="shared" si="37"/>
        <v/>
      </c>
      <c r="AP150" t="str">
        <f t="shared" si="38"/>
        <v/>
      </c>
      <c r="AQ150" t="str">
        <f t="shared" si="39"/>
        <v/>
      </c>
    </row>
    <row r="151" spans="1:43">
      <c r="A151" s="250">
        <f t="shared" si="40"/>
        <v>143</v>
      </c>
      <c r="B151" s="42"/>
      <c r="C151" s="47"/>
      <c r="D151" s="41"/>
      <c r="E151" s="199"/>
      <c r="F151" s="250" t="str">
        <f>IF(ISERROR(VLOOKUP(MATCH($B151,小学校ナンバーカード!$B$3:$B$30,1),小学校ナンバーカード!$A$3:$C$30,3)),"",VLOOKUP(MATCH($B151,小学校ナンバーカード!$B$3:$B$30,1),小学校ナンバーカード!$A$3:$C$30,3))</f>
        <v/>
      </c>
      <c r="G151" s="162" t="str">
        <f t="shared" si="29"/>
        <v/>
      </c>
      <c r="H151" s="35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56" t="str">
        <f>IF($B151="","",IF(ISERROR(MATCH($B151,リレー小女申込!$Q$14:$Q$255,0)),"","○"))</f>
        <v/>
      </c>
      <c r="AC151" s="56" t="str">
        <f>IF(ISERROR(MATCH($B151,リレー小女申込!$Q$14:$Q$205,0)),"",VLOOKUP(MATCH($B151,リレー小女申込!$Q$14:$Q$205,0),リレー小女申込!$N$14:$V$205,9))</f>
        <v/>
      </c>
      <c r="AE151" s="97" t="str">
        <f t="shared" si="28"/>
        <v/>
      </c>
      <c r="AG151" s="2"/>
      <c r="AH151" t="str">
        <f t="shared" si="30"/>
        <v/>
      </c>
      <c r="AI151" t="str">
        <f t="shared" si="31"/>
        <v/>
      </c>
      <c r="AJ151" t="str">
        <f t="shared" si="32"/>
        <v/>
      </c>
      <c r="AK151" t="str">
        <f t="shared" si="33"/>
        <v/>
      </c>
      <c r="AL151" t="str">
        <f t="shared" si="34"/>
        <v/>
      </c>
      <c r="AM151" t="str">
        <f t="shared" si="35"/>
        <v/>
      </c>
      <c r="AN151" t="str">
        <f t="shared" si="36"/>
        <v/>
      </c>
      <c r="AO151" t="str">
        <f t="shared" si="37"/>
        <v/>
      </c>
      <c r="AP151" t="str">
        <f t="shared" si="38"/>
        <v/>
      </c>
      <c r="AQ151" t="str">
        <f t="shared" si="39"/>
        <v/>
      </c>
    </row>
    <row r="152" spans="1:43">
      <c r="A152" s="250">
        <f t="shared" si="40"/>
        <v>144</v>
      </c>
      <c r="B152" s="42"/>
      <c r="C152" s="47"/>
      <c r="D152" s="41"/>
      <c r="E152" s="199"/>
      <c r="F152" s="250" t="str">
        <f>IF(ISERROR(VLOOKUP(MATCH($B152,小学校ナンバーカード!$B$3:$B$30,1),小学校ナンバーカード!$A$3:$C$30,3)),"",VLOOKUP(MATCH($B152,小学校ナンバーカード!$B$3:$B$30,1),小学校ナンバーカード!$A$3:$C$30,3))</f>
        <v/>
      </c>
      <c r="G152" s="162" t="str">
        <f t="shared" si="29"/>
        <v/>
      </c>
      <c r="H152" s="35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56" t="str">
        <f>IF($B152="","",IF(ISERROR(MATCH($B152,リレー小女申込!$Q$14:$Q$255,0)),"","○"))</f>
        <v/>
      </c>
      <c r="AC152" s="56" t="str">
        <f>IF(ISERROR(MATCH($B152,リレー小女申込!$Q$14:$Q$205,0)),"",VLOOKUP(MATCH($B152,リレー小女申込!$Q$14:$Q$205,0),リレー小女申込!$N$14:$V$205,9))</f>
        <v/>
      </c>
      <c r="AE152" s="97" t="str">
        <f t="shared" si="28"/>
        <v/>
      </c>
      <c r="AG152" s="2"/>
      <c r="AH152" t="str">
        <f t="shared" si="30"/>
        <v/>
      </c>
      <c r="AI152" t="str">
        <f t="shared" si="31"/>
        <v/>
      </c>
      <c r="AJ152" t="str">
        <f t="shared" si="32"/>
        <v/>
      </c>
      <c r="AK152" t="str">
        <f t="shared" si="33"/>
        <v/>
      </c>
      <c r="AL152" t="str">
        <f t="shared" si="34"/>
        <v/>
      </c>
      <c r="AM152" t="str">
        <f t="shared" si="35"/>
        <v/>
      </c>
      <c r="AN152" t="str">
        <f t="shared" si="36"/>
        <v/>
      </c>
      <c r="AO152" t="str">
        <f t="shared" si="37"/>
        <v/>
      </c>
      <c r="AP152" t="str">
        <f t="shared" si="38"/>
        <v/>
      </c>
      <c r="AQ152" t="str">
        <f t="shared" si="39"/>
        <v/>
      </c>
    </row>
    <row r="153" spans="1:43">
      <c r="A153" s="250">
        <f t="shared" si="40"/>
        <v>145</v>
      </c>
      <c r="B153" s="42"/>
      <c r="C153" s="47"/>
      <c r="D153" s="41"/>
      <c r="E153" s="199"/>
      <c r="F153" s="250" t="str">
        <f>IF(ISERROR(VLOOKUP(MATCH($B153,小学校ナンバーカード!$B$3:$B$30,1),小学校ナンバーカード!$A$3:$C$30,3)),"",VLOOKUP(MATCH($B153,小学校ナンバーカード!$B$3:$B$30,1),小学校ナンバーカード!$A$3:$C$30,3))</f>
        <v/>
      </c>
      <c r="G153" s="162" t="str">
        <f t="shared" si="29"/>
        <v/>
      </c>
      <c r="H153" s="35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56" t="str">
        <f>IF($B153="","",IF(ISERROR(MATCH($B153,リレー小女申込!$Q$14:$Q$255,0)),"","○"))</f>
        <v/>
      </c>
      <c r="AC153" s="56" t="str">
        <f>IF(ISERROR(MATCH($B153,リレー小女申込!$Q$14:$Q$205,0)),"",VLOOKUP(MATCH($B153,リレー小女申込!$Q$14:$Q$205,0),リレー小女申込!$N$14:$V$205,9))</f>
        <v/>
      </c>
      <c r="AE153" s="97" t="str">
        <f t="shared" si="28"/>
        <v/>
      </c>
      <c r="AG153" s="2"/>
      <c r="AH153" t="str">
        <f t="shared" si="30"/>
        <v/>
      </c>
      <c r="AI153" t="str">
        <f t="shared" si="31"/>
        <v/>
      </c>
      <c r="AJ153" t="str">
        <f t="shared" si="32"/>
        <v/>
      </c>
      <c r="AK153" t="str">
        <f t="shared" si="33"/>
        <v/>
      </c>
      <c r="AL153" t="str">
        <f t="shared" si="34"/>
        <v/>
      </c>
      <c r="AM153" t="str">
        <f t="shared" si="35"/>
        <v/>
      </c>
      <c r="AN153" t="str">
        <f t="shared" si="36"/>
        <v/>
      </c>
      <c r="AO153" t="str">
        <f t="shared" si="37"/>
        <v/>
      </c>
      <c r="AP153" t="str">
        <f t="shared" si="38"/>
        <v/>
      </c>
      <c r="AQ153" t="str">
        <f t="shared" si="39"/>
        <v/>
      </c>
    </row>
    <row r="154" spans="1:43">
      <c r="A154" s="250">
        <f t="shared" si="40"/>
        <v>146</v>
      </c>
      <c r="B154" s="42"/>
      <c r="C154" s="47"/>
      <c r="D154" s="41"/>
      <c r="E154" s="199"/>
      <c r="F154" s="250" t="str">
        <f>IF(ISERROR(VLOOKUP(MATCH($B154,小学校ナンバーカード!$B$3:$B$30,1),小学校ナンバーカード!$A$3:$C$30,3)),"",VLOOKUP(MATCH($B154,小学校ナンバーカード!$B$3:$B$30,1),小学校ナンバーカード!$A$3:$C$30,3))</f>
        <v/>
      </c>
      <c r="G154" s="162" t="str">
        <f t="shared" si="29"/>
        <v/>
      </c>
      <c r="H154" s="35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56" t="str">
        <f>IF($B154="","",IF(ISERROR(MATCH($B154,リレー小女申込!$Q$14:$Q$255,0)),"","○"))</f>
        <v/>
      </c>
      <c r="AC154" s="56" t="str">
        <f>IF(ISERROR(MATCH($B154,リレー小女申込!$Q$14:$Q$205,0)),"",VLOOKUP(MATCH($B154,リレー小女申込!$Q$14:$Q$205,0),リレー小女申込!$N$14:$V$205,9))</f>
        <v/>
      </c>
      <c r="AE154" s="97" t="str">
        <f t="shared" si="28"/>
        <v/>
      </c>
      <c r="AG154" s="2"/>
      <c r="AH154" t="str">
        <f t="shared" si="30"/>
        <v/>
      </c>
      <c r="AI154" t="str">
        <f t="shared" si="31"/>
        <v/>
      </c>
      <c r="AJ154" t="str">
        <f t="shared" si="32"/>
        <v/>
      </c>
      <c r="AK154" t="str">
        <f t="shared" si="33"/>
        <v/>
      </c>
      <c r="AL154" t="str">
        <f t="shared" si="34"/>
        <v/>
      </c>
      <c r="AM154" t="str">
        <f t="shared" si="35"/>
        <v/>
      </c>
      <c r="AN154" t="str">
        <f t="shared" si="36"/>
        <v/>
      </c>
      <c r="AO154" t="str">
        <f t="shared" si="37"/>
        <v/>
      </c>
      <c r="AP154" t="str">
        <f t="shared" si="38"/>
        <v/>
      </c>
      <c r="AQ154" t="str">
        <f t="shared" si="39"/>
        <v/>
      </c>
    </row>
    <row r="155" spans="1:43">
      <c r="A155" s="250">
        <f t="shared" si="40"/>
        <v>147</v>
      </c>
      <c r="B155" s="42"/>
      <c r="C155" s="47"/>
      <c r="D155" s="41"/>
      <c r="E155" s="199"/>
      <c r="F155" s="250" t="str">
        <f>IF(ISERROR(VLOOKUP(MATCH($B155,小学校ナンバーカード!$B$3:$B$30,1),小学校ナンバーカード!$A$3:$C$30,3)),"",VLOOKUP(MATCH($B155,小学校ナンバーカード!$B$3:$B$30,1),小学校ナンバーカード!$A$3:$C$30,3))</f>
        <v/>
      </c>
      <c r="G155" s="162" t="str">
        <f t="shared" si="29"/>
        <v/>
      </c>
      <c r="H155" s="35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56" t="str">
        <f>IF($B155="","",IF(ISERROR(MATCH($B155,リレー小女申込!$Q$14:$Q$255,0)),"","○"))</f>
        <v/>
      </c>
      <c r="AC155" s="56" t="str">
        <f>IF(ISERROR(MATCH($B155,リレー小女申込!$Q$14:$Q$205,0)),"",VLOOKUP(MATCH($B155,リレー小女申込!$Q$14:$Q$205,0),リレー小女申込!$N$14:$V$205,9))</f>
        <v/>
      </c>
      <c r="AE155" s="97" t="str">
        <f t="shared" si="28"/>
        <v/>
      </c>
      <c r="AG155" s="2"/>
      <c r="AH155" t="str">
        <f t="shared" si="30"/>
        <v/>
      </c>
      <c r="AI155" t="str">
        <f t="shared" si="31"/>
        <v/>
      </c>
      <c r="AJ155" t="str">
        <f t="shared" si="32"/>
        <v/>
      </c>
      <c r="AK155" t="str">
        <f t="shared" si="33"/>
        <v/>
      </c>
      <c r="AL155" t="str">
        <f t="shared" si="34"/>
        <v/>
      </c>
      <c r="AM155" t="str">
        <f t="shared" si="35"/>
        <v/>
      </c>
      <c r="AN155" t="str">
        <f t="shared" si="36"/>
        <v/>
      </c>
      <c r="AO155" t="str">
        <f t="shared" si="37"/>
        <v/>
      </c>
      <c r="AP155" t="str">
        <f t="shared" si="38"/>
        <v/>
      </c>
      <c r="AQ155" t="str">
        <f t="shared" si="39"/>
        <v/>
      </c>
    </row>
    <row r="156" spans="1:43">
      <c r="A156" s="250">
        <f t="shared" si="40"/>
        <v>148</v>
      </c>
      <c r="B156" s="42"/>
      <c r="C156" s="47"/>
      <c r="D156" s="41"/>
      <c r="E156" s="199"/>
      <c r="F156" s="250" t="str">
        <f>IF(ISERROR(VLOOKUP(MATCH($B156,小学校ナンバーカード!$B$3:$B$30,1),小学校ナンバーカード!$A$3:$C$30,3)),"",VLOOKUP(MATCH($B156,小学校ナンバーカード!$B$3:$B$30,1),小学校ナンバーカード!$A$3:$C$30,3))</f>
        <v/>
      </c>
      <c r="G156" s="162" t="str">
        <f t="shared" si="29"/>
        <v/>
      </c>
      <c r="H156" s="35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56" t="str">
        <f>IF($B156="","",IF(ISERROR(MATCH($B156,リレー小女申込!$Q$14:$Q$255,0)),"","○"))</f>
        <v/>
      </c>
      <c r="AC156" s="56" t="str">
        <f>IF(ISERROR(MATCH($B156,リレー小女申込!$Q$14:$Q$205,0)),"",VLOOKUP(MATCH($B156,リレー小女申込!$Q$14:$Q$205,0),リレー小女申込!$N$14:$V$205,9))</f>
        <v/>
      </c>
      <c r="AE156" s="97" t="str">
        <f t="shared" si="28"/>
        <v/>
      </c>
      <c r="AG156" s="2"/>
      <c r="AH156" t="str">
        <f t="shared" si="30"/>
        <v/>
      </c>
      <c r="AI156" t="str">
        <f t="shared" si="31"/>
        <v/>
      </c>
      <c r="AJ156" t="str">
        <f t="shared" si="32"/>
        <v/>
      </c>
      <c r="AK156" t="str">
        <f t="shared" si="33"/>
        <v/>
      </c>
      <c r="AL156" t="str">
        <f t="shared" si="34"/>
        <v/>
      </c>
      <c r="AM156" t="str">
        <f t="shared" si="35"/>
        <v/>
      </c>
      <c r="AN156" t="str">
        <f t="shared" si="36"/>
        <v/>
      </c>
      <c r="AO156" t="str">
        <f t="shared" si="37"/>
        <v/>
      </c>
      <c r="AP156" t="str">
        <f t="shared" si="38"/>
        <v/>
      </c>
      <c r="AQ156" t="str">
        <f t="shared" si="39"/>
        <v/>
      </c>
    </row>
    <row r="157" spans="1:43">
      <c r="A157" s="250">
        <f t="shared" si="40"/>
        <v>149</v>
      </c>
      <c r="B157" s="42"/>
      <c r="C157" s="47"/>
      <c r="D157" s="41"/>
      <c r="E157" s="199"/>
      <c r="F157" s="250" t="str">
        <f>IF(ISERROR(VLOOKUP(MATCH($B157,小学校ナンバーカード!$B$3:$B$30,1),小学校ナンバーカード!$A$3:$C$30,3)),"",VLOOKUP(MATCH($B157,小学校ナンバーカード!$B$3:$B$30,1),小学校ナンバーカード!$A$3:$C$30,3))</f>
        <v/>
      </c>
      <c r="G157" s="162" t="str">
        <f t="shared" si="29"/>
        <v/>
      </c>
      <c r="H157" s="35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56" t="str">
        <f>IF($B157="","",IF(ISERROR(MATCH($B157,リレー小女申込!$Q$14:$Q$255,0)),"","○"))</f>
        <v/>
      </c>
      <c r="AC157" s="56" t="str">
        <f>IF(ISERROR(MATCH($B157,リレー小女申込!$Q$14:$Q$205,0)),"",VLOOKUP(MATCH($B157,リレー小女申込!$Q$14:$Q$205,0),リレー小女申込!$N$14:$V$205,9))</f>
        <v/>
      </c>
      <c r="AE157" s="97" t="str">
        <f t="shared" si="28"/>
        <v/>
      </c>
      <c r="AG157" s="2"/>
      <c r="AH157" t="str">
        <f t="shared" si="30"/>
        <v/>
      </c>
      <c r="AI157" t="str">
        <f t="shared" si="31"/>
        <v/>
      </c>
      <c r="AJ157" t="str">
        <f t="shared" si="32"/>
        <v/>
      </c>
      <c r="AK157" t="str">
        <f t="shared" si="33"/>
        <v/>
      </c>
      <c r="AL157" t="str">
        <f t="shared" si="34"/>
        <v/>
      </c>
      <c r="AM157" t="str">
        <f t="shared" si="35"/>
        <v/>
      </c>
      <c r="AN157" t="str">
        <f t="shared" si="36"/>
        <v/>
      </c>
      <c r="AO157" t="str">
        <f t="shared" si="37"/>
        <v/>
      </c>
      <c r="AP157" t="str">
        <f t="shared" si="38"/>
        <v/>
      </c>
      <c r="AQ157" t="str">
        <f t="shared" si="39"/>
        <v/>
      </c>
    </row>
    <row r="158" spans="1:43">
      <c r="A158" s="251">
        <f t="shared" si="40"/>
        <v>150</v>
      </c>
      <c r="B158" s="45"/>
      <c r="C158" s="48"/>
      <c r="D158" s="43"/>
      <c r="E158" s="200"/>
      <c r="F158" s="251" t="str">
        <f>IF(ISERROR(VLOOKUP(MATCH($B158,小学校ナンバーカード!$B$3:$B$30,1),小学校ナンバーカード!$A$3:$C$30,3)),"",VLOOKUP(MATCH($B158,小学校ナンバーカード!$B$3:$B$30,1),小学校ナンバーカード!$A$3:$C$30,3))</f>
        <v/>
      </c>
      <c r="G158" s="165" t="str">
        <f t="shared" si="29"/>
        <v/>
      </c>
      <c r="H158" s="63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5" t="str">
        <f>IF($B158="","",IF(ISERROR(MATCH($B158,リレー小女申込!$Q$14:$Q$255,0)),"","○"))</f>
        <v/>
      </c>
      <c r="AC158" s="65" t="str">
        <f>IF(ISERROR(MATCH($B158,リレー小女申込!$Q$14:$Q$205,0)),"",VLOOKUP(MATCH($B158,リレー小女申込!$Q$14:$Q$205,0),リレー小女申込!$N$14:$V$205,9))</f>
        <v/>
      </c>
      <c r="AE158" s="97" t="str">
        <f t="shared" si="28"/>
        <v/>
      </c>
      <c r="AG158" s="2"/>
      <c r="AH158" t="str">
        <f t="shared" si="30"/>
        <v/>
      </c>
      <c r="AI158" t="str">
        <f t="shared" si="31"/>
        <v/>
      </c>
      <c r="AJ158" t="str">
        <f t="shared" si="32"/>
        <v/>
      </c>
      <c r="AK158" t="str">
        <f t="shared" si="33"/>
        <v/>
      </c>
      <c r="AL158" t="str">
        <f t="shared" si="34"/>
        <v/>
      </c>
      <c r="AM158" t="str">
        <f t="shared" si="35"/>
        <v/>
      </c>
      <c r="AN158" t="str">
        <f t="shared" si="36"/>
        <v/>
      </c>
      <c r="AO158" t="str">
        <f t="shared" si="37"/>
        <v/>
      </c>
      <c r="AP158" t="str">
        <f t="shared" si="38"/>
        <v/>
      </c>
      <c r="AQ158" t="str">
        <f t="shared" si="39"/>
        <v/>
      </c>
    </row>
    <row r="159" spans="1:43">
      <c r="A159" s="249">
        <f t="shared" si="40"/>
        <v>151</v>
      </c>
      <c r="B159" s="52"/>
      <c r="C159" s="53"/>
      <c r="D159" s="54"/>
      <c r="E159" s="201"/>
      <c r="F159" s="252" t="str">
        <f>IF(ISERROR(VLOOKUP(MATCH($B159,小学校ナンバーカード!$B$3:$B$30,1),小学校ナンバーカード!$A$3:$C$30,3)),"",VLOOKUP(MATCH($B159,小学校ナンバーカード!$B$3:$B$30,1),小学校ナンバーカード!$A$3:$C$30,3))</f>
        <v/>
      </c>
      <c r="G159" s="164" t="str">
        <f t="shared" si="29"/>
        <v/>
      </c>
      <c r="H159" s="60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2" t="str">
        <f>IF($B159="","",IF(ISERROR(MATCH($B159,リレー小女申込!$Q$14:$Q$255,0)),"","○"))</f>
        <v/>
      </c>
      <c r="AC159" s="62" t="str">
        <f>IF(ISERROR(MATCH($B159,リレー小女申込!$Q$14:$Q$205,0)),"",VLOOKUP(MATCH($B159,リレー小女申込!$Q$14:$Q$205,0),リレー小女申込!$N$14:$V$205,9))</f>
        <v/>
      </c>
      <c r="AE159" s="97" t="str">
        <f t="shared" si="28"/>
        <v/>
      </c>
      <c r="AG159" s="2"/>
      <c r="AH159" t="str">
        <f t="shared" si="30"/>
        <v/>
      </c>
      <c r="AI159" t="str">
        <f t="shared" si="31"/>
        <v/>
      </c>
      <c r="AJ159" t="str">
        <f t="shared" si="32"/>
        <v/>
      </c>
      <c r="AK159" t="str">
        <f t="shared" si="33"/>
        <v/>
      </c>
      <c r="AL159" t="str">
        <f t="shared" si="34"/>
        <v/>
      </c>
      <c r="AM159" t="str">
        <f t="shared" si="35"/>
        <v/>
      </c>
      <c r="AN159" t="str">
        <f t="shared" si="36"/>
        <v/>
      </c>
      <c r="AO159" t="str">
        <f t="shared" si="37"/>
        <v/>
      </c>
      <c r="AP159" t="str">
        <f t="shared" si="38"/>
        <v/>
      </c>
      <c r="AQ159" t="str">
        <f t="shared" si="39"/>
        <v/>
      </c>
    </row>
    <row r="160" spans="1:43">
      <c r="A160" s="256">
        <f t="shared" si="40"/>
        <v>152</v>
      </c>
      <c r="B160" s="42"/>
      <c r="C160" s="47"/>
      <c r="D160" s="41"/>
      <c r="E160" s="199"/>
      <c r="F160" s="250" t="str">
        <f>IF(ISERROR(VLOOKUP(MATCH($B160,小学校ナンバーカード!$B$3:$B$30,1),小学校ナンバーカード!$A$3:$C$30,3)),"",VLOOKUP(MATCH($B160,小学校ナンバーカード!$B$3:$B$30,1),小学校ナンバーカード!$A$3:$C$30,3))</f>
        <v/>
      </c>
      <c r="G160" s="162" t="str">
        <f t="shared" si="29"/>
        <v/>
      </c>
      <c r="H160" s="35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56" t="str">
        <f>IF($B160="","",IF(ISERROR(MATCH($B160,リレー小女申込!$Q$14:$Q$255,0)),"","○"))</f>
        <v/>
      </c>
      <c r="AC160" s="56" t="str">
        <f>IF(ISERROR(MATCH($B160,リレー小女申込!$Q$14:$Q$205,0)),"",VLOOKUP(MATCH($B160,リレー小女申込!$Q$14:$Q$205,0),リレー小女申込!$N$14:$V$205,9))</f>
        <v/>
      </c>
      <c r="AE160" s="97" t="str">
        <f t="shared" si="28"/>
        <v/>
      </c>
      <c r="AG160" s="2"/>
      <c r="AH160" t="str">
        <f t="shared" si="30"/>
        <v/>
      </c>
      <c r="AI160" t="str">
        <f t="shared" si="31"/>
        <v/>
      </c>
      <c r="AJ160" t="str">
        <f t="shared" si="32"/>
        <v/>
      </c>
      <c r="AK160" t="str">
        <f t="shared" si="33"/>
        <v/>
      </c>
      <c r="AL160" t="str">
        <f t="shared" si="34"/>
        <v/>
      </c>
      <c r="AM160" t="str">
        <f t="shared" si="35"/>
        <v/>
      </c>
      <c r="AN160" t="str">
        <f t="shared" si="36"/>
        <v/>
      </c>
      <c r="AO160" t="str">
        <f t="shared" si="37"/>
        <v/>
      </c>
      <c r="AP160" t="str">
        <f t="shared" si="38"/>
        <v/>
      </c>
      <c r="AQ160" t="str">
        <f t="shared" si="39"/>
        <v/>
      </c>
    </row>
    <row r="161" spans="1:43">
      <c r="A161" s="250">
        <f t="shared" si="40"/>
        <v>153</v>
      </c>
      <c r="B161" s="42"/>
      <c r="C161" s="47"/>
      <c r="D161" s="41"/>
      <c r="E161" s="199"/>
      <c r="F161" s="250" t="str">
        <f>IF(ISERROR(VLOOKUP(MATCH($B161,小学校ナンバーカード!$B$3:$B$30,1),小学校ナンバーカード!$A$3:$C$30,3)),"",VLOOKUP(MATCH($B161,小学校ナンバーカード!$B$3:$B$30,1),小学校ナンバーカード!$A$3:$C$30,3))</f>
        <v/>
      </c>
      <c r="G161" s="162" t="str">
        <f t="shared" si="29"/>
        <v/>
      </c>
      <c r="H161" s="35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56" t="str">
        <f>IF($B161="","",IF(ISERROR(MATCH($B161,リレー小女申込!$Q$14:$Q$255,0)),"","○"))</f>
        <v/>
      </c>
      <c r="AC161" s="56" t="str">
        <f>IF(ISERROR(MATCH($B161,リレー小女申込!$Q$14:$Q$205,0)),"",VLOOKUP(MATCH($B161,リレー小女申込!$Q$14:$Q$205,0),リレー小女申込!$N$14:$V$205,9))</f>
        <v/>
      </c>
      <c r="AE161" s="97" t="str">
        <f t="shared" si="28"/>
        <v/>
      </c>
      <c r="AG161" s="2"/>
      <c r="AH161" t="str">
        <f t="shared" si="30"/>
        <v/>
      </c>
      <c r="AI161" t="str">
        <f t="shared" si="31"/>
        <v/>
      </c>
      <c r="AJ161" t="str">
        <f t="shared" si="32"/>
        <v/>
      </c>
      <c r="AK161" t="str">
        <f t="shared" si="33"/>
        <v/>
      </c>
      <c r="AL161" t="str">
        <f t="shared" si="34"/>
        <v/>
      </c>
      <c r="AM161" t="str">
        <f t="shared" si="35"/>
        <v/>
      </c>
      <c r="AN161" t="str">
        <f t="shared" si="36"/>
        <v/>
      </c>
      <c r="AO161" t="str">
        <f t="shared" si="37"/>
        <v/>
      </c>
      <c r="AP161" t="str">
        <f t="shared" si="38"/>
        <v/>
      </c>
      <c r="AQ161" t="str">
        <f t="shared" si="39"/>
        <v/>
      </c>
    </row>
    <row r="162" spans="1:43">
      <c r="A162" s="250">
        <f t="shared" si="40"/>
        <v>154</v>
      </c>
      <c r="B162" s="42"/>
      <c r="C162" s="47"/>
      <c r="D162" s="41"/>
      <c r="E162" s="199"/>
      <c r="F162" s="250" t="str">
        <f>IF(ISERROR(VLOOKUP(MATCH($B162,小学校ナンバーカード!$B$3:$B$30,1),小学校ナンバーカード!$A$3:$C$30,3)),"",VLOOKUP(MATCH($B162,小学校ナンバーカード!$B$3:$B$30,1),小学校ナンバーカード!$A$3:$C$30,3))</f>
        <v/>
      </c>
      <c r="G162" s="162" t="str">
        <f t="shared" si="29"/>
        <v/>
      </c>
      <c r="H162" s="35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56" t="str">
        <f>IF($B162="","",IF(ISERROR(MATCH($B162,リレー小女申込!$Q$14:$Q$255,0)),"","○"))</f>
        <v/>
      </c>
      <c r="AC162" s="56" t="str">
        <f>IF(ISERROR(MATCH($B162,リレー小女申込!$Q$14:$Q$205,0)),"",VLOOKUP(MATCH($B162,リレー小女申込!$Q$14:$Q$205,0),リレー小女申込!$N$14:$V$205,9))</f>
        <v/>
      </c>
      <c r="AE162" s="97" t="str">
        <f t="shared" si="28"/>
        <v/>
      </c>
      <c r="AG162" s="2"/>
      <c r="AH162" t="str">
        <f t="shared" si="30"/>
        <v/>
      </c>
      <c r="AI162" t="str">
        <f t="shared" si="31"/>
        <v/>
      </c>
      <c r="AJ162" t="str">
        <f t="shared" si="32"/>
        <v/>
      </c>
      <c r="AK162" t="str">
        <f t="shared" si="33"/>
        <v/>
      </c>
      <c r="AL162" t="str">
        <f t="shared" si="34"/>
        <v/>
      </c>
      <c r="AM162" t="str">
        <f t="shared" si="35"/>
        <v/>
      </c>
      <c r="AN162" t="str">
        <f t="shared" si="36"/>
        <v/>
      </c>
      <c r="AO162" t="str">
        <f t="shared" si="37"/>
        <v/>
      </c>
      <c r="AP162" t="str">
        <f t="shared" si="38"/>
        <v/>
      </c>
      <c r="AQ162" t="str">
        <f t="shared" si="39"/>
        <v/>
      </c>
    </row>
    <row r="163" spans="1:43">
      <c r="A163" s="250">
        <f t="shared" si="40"/>
        <v>155</v>
      </c>
      <c r="B163" s="42"/>
      <c r="C163" s="47"/>
      <c r="D163" s="41"/>
      <c r="E163" s="199"/>
      <c r="F163" s="250" t="str">
        <f>IF(ISERROR(VLOOKUP(MATCH($B163,小学校ナンバーカード!$B$3:$B$30,1),小学校ナンバーカード!$A$3:$C$30,3)),"",VLOOKUP(MATCH($B163,小学校ナンバーカード!$B$3:$B$30,1),小学校ナンバーカード!$A$3:$C$30,3))</f>
        <v/>
      </c>
      <c r="G163" s="162" t="str">
        <f t="shared" si="29"/>
        <v/>
      </c>
      <c r="H163" s="35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56" t="str">
        <f>IF($B163="","",IF(ISERROR(MATCH($B163,リレー小女申込!$Q$14:$Q$255,0)),"","○"))</f>
        <v/>
      </c>
      <c r="AC163" s="56" t="str">
        <f>IF(ISERROR(MATCH($B163,リレー小女申込!$Q$14:$Q$205,0)),"",VLOOKUP(MATCH($B163,リレー小女申込!$Q$14:$Q$205,0),リレー小女申込!$N$14:$V$205,9))</f>
        <v/>
      </c>
      <c r="AE163" s="97" t="str">
        <f t="shared" si="28"/>
        <v/>
      </c>
      <c r="AG163" s="2"/>
      <c r="AH163" t="str">
        <f t="shared" si="30"/>
        <v/>
      </c>
      <c r="AI163" t="str">
        <f t="shared" si="31"/>
        <v/>
      </c>
      <c r="AJ163" t="str">
        <f t="shared" si="32"/>
        <v/>
      </c>
      <c r="AK163" t="str">
        <f t="shared" si="33"/>
        <v/>
      </c>
      <c r="AL163" t="str">
        <f t="shared" si="34"/>
        <v/>
      </c>
      <c r="AM163" t="str">
        <f t="shared" si="35"/>
        <v/>
      </c>
      <c r="AN163" t="str">
        <f t="shared" si="36"/>
        <v/>
      </c>
      <c r="AO163" t="str">
        <f t="shared" si="37"/>
        <v/>
      </c>
      <c r="AP163" t="str">
        <f t="shared" si="38"/>
        <v/>
      </c>
      <c r="AQ163" t="str">
        <f t="shared" si="39"/>
        <v/>
      </c>
    </row>
    <row r="164" spans="1:43">
      <c r="A164" s="250">
        <f t="shared" si="40"/>
        <v>156</v>
      </c>
      <c r="B164" s="42"/>
      <c r="C164" s="47"/>
      <c r="D164" s="41"/>
      <c r="E164" s="199"/>
      <c r="F164" s="250" t="str">
        <f>IF(ISERROR(VLOOKUP(MATCH($B164,小学校ナンバーカード!$B$3:$B$30,1),小学校ナンバーカード!$A$3:$C$30,3)),"",VLOOKUP(MATCH($B164,小学校ナンバーカード!$B$3:$B$30,1),小学校ナンバーカード!$A$3:$C$30,3))</f>
        <v/>
      </c>
      <c r="G164" s="162" t="str">
        <f t="shared" si="29"/>
        <v/>
      </c>
      <c r="H164" s="35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56" t="str">
        <f>IF($B164="","",IF(ISERROR(MATCH($B164,リレー小女申込!$Q$14:$Q$255,0)),"","○"))</f>
        <v/>
      </c>
      <c r="AC164" s="56" t="str">
        <f>IF(ISERROR(MATCH($B164,リレー小女申込!$Q$14:$Q$205,0)),"",VLOOKUP(MATCH($B164,リレー小女申込!$Q$14:$Q$205,0),リレー小女申込!$N$14:$V$205,9))</f>
        <v/>
      </c>
      <c r="AE164" s="97" t="str">
        <f t="shared" si="28"/>
        <v/>
      </c>
      <c r="AG164" s="2"/>
      <c r="AH164" t="str">
        <f t="shared" si="30"/>
        <v/>
      </c>
      <c r="AI164" t="str">
        <f t="shared" si="31"/>
        <v/>
      </c>
      <c r="AJ164" t="str">
        <f t="shared" si="32"/>
        <v/>
      </c>
      <c r="AK164" t="str">
        <f t="shared" si="33"/>
        <v/>
      </c>
      <c r="AL164" t="str">
        <f t="shared" si="34"/>
        <v/>
      </c>
      <c r="AM164" t="str">
        <f t="shared" si="35"/>
        <v/>
      </c>
      <c r="AN164" t="str">
        <f t="shared" si="36"/>
        <v/>
      </c>
      <c r="AO164" t="str">
        <f t="shared" si="37"/>
        <v/>
      </c>
      <c r="AP164" t="str">
        <f t="shared" si="38"/>
        <v/>
      </c>
      <c r="AQ164" t="str">
        <f t="shared" si="39"/>
        <v/>
      </c>
    </row>
    <row r="165" spans="1:43">
      <c r="A165" s="250">
        <f t="shared" si="40"/>
        <v>157</v>
      </c>
      <c r="B165" s="42"/>
      <c r="C165" s="47"/>
      <c r="D165" s="41"/>
      <c r="E165" s="199"/>
      <c r="F165" s="250" t="str">
        <f>IF(ISERROR(VLOOKUP(MATCH($B165,小学校ナンバーカード!$B$3:$B$30,1),小学校ナンバーカード!$A$3:$C$30,3)),"",VLOOKUP(MATCH($B165,小学校ナンバーカード!$B$3:$B$30,1),小学校ナンバーカード!$A$3:$C$30,3))</f>
        <v/>
      </c>
      <c r="G165" s="162" t="str">
        <f t="shared" si="29"/>
        <v/>
      </c>
      <c r="H165" s="35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56" t="str">
        <f>IF($B165="","",IF(ISERROR(MATCH($B165,リレー小女申込!$Q$14:$Q$255,0)),"","○"))</f>
        <v/>
      </c>
      <c r="AC165" s="56" t="str">
        <f>IF(ISERROR(MATCH($B165,リレー小女申込!$Q$14:$Q$205,0)),"",VLOOKUP(MATCH($B165,リレー小女申込!$Q$14:$Q$205,0),リレー小女申込!$N$14:$V$205,9))</f>
        <v/>
      </c>
      <c r="AE165" s="97" t="str">
        <f t="shared" si="28"/>
        <v/>
      </c>
      <c r="AG165" s="2"/>
      <c r="AH165" t="str">
        <f t="shared" si="30"/>
        <v/>
      </c>
      <c r="AI165" t="str">
        <f t="shared" si="31"/>
        <v/>
      </c>
      <c r="AJ165" t="str">
        <f t="shared" si="32"/>
        <v/>
      </c>
      <c r="AK165" t="str">
        <f t="shared" si="33"/>
        <v/>
      </c>
      <c r="AL165" t="str">
        <f t="shared" si="34"/>
        <v/>
      </c>
      <c r="AM165" t="str">
        <f t="shared" si="35"/>
        <v/>
      </c>
      <c r="AN165" t="str">
        <f t="shared" si="36"/>
        <v/>
      </c>
      <c r="AO165" t="str">
        <f t="shared" si="37"/>
        <v/>
      </c>
      <c r="AP165" t="str">
        <f t="shared" si="38"/>
        <v/>
      </c>
      <c r="AQ165" t="str">
        <f t="shared" si="39"/>
        <v/>
      </c>
    </row>
    <row r="166" spans="1:43">
      <c r="A166" s="250">
        <f t="shared" si="40"/>
        <v>158</v>
      </c>
      <c r="B166" s="42"/>
      <c r="C166" s="47"/>
      <c r="D166" s="41"/>
      <c r="E166" s="199"/>
      <c r="F166" s="250" t="str">
        <f>IF(ISERROR(VLOOKUP(MATCH($B166,小学校ナンバーカード!$B$3:$B$30,1),小学校ナンバーカード!$A$3:$C$30,3)),"",VLOOKUP(MATCH($B166,小学校ナンバーカード!$B$3:$B$30,1),小学校ナンバーカード!$A$3:$C$30,3))</f>
        <v/>
      </c>
      <c r="G166" s="162" t="str">
        <f t="shared" si="29"/>
        <v/>
      </c>
      <c r="H166" s="35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56" t="str">
        <f>IF($B166="","",IF(ISERROR(MATCH($B166,リレー小女申込!$Q$14:$Q$255,0)),"","○"))</f>
        <v/>
      </c>
      <c r="AC166" s="56" t="str">
        <f>IF(ISERROR(MATCH($B166,リレー小女申込!$Q$14:$Q$205,0)),"",VLOOKUP(MATCH($B166,リレー小女申込!$Q$14:$Q$205,0),リレー小女申込!$N$14:$V$205,9))</f>
        <v/>
      </c>
      <c r="AE166" s="97" t="str">
        <f t="shared" si="28"/>
        <v/>
      </c>
      <c r="AG166" s="2"/>
      <c r="AH166" t="str">
        <f t="shared" si="30"/>
        <v/>
      </c>
      <c r="AI166" t="str">
        <f t="shared" si="31"/>
        <v/>
      </c>
      <c r="AJ166" t="str">
        <f t="shared" si="32"/>
        <v/>
      </c>
      <c r="AK166" t="str">
        <f t="shared" si="33"/>
        <v/>
      </c>
      <c r="AL166" t="str">
        <f t="shared" si="34"/>
        <v/>
      </c>
      <c r="AM166" t="str">
        <f t="shared" si="35"/>
        <v/>
      </c>
      <c r="AN166" t="str">
        <f t="shared" si="36"/>
        <v/>
      </c>
      <c r="AO166" t="str">
        <f t="shared" si="37"/>
        <v/>
      </c>
      <c r="AP166" t="str">
        <f t="shared" si="38"/>
        <v/>
      </c>
      <c r="AQ166" t="str">
        <f t="shared" si="39"/>
        <v/>
      </c>
    </row>
    <row r="167" spans="1:43">
      <c r="A167" s="250">
        <f t="shared" si="40"/>
        <v>159</v>
      </c>
      <c r="B167" s="42"/>
      <c r="C167" s="47"/>
      <c r="D167" s="41"/>
      <c r="E167" s="199"/>
      <c r="F167" s="250" t="str">
        <f>IF(ISERROR(VLOOKUP(MATCH($B167,小学校ナンバーカード!$B$3:$B$30,1),小学校ナンバーカード!$A$3:$C$30,3)),"",VLOOKUP(MATCH($B167,小学校ナンバーカード!$B$3:$B$30,1),小学校ナンバーカード!$A$3:$C$30,3))</f>
        <v/>
      </c>
      <c r="G167" s="162" t="str">
        <f t="shared" si="29"/>
        <v/>
      </c>
      <c r="H167" s="35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56" t="str">
        <f>IF($B167="","",IF(ISERROR(MATCH($B167,リレー小女申込!$Q$14:$Q$255,0)),"","○"))</f>
        <v/>
      </c>
      <c r="AC167" s="56" t="str">
        <f>IF(ISERROR(MATCH($B167,リレー小女申込!$Q$14:$Q$205,0)),"",VLOOKUP(MATCH($B167,リレー小女申込!$Q$14:$Q$205,0),リレー小女申込!$N$14:$V$205,9))</f>
        <v/>
      </c>
      <c r="AE167" s="97" t="str">
        <f t="shared" si="28"/>
        <v/>
      </c>
      <c r="AG167" s="2"/>
      <c r="AH167" t="str">
        <f t="shared" si="30"/>
        <v/>
      </c>
      <c r="AI167" t="str">
        <f t="shared" si="31"/>
        <v/>
      </c>
      <c r="AJ167" t="str">
        <f t="shared" si="32"/>
        <v/>
      </c>
      <c r="AK167" t="str">
        <f t="shared" si="33"/>
        <v/>
      </c>
      <c r="AL167" t="str">
        <f t="shared" si="34"/>
        <v/>
      </c>
      <c r="AM167" t="str">
        <f t="shared" si="35"/>
        <v/>
      </c>
      <c r="AN167" t="str">
        <f t="shared" si="36"/>
        <v/>
      </c>
      <c r="AO167" t="str">
        <f t="shared" si="37"/>
        <v/>
      </c>
      <c r="AP167" t="str">
        <f t="shared" si="38"/>
        <v/>
      </c>
      <c r="AQ167" t="str">
        <f t="shared" si="39"/>
        <v/>
      </c>
    </row>
    <row r="168" spans="1:43">
      <c r="A168" s="251">
        <f t="shared" si="40"/>
        <v>160</v>
      </c>
      <c r="B168" s="49"/>
      <c r="C168" s="50"/>
      <c r="D168" s="51"/>
      <c r="E168" s="202"/>
      <c r="F168" s="253" t="str">
        <f>IF(ISERROR(VLOOKUP(MATCH($B168,小学校ナンバーカード!$B$3:$B$30,1),小学校ナンバーカード!$A$3:$C$30,3)),"",VLOOKUP(MATCH($B168,小学校ナンバーカード!$B$3:$B$30,1),小学校ナンバーカード!$A$3:$C$30,3))</f>
        <v/>
      </c>
      <c r="G168" s="163" t="str">
        <f t="shared" si="29"/>
        <v/>
      </c>
      <c r="H168" s="57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9" t="str">
        <f>IF($B168="","",IF(ISERROR(MATCH($B168,リレー小女申込!$Q$14:$Q$255,0)),"","○"))</f>
        <v/>
      </c>
      <c r="AC168" s="59" t="str">
        <f>IF(ISERROR(MATCH($B168,リレー小女申込!$Q$14:$Q$205,0)),"",VLOOKUP(MATCH($B168,リレー小女申込!$Q$14:$Q$205,0),リレー小女申込!$N$14:$V$205,9))</f>
        <v/>
      </c>
      <c r="AE168" s="97" t="str">
        <f t="shared" si="28"/>
        <v/>
      </c>
      <c r="AG168" s="2"/>
      <c r="AH168" t="str">
        <f t="shared" si="30"/>
        <v/>
      </c>
      <c r="AI168" t="str">
        <f t="shared" si="31"/>
        <v/>
      </c>
      <c r="AJ168" t="str">
        <f t="shared" si="32"/>
        <v/>
      </c>
      <c r="AK168" t="str">
        <f t="shared" si="33"/>
        <v/>
      </c>
      <c r="AL168" t="str">
        <f t="shared" si="34"/>
        <v/>
      </c>
      <c r="AM168" t="str">
        <f t="shared" si="35"/>
        <v/>
      </c>
      <c r="AN168" t="str">
        <f t="shared" si="36"/>
        <v/>
      </c>
      <c r="AO168" t="str">
        <f t="shared" si="37"/>
        <v/>
      </c>
      <c r="AP168" t="str">
        <f t="shared" si="38"/>
        <v/>
      </c>
      <c r="AQ168" t="str">
        <f t="shared" si="39"/>
        <v/>
      </c>
    </row>
    <row r="169" spans="1:43">
      <c r="A169" s="249">
        <f t="shared" si="40"/>
        <v>161</v>
      </c>
      <c r="B169" s="44"/>
      <c r="C169" s="46"/>
      <c r="D169" s="40"/>
      <c r="E169" s="198"/>
      <c r="F169" s="249" t="str">
        <f>IF(ISERROR(VLOOKUP(MATCH($B169,小学校ナンバーカード!$B$3:$B$30,1),小学校ナンバーカード!$A$3:$C$30,3)),"",VLOOKUP(MATCH($B169,小学校ナンバーカード!$B$3:$B$30,1),小学校ナンバーカード!$A$3:$C$30,3))</f>
        <v/>
      </c>
      <c r="G169" s="161" t="str">
        <f t="shared" si="29"/>
        <v/>
      </c>
      <c r="H169" s="33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55" t="str">
        <f>IF($B169="","",IF(ISERROR(MATCH($B169,リレー小女申込!$Q$14:$Q$255,0)),"","○"))</f>
        <v/>
      </c>
      <c r="AC169" s="55" t="str">
        <f>IF(ISERROR(MATCH($B169,リレー小女申込!$Q$14:$Q$205,0)),"",VLOOKUP(MATCH($B169,リレー小女申込!$Q$14:$Q$205,0),リレー小女申込!$N$14:$V$205,9))</f>
        <v/>
      </c>
      <c r="AE169" s="97" t="str">
        <f t="shared" si="28"/>
        <v/>
      </c>
      <c r="AG169" s="2"/>
      <c r="AH169" t="str">
        <f t="shared" si="30"/>
        <v/>
      </c>
      <c r="AI169" t="str">
        <f t="shared" si="31"/>
        <v/>
      </c>
      <c r="AJ169" t="str">
        <f t="shared" si="32"/>
        <v/>
      </c>
      <c r="AK169" t="str">
        <f t="shared" si="33"/>
        <v/>
      </c>
      <c r="AL169" t="str">
        <f t="shared" si="34"/>
        <v/>
      </c>
      <c r="AM169" t="str">
        <f t="shared" si="35"/>
        <v/>
      </c>
      <c r="AN169" t="str">
        <f t="shared" si="36"/>
        <v/>
      </c>
      <c r="AO169" t="str">
        <f t="shared" si="37"/>
        <v/>
      </c>
      <c r="AP169" t="str">
        <f t="shared" si="38"/>
        <v/>
      </c>
      <c r="AQ169" t="str">
        <f t="shared" si="39"/>
        <v/>
      </c>
    </row>
    <row r="170" spans="1:43">
      <c r="A170" s="256">
        <f t="shared" ref="A170:A201" si="41">IF(COUNTIF($C$9:$C$208,C170)&gt;=2,$A$221,A169+1)</f>
        <v>162</v>
      </c>
      <c r="B170" s="42"/>
      <c r="C170" s="47"/>
      <c r="D170" s="41"/>
      <c r="E170" s="199"/>
      <c r="F170" s="250" t="str">
        <f>IF(ISERROR(VLOOKUP(MATCH($B170,小学校ナンバーカード!$B$3:$B$30,1),小学校ナンバーカード!$A$3:$C$30,3)),"",VLOOKUP(MATCH($B170,小学校ナンバーカード!$B$3:$B$30,1),小学校ナンバーカード!$A$3:$C$30,3))</f>
        <v/>
      </c>
      <c r="G170" s="162" t="str">
        <f t="shared" si="29"/>
        <v/>
      </c>
      <c r="H170" s="35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56" t="str">
        <f>IF($B170="","",IF(ISERROR(MATCH($B170,リレー小女申込!$Q$14:$Q$255,0)),"","○"))</f>
        <v/>
      </c>
      <c r="AC170" s="56" t="str">
        <f>IF(ISERROR(MATCH($B170,リレー小女申込!$Q$14:$Q$205,0)),"",VLOOKUP(MATCH($B170,リレー小女申込!$Q$14:$Q$205,0),リレー小女申込!$N$14:$V$205,9))</f>
        <v/>
      </c>
      <c r="AE170" s="97" t="str">
        <f t="shared" si="28"/>
        <v/>
      </c>
      <c r="AG170" s="2"/>
      <c r="AH170" t="str">
        <f t="shared" si="30"/>
        <v/>
      </c>
      <c r="AI170" t="str">
        <f t="shared" si="31"/>
        <v/>
      </c>
      <c r="AJ170" t="str">
        <f t="shared" si="32"/>
        <v/>
      </c>
      <c r="AK170" t="str">
        <f t="shared" si="33"/>
        <v/>
      </c>
      <c r="AL170" t="str">
        <f t="shared" si="34"/>
        <v/>
      </c>
      <c r="AM170" t="str">
        <f t="shared" si="35"/>
        <v/>
      </c>
      <c r="AN170" t="str">
        <f t="shared" si="36"/>
        <v/>
      </c>
      <c r="AO170" t="str">
        <f t="shared" si="37"/>
        <v/>
      </c>
      <c r="AP170" t="str">
        <f t="shared" si="38"/>
        <v/>
      </c>
      <c r="AQ170" t="str">
        <f t="shared" si="39"/>
        <v/>
      </c>
    </row>
    <row r="171" spans="1:43">
      <c r="A171" s="250">
        <f t="shared" si="41"/>
        <v>163</v>
      </c>
      <c r="B171" s="42"/>
      <c r="C171" s="47"/>
      <c r="D171" s="41"/>
      <c r="E171" s="199"/>
      <c r="F171" s="250" t="str">
        <f>IF(ISERROR(VLOOKUP(MATCH($B171,小学校ナンバーカード!$B$3:$B$30,1),小学校ナンバーカード!$A$3:$C$30,3)),"",VLOOKUP(MATCH($B171,小学校ナンバーカード!$B$3:$B$30,1),小学校ナンバーカード!$A$3:$C$30,3))</f>
        <v/>
      </c>
      <c r="G171" s="162" t="str">
        <f t="shared" si="29"/>
        <v/>
      </c>
      <c r="H171" s="35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56" t="str">
        <f>IF($B171="","",IF(ISERROR(MATCH($B171,リレー小女申込!$Q$14:$Q$255,0)),"","○"))</f>
        <v/>
      </c>
      <c r="AC171" s="56" t="str">
        <f>IF(ISERROR(MATCH($B171,リレー小女申込!$Q$14:$Q$205,0)),"",VLOOKUP(MATCH($B171,リレー小女申込!$Q$14:$Q$205,0),リレー小女申込!$N$14:$V$205,9))</f>
        <v/>
      </c>
      <c r="AE171" s="97" t="str">
        <f t="shared" si="28"/>
        <v/>
      </c>
      <c r="AG171" s="2"/>
      <c r="AH171" t="str">
        <f t="shared" si="30"/>
        <v/>
      </c>
      <c r="AI171" t="str">
        <f t="shared" si="31"/>
        <v/>
      </c>
      <c r="AJ171" t="str">
        <f t="shared" si="32"/>
        <v/>
      </c>
      <c r="AK171" t="str">
        <f t="shared" si="33"/>
        <v/>
      </c>
      <c r="AL171" t="str">
        <f t="shared" si="34"/>
        <v/>
      </c>
      <c r="AM171" t="str">
        <f t="shared" si="35"/>
        <v/>
      </c>
      <c r="AN171" t="str">
        <f t="shared" si="36"/>
        <v/>
      </c>
      <c r="AO171" t="str">
        <f t="shared" si="37"/>
        <v/>
      </c>
      <c r="AP171" t="str">
        <f t="shared" si="38"/>
        <v/>
      </c>
      <c r="AQ171" t="str">
        <f t="shared" si="39"/>
        <v/>
      </c>
    </row>
    <row r="172" spans="1:43">
      <c r="A172" s="250">
        <f t="shared" si="41"/>
        <v>164</v>
      </c>
      <c r="B172" s="42"/>
      <c r="C172" s="47"/>
      <c r="D172" s="41"/>
      <c r="E172" s="199"/>
      <c r="F172" s="250" t="str">
        <f>IF(ISERROR(VLOOKUP(MATCH($B172,小学校ナンバーカード!$B$3:$B$30,1),小学校ナンバーカード!$A$3:$C$30,3)),"",VLOOKUP(MATCH($B172,小学校ナンバーカード!$B$3:$B$30,1),小学校ナンバーカード!$A$3:$C$30,3))</f>
        <v/>
      </c>
      <c r="G172" s="162" t="str">
        <f t="shared" si="29"/>
        <v/>
      </c>
      <c r="H172" s="35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56" t="str">
        <f>IF($B172="","",IF(ISERROR(MATCH($B172,リレー小女申込!$Q$14:$Q$255,0)),"","○"))</f>
        <v/>
      </c>
      <c r="AC172" s="56" t="str">
        <f>IF(ISERROR(MATCH($B172,リレー小女申込!$Q$14:$Q$205,0)),"",VLOOKUP(MATCH($B172,リレー小女申込!$Q$14:$Q$205,0),リレー小女申込!$N$14:$V$205,9))</f>
        <v/>
      </c>
      <c r="AE172" s="97" t="str">
        <f t="shared" si="28"/>
        <v/>
      </c>
      <c r="AG172" s="2"/>
      <c r="AH172" t="str">
        <f t="shared" si="30"/>
        <v/>
      </c>
      <c r="AI172" t="str">
        <f t="shared" si="31"/>
        <v/>
      </c>
      <c r="AJ172" t="str">
        <f t="shared" si="32"/>
        <v/>
      </c>
      <c r="AK172" t="str">
        <f t="shared" si="33"/>
        <v/>
      </c>
      <c r="AL172" t="str">
        <f t="shared" si="34"/>
        <v/>
      </c>
      <c r="AM172" t="str">
        <f t="shared" si="35"/>
        <v/>
      </c>
      <c r="AN172" t="str">
        <f t="shared" si="36"/>
        <v/>
      </c>
      <c r="AO172" t="str">
        <f t="shared" si="37"/>
        <v/>
      </c>
      <c r="AP172" t="str">
        <f t="shared" si="38"/>
        <v/>
      </c>
      <c r="AQ172" t="str">
        <f t="shared" si="39"/>
        <v/>
      </c>
    </row>
    <row r="173" spans="1:43">
      <c r="A173" s="250">
        <f t="shared" si="41"/>
        <v>165</v>
      </c>
      <c r="B173" s="42"/>
      <c r="C173" s="47"/>
      <c r="D173" s="41"/>
      <c r="E173" s="199"/>
      <c r="F173" s="250" t="str">
        <f>IF(ISERROR(VLOOKUP(MATCH($B173,小学校ナンバーカード!$B$3:$B$30,1),小学校ナンバーカード!$A$3:$C$30,3)),"",VLOOKUP(MATCH($B173,小学校ナンバーカード!$B$3:$B$30,1),小学校ナンバーカード!$A$3:$C$30,3))</f>
        <v/>
      </c>
      <c r="G173" s="162" t="str">
        <f t="shared" si="29"/>
        <v/>
      </c>
      <c r="H173" s="35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56" t="str">
        <f>IF($B173="","",IF(ISERROR(MATCH($B173,リレー小女申込!$Q$14:$Q$255,0)),"","○"))</f>
        <v/>
      </c>
      <c r="AC173" s="56" t="str">
        <f>IF(ISERROR(MATCH($B173,リレー小女申込!$Q$14:$Q$205,0)),"",VLOOKUP(MATCH($B173,リレー小女申込!$Q$14:$Q$205,0),リレー小女申込!$N$14:$V$205,9))</f>
        <v/>
      </c>
      <c r="AE173" s="97" t="str">
        <f t="shared" si="28"/>
        <v/>
      </c>
      <c r="AG173" s="2"/>
      <c r="AH173" t="str">
        <f t="shared" si="30"/>
        <v/>
      </c>
      <c r="AI173" t="str">
        <f t="shared" si="31"/>
        <v/>
      </c>
      <c r="AJ173" t="str">
        <f t="shared" si="32"/>
        <v/>
      </c>
      <c r="AK173" t="str">
        <f t="shared" si="33"/>
        <v/>
      </c>
      <c r="AL173" t="str">
        <f t="shared" si="34"/>
        <v/>
      </c>
      <c r="AM173" t="str">
        <f t="shared" si="35"/>
        <v/>
      </c>
      <c r="AN173" t="str">
        <f t="shared" si="36"/>
        <v/>
      </c>
      <c r="AO173" t="str">
        <f t="shared" si="37"/>
        <v/>
      </c>
      <c r="AP173" t="str">
        <f t="shared" si="38"/>
        <v/>
      </c>
      <c r="AQ173" t="str">
        <f t="shared" si="39"/>
        <v/>
      </c>
    </row>
    <row r="174" spans="1:43">
      <c r="A174" s="250">
        <f t="shared" si="41"/>
        <v>166</v>
      </c>
      <c r="B174" s="42"/>
      <c r="C174" s="47"/>
      <c r="D174" s="41"/>
      <c r="E174" s="199"/>
      <c r="F174" s="250" t="str">
        <f>IF(ISERROR(VLOOKUP(MATCH($B174,小学校ナンバーカード!$B$3:$B$30,1),小学校ナンバーカード!$A$3:$C$30,3)),"",VLOOKUP(MATCH($B174,小学校ナンバーカード!$B$3:$B$30,1),小学校ナンバーカード!$A$3:$C$30,3))</f>
        <v/>
      </c>
      <c r="G174" s="162" t="str">
        <f t="shared" si="29"/>
        <v/>
      </c>
      <c r="H174" s="35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56" t="str">
        <f>IF($B174="","",IF(ISERROR(MATCH($B174,リレー小女申込!$Q$14:$Q$255,0)),"","○"))</f>
        <v/>
      </c>
      <c r="AC174" s="56" t="str">
        <f>IF(ISERROR(MATCH($B174,リレー小女申込!$Q$14:$Q$205,0)),"",VLOOKUP(MATCH($B174,リレー小女申込!$Q$14:$Q$205,0),リレー小女申込!$N$14:$V$205,9))</f>
        <v/>
      </c>
      <c r="AE174" s="97" t="str">
        <f t="shared" si="28"/>
        <v/>
      </c>
      <c r="AG174" s="2"/>
      <c r="AH174" t="str">
        <f t="shared" si="30"/>
        <v/>
      </c>
      <c r="AI174" t="str">
        <f t="shared" si="31"/>
        <v/>
      </c>
      <c r="AJ174" t="str">
        <f t="shared" si="32"/>
        <v/>
      </c>
      <c r="AK174" t="str">
        <f t="shared" si="33"/>
        <v/>
      </c>
      <c r="AL174" t="str">
        <f t="shared" si="34"/>
        <v/>
      </c>
      <c r="AM174" t="str">
        <f t="shared" si="35"/>
        <v/>
      </c>
      <c r="AN174" t="str">
        <f t="shared" si="36"/>
        <v/>
      </c>
      <c r="AO174" t="str">
        <f t="shared" si="37"/>
        <v/>
      </c>
      <c r="AP174" t="str">
        <f t="shared" si="38"/>
        <v/>
      </c>
      <c r="AQ174" t="str">
        <f t="shared" si="39"/>
        <v/>
      </c>
    </row>
    <row r="175" spans="1:43">
      <c r="A175" s="250">
        <f t="shared" si="41"/>
        <v>167</v>
      </c>
      <c r="B175" s="42"/>
      <c r="C175" s="47"/>
      <c r="D175" s="41"/>
      <c r="E175" s="199"/>
      <c r="F175" s="250" t="str">
        <f>IF(ISERROR(VLOOKUP(MATCH($B175,小学校ナンバーカード!$B$3:$B$30,1),小学校ナンバーカード!$A$3:$C$30,3)),"",VLOOKUP(MATCH($B175,小学校ナンバーカード!$B$3:$B$30,1),小学校ナンバーカード!$A$3:$C$30,3))</f>
        <v/>
      </c>
      <c r="G175" s="162" t="str">
        <f t="shared" si="29"/>
        <v/>
      </c>
      <c r="H175" s="35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56" t="str">
        <f>IF($B175="","",IF(ISERROR(MATCH($B175,リレー小女申込!$Q$14:$Q$255,0)),"","○"))</f>
        <v/>
      </c>
      <c r="AC175" s="56" t="str">
        <f>IF(ISERROR(MATCH($B175,リレー小女申込!$Q$14:$Q$205,0)),"",VLOOKUP(MATCH($B175,リレー小女申込!$Q$14:$Q$205,0),リレー小女申込!$N$14:$V$205,9))</f>
        <v/>
      </c>
      <c r="AE175" s="97" t="str">
        <f t="shared" si="28"/>
        <v/>
      </c>
      <c r="AG175" s="2"/>
      <c r="AH175" t="str">
        <f t="shared" si="30"/>
        <v/>
      </c>
      <c r="AI175" t="str">
        <f t="shared" si="31"/>
        <v/>
      </c>
      <c r="AJ175" t="str">
        <f t="shared" si="32"/>
        <v/>
      </c>
      <c r="AK175" t="str">
        <f t="shared" si="33"/>
        <v/>
      </c>
      <c r="AL175" t="str">
        <f t="shared" si="34"/>
        <v/>
      </c>
      <c r="AM175" t="str">
        <f t="shared" si="35"/>
        <v/>
      </c>
      <c r="AN175" t="str">
        <f t="shared" si="36"/>
        <v/>
      </c>
      <c r="AO175" t="str">
        <f t="shared" si="37"/>
        <v/>
      </c>
      <c r="AP175" t="str">
        <f t="shared" si="38"/>
        <v/>
      </c>
      <c r="AQ175" t="str">
        <f t="shared" si="39"/>
        <v/>
      </c>
    </row>
    <row r="176" spans="1:43">
      <c r="A176" s="250">
        <f t="shared" si="41"/>
        <v>168</v>
      </c>
      <c r="B176" s="42"/>
      <c r="C176" s="47"/>
      <c r="D176" s="41"/>
      <c r="E176" s="199"/>
      <c r="F176" s="250" t="str">
        <f>IF(ISERROR(VLOOKUP(MATCH($B176,小学校ナンバーカード!$B$3:$B$30,1),小学校ナンバーカード!$A$3:$C$30,3)),"",VLOOKUP(MATCH($B176,小学校ナンバーカード!$B$3:$B$30,1),小学校ナンバーカード!$A$3:$C$30,3))</f>
        <v/>
      </c>
      <c r="G176" s="162" t="str">
        <f t="shared" si="29"/>
        <v/>
      </c>
      <c r="H176" s="35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56" t="str">
        <f>IF($B176="","",IF(ISERROR(MATCH($B176,リレー小女申込!$Q$14:$Q$255,0)),"","○"))</f>
        <v/>
      </c>
      <c r="AC176" s="56" t="str">
        <f>IF(ISERROR(MATCH($B176,リレー小女申込!$Q$14:$Q$205,0)),"",VLOOKUP(MATCH($B176,リレー小女申込!$Q$14:$Q$205,0),リレー小女申込!$N$14:$V$205,9))</f>
        <v/>
      </c>
      <c r="AE176" s="97" t="str">
        <f t="shared" si="28"/>
        <v/>
      </c>
      <c r="AG176" s="2"/>
      <c r="AH176" t="str">
        <f t="shared" si="30"/>
        <v/>
      </c>
      <c r="AI176" t="str">
        <f t="shared" si="31"/>
        <v/>
      </c>
      <c r="AJ176" t="str">
        <f t="shared" si="32"/>
        <v/>
      </c>
      <c r="AK176" t="str">
        <f t="shared" si="33"/>
        <v/>
      </c>
      <c r="AL176" t="str">
        <f t="shared" si="34"/>
        <v/>
      </c>
      <c r="AM176" t="str">
        <f t="shared" si="35"/>
        <v/>
      </c>
      <c r="AN176" t="str">
        <f t="shared" si="36"/>
        <v/>
      </c>
      <c r="AO176" t="str">
        <f t="shared" si="37"/>
        <v/>
      </c>
      <c r="AP176" t="str">
        <f t="shared" si="38"/>
        <v/>
      </c>
      <c r="AQ176" t="str">
        <f t="shared" si="39"/>
        <v/>
      </c>
    </row>
    <row r="177" spans="1:43">
      <c r="A177" s="250">
        <f t="shared" si="41"/>
        <v>169</v>
      </c>
      <c r="B177" s="42"/>
      <c r="C177" s="47"/>
      <c r="D177" s="41"/>
      <c r="E177" s="199"/>
      <c r="F177" s="250" t="str">
        <f>IF(ISERROR(VLOOKUP(MATCH($B177,小学校ナンバーカード!$B$3:$B$30,1),小学校ナンバーカード!$A$3:$C$30,3)),"",VLOOKUP(MATCH($B177,小学校ナンバーカード!$B$3:$B$30,1),小学校ナンバーカード!$A$3:$C$30,3))</f>
        <v/>
      </c>
      <c r="G177" s="162" t="str">
        <f t="shared" si="29"/>
        <v/>
      </c>
      <c r="H177" s="35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56" t="str">
        <f>IF($B177="","",IF(ISERROR(MATCH($B177,リレー小女申込!$Q$14:$Q$255,0)),"","○"))</f>
        <v/>
      </c>
      <c r="AC177" s="56" t="str">
        <f>IF(ISERROR(MATCH($B177,リレー小女申込!$Q$14:$Q$205,0)),"",VLOOKUP(MATCH($B177,リレー小女申込!$Q$14:$Q$205,0),リレー小女申込!$N$14:$V$205,9))</f>
        <v/>
      </c>
      <c r="AE177" s="97" t="str">
        <f t="shared" si="28"/>
        <v/>
      </c>
      <c r="AG177" s="2"/>
      <c r="AH177" t="str">
        <f t="shared" si="30"/>
        <v/>
      </c>
      <c r="AI177" t="str">
        <f t="shared" si="31"/>
        <v/>
      </c>
      <c r="AJ177" t="str">
        <f t="shared" si="32"/>
        <v/>
      </c>
      <c r="AK177" t="str">
        <f t="shared" si="33"/>
        <v/>
      </c>
      <c r="AL177" t="str">
        <f t="shared" si="34"/>
        <v/>
      </c>
      <c r="AM177" t="str">
        <f t="shared" si="35"/>
        <v/>
      </c>
      <c r="AN177" t="str">
        <f t="shared" si="36"/>
        <v/>
      </c>
      <c r="AO177" t="str">
        <f t="shared" si="37"/>
        <v/>
      </c>
      <c r="AP177" t="str">
        <f t="shared" si="38"/>
        <v/>
      </c>
      <c r="AQ177" t="str">
        <f t="shared" si="39"/>
        <v/>
      </c>
    </row>
    <row r="178" spans="1:43">
      <c r="A178" s="251">
        <f t="shared" si="41"/>
        <v>170</v>
      </c>
      <c r="B178" s="45"/>
      <c r="C178" s="48"/>
      <c r="D178" s="43"/>
      <c r="E178" s="200"/>
      <c r="F178" s="251" t="str">
        <f>IF(ISERROR(VLOOKUP(MATCH($B178,小学校ナンバーカード!$B$3:$B$30,1),小学校ナンバーカード!$A$3:$C$30,3)),"",VLOOKUP(MATCH($B178,小学校ナンバーカード!$B$3:$B$30,1),小学校ナンバーカード!$A$3:$C$30,3))</f>
        <v/>
      </c>
      <c r="G178" s="165" t="str">
        <f t="shared" si="29"/>
        <v/>
      </c>
      <c r="H178" s="63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5" t="str">
        <f>IF($B178="","",IF(ISERROR(MATCH($B178,リレー小女申込!$Q$14:$Q$255,0)),"","○"))</f>
        <v/>
      </c>
      <c r="AC178" s="65" t="str">
        <f>IF(ISERROR(MATCH($B178,リレー小女申込!$Q$14:$Q$205,0)),"",VLOOKUP(MATCH($B178,リレー小女申込!$Q$14:$Q$205,0),リレー小女申込!$N$14:$V$205,9))</f>
        <v/>
      </c>
      <c r="AE178" s="97" t="str">
        <f t="shared" si="28"/>
        <v/>
      </c>
      <c r="AG178" s="2"/>
      <c r="AH178" t="str">
        <f t="shared" si="30"/>
        <v/>
      </c>
      <c r="AI178" t="str">
        <f t="shared" si="31"/>
        <v/>
      </c>
      <c r="AJ178" t="str">
        <f t="shared" si="32"/>
        <v/>
      </c>
      <c r="AK178" t="str">
        <f t="shared" si="33"/>
        <v/>
      </c>
      <c r="AL178" t="str">
        <f t="shared" si="34"/>
        <v/>
      </c>
      <c r="AM178" t="str">
        <f t="shared" si="35"/>
        <v/>
      </c>
      <c r="AN178" t="str">
        <f t="shared" si="36"/>
        <v/>
      </c>
      <c r="AO178" t="str">
        <f t="shared" si="37"/>
        <v/>
      </c>
      <c r="AP178" t="str">
        <f t="shared" si="38"/>
        <v/>
      </c>
      <c r="AQ178" t="str">
        <f t="shared" si="39"/>
        <v/>
      </c>
    </row>
    <row r="179" spans="1:43">
      <c r="A179" s="249">
        <f t="shared" si="41"/>
        <v>171</v>
      </c>
      <c r="B179" s="52"/>
      <c r="C179" s="53"/>
      <c r="D179" s="54"/>
      <c r="E179" s="201"/>
      <c r="F179" s="252" t="str">
        <f>IF(ISERROR(VLOOKUP(MATCH($B179,小学校ナンバーカード!$B$3:$B$30,1),小学校ナンバーカード!$A$3:$C$30,3)),"",VLOOKUP(MATCH($B179,小学校ナンバーカード!$B$3:$B$30,1),小学校ナンバーカード!$A$3:$C$30,3))</f>
        <v/>
      </c>
      <c r="G179" s="164" t="str">
        <f t="shared" si="29"/>
        <v/>
      </c>
      <c r="H179" s="60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  <c r="AA179" s="61"/>
      <c r="AB179" s="62" t="str">
        <f>IF($B179="","",IF(ISERROR(MATCH($B179,リレー小女申込!$Q$14:$Q$255,0)),"","○"))</f>
        <v/>
      </c>
      <c r="AC179" s="62" t="str">
        <f>IF(ISERROR(MATCH($B179,リレー小女申込!$Q$14:$Q$205,0)),"",VLOOKUP(MATCH($B179,リレー小女申込!$Q$14:$Q$205,0),リレー小女申込!$N$14:$V$205,9))</f>
        <v/>
      </c>
      <c r="AE179" s="97" t="str">
        <f t="shared" si="28"/>
        <v/>
      </c>
      <c r="AG179" s="2"/>
      <c r="AH179" t="str">
        <f t="shared" si="30"/>
        <v/>
      </c>
      <c r="AI179" t="str">
        <f t="shared" si="31"/>
        <v/>
      </c>
      <c r="AJ179" t="str">
        <f t="shared" si="32"/>
        <v/>
      </c>
      <c r="AK179" t="str">
        <f t="shared" si="33"/>
        <v/>
      </c>
      <c r="AL179" t="str">
        <f t="shared" si="34"/>
        <v/>
      </c>
      <c r="AM179" t="str">
        <f t="shared" si="35"/>
        <v/>
      </c>
      <c r="AN179" t="str">
        <f t="shared" si="36"/>
        <v/>
      </c>
      <c r="AO179" t="str">
        <f t="shared" si="37"/>
        <v/>
      </c>
      <c r="AP179" t="str">
        <f t="shared" si="38"/>
        <v/>
      </c>
      <c r="AQ179" t="str">
        <f t="shared" si="39"/>
        <v/>
      </c>
    </row>
    <row r="180" spans="1:43">
      <c r="A180" s="256">
        <f t="shared" si="41"/>
        <v>172</v>
      </c>
      <c r="B180" s="42"/>
      <c r="C180" s="47"/>
      <c r="D180" s="41"/>
      <c r="E180" s="199"/>
      <c r="F180" s="250" t="str">
        <f>IF(ISERROR(VLOOKUP(MATCH($B180,小学校ナンバーカード!$B$3:$B$30,1),小学校ナンバーカード!$A$3:$C$30,3)),"",VLOOKUP(MATCH($B180,小学校ナンバーカード!$B$3:$B$30,1),小学校ナンバーカード!$A$3:$C$30,3))</f>
        <v/>
      </c>
      <c r="G180" s="162" t="str">
        <f t="shared" si="29"/>
        <v/>
      </c>
      <c r="H180" s="35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56" t="str">
        <f>IF($B180="","",IF(ISERROR(MATCH($B180,リレー小女申込!$Q$14:$Q$255,0)),"","○"))</f>
        <v/>
      </c>
      <c r="AC180" s="56" t="str">
        <f>IF(ISERROR(MATCH($B180,リレー小女申込!$Q$14:$Q$205,0)),"",VLOOKUP(MATCH($B180,リレー小女申込!$Q$14:$Q$205,0),リレー小女申込!$N$14:$V$205,9))</f>
        <v/>
      </c>
      <c r="AE180" s="97" t="str">
        <f t="shared" si="28"/>
        <v/>
      </c>
      <c r="AG180" s="2"/>
      <c r="AH180" t="str">
        <f t="shared" si="30"/>
        <v/>
      </c>
      <c r="AI180" t="str">
        <f t="shared" si="31"/>
        <v/>
      </c>
      <c r="AJ180" t="str">
        <f t="shared" si="32"/>
        <v/>
      </c>
      <c r="AK180" t="str">
        <f t="shared" si="33"/>
        <v/>
      </c>
      <c r="AL180" t="str">
        <f t="shared" si="34"/>
        <v/>
      </c>
      <c r="AM180" t="str">
        <f t="shared" si="35"/>
        <v/>
      </c>
      <c r="AN180" t="str">
        <f t="shared" si="36"/>
        <v/>
      </c>
      <c r="AO180" t="str">
        <f t="shared" si="37"/>
        <v/>
      </c>
      <c r="AP180" t="str">
        <f t="shared" si="38"/>
        <v/>
      </c>
      <c r="AQ180" t="str">
        <f t="shared" si="39"/>
        <v/>
      </c>
    </row>
    <row r="181" spans="1:43">
      <c r="A181" s="250">
        <f t="shared" si="41"/>
        <v>173</v>
      </c>
      <c r="B181" s="42"/>
      <c r="C181" s="47"/>
      <c r="D181" s="41"/>
      <c r="E181" s="199"/>
      <c r="F181" s="250" t="str">
        <f>IF(ISERROR(VLOOKUP(MATCH($B181,小学校ナンバーカード!$B$3:$B$30,1),小学校ナンバーカード!$A$3:$C$30,3)),"",VLOOKUP(MATCH($B181,小学校ナンバーカード!$B$3:$B$30,1),小学校ナンバーカード!$A$3:$C$30,3))</f>
        <v/>
      </c>
      <c r="G181" s="162" t="str">
        <f t="shared" si="29"/>
        <v/>
      </c>
      <c r="H181" s="35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56" t="str">
        <f>IF($B181="","",IF(ISERROR(MATCH($B181,リレー小女申込!$Q$14:$Q$255,0)),"","○"))</f>
        <v/>
      </c>
      <c r="AC181" s="56" t="str">
        <f>IF(ISERROR(MATCH($B181,リレー小女申込!$Q$14:$Q$205,0)),"",VLOOKUP(MATCH($B181,リレー小女申込!$Q$14:$Q$205,0),リレー小女申込!$N$14:$V$205,9))</f>
        <v/>
      </c>
      <c r="AE181" s="97" t="str">
        <f t="shared" si="28"/>
        <v/>
      </c>
      <c r="AG181" s="2"/>
      <c r="AH181" t="str">
        <f t="shared" si="30"/>
        <v/>
      </c>
      <c r="AI181" t="str">
        <f t="shared" si="31"/>
        <v/>
      </c>
      <c r="AJ181" t="str">
        <f t="shared" si="32"/>
        <v/>
      </c>
      <c r="AK181" t="str">
        <f t="shared" si="33"/>
        <v/>
      </c>
      <c r="AL181" t="str">
        <f t="shared" si="34"/>
        <v/>
      </c>
      <c r="AM181" t="str">
        <f t="shared" si="35"/>
        <v/>
      </c>
      <c r="AN181" t="str">
        <f t="shared" si="36"/>
        <v/>
      </c>
      <c r="AO181" t="str">
        <f t="shared" si="37"/>
        <v/>
      </c>
      <c r="AP181" t="str">
        <f t="shared" si="38"/>
        <v/>
      </c>
      <c r="AQ181" t="str">
        <f t="shared" si="39"/>
        <v/>
      </c>
    </row>
    <row r="182" spans="1:43">
      <c r="A182" s="250">
        <f t="shared" si="41"/>
        <v>174</v>
      </c>
      <c r="B182" s="42"/>
      <c r="C182" s="47"/>
      <c r="D182" s="41"/>
      <c r="E182" s="199"/>
      <c r="F182" s="250" t="str">
        <f>IF(ISERROR(VLOOKUP(MATCH($B182,小学校ナンバーカード!$B$3:$B$30,1),小学校ナンバーカード!$A$3:$C$30,3)),"",VLOOKUP(MATCH($B182,小学校ナンバーカード!$B$3:$B$30,1),小学校ナンバーカード!$A$3:$C$30,3))</f>
        <v/>
      </c>
      <c r="G182" s="162" t="str">
        <f t="shared" si="29"/>
        <v/>
      </c>
      <c r="H182" s="35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56" t="str">
        <f>IF($B182="","",IF(ISERROR(MATCH($B182,リレー小女申込!$Q$14:$Q$255,0)),"","○"))</f>
        <v/>
      </c>
      <c r="AC182" s="56" t="str">
        <f>IF(ISERROR(MATCH($B182,リレー小女申込!$Q$14:$Q$205,0)),"",VLOOKUP(MATCH($B182,リレー小女申込!$Q$14:$Q$205,0),リレー小女申込!$N$14:$V$205,9))</f>
        <v/>
      </c>
      <c r="AE182" s="97" t="str">
        <f t="shared" si="28"/>
        <v/>
      </c>
      <c r="AG182" s="2"/>
      <c r="AH182" t="str">
        <f t="shared" si="30"/>
        <v/>
      </c>
      <c r="AI182" t="str">
        <f t="shared" si="31"/>
        <v/>
      </c>
      <c r="AJ182" t="str">
        <f t="shared" si="32"/>
        <v/>
      </c>
      <c r="AK182" t="str">
        <f t="shared" si="33"/>
        <v/>
      </c>
      <c r="AL182" t="str">
        <f t="shared" si="34"/>
        <v/>
      </c>
      <c r="AM182" t="str">
        <f t="shared" si="35"/>
        <v/>
      </c>
      <c r="AN182" t="str">
        <f t="shared" si="36"/>
        <v/>
      </c>
      <c r="AO182" t="str">
        <f t="shared" si="37"/>
        <v/>
      </c>
      <c r="AP182" t="str">
        <f t="shared" si="38"/>
        <v/>
      </c>
      <c r="AQ182" t="str">
        <f t="shared" si="39"/>
        <v/>
      </c>
    </row>
    <row r="183" spans="1:43">
      <c r="A183" s="250">
        <f t="shared" si="41"/>
        <v>175</v>
      </c>
      <c r="B183" s="42"/>
      <c r="C183" s="47"/>
      <c r="D183" s="41"/>
      <c r="E183" s="199"/>
      <c r="F183" s="250" t="str">
        <f>IF(ISERROR(VLOOKUP(MATCH($B183,小学校ナンバーカード!$B$3:$B$30,1),小学校ナンバーカード!$A$3:$C$30,3)),"",VLOOKUP(MATCH($B183,小学校ナンバーカード!$B$3:$B$30,1),小学校ナンバーカード!$A$3:$C$30,3))</f>
        <v/>
      </c>
      <c r="G183" s="162" t="str">
        <f t="shared" si="29"/>
        <v/>
      </c>
      <c r="H183" s="35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56" t="str">
        <f>IF($B183="","",IF(ISERROR(MATCH($B183,リレー小女申込!$Q$14:$Q$255,0)),"","○"))</f>
        <v/>
      </c>
      <c r="AC183" s="56" t="str">
        <f>IF(ISERROR(MATCH($B183,リレー小女申込!$Q$14:$Q$205,0)),"",VLOOKUP(MATCH($B183,リレー小女申込!$Q$14:$Q$205,0),リレー小女申込!$N$14:$V$205,9))</f>
        <v/>
      </c>
      <c r="AE183" s="97" t="str">
        <f t="shared" si="28"/>
        <v/>
      </c>
      <c r="AG183" s="2"/>
      <c r="AH183" t="str">
        <f t="shared" si="30"/>
        <v/>
      </c>
      <c r="AI183" t="str">
        <f t="shared" si="31"/>
        <v/>
      </c>
      <c r="AJ183" t="str">
        <f t="shared" si="32"/>
        <v/>
      </c>
      <c r="AK183" t="str">
        <f t="shared" si="33"/>
        <v/>
      </c>
      <c r="AL183" t="str">
        <f t="shared" si="34"/>
        <v/>
      </c>
      <c r="AM183" t="str">
        <f t="shared" si="35"/>
        <v/>
      </c>
      <c r="AN183" t="str">
        <f t="shared" si="36"/>
        <v/>
      </c>
      <c r="AO183" t="str">
        <f t="shared" si="37"/>
        <v/>
      </c>
      <c r="AP183" t="str">
        <f t="shared" si="38"/>
        <v/>
      </c>
      <c r="AQ183" t="str">
        <f t="shared" si="39"/>
        <v/>
      </c>
    </row>
    <row r="184" spans="1:43">
      <c r="A184" s="250">
        <f t="shared" si="41"/>
        <v>176</v>
      </c>
      <c r="B184" s="42"/>
      <c r="C184" s="47"/>
      <c r="D184" s="41"/>
      <c r="E184" s="199"/>
      <c r="F184" s="250" t="str">
        <f>IF(ISERROR(VLOOKUP(MATCH($B184,小学校ナンバーカード!$B$3:$B$30,1),小学校ナンバーカード!$A$3:$C$30,3)),"",VLOOKUP(MATCH($B184,小学校ナンバーカード!$B$3:$B$30,1),小学校ナンバーカード!$A$3:$C$30,3))</f>
        <v/>
      </c>
      <c r="G184" s="162" t="str">
        <f t="shared" si="29"/>
        <v/>
      </c>
      <c r="H184" s="35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56" t="str">
        <f>IF($B184="","",IF(ISERROR(MATCH($B184,リレー小女申込!$Q$14:$Q$255,0)),"","○"))</f>
        <v/>
      </c>
      <c r="AC184" s="56" t="str">
        <f>IF(ISERROR(MATCH($B184,リレー小女申込!$Q$14:$Q$205,0)),"",VLOOKUP(MATCH($B184,リレー小女申込!$Q$14:$Q$205,0),リレー小女申込!$N$14:$V$205,9))</f>
        <v/>
      </c>
      <c r="AE184" s="97" t="str">
        <f t="shared" si="28"/>
        <v/>
      </c>
      <c r="AG184" s="2"/>
      <c r="AH184" t="str">
        <f t="shared" si="30"/>
        <v/>
      </c>
      <c r="AI184" t="str">
        <f t="shared" si="31"/>
        <v/>
      </c>
      <c r="AJ184" t="str">
        <f t="shared" si="32"/>
        <v/>
      </c>
      <c r="AK184" t="str">
        <f t="shared" si="33"/>
        <v/>
      </c>
      <c r="AL184" t="str">
        <f t="shared" si="34"/>
        <v/>
      </c>
      <c r="AM184" t="str">
        <f t="shared" si="35"/>
        <v/>
      </c>
      <c r="AN184" t="str">
        <f t="shared" si="36"/>
        <v/>
      </c>
      <c r="AO184" t="str">
        <f t="shared" si="37"/>
        <v/>
      </c>
      <c r="AP184" t="str">
        <f t="shared" si="38"/>
        <v/>
      </c>
      <c r="AQ184" t="str">
        <f t="shared" si="39"/>
        <v/>
      </c>
    </row>
    <row r="185" spans="1:43">
      <c r="A185" s="250">
        <f t="shared" si="41"/>
        <v>177</v>
      </c>
      <c r="B185" s="42"/>
      <c r="C185" s="47"/>
      <c r="D185" s="41"/>
      <c r="E185" s="199"/>
      <c r="F185" s="250" t="str">
        <f>IF(ISERROR(VLOOKUP(MATCH($B185,小学校ナンバーカード!$B$3:$B$30,1),小学校ナンバーカード!$A$3:$C$30,3)),"",VLOOKUP(MATCH($B185,小学校ナンバーカード!$B$3:$B$30,1),小学校ナンバーカード!$A$3:$C$30,3))</f>
        <v/>
      </c>
      <c r="G185" s="162" t="str">
        <f t="shared" si="29"/>
        <v/>
      </c>
      <c r="H185" s="35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56" t="str">
        <f>IF($B185="","",IF(ISERROR(MATCH($B185,リレー小女申込!$Q$14:$Q$255,0)),"","○"))</f>
        <v/>
      </c>
      <c r="AC185" s="56" t="str">
        <f>IF(ISERROR(MATCH($B185,リレー小女申込!$Q$14:$Q$205,0)),"",VLOOKUP(MATCH($B185,リレー小女申込!$Q$14:$Q$205,0),リレー小女申込!$N$14:$V$205,9))</f>
        <v/>
      </c>
      <c r="AE185" s="97" t="str">
        <f t="shared" si="28"/>
        <v/>
      </c>
      <c r="AG185" s="2"/>
      <c r="AH185" t="str">
        <f t="shared" si="30"/>
        <v/>
      </c>
      <c r="AI185" t="str">
        <f t="shared" si="31"/>
        <v/>
      </c>
      <c r="AJ185" t="str">
        <f t="shared" si="32"/>
        <v/>
      </c>
      <c r="AK185" t="str">
        <f t="shared" si="33"/>
        <v/>
      </c>
      <c r="AL185" t="str">
        <f t="shared" si="34"/>
        <v/>
      </c>
      <c r="AM185" t="str">
        <f t="shared" si="35"/>
        <v/>
      </c>
      <c r="AN185" t="str">
        <f t="shared" si="36"/>
        <v/>
      </c>
      <c r="AO185" t="str">
        <f t="shared" si="37"/>
        <v/>
      </c>
      <c r="AP185" t="str">
        <f t="shared" si="38"/>
        <v/>
      </c>
      <c r="AQ185" t="str">
        <f t="shared" si="39"/>
        <v/>
      </c>
    </row>
    <row r="186" spans="1:43">
      <c r="A186" s="250">
        <f t="shared" si="41"/>
        <v>178</v>
      </c>
      <c r="B186" s="42"/>
      <c r="C186" s="47"/>
      <c r="D186" s="41"/>
      <c r="E186" s="199"/>
      <c r="F186" s="250" t="str">
        <f>IF(ISERROR(VLOOKUP(MATCH($B186,小学校ナンバーカード!$B$3:$B$30,1),小学校ナンバーカード!$A$3:$C$30,3)),"",VLOOKUP(MATCH($B186,小学校ナンバーカード!$B$3:$B$30,1),小学校ナンバーカード!$A$3:$C$30,3))</f>
        <v/>
      </c>
      <c r="G186" s="162" t="str">
        <f t="shared" si="29"/>
        <v/>
      </c>
      <c r="H186" s="35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56" t="str">
        <f>IF($B186="","",IF(ISERROR(MATCH($B186,リレー小女申込!$Q$14:$Q$255,0)),"","○"))</f>
        <v/>
      </c>
      <c r="AC186" s="56" t="str">
        <f>IF(ISERROR(MATCH($B186,リレー小女申込!$Q$14:$Q$205,0)),"",VLOOKUP(MATCH($B186,リレー小女申込!$Q$14:$Q$205,0),リレー小女申込!$N$14:$V$205,9))</f>
        <v/>
      </c>
      <c r="AE186" s="97" t="str">
        <f t="shared" si="28"/>
        <v/>
      </c>
      <c r="AG186" s="2"/>
      <c r="AH186" t="str">
        <f t="shared" si="30"/>
        <v/>
      </c>
      <c r="AI186" t="str">
        <f t="shared" si="31"/>
        <v/>
      </c>
      <c r="AJ186" t="str">
        <f t="shared" si="32"/>
        <v/>
      </c>
      <c r="AK186" t="str">
        <f t="shared" si="33"/>
        <v/>
      </c>
      <c r="AL186" t="str">
        <f t="shared" si="34"/>
        <v/>
      </c>
      <c r="AM186" t="str">
        <f t="shared" si="35"/>
        <v/>
      </c>
      <c r="AN186" t="str">
        <f t="shared" si="36"/>
        <v/>
      </c>
      <c r="AO186" t="str">
        <f t="shared" si="37"/>
        <v/>
      </c>
      <c r="AP186" t="str">
        <f t="shared" si="38"/>
        <v/>
      </c>
      <c r="AQ186" t="str">
        <f t="shared" si="39"/>
        <v/>
      </c>
    </row>
    <row r="187" spans="1:43">
      <c r="A187" s="250">
        <f t="shared" si="41"/>
        <v>179</v>
      </c>
      <c r="B187" s="42"/>
      <c r="C187" s="47"/>
      <c r="D187" s="41"/>
      <c r="E187" s="199"/>
      <c r="F187" s="250" t="str">
        <f>IF(ISERROR(VLOOKUP(MATCH($B187,小学校ナンバーカード!$B$3:$B$30,1),小学校ナンバーカード!$A$3:$C$30,3)),"",VLOOKUP(MATCH($B187,小学校ナンバーカード!$B$3:$B$30,1),小学校ナンバーカード!$A$3:$C$30,3))</f>
        <v/>
      </c>
      <c r="G187" s="162" t="str">
        <f t="shared" si="29"/>
        <v/>
      </c>
      <c r="H187" s="35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56" t="str">
        <f>IF($B187="","",IF(ISERROR(MATCH($B187,リレー小女申込!$Q$14:$Q$255,0)),"","○"))</f>
        <v/>
      </c>
      <c r="AC187" s="56" t="str">
        <f>IF(ISERROR(MATCH($B187,リレー小女申込!$Q$14:$Q$205,0)),"",VLOOKUP(MATCH($B187,リレー小女申込!$Q$14:$Q$205,0),リレー小女申込!$N$14:$V$205,9))</f>
        <v/>
      </c>
      <c r="AE187" s="97" t="str">
        <f t="shared" si="28"/>
        <v/>
      </c>
      <c r="AG187" s="2"/>
      <c r="AH187" t="str">
        <f t="shared" si="30"/>
        <v/>
      </c>
      <c r="AI187" t="str">
        <f t="shared" si="31"/>
        <v/>
      </c>
      <c r="AJ187" t="str">
        <f t="shared" si="32"/>
        <v/>
      </c>
      <c r="AK187" t="str">
        <f t="shared" si="33"/>
        <v/>
      </c>
      <c r="AL187" t="str">
        <f t="shared" si="34"/>
        <v/>
      </c>
      <c r="AM187" t="str">
        <f t="shared" si="35"/>
        <v/>
      </c>
      <c r="AN187" t="str">
        <f t="shared" si="36"/>
        <v/>
      </c>
      <c r="AO187" t="str">
        <f t="shared" si="37"/>
        <v/>
      </c>
      <c r="AP187" t="str">
        <f t="shared" si="38"/>
        <v/>
      </c>
      <c r="AQ187" t="str">
        <f t="shared" si="39"/>
        <v/>
      </c>
    </row>
    <row r="188" spans="1:43">
      <c r="A188" s="251">
        <f t="shared" si="41"/>
        <v>180</v>
      </c>
      <c r="B188" s="49"/>
      <c r="C188" s="50"/>
      <c r="D188" s="51"/>
      <c r="E188" s="202"/>
      <c r="F188" s="253" t="str">
        <f>IF(ISERROR(VLOOKUP(MATCH($B188,小学校ナンバーカード!$B$3:$B$30,1),小学校ナンバーカード!$A$3:$C$30,3)),"",VLOOKUP(MATCH($B188,小学校ナンバーカード!$B$3:$B$30,1),小学校ナンバーカード!$A$3:$C$30,3))</f>
        <v/>
      </c>
      <c r="G188" s="163" t="str">
        <f t="shared" si="29"/>
        <v/>
      </c>
      <c r="H188" s="57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9" t="str">
        <f>IF($B188="","",IF(ISERROR(MATCH($B188,リレー小女申込!$Q$14:$Q$255,0)),"","○"))</f>
        <v/>
      </c>
      <c r="AC188" s="59" t="str">
        <f>IF(ISERROR(MATCH($B188,リレー小女申込!$Q$14:$Q$205,0)),"",VLOOKUP(MATCH($B188,リレー小女申込!$Q$14:$Q$205,0),リレー小女申込!$N$14:$V$205,9))</f>
        <v/>
      </c>
      <c r="AE188" s="97" t="str">
        <f t="shared" si="28"/>
        <v/>
      </c>
      <c r="AG188" s="2"/>
      <c r="AH188" t="str">
        <f t="shared" si="30"/>
        <v/>
      </c>
      <c r="AI188" t="str">
        <f t="shared" si="31"/>
        <v/>
      </c>
      <c r="AJ188" t="str">
        <f t="shared" si="32"/>
        <v/>
      </c>
      <c r="AK188" t="str">
        <f t="shared" si="33"/>
        <v/>
      </c>
      <c r="AL188" t="str">
        <f t="shared" si="34"/>
        <v/>
      </c>
      <c r="AM188" t="str">
        <f t="shared" si="35"/>
        <v/>
      </c>
      <c r="AN188" t="str">
        <f t="shared" si="36"/>
        <v/>
      </c>
      <c r="AO188" t="str">
        <f t="shared" si="37"/>
        <v/>
      </c>
      <c r="AP188" t="str">
        <f t="shared" si="38"/>
        <v/>
      </c>
      <c r="AQ188" t="str">
        <f t="shared" si="39"/>
        <v/>
      </c>
    </row>
    <row r="189" spans="1:43">
      <c r="A189" s="249">
        <f t="shared" si="41"/>
        <v>181</v>
      </c>
      <c r="B189" s="44"/>
      <c r="C189" s="46"/>
      <c r="D189" s="40"/>
      <c r="E189" s="198"/>
      <c r="F189" s="249" t="str">
        <f>IF(ISERROR(VLOOKUP(MATCH($B189,小学校ナンバーカード!$B$3:$B$30,1),小学校ナンバーカード!$A$3:$C$30,3)),"",VLOOKUP(MATCH($B189,小学校ナンバーカード!$B$3:$B$30,1),小学校ナンバーカード!$A$3:$C$30,3))</f>
        <v/>
      </c>
      <c r="G189" s="161" t="str">
        <f t="shared" si="29"/>
        <v/>
      </c>
      <c r="H189" s="33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55" t="str">
        <f>IF($B189="","",IF(ISERROR(MATCH($B189,リレー小女申込!$Q$14:$Q$255,0)),"","○"))</f>
        <v/>
      </c>
      <c r="AC189" s="55" t="str">
        <f>IF(ISERROR(MATCH($B189,リレー小女申込!$Q$14:$Q$205,0)),"",VLOOKUP(MATCH($B189,リレー小女申込!$Q$14:$Q$205,0),リレー小女申込!$N$14:$V$205,9))</f>
        <v/>
      </c>
      <c r="AE189" s="97" t="str">
        <f t="shared" si="28"/>
        <v/>
      </c>
      <c r="AG189" s="2"/>
      <c r="AH189" t="str">
        <f t="shared" si="30"/>
        <v/>
      </c>
      <c r="AI189" t="str">
        <f t="shared" si="31"/>
        <v/>
      </c>
      <c r="AJ189" t="str">
        <f t="shared" si="32"/>
        <v/>
      </c>
      <c r="AK189" t="str">
        <f t="shared" si="33"/>
        <v/>
      </c>
      <c r="AL189" t="str">
        <f t="shared" si="34"/>
        <v/>
      </c>
      <c r="AM189" t="str">
        <f t="shared" si="35"/>
        <v/>
      </c>
      <c r="AN189" t="str">
        <f t="shared" si="36"/>
        <v/>
      </c>
      <c r="AO189" t="str">
        <f t="shared" si="37"/>
        <v/>
      </c>
      <c r="AP189" t="str">
        <f t="shared" si="38"/>
        <v/>
      </c>
      <c r="AQ189" t="str">
        <f t="shared" si="39"/>
        <v/>
      </c>
    </row>
    <row r="190" spans="1:43">
      <c r="A190" s="256">
        <f t="shared" si="41"/>
        <v>182</v>
      </c>
      <c r="B190" s="42"/>
      <c r="C190" s="47"/>
      <c r="D190" s="41"/>
      <c r="E190" s="199"/>
      <c r="F190" s="250" t="str">
        <f>IF(ISERROR(VLOOKUP(MATCH($B190,小学校ナンバーカード!$B$3:$B$30,1),小学校ナンバーカード!$A$3:$C$30,3)),"",VLOOKUP(MATCH($B190,小学校ナンバーカード!$B$3:$B$30,1),小学校ナンバーカード!$A$3:$C$30,3))</f>
        <v/>
      </c>
      <c r="G190" s="162" t="str">
        <f t="shared" si="29"/>
        <v/>
      </c>
      <c r="H190" s="35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56" t="str">
        <f>IF($B190="","",IF(ISERROR(MATCH($B190,リレー小女申込!$Q$14:$Q$255,0)),"","○"))</f>
        <v/>
      </c>
      <c r="AC190" s="56" t="str">
        <f>IF(ISERROR(MATCH($B190,リレー小女申込!$Q$14:$Q$205,0)),"",VLOOKUP(MATCH($B190,リレー小女申込!$Q$14:$Q$205,0),リレー小女申込!$N$14:$V$205,9))</f>
        <v/>
      </c>
      <c r="AE190" s="97" t="str">
        <f t="shared" si="28"/>
        <v/>
      </c>
      <c r="AG190" s="2"/>
      <c r="AH190" t="str">
        <f t="shared" si="30"/>
        <v/>
      </c>
      <c r="AI190" t="str">
        <f t="shared" si="31"/>
        <v/>
      </c>
      <c r="AJ190" t="str">
        <f t="shared" si="32"/>
        <v/>
      </c>
      <c r="AK190" t="str">
        <f t="shared" si="33"/>
        <v/>
      </c>
      <c r="AL190" t="str">
        <f t="shared" si="34"/>
        <v/>
      </c>
      <c r="AM190" t="str">
        <f t="shared" si="35"/>
        <v/>
      </c>
      <c r="AN190" t="str">
        <f t="shared" si="36"/>
        <v/>
      </c>
      <c r="AO190" t="str">
        <f t="shared" si="37"/>
        <v/>
      </c>
      <c r="AP190" t="str">
        <f t="shared" si="38"/>
        <v/>
      </c>
      <c r="AQ190" t="str">
        <f t="shared" si="39"/>
        <v/>
      </c>
    </row>
    <row r="191" spans="1:43">
      <c r="A191" s="250">
        <f t="shared" si="41"/>
        <v>183</v>
      </c>
      <c r="B191" s="42"/>
      <c r="C191" s="47"/>
      <c r="D191" s="41"/>
      <c r="E191" s="199"/>
      <c r="F191" s="250" t="str">
        <f>IF(ISERROR(VLOOKUP(MATCH($B191,小学校ナンバーカード!$B$3:$B$30,1),小学校ナンバーカード!$A$3:$C$30,3)),"",VLOOKUP(MATCH($B191,小学校ナンバーカード!$B$3:$B$30,1),小学校ナンバーカード!$A$3:$C$30,3))</f>
        <v/>
      </c>
      <c r="G191" s="162" t="str">
        <f t="shared" si="29"/>
        <v/>
      </c>
      <c r="H191" s="35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56" t="str">
        <f>IF($B191="","",IF(ISERROR(MATCH($B191,リレー小女申込!$Q$14:$Q$255,0)),"","○"))</f>
        <v/>
      </c>
      <c r="AC191" s="56" t="str">
        <f>IF(ISERROR(MATCH($B191,リレー小女申込!$Q$14:$Q$205,0)),"",VLOOKUP(MATCH($B191,リレー小女申込!$Q$14:$Q$205,0),リレー小女申込!$N$14:$V$205,9))</f>
        <v/>
      </c>
      <c r="AE191" s="97" t="str">
        <f t="shared" si="28"/>
        <v/>
      </c>
      <c r="AG191" s="2"/>
      <c r="AH191" t="str">
        <f t="shared" si="30"/>
        <v/>
      </c>
      <c r="AI191" t="str">
        <f t="shared" si="31"/>
        <v/>
      </c>
      <c r="AJ191" t="str">
        <f t="shared" si="32"/>
        <v/>
      </c>
      <c r="AK191" t="str">
        <f t="shared" si="33"/>
        <v/>
      </c>
      <c r="AL191" t="str">
        <f t="shared" si="34"/>
        <v/>
      </c>
      <c r="AM191" t="str">
        <f t="shared" si="35"/>
        <v/>
      </c>
      <c r="AN191" t="str">
        <f t="shared" si="36"/>
        <v/>
      </c>
      <c r="AO191" t="str">
        <f t="shared" si="37"/>
        <v/>
      </c>
      <c r="AP191" t="str">
        <f t="shared" si="38"/>
        <v/>
      </c>
      <c r="AQ191" t="str">
        <f t="shared" si="39"/>
        <v/>
      </c>
    </row>
    <row r="192" spans="1:43">
      <c r="A192" s="250">
        <f t="shared" si="41"/>
        <v>184</v>
      </c>
      <c r="B192" s="42"/>
      <c r="C192" s="47"/>
      <c r="D192" s="41"/>
      <c r="E192" s="199"/>
      <c r="F192" s="250" t="str">
        <f>IF(ISERROR(VLOOKUP(MATCH($B192,小学校ナンバーカード!$B$3:$B$30,1),小学校ナンバーカード!$A$3:$C$30,3)),"",VLOOKUP(MATCH($B192,小学校ナンバーカード!$B$3:$B$30,1),小学校ナンバーカード!$A$3:$C$30,3))</f>
        <v/>
      </c>
      <c r="G192" s="162" t="str">
        <f t="shared" si="29"/>
        <v/>
      </c>
      <c r="H192" s="35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56" t="str">
        <f>IF($B192="","",IF(ISERROR(MATCH($B192,リレー小女申込!$Q$14:$Q$255,0)),"","○"))</f>
        <v/>
      </c>
      <c r="AC192" s="56" t="str">
        <f>IF(ISERROR(MATCH($B192,リレー小女申込!$Q$14:$Q$205,0)),"",VLOOKUP(MATCH($B192,リレー小女申込!$Q$14:$Q$205,0),リレー小女申込!$N$14:$V$205,9))</f>
        <v/>
      </c>
      <c r="AE192" s="97" t="str">
        <f t="shared" si="28"/>
        <v/>
      </c>
      <c r="AG192" s="2"/>
      <c r="AH192" t="str">
        <f t="shared" si="30"/>
        <v/>
      </c>
      <c r="AI192" t="str">
        <f t="shared" si="31"/>
        <v/>
      </c>
      <c r="AJ192" t="str">
        <f t="shared" si="32"/>
        <v/>
      </c>
      <c r="AK192" t="str">
        <f t="shared" si="33"/>
        <v/>
      </c>
      <c r="AL192" t="str">
        <f t="shared" si="34"/>
        <v/>
      </c>
      <c r="AM192" t="str">
        <f t="shared" si="35"/>
        <v/>
      </c>
      <c r="AN192" t="str">
        <f t="shared" si="36"/>
        <v/>
      </c>
      <c r="AO192" t="str">
        <f t="shared" si="37"/>
        <v/>
      </c>
      <c r="AP192" t="str">
        <f t="shared" si="38"/>
        <v/>
      </c>
      <c r="AQ192" t="str">
        <f t="shared" si="39"/>
        <v/>
      </c>
    </row>
    <row r="193" spans="1:43">
      <c r="A193" s="250">
        <f t="shared" si="41"/>
        <v>185</v>
      </c>
      <c r="B193" s="42"/>
      <c r="C193" s="47"/>
      <c r="D193" s="41"/>
      <c r="E193" s="199"/>
      <c r="F193" s="250" t="str">
        <f>IF(ISERROR(VLOOKUP(MATCH($B193,小学校ナンバーカード!$B$3:$B$30,1),小学校ナンバーカード!$A$3:$C$30,3)),"",VLOOKUP(MATCH($B193,小学校ナンバーカード!$B$3:$B$30,1),小学校ナンバーカード!$A$3:$C$30,3))</f>
        <v/>
      </c>
      <c r="G193" s="162" t="str">
        <f t="shared" si="29"/>
        <v/>
      </c>
      <c r="H193" s="35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56" t="str">
        <f>IF($B193="","",IF(ISERROR(MATCH($B193,リレー小女申込!$Q$14:$Q$255,0)),"","○"))</f>
        <v/>
      </c>
      <c r="AC193" s="56" t="str">
        <f>IF(ISERROR(MATCH($B193,リレー小女申込!$Q$14:$Q$205,0)),"",VLOOKUP(MATCH($B193,リレー小女申込!$Q$14:$Q$205,0),リレー小女申込!$N$14:$V$205,9))</f>
        <v/>
      </c>
      <c r="AE193" s="97" t="str">
        <f t="shared" si="28"/>
        <v/>
      </c>
      <c r="AG193" s="2"/>
      <c r="AH193" t="str">
        <f t="shared" si="30"/>
        <v/>
      </c>
      <c r="AI193" t="str">
        <f t="shared" si="31"/>
        <v/>
      </c>
      <c r="AJ193" t="str">
        <f t="shared" si="32"/>
        <v/>
      </c>
      <c r="AK193" t="str">
        <f t="shared" si="33"/>
        <v/>
      </c>
      <c r="AL193" t="str">
        <f t="shared" si="34"/>
        <v/>
      </c>
      <c r="AM193" t="str">
        <f t="shared" si="35"/>
        <v/>
      </c>
      <c r="AN193" t="str">
        <f t="shared" si="36"/>
        <v/>
      </c>
      <c r="AO193" t="str">
        <f t="shared" si="37"/>
        <v/>
      </c>
      <c r="AP193" t="str">
        <f t="shared" si="38"/>
        <v/>
      </c>
      <c r="AQ193" t="str">
        <f t="shared" si="39"/>
        <v/>
      </c>
    </row>
    <row r="194" spans="1:43">
      <c r="A194" s="250">
        <f t="shared" si="41"/>
        <v>186</v>
      </c>
      <c r="B194" s="42"/>
      <c r="C194" s="47"/>
      <c r="D194" s="41"/>
      <c r="E194" s="199"/>
      <c r="F194" s="250" t="str">
        <f>IF(ISERROR(VLOOKUP(MATCH($B194,小学校ナンバーカード!$B$3:$B$30,1),小学校ナンバーカード!$A$3:$C$30,3)),"",VLOOKUP(MATCH($B194,小学校ナンバーカード!$B$3:$B$30,1),小学校ナンバーカード!$A$3:$C$30,3))</f>
        <v/>
      </c>
      <c r="G194" s="162" t="str">
        <f t="shared" si="29"/>
        <v/>
      </c>
      <c r="H194" s="35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56" t="str">
        <f>IF($B194="","",IF(ISERROR(MATCH($B194,リレー小女申込!$Q$14:$Q$255,0)),"","○"))</f>
        <v/>
      </c>
      <c r="AC194" s="56" t="str">
        <f>IF(ISERROR(MATCH($B194,リレー小女申込!$Q$14:$Q$205,0)),"",VLOOKUP(MATCH($B194,リレー小女申込!$Q$14:$Q$205,0),リレー小女申込!$N$14:$V$205,9))</f>
        <v/>
      </c>
      <c r="AE194" s="97" t="str">
        <f t="shared" si="28"/>
        <v/>
      </c>
      <c r="AG194" s="2"/>
      <c r="AH194" t="str">
        <f t="shared" si="30"/>
        <v/>
      </c>
      <c r="AI194" t="str">
        <f t="shared" si="31"/>
        <v/>
      </c>
      <c r="AJ194" t="str">
        <f t="shared" si="32"/>
        <v/>
      </c>
      <c r="AK194" t="str">
        <f t="shared" si="33"/>
        <v/>
      </c>
      <c r="AL194" t="str">
        <f t="shared" si="34"/>
        <v/>
      </c>
      <c r="AM194" t="str">
        <f t="shared" si="35"/>
        <v/>
      </c>
      <c r="AN194" t="str">
        <f t="shared" si="36"/>
        <v/>
      </c>
      <c r="AO194" t="str">
        <f t="shared" si="37"/>
        <v/>
      </c>
      <c r="AP194" t="str">
        <f t="shared" si="38"/>
        <v/>
      </c>
      <c r="AQ194" t="str">
        <f t="shared" si="39"/>
        <v/>
      </c>
    </row>
    <row r="195" spans="1:43">
      <c r="A195" s="250">
        <f t="shared" si="41"/>
        <v>187</v>
      </c>
      <c r="B195" s="42"/>
      <c r="C195" s="47"/>
      <c r="D195" s="41"/>
      <c r="E195" s="199"/>
      <c r="F195" s="250" t="str">
        <f>IF(ISERROR(VLOOKUP(MATCH($B195,小学校ナンバーカード!$B$3:$B$30,1),小学校ナンバーカード!$A$3:$C$30,3)),"",VLOOKUP(MATCH($B195,小学校ナンバーカード!$B$3:$B$30,1),小学校ナンバーカード!$A$3:$C$30,3))</f>
        <v/>
      </c>
      <c r="G195" s="162" t="str">
        <f t="shared" si="29"/>
        <v/>
      </c>
      <c r="H195" s="35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56" t="str">
        <f>IF($B195="","",IF(ISERROR(MATCH($B195,リレー小女申込!$Q$14:$Q$255,0)),"","○"))</f>
        <v/>
      </c>
      <c r="AC195" s="56" t="str">
        <f>IF(ISERROR(MATCH($B195,リレー小女申込!$Q$14:$Q$205,0)),"",VLOOKUP(MATCH($B195,リレー小女申込!$Q$14:$Q$205,0),リレー小女申込!$N$14:$V$205,9))</f>
        <v/>
      </c>
      <c r="AE195" s="97" t="str">
        <f t="shared" si="28"/>
        <v/>
      </c>
      <c r="AG195" s="2"/>
      <c r="AH195" t="str">
        <f t="shared" si="30"/>
        <v/>
      </c>
      <c r="AI195" t="str">
        <f t="shared" si="31"/>
        <v/>
      </c>
      <c r="AJ195" t="str">
        <f t="shared" si="32"/>
        <v/>
      </c>
      <c r="AK195" t="str">
        <f t="shared" si="33"/>
        <v/>
      </c>
      <c r="AL195" t="str">
        <f t="shared" si="34"/>
        <v/>
      </c>
      <c r="AM195" t="str">
        <f t="shared" si="35"/>
        <v/>
      </c>
      <c r="AN195" t="str">
        <f t="shared" si="36"/>
        <v/>
      </c>
      <c r="AO195" t="str">
        <f t="shared" si="37"/>
        <v/>
      </c>
      <c r="AP195" t="str">
        <f t="shared" si="38"/>
        <v/>
      </c>
      <c r="AQ195" t="str">
        <f t="shared" si="39"/>
        <v/>
      </c>
    </row>
    <row r="196" spans="1:43">
      <c r="A196" s="250">
        <f t="shared" si="41"/>
        <v>188</v>
      </c>
      <c r="B196" s="42"/>
      <c r="C196" s="47"/>
      <c r="D196" s="41"/>
      <c r="E196" s="199"/>
      <c r="F196" s="250" t="str">
        <f>IF(ISERROR(VLOOKUP(MATCH($B196,小学校ナンバーカード!$B$3:$B$30,1),小学校ナンバーカード!$A$3:$C$30,3)),"",VLOOKUP(MATCH($B196,小学校ナンバーカード!$B$3:$B$30,1),小学校ナンバーカード!$A$3:$C$30,3))</f>
        <v/>
      </c>
      <c r="G196" s="162" t="str">
        <f t="shared" si="29"/>
        <v/>
      </c>
      <c r="H196" s="35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56" t="str">
        <f>IF($B196="","",IF(ISERROR(MATCH($B196,リレー小女申込!$Q$14:$Q$255,0)),"","○"))</f>
        <v/>
      </c>
      <c r="AC196" s="56" t="str">
        <f>IF(ISERROR(MATCH($B196,リレー小女申込!$Q$14:$Q$205,0)),"",VLOOKUP(MATCH($B196,リレー小女申込!$Q$14:$Q$205,0),リレー小女申込!$N$14:$V$205,9))</f>
        <v/>
      </c>
      <c r="AE196" s="97" t="str">
        <f t="shared" si="28"/>
        <v/>
      </c>
      <c r="AG196" s="2"/>
      <c r="AH196" t="str">
        <f t="shared" si="30"/>
        <v/>
      </c>
      <c r="AI196" t="str">
        <f t="shared" si="31"/>
        <v/>
      </c>
      <c r="AJ196" t="str">
        <f t="shared" si="32"/>
        <v/>
      </c>
      <c r="AK196" t="str">
        <f t="shared" si="33"/>
        <v/>
      </c>
      <c r="AL196" t="str">
        <f t="shared" si="34"/>
        <v/>
      </c>
      <c r="AM196" t="str">
        <f t="shared" si="35"/>
        <v/>
      </c>
      <c r="AN196" t="str">
        <f t="shared" si="36"/>
        <v/>
      </c>
      <c r="AO196" t="str">
        <f t="shared" si="37"/>
        <v/>
      </c>
      <c r="AP196" t="str">
        <f t="shared" si="38"/>
        <v/>
      </c>
      <c r="AQ196" t="str">
        <f t="shared" si="39"/>
        <v/>
      </c>
    </row>
    <row r="197" spans="1:43">
      <c r="A197" s="250">
        <f t="shared" si="41"/>
        <v>189</v>
      </c>
      <c r="B197" s="42"/>
      <c r="C197" s="47"/>
      <c r="D197" s="41"/>
      <c r="E197" s="199"/>
      <c r="F197" s="250" t="str">
        <f>IF(ISERROR(VLOOKUP(MATCH($B197,小学校ナンバーカード!$B$3:$B$30,1),小学校ナンバーカード!$A$3:$C$30,3)),"",VLOOKUP(MATCH($B197,小学校ナンバーカード!$B$3:$B$30,1),小学校ナンバーカード!$A$3:$C$30,3))</f>
        <v/>
      </c>
      <c r="G197" s="162" t="str">
        <f t="shared" si="29"/>
        <v/>
      </c>
      <c r="H197" s="35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56" t="str">
        <f>IF($B197="","",IF(ISERROR(MATCH($B197,リレー小女申込!$Q$14:$Q$255,0)),"","○"))</f>
        <v/>
      </c>
      <c r="AC197" s="56" t="str">
        <f>IF(ISERROR(MATCH($B197,リレー小女申込!$Q$14:$Q$205,0)),"",VLOOKUP(MATCH($B197,リレー小女申込!$Q$14:$Q$205,0),リレー小女申込!$N$14:$V$205,9))</f>
        <v/>
      </c>
      <c r="AE197" s="97" t="str">
        <f t="shared" si="28"/>
        <v/>
      </c>
      <c r="AG197" s="2"/>
      <c r="AH197" t="str">
        <f t="shared" si="30"/>
        <v/>
      </c>
      <c r="AI197" t="str">
        <f t="shared" si="31"/>
        <v/>
      </c>
      <c r="AJ197" t="str">
        <f t="shared" si="32"/>
        <v/>
      </c>
      <c r="AK197" t="str">
        <f t="shared" si="33"/>
        <v/>
      </c>
      <c r="AL197" t="str">
        <f t="shared" si="34"/>
        <v/>
      </c>
      <c r="AM197" t="str">
        <f t="shared" si="35"/>
        <v/>
      </c>
      <c r="AN197" t="str">
        <f t="shared" si="36"/>
        <v/>
      </c>
      <c r="AO197" t="str">
        <f t="shared" si="37"/>
        <v/>
      </c>
      <c r="AP197" t="str">
        <f t="shared" si="38"/>
        <v/>
      </c>
      <c r="AQ197" t="str">
        <f t="shared" si="39"/>
        <v/>
      </c>
    </row>
    <row r="198" spans="1:43">
      <c r="A198" s="251">
        <f t="shared" si="41"/>
        <v>190</v>
      </c>
      <c r="B198" s="45"/>
      <c r="C198" s="48"/>
      <c r="D198" s="43"/>
      <c r="E198" s="200"/>
      <c r="F198" s="251" t="str">
        <f>IF(ISERROR(VLOOKUP(MATCH($B198,小学校ナンバーカード!$B$3:$B$30,1),小学校ナンバーカード!$A$3:$C$30,3)),"",VLOOKUP(MATCH($B198,小学校ナンバーカード!$B$3:$B$30,1),小学校ナンバーカード!$A$3:$C$30,3))</f>
        <v/>
      </c>
      <c r="G198" s="165" t="str">
        <f t="shared" si="29"/>
        <v/>
      </c>
      <c r="H198" s="63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5" t="str">
        <f>IF($B198="","",IF(ISERROR(MATCH($B198,リレー小女申込!$Q$14:$Q$255,0)),"","○"))</f>
        <v/>
      </c>
      <c r="AC198" s="65" t="str">
        <f>IF(ISERROR(MATCH($B198,リレー小女申込!$Q$14:$Q$205,0)),"",VLOOKUP(MATCH($B198,リレー小女申込!$Q$14:$Q$205,0),リレー小女申込!$N$14:$V$205,9))</f>
        <v/>
      </c>
      <c r="AE198" s="97" t="str">
        <f t="shared" si="28"/>
        <v/>
      </c>
      <c r="AG198" s="2"/>
      <c r="AH198" t="str">
        <f t="shared" si="30"/>
        <v/>
      </c>
      <c r="AI198" t="str">
        <f t="shared" si="31"/>
        <v/>
      </c>
      <c r="AJ198" t="str">
        <f t="shared" si="32"/>
        <v/>
      </c>
      <c r="AK198" t="str">
        <f t="shared" si="33"/>
        <v/>
      </c>
      <c r="AL198" t="str">
        <f t="shared" si="34"/>
        <v/>
      </c>
      <c r="AM198" t="str">
        <f t="shared" si="35"/>
        <v/>
      </c>
      <c r="AN198" t="str">
        <f t="shared" si="36"/>
        <v/>
      </c>
      <c r="AO198" t="str">
        <f t="shared" si="37"/>
        <v/>
      </c>
      <c r="AP198" t="str">
        <f t="shared" si="38"/>
        <v/>
      </c>
      <c r="AQ198" t="str">
        <f t="shared" si="39"/>
        <v/>
      </c>
    </row>
    <row r="199" spans="1:43">
      <c r="A199" s="249">
        <f t="shared" si="41"/>
        <v>191</v>
      </c>
      <c r="B199" s="52"/>
      <c r="C199" s="53"/>
      <c r="D199" s="54"/>
      <c r="E199" s="201"/>
      <c r="F199" s="252" t="str">
        <f>IF(ISERROR(VLOOKUP(MATCH($B199,小学校ナンバーカード!$B$3:$B$30,1),小学校ナンバーカード!$A$3:$C$30,3)),"",VLOOKUP(MATCH($B199,小学校ナンバーカード!$B$3:$B$30,1),小学校ナンバーカード!$A$3:$C$30,3))</f>
        <v/>
      </c>
      <c r="G199" s="164" t="str">
        <f t="shared" si="29"/>
        <v/>
      </c>
      <c r="H199" s="60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  <c r="AA199" s="61"/>
      <c r="AB199" s="62" t="str">
        <f>IF($B199="","",IF(ISERROR(MATCH($B199,リレー小女申込!$Q$14:$Q$255,0)),"","○"))</f>
        <v/>
      </c>
      <c r="AC199" s="62" t="str">
        <f>IF(ISERROR(MATCH($B199,リレー小女申込!$Q$14:$Q$205,0)),"",VLOOKUP(MATCH($B199,リレー小女申込!$Q$14:$Q$205,0),リレー小女申込!$N$14:$V$205,9))</f>
        <v/>
      </c>
      <c r="AE199" s="97" t="str">
        <f t="shared" si="28"/>
        <v/>
      </c>
      <c r="AG199" s="2"/>
      <c r="AH199" t="str">
        <f t="shared" si="30"/>
        <v/>
      </c>
      <c r="AI199" t="str">
        <f t="shared" si="31"/>
        <v/>
      </c>
      <c r="AJ199" t="str">
        <f t="shared" si="32"/>
        <v/>
      </c>
      <c r="AK199" t="str">
        <f t="shared" si="33"/>
        <v/>
      </c>
      <c r="AL199" t="str">
        <f t="shared" si="34"/>
        <v/>
      </c>
      <c r="AM199" t="str">
        <f t="shared" si="35"/>
        <v/>
      </c>
      <c r="AN199" t="str">
        <f t="shared" si="36"/>
        <v/>
      </c>
      <c r="AO199" t="str">
        <f t="shared" si="37"/>
        <v/>
      </c>
      <c r="AP199" t="str">
        <f t="shared" si="38"/>
        <v/>
      </c>
      <c r="AQ199" t="str">
        <f t="shared" si="39"/>
        <v/>
      </c>
    </row>
    <row r="200" spans="1:43">
      <c r="A200" s="256">
        <f t="shared" si="41"/>
        <v>192</v>
      </c>
      <c r="B200" s="42"/>
      <c r="C200" s="47"/>
      <c r="D200" s="41"/>
      <c r="E200" s="199"/>
      <c r="F200" s="250" t="str">
        <f>IF(ISERROR(VLOOKUP(MATCH($B200,小学校ナンバーカード!$B$3:$B$30,1),小学校ナンバーカード!$A$3:$C$30,3)),"",VLOOKUP(MATCH($B200,小学校ナンバーカード!$B$3:$B$30,1),小学校ナンバーカード!$A$3:$C$30,3))</f>
        <v/>
      </c>
      <c r="G200" s="162" t="str">
        <f t="shared" si="29"/>
        <v/>
      </c>
      <c r="H200" s="35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56" t="str">
        <f>IF($B200="","",IF(ISERROR(MATCH($B200,リレー小女申込!$Q$14:$Q$255,0)),"","○"))</f>
        <v/>
      </c>
      <c r="AC200" s="56" t="str">
        <f>IF(ISERROR(MATCH($B200,リレー小女申込!$Q$14:$Q$205,0)),"",VLOOKUP(MATCH($B200,リレー小女申込!$Q$14:$Q$205,0),リレー小女申込!$N$14:$V$205,9))</f>
        <v/>
      </c>
      <c r="AE200" s="97" t="str">
        <f t="shared" ref="AE200:AE208" si="42">IF(COUNTIF(H200:AA200,"○")=0,"",COUNTIF(H200:AA200,"○"))</f>
        <v/>
      </c>
      <c r="AG200" s="2"/>
      <c r="AH200" t="str">
        <f t="shared" si="30"/>
        <v/>
      </c>
      <c r="AI200" t="str">
        <f t="shared" si="31"/>
        <v/>
      </c>
      <c r="AJ200" t="str">
        <f t="shared" si="32"/>
        <v/>
      </c>
      <c r="AK200" t="str">
        <f t="shared" si="33"/>
        <v/>
      </c>
      <c r="AL200" t="str">
        <f t="shared" si="34"/>
        <v/>
      </c>
      <c r="AM200" t="str">
        <f t="shared" si="35"/>
        <v/>
      </c>
      <c r="AN200" t="str">
        <f t="shared" si="36"/>
        <v/>
      </c>
      <c r="AO200" t="str">
        <f t="shared" si="37"/>
        <v/>
      </c>
      <c r="AP200" t="str">
        <f t="shared" si="38"/>
        <v/>
      </c>
      <c r="AQ200" t="str">
        <f t="shared" si="39"/>
        <v/>
      </c>
    </row>
    <row r="201" spans="1:43">
      <c r="A201" s="250">
        <f t="shared" si="41"/>
        <v>193</v>
      </c>
      <c r="B201" s="42"/>
      <c r="C201" s="47"/>
      <c r="D201" s="41"/>
      <c r="E201" s="199"/>
      <c r="F201" s="250" t="str">
        <f>IF(ISERROR(VLOOKUP(MATCH($B201,小学校ナンバーカード!$B$3:$B$30,1),小学校ナンバーカード!$A$3:$C$30,3)),"",VLOOKUP(MATCH($B201,小学校ナンバーカード!$B$3:$B$30,1),小学校ナンバーカード!$A$3:$C$30,3))</f>
        <v/>
      </c>
      <c r="G201" s="162" t="str">
        <f t="shared" ref="G201:G208" si="43">T(AH201)&amp;T(AI201)&amp;T(AJ201)&amp;T(AK201)&amp;T(AL201)&amp;T(AM201)&amp;T(AN201)&amp;T(AO201)&amp;T(AP201)&amp;T(AQ201)</f>
        <v/>
      </c>
      <c r="H201" s="35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56" t="str">
        <f>IF($B201="","",IF(ISERROR(MATCH($B201,リレー小女申込!$Q$14:$Q$255,0)),"","○"))</f>
        <v/>
      </c>
      <c r="AC201" s="56" t="str">
        <f>IF(ISERROR(MATCH($B201,リレー小女申込!$Q$14:$Q$205,0)),"",VLOOKUP(MATCH($B201,リレー小女申込!$Q$14:$Q$205,0),リレー小女申込!$N$14:$V$205,9))</f>
        <v/>
      </c>
      <c r="AE201" s="97" t="str">
        <f t="shared" si="42"/>
        <v/>
      </c>
      <c r="AG201" s="2"/>
      <c r="AH201" t="str">
        <f t="shared" ref="AH201:AH208" si="44">IF(H201="○","小１・２女５０ｍ．","")</f>
        <v/>
      </c>
      <c r="AI201" t="str">
        <f t="shared" ref="AI201:AI208" si="45">IF(J201="○","小３女５０ｍ．","")</f>
        <v/>
      </c>
      <c r="AJ201" t="str">
        <f t="shared" ref="AJ201:AJ208" si="46">IF(L201="○","小４女１００ｍ．","")</f>
        <v/>
      </c>
      <c r="AK201" t="str">
        <f t="shared" ref="AK201:AK208" si="47">IF(N201="○","小５女１００ｍ．","")</f>
        <v/>
      </c>
      <c r="AL201" t="str">
        <f t="shared" ref="AL201:AL208" si="48">IF(P201="○","小６女１００ｍ．","")</f>
        <v/>
      </c>
      <c r="AM201" t="str">
        <f t="shared" ref="AM201:AM208" si="49">IF(R201="○","小全女６００ｍ．","")</f>
        <v/>
      </c>
      <c r="AN201" t="str">
        <f t="shared" ref="AN201:AN208" si="50">IF(T201="○","小全女８０ｍＨ．","")</f>
        <v/>
      </c>
      <c r="AO201" t="str">
        <f t="shared" ref="AO201:AO208" si="51">IF(V201="○","小全女走高跳．","")</f>
        <v/>
      </c>
      <c r="AP201" t="str">
        <f t="shared" ref="AP201:AP208" si="52">IF(X201="○","小全女走幅跳．","")</f>
        <v/>
      </c>
      <c r="AQ201" t="str">
        <f t="shared" ref="AQ201:AQ208" si="53">IF(Z201="○","小全女ｼﾞｬﾍﾞﾘｯｸﾎﾞｰﾙ投．","")</f>
        <v/>
      </c>
    </row>
    <row r="202" spans="1:43">
      <c r="A202" s="250">
        <f t="shared" ref="A202:A208" si="54">IF(COUNTIF($C$9:$C$208,C202)&gt;=2,$A$221,A201+1)</f>
        <v>194</v>
      </c>
      <c r="B202" s="42"/>
      <c r="C202" s="47"/>
      <c r="D202" s="41"/>
      <c r="E202" s="199"/>
      <c r="F202" s="250" t="str">
        <f>IF(ISERROR(VLOOKUP(MATCH($B202,小学校ナンバーカード!$B$3:$B$30,1),小学校ナンバーカード!$A$3:$C$30,3)),"",VLOOKUP(MATCH($B202,小学校ナンバーカード!$B$3:$B$30,1),小学校ナンバーカード!$A$3:$C$30,3))</f>
        <v/>
      </c>
      <c r="G202" s="162" t="str">
        <f t="shared" si="43"/>
        <v/>
      </c>
      <c r="H202" s="35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56" t="str">
        <f>IF($B202="","",IF(ISERROR(MATCH($B202,リレー小女申込!$Q$14:$Q$255,0)),"","○"))</f>
        <v/>
      </c>
      <c r="AC202" s="56" t="str">
        <f>IF(ISERROR(MATCH($B202,リレー小女申込!$Q$14:$Q$205,0)),"",VLOOKUP(MATCH($B202,リレー小女申込!$Q$14:$Q$205,0),リレー小女申込!$N$14:$V$205,9))</f>
        <v/>
      </c>
      <c r="AE202" s="97" t="str">
        <f t="shared" si="42"/>
        <v/>
      </c>
      <c r="AG202" s="2"/>
      <c r="AH202" t="str">
        <f t="shared" si="44"/>
        <v/>
      </c>
      <c r="AI202" t="str">
        <f t="shared" si="45"/>
        <v/>
      </c>
      <c r="AJ202" t="str">
        <f t="shared" si="46"/>
        <v/>
      </c>
      <c r="AK202" t="str">
        <f t="shared" si="47"/>
        <v/>
      </c>
      <c r="AL202" t="str">
        <f t="shared" si="48"/>
        <v/>
      </c>
      <c r="AM202" t="str">
        <f t="shared" si="49"/>
        <v/>
      </c>
      <c r="AN202" t="str">
        <f t="shared" si="50"/>
        <v/>
      </c>
      <c r="AO202" t="str">
        <f t="shared" si="51"/>
        <v/>
      </c>
      <c r="AP202" t="str">
        <f t="shared" si="52"/>
        <v/>
      </c>
      <c r="AQ202" t="str">
        <f t="shared" si="53"/>
        <v/>
      </c>
    </row>
    <row r="203" spans="1:43">
      <c r="A203" s="250">
        <f t="shared" si="54"/>
        <v>195</v>
      </c>
      <c r="B203" s="42"/>
      <c r="C203" s="47"/>
      <c r="D203" s="41"/>
      <c r="E203" s="199"/>
      <c r="F203" s="250" t="str">
        <f>IF(ISERROR(VLOOKUP(MATCH($B203,小学校ナンバーカード!$B$3:$B$30,1),小学校ナンバーカード!$A$3:$C$30,3)),"",VLOOKUP(MATCH($B203,小学校ナンバーカード!$B$3:$B$30,1),小学校ナンバーカード!$A$3:$C$30,3))</f>
        <v/>
      </c>
      <c r="G203" s="162" t="str">
        <f t="shared" si="43"/>
        <v/>
      </c>
      <c r="H203" s="35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56" t="str">
        <f>IF($B203="","",IF(ISERROR(MATCH($B203,リレー小女申込!$Q$14:$Q$255,0)),"","○"))</f>
        <v/>
      </c>
      <c r="AC203" s="56" t="str">
        <f>IF(ISERROR(MATCH($B203,リレー小女申込!$Q$14:$Q$205,0)),"",VLOOKUP(MATCH($B203,リレー小女申込!$Q$14:$Q$205,0),リレー小女申込!$N$14:$V$205,9))</f>
        <v/>
      </c>
      <c r="AE203" s="97" t="str">
        <f t="shared" si="42"/>
        <v/>
      </c>
      <c r="AG203" s="2"/>
      <c r="AH203" t="str">
        <f t="shared" si="44"/>
        <v/>
      </c>
      <c r="AI203" t="str">
        <f t="shared" si="45"/>
        <v/>
      </c>
      <c r="AJ203" t="str">
        <f t="shared" si="46"/>
        <v/>
      </c>
      <c r="AK203" t="str">
        <f t="shared" si="47"/>
        <v/>
      </c>
      <c r="AL203" t="str">
        <f t="shared" si="48"/>
        <v/>
      </c>
      <c r="AM203" t="str">
        <f t="shared" si="49"/>
        <v/>
      </c>
      <c r="AN203" t="str">
        <f t="shared" si="50"/>
        <v/>
      </c>
      <c r="AO203" t="str">
        <f t="shared" si="51"/>
        <v/>
      </c>
      <c r="AP203" t="str">
        <f t="shared" si="52"/>
        <v/>
      </c>
      <c r="AQ203" t="str">
        <f t="shared" si="53"/>
        <v/>
      </c>
    </row>
    <row r="204" spans="1:43">
      <c r="A204" s="250">
        <f t="shared" si="54"/>
        <v>196</v>
      </c>
      <c r="B204" s="42"/>
      <c r="C204" s="47"/>
      <c r="D204" s="41"/>
      <c r="E204" s="199"/>
      <c r="F204" s="250" t="str">
        <f>IF(ISERROR(VLOOKUP(MATCH($B204,小学校ナンバーカード!$B$3:$B$30,1),小学校ナンバーカード!$A$3:$C$30,3)),"",VLOOKUP(MATCH($B204,小学校ナンバーカード!$B$3:$B$30,1),小学校ナンバーカード!$A$3:$C$30,3))</f>
        <v/>
      </c>
      <c r="G204" s="162" t="str">
        <f t="shared" si="43"/>
        <v/>
      </c>
      <c r="H204" s="35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56" t="str">
        <f>IF($B204="","",IF(ISERROR(MATCH($B204,リレー小女申込!$Q$14:$Q$255,0)),"","○"))</f>
        <v/>
      </c>
      <c r="AC204" s="56" t="str">
        <f>IF(ISERROR(MATCH($B204,リレー小女申込!$Q$14:$Q$205,0)),"",VLOOKUP(MATCH($B204,リレー小女申込!$Q$14:$Q$205,0),リレー小女申込!$N$14:$V$205,9))</f>
        <v/>
      </c>
      <c r="AE204" s="97" t="str">
        <f t="shared" si="42"/>
        <v/>
      </c>
      <c r="AG204" s="2"/>
      <c r="AH204" t="str">
        <f t="shared" si="44"/>
        <v/>
      </c>
      <c r="AI204" t="str">
        <f t="shared" si="45"/>
        <v/>
      </c>
      <c r="AJ204" t="str">
        <f t="shared" si="46"/>
        <v/>
      </c>
      <c r="AK204" t="str">
        <f t="shared" si="47"/>
        <v/>
      </c>
      <c r="AL204" t="str">
        <f t="shared" si="48"/>
        <v/>
      </c>
      <c r="AM204" t="str">
        <f t="shared" si="49"/>
        <v/>
      </c>
      <c r="AN204" t="str">
        <f t="shared" si="50"/>
        <v/>
      </c>
      <c r="AO204" t="str">
        <f t="shared" si="51"/>
        <v/>
      </c>
      <c r="AP204" t="str">
        <f t="shared" si="52"/>
        <v/>
      </c>
      <c r="AQ204" t="str">
        <f t="shared" si="53"/>
        <v/>
      </c>
    </row>
    <row r="205" spans="1:43">
      <c r="A205" s="250">
        <f t="shared" si="54"/>
        <v>197</v>
      </c>
      <c r="B205" s="42"/>
      <c r="C205" s="47"/>
      <c r="D205" s="41"/>
      <c r="E205" s="199"/>
      <c r="F205" s="250" t="str">
        <f>IF(ISERROR(VLOOKUP(MATCH($B205,小学校ナンバーカード!$B$3:$B$30,1),小学校ナンバーカード!$A$3:$C$30,3)),"",VLOOKUP(MATCH($B205,小学校ナンバーカード!$B$3:$B$30,1),小学校ナンバーカード!$A$3:$C$30,3))</f>
        <v/>
      </c>
      <c r="G205" s="162" t="str">
        <f t="shared" si="43"/>
        <v/>
      </c>
      <c r="H205" s="35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56" t="str">
        <f>IF($B205="","",IF(ISERROR(MATCH($B205,リレー小女申込!$Q$14:$Q$255,0)),"","○"))</f>
        <v/>
      </c>
      <c r="AC205" s="56" t="str">
        <f>IF(ISERROR(MATCH($B205,リレー小女申込!$Q$14:$Q$205,0)),"",VLOOKUP(MATCH($B205,リレー小女申込!$Q$14:$Q$205,0),リレー小女申込!$N$14:$V$205,9))</f>
        <v/>
      </c>
      <c r="AE205" s="97" t="str">
        <f t="shared" si="42"/>
        <v/>
      </c>
      <c r="AG205" s="2"/>
      <c r="AH205" t="str">
        <f t="shared" si="44"/>
        <v/>
      </c>
      <c r="AI205" t="str">
        <f t="shared" si="45"/>
        <v/>
      </c>
      <c r="AJ205" t="str">
        <f t="shared" si="46"/>
        <v/>
      </c>
      <c r="AK205" t="str">
        <f t="shared" si="47"/>
        <v/>
      </c>
      <c r="AL205" t="str">
        <f t="shared" si="48"/>
        <v/>
      </c>
      <c r="AM205" t="str">
        <f t="shared" si="49"/>
        <v/>
      </c>
      <c r="AN205" t="str">
        <f t="shared" si="50"/>
        <v/>
      </c>
      <c r="AO205" t="str">
        <f t="shared" si="51"/>
        <v/>
      </c>
      <c r="AP205" t="str">
        <f t="shared" si="52"/>
        <v/>
      </c>
      <c r="AQ205" t="str">
        <f t="shared" si="53"/>
        <v/>
      </c>
    </row>
    <row r="206" spans="1:43">
      <c r="A206" s="250">
        <f t="shared" si="54"/>
        <v>198</v>
      </c>
      <c r="B206" s="42"/>
      <c r="C206" s="47"/>
      <c r="D206" s="41"/>
      <c r="E206" s="199"/>
      <c r="F206" s="250" t="str">
        <f>IF(ISERROR(VLOOKUP(MATCH($B206,小学校ナンバーカード!$B$3:$B$30,1),小学校ナンバーカード!$A$3:$C$30,3)),"",VLOOKUP(MATCH($B206,小学校ナンバーカード!$B$3:$B$30,1),小学校ナンバーカード!$A$3:$C$30,3))</f>
        <v/>
      </c>
      <c r="G206" s="162" t="str">
        <f t="shared" si="43"/>
        <v/>
      </c>
      <c r="H206" s="35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56" t="str">
        <f>IF($B206="","",IF(ISERROR(MATCH($B206,リレー小女申込!$Q$14:$Q$255,0)),"","○"))</f>
        <v/>
      </c>
      <c r="AC206" s="56" t="str">
        <f>IF(ISERROR(MATCH($B206,リレー小女申込!$Q$14:$Q$205,0)),"",VLOOKUP(MATCH($B206,リレー小女申込!$Q$14:$Q$205,0),リレー小女申込!$N$14:$V$205,9))</f>
        <v/>
      </c>
      <c r="AE206" s="97" t="str">
        <f t="shared" si="42"/>
        <v/>
      </c>
      <c r="AG206" s="2"/>
      <c r="AH206" t="str">
        <f t="shared" si="44"/>
        <v/>
      </c>
      <c r="AI206" t="str">
        <f t="shared" si="45"/>
        <v/>
      </c>
      <c r="AJ206" t="str">
        <f t="shared" si="46"/>
        <v/>
      </c>
      <c r="AK206" t="str">
        <f t="shared" si="47"/>
        <v/>
      </c>
      <c r="AL206" t="str">
        <f t="shared" si="48"/>
        <v/>
      </c>
      <c r="AM206" t="str">
        <f t="shared" si="49"/>
        <v/>
      </c>
      <c r="AN206" t="str">
        <f t="shared" si="50"/>
        <v/>
      </c>
      <c r="AO206" t="str">
        <f t="shared" si="51"/>
        <v/>
      </c>
      <c r="AP206" t="str">
        <f t="shared" si="52"/>
        <v/>
      </c>
      <c r="AQ206" t="str">
        <f t="shared" si="53"/>
        <v/>
      </c>
    </row>
    <row r="207" spans="1:43">
      <c r="A207" s="250">
        <f t="shared" si="54"/>
        <v>199</v>
      </c>
      <c r="B207" s="42"/>
      <c r="C207" s="47"/>
      <c r="D207" s="41"/>
      <c r="E207" s="199"/>
      <c r="F207" s="250" t="str">
        <f>IF(ISERROR(VLOOKUP(MATCH($B207,小学校ナンバーカード!$B$3:$B$30,1),小学校ナンバーカード!$A$3:$C$30,3)),"",VLOOKUP(MATCH($B207,小学校ナンバーカード!$B$3:$B$30,1),小学校ナンバーカード!$A$3:$C$30,3))</f>
        <v/>
      </c>
      <c r="G207" s="162" t="str">
        <f t="shared" si="43"/>
        <v/>
      </c>
      <c r="H207" s="35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56" t="str">
        <f>IF($B207="","",IF(ISERROR(MATCH($B207,リレー小女申込!$Q$14:$Q$255,0)),"","○"))</f>
        <v/>
      </c>
      <c r="AC207" s="56" t="str">
        <f>IF(ISERROR(MATCH($B207,リレー小女申込!$Q$14:$Q$205,0)),"",VLOOKUP(MATCH($B207,リレー小女申込!$Q$14:$Q$205,0),リレー小女申込!$N$14:$V$205,9))</f>
        <v/>
      </c>
      <c r="AE207" s="97" t="str">
        <f t="shared" si="42"/>
        <v/>
      </c>
      <c r="AG207" s="2"/>
      <c r="AH207" t="str">
        <f t="shared" si="44"/>
        <v/>
      </c>
      <c r="AI207" t="str">
        <f t="shared" si="45"/>
        <v/>
      </c>
      <c r="AJ207" t="str">
        <f t="shared" si="46"/>
        <v/>
      </c>
      <c r="AK207" t="str">
        <f t="shared" si="47"/>
        <v/>
      </c>
      <c r="AL207" t="str">
        <f t="shared" si="48"/>
        <v/>
      </c>
      <c r="AM207" t="str">
        <f t="shared" si="49"/>
        <v/>
      </c>
      <c r="AN207" t="str">
        <f t="shared" si="50"/>
        <v/>
      </c>
      <c r="AO207" t="str">
        <f t="shared" si="51"/>
        <v/>
      </c>
      <c r="AP207" t="str">
        <f t="shared" si="52"/>
        <v/>
      </c>
      <c r="AQ207" t="str">
        <f t="shared" si="53"/>
        <v/>
      </c>
    </row>
    <row r="208" spans="1:43">
      <c r="A208" s="251">
        <f t="shared" si="54"/>
        <v>200</v>
      </c>
      <c r="B208" s="45"/>
      <c r="C208" s="48"/>
      <c r="D208" s="43"/>
      <c r="E208" s="200"/>
      <c r="F208" s="251" t="str">
        <f>IF(ISERROR(VLOOKUP(MATCH($B208,小学校ナンバーカード!$B$3:$B$30,1),小学校ナンバーカード!$A$3:$C$30,3)),"",VLOOKUP(MATCH($B208,小学校ナンバーカード!$B$3:$B$30,1),小学校ナンバーカード!$A$3:$C$30,3))</f>
        <v/>
      </c>
      <c r="G208" s="165" t="str">
        <f t="shared" si="43"/>
        <v/>
      </c>
      <c r="H208" s="35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56" t="str">
        <f>IF($B208="","",IF(ISERROR(MATCH($B208,リレー小女申込!$Q$14:$Q$255,0)),"","○"))</f>
        <v/>
      </c>
      <c r="AC208" s="56" t="str">
        <f>IF(ISERROR(MATCH($B208,リレー小女申込!$Q$14:$Q$205,0)),"",VLOOKUP(MATCH($B208,リレー小女申込!$Q$14:$Q$205,0),リレー小女申込!$N$14:$V$205,9))</f>
        <v/>
      </c>
      <c r="AE208" s="97" t="str">
        <f t="shared" si="42"/>
        <v/>
      </c>
      <c r="AG208" s="2"/>
      <c r="AH208" t="str">
        <f t="shared" si="44"/>
        <v/>
      </c>
      <c r="AI208" t="str">
        <f t="shared" si="45"/>
        <v/>
      </c>
      <c r="AJ208" t="str">
        <f t="shared" si="46"/>
        <v/>
      </c>
      <c r="AK208" t="str">
        <f t="shared" si="47"/>
        <v/>
      </c>
      <c r="AL208" t="str">
        <f t="shared" si="48"/>
        <v/>
      </c>
      <c r="AM208" t="str">
        <f t="shared" si="49"/>
        <v/>
      </c>
      <c r="AN208" t="str">
        <f t="shared" si="50"/>
        <v/>
      </c>
      <c r="AO208" t="str">
        <f t="shared" si="51"/>
        <v/>
      </c>
      <c r="AP208" t="str">
        <f t="shared" si="52"/>
        <v/>
      </c>
      <c r="AQ208" t="str">
        <f t="shared" si="53"/>
        <v/>
      </c>
    </row>
    <row r="209" spans="1:40">
      <c r="AH209" t="str">
        <f t="shared" ref="AH209:AH240" si="55">IF(H209="○","１男１００ｍ．","")</f>
        <v/>
      </c>
      <c r="AI209" t="str">
        <f t="shared" ref="AI209:AI240" si="56">IF(N209="○","２男１００ｍ．","")</f>
        <v/>
      </c>
      <c r="AJ209" t="str">
        <f t="shared" ref="AJ209:AJ240" si="57">IF(P209="○","３男１００ｍ．","")</f>
        <v/>
      </c>
      <c r="AK209" t="str">
        <f t="shared" ref="AK209:AK240" si="58">IF(T209="○","全男２００ｍ．","")</f>
        <v/>
      </c>
      <c r="AL209" t="str">
        <f t="shared" ref="AL209:AL240" si="59">IF(V209="○","全男４００ｍ．","")</f>
        <v/>
      </c>
      <c r="AM209" t="str">
        <f t="shared" ref="AM209:AM240" si="60">IF(X209="○","全８００ｍ．","")</f>
        <v/>
      </c>
      <c r="AN209" t="str">
        <f t="shared" ref="AN209:AN240" si="61">IF(Z209="○","全男１５００ｍ．","")</f>
        <v/>
      </c>
    </row>
    <row r="210" spans="1:40">
      <c r="H210">
        <f>COUNTIF(H9:H208,"○")</f>
        <v>0</v>
      </c>
      <c r="J210">
        <f>COUNTIF(J9:J208,"○")</f>
        <v>0</v>
      </c>
      <c r="L210">
        <f>COUNTIF(L9:L208,"○")</f>
        <v>0</v>
      </c>
      <c r="N210">
        <f>COUNTIF(N9:N208,"○")</f>
        <v>0</v>
      </c>
      <c r="P210">
        <f>COUNTIF(P9:P208,"○")</f>
        <v>0</v>
      </c>
      <c r="R210">
        <f>COUNTIF(R9:R208,"○")</f>
        <v>0</v>
      </c>
      <c r="T210">
        <f>COUNTIF(T9:T208,"○")</f>
        <v>0</v>
      </c>
      <c r="V210">
        <f>COUNTIF(V9:V208,"○")</f>
        <v>0</v>
      </c>
      <c r="X210">
        <f>COUNTIF(X9:X208,"○")</f>
        <v>0</v>
      </c>
      <c r="Z210">
        <f>COUNTIF(Z9:Z208,"○")</f>
        <v>0</v>
      </c>
      <c r="AE210" s="97">
        <f>SUM(AE9:AE208)</f>
        <v>0</v>
      </c>
      <c r="AH210" t="str">
        <f t="shared" si="55"/>
        <v/>
      </c>
      <c r="AI210" t="str">
        <f t="shared" si="56"/>
        <v/>
      </c>
      <c r="AJ210" t="str">
        <f t="shared" si="57"/>
        <v/>
      </c>
      <c r="AK210" t="str">
        <f t="shared" si="58"/>
        <v/>
      </c>
      <c r="AL210" t="str">
        <f t="shared" si="59"/>
        <v/>
      </c>
      <c r="AM210" t="str">
        <f t="shared" si="60"/>
        <v/>
      </c>
      <c r="AN210" t="str">
        <f t="shared" si="61"/>
        <v/>
      </c>
    </row>
    <row r="211" spans="1:40">
      <c r="AH211" t="str">
        <f t="shared" si="55"/>
        <v/>
      </c>
      <c r="AI211" t="str">
        <f t="shared" si="56"/>
        <v/>
      </c>
      <c r="AJ211" t="str">
        <f t="shared" si="57"/>
        <v/>
      </c>
      <c r="AK211" t="str">
        <f t="shared" si="58"/>
        <v/>
      </c>
      <c r="AL211" t="str">
        <f t="shared" si="59"/>
        <v/>
      </c>
      <c r="AM211" t="str">
        <f t="shared" si="60"/>
        <v/>
      </c>
      <c r="AN211" t="str">
        <f t="shared" si="61"/>
        <v/>
      </c>
    </row>
    <row r="212" spans="1:40">
      <c r="AH212" t="str">
        <f t="shared" si="55"/>
        <v/>
      </c>
      <c r="AI212" t="str">
        <f t="shared" si="56"/>
        <v/>
      </c>
      <c r="AJ212" t="str">
        <f t="shared" si="57"/>
        <v/>
      </c>
      <c r="AK212" t="str">
        <f t="shared" si="58"/>
        <v/>
      </c>
      <c r="AL212" t="str">
        <f t="shared" si="59"/>
        <v/>
      </c>
      <c r="AM212" t="str">
        <f t="shared" si="60"/>
        <v/>
      </c>
      <c r="AN212" t="str">
        <f t="shared" si="61"/>
        <v/>
      </c>
    </row>
    <row r="213" spans="1:40">
      <c r="AH213" t="str">
        <f t="shared" si="55"/>
        <v/>
      </c>
      <c r="AI213" t="str">
        <f t="shared" si="56"/>
        <v/>
      </c>
      <c r="AJ213" t="str">
        <f t="shared" si="57"/>
        <v/>
      </c>
      <c r="AK213" t="str">
        <f t="shared" si="58"/>
        <v/>
      </c>
      <c r="AL213" t="str">
        <f t="shared" si="59"/>
        <v/>
      </c>
      <c r="AM213" t="str">
        <f t="shared" si="60"/>
        <v/>
      </c>
      <c r="AN213" t="str">
        <f t="shared" si="61"/>
        <v/>
      </c>
    </row>
    <row r="214" spans="1:40">
      <c r="AH214" t="str">
        <f t="shared" si="55"/>
        <v/>
      </c>
      <c r="AI214" t="str">
        <f t="shared" si="56"/>
        <v/>
      </c>
      <c r="AJ214" t="str">
        <f t="shared" si="57"/>
        <v/>
      </c>
      <c r="AK214" t="str">
        <f t="shared" si="58"/>
        <v/>
      </c>
      <c r="AL214" t="str">
        <f t="shared" si="59"/>
        <v/>
      </c>
      <c r="AM214" t="str">
        <f t="shared" si="60"/>
        <v/>
      </c>
      <c r="AN214" t="str">
        <f t="shared" si="61"/>
        <v/>
      </c>
    </row>
    <row r="215" spans="1:40">
      <c r="AH215" t="str">
        <f t="shared" si="55"/>
        <v/>
      </c>
      <c r="AI215" t="str">
        <f t="shared" si="56"/>
        <v/>
      </c>
      <c r="AJ215" t="str">
        <f t="shared" si="57"/>
        <v/>
      </c>
      <c r="AK215" t="str">
        <f t="shared" si="58"/>
        <v/>
      </c>
      <c r="AL215" t="str">
        <f t="shared" si="59"/>
        <v/>
      </c>
      <c r="AM215" t="str">
        <f t="shared" si="60"/>
        <v/>
      </c>
      <c r="AN215" t="str">
        <f t="shared" si="61"/>
        <v/>
      </c>
    </row>
    <row r="216" spans="1:40">
      <c r="AH216" t="str">
        <f t="shared" si="55"/>
        <v/>
      </c>
      <c r="AI216" t="str">
        <f t="shared" si="56"/>
        <v/>
      </c>
      <c r="AJ216" t="str">
        <f t="shared" si="57"/>
        <v/>
      </c>
      <c r="AK216" t="str">
        <f t="shared" si="58"/>
        <v/>
      </c>
      <c r="AL216" t="str">
        <f t="shared" si="59"/>
        <v/>
      </c>
      <c r="AM216" t="str">
        <f t="shared" si="60"/>
        <v/>
      </c>
      <c r="AN216" t="str">
        <f t="shared" si="61"/>
        <v/>
      </c>
    </row>
    <row r="217" spans="1:40">
      <c r="AH217" t="str">
        <f t="shared" si="55"/>
        <v/>
      </c>
      <c r="AI217" t="str">
        <f t="shared" si="56"/>
        <v/>
      </c>
      <c r="AJ217" t="str">
        <f t="shared" si="57"/>
        <v/>
      </c>
      <c r="AK217" t="str">
        <f t="shared" si="58"/>
        <v/>
      </c>
      <c r="AL217" t="str">
        <f t="shared" si="59"/>
        <v/>
      </c>
      <c r="AM217" t="str">
        <f t="shared" si="60"/>
        <v/>
      </c>
      <c r="AN217" t="str">
        <f t="shared" si="61"/>
        <v/>
      </c>
    </row>
    <row r="218" spans="1:40">
      <c r="AH218" t="str">
        <f t="shared" si="55"/>
        <v/>
      </c>
      <c r="AI218" t="str">
        <f t="shared" si="56"/>
        <v/>
      </c>
      <c r="AJ218" t="str">
        <f t="shared" si="57"/>
        <v/>
      </c>
      <c r="AK218" t="str">
        <f t="shared" si="58"/>
        <v/>
      </c>
      <c r="AL218" t="str">
        <f t="shared" si="59"/>
        <v/>
      </c>
      <c r="AM218" t="str">
        <f t="shared" si="60"/>
        <v/>
      </c>
      <c r="AN218" t="str">
        <f t="shared" si="61"/>
        <v/>
      </c>
    </row>
    <row r="219" spans="1:40">
      <c r="AH219" t="str">
        <f t="shared" si="55"/>
        <v/>
      </c>
      <c r="AI219" t="str">
        <f t="shared" si="56"/>
        <v/>
      </c>
      <c r="AJ219" t="str">
        <f t="shared" si="57"/>
        <v/>
      </c>
      <c r="AK219" t="str">
        <f t="shared" si="58"/>
        <v/>
      </c>
      <c r="AL219" t="str">
        <f t="shared" si="59"/>
        <v/>
      </c>
      <c r="AM219" t="str">
        <f t="shared" si="60"/>
        <v/>
      </c>
      <c r="AN219" t="str">
        <f t="shared" si="61"/>
        <v/>
      </c>
    </row>
    <row r="220" spans="1:40">
      <c r="AH220" t="str">
        <f t="shared" si="55"/>
        <v/>
      </c>
      <c r="AI220" t="str">
        <f t="shared" si="56"/>
        <v/>
      </c>
      <c r="AJ220" t="str">
        <f t="shared" si="57"/>
        <v/>
      </c>
      <c r="AK220" t="str">
        <f t="shared" si="58"/>
        <v/>
      </c>
      <c r="AL220" t="str">
        <f t="shared" si="59"/>
        <v/>
      </c>
      <c r="AM220" t="str">
        <f t="shared" si="60"/>
        <v/>
      </c>
      <c r="AN220" t="str">
        <f t="shared" si="61"/>
        <v/>
      </c>
    </row>
    <row r="221" spans="1:40">
      <c r="A221" s="23" t="s">
        <v>21</v>
      </c>
      <c r="AH221" t="str">
        <f t="shared" si="55"/>
        <v/>
      </c>
      <c r="AI221" t="str">
        <f t="shared" si="56"/>
        <v/>
      </c>
      <c r="AJ221" t="str">
        <f t="shared" si="57"/>
        <v/>
      </c>
      <c r="AK221" t="str">
        <f t="shared" si="58"/>
        <v/>
      </c>
      <c r="AL221" t="str">
        <f t="shared" si="59"/>
        <v/>
      </c>
      <c r="AM221" t="str">
        <f t="shared" si="60"/>
        <v/>
      </c>
      <c r="AN221" t="str">
        <f t="shared" si="61"/>
        <v/>
      </c>
    </row>
    <row r="222" spans="1:40">
      <c r="AH222" t="str">
        <f t="shared" si="55"/>
        <v/>
      </c>
      <c r="AI222" t="str">
        <f t="shared" si="56"/>
        <v/>
      </c>
      <c r="AJ222" t="str">
        <f t="shared" si="57"/>
        <v/>
      </c>
      <c r="AK222" t="str">
        <f t="shared" si="58"/>
        <v/>
      </c>
      <c r="AL222" t="str">
        <f t="shared" si="59"/>
        <v/>
      </c>
      <c r="AM222" t="str">
        <f t="shared" si="60"/>
        <v/>
      </c>
      <c r="AN222" t="str">
        <f t="shared" si="61"/>
        <v/>
      </c>
    </row>
    <row r="223" spans="1:40">
      <c r="AH223" t="str">
        <f t="shared" si="55"/>
        <v/>
      </c>
      <c r="AI223" t="str">
        <f t="shared" si="56"/>
        <v/>
      </c>
      <c r="AJ223" t="str">
        <f t="shared" si="57"/>
        <v/>
      </c>
      <c r="AK223" t="str">
        <f t="shared" si="58"/>
        <v/>
      </c>
      <c r="AL223" t="str">
        <f t="shared" si="59"/>
        <v/>
      </c>
      <c r="AM223" t="str">
        <f t="shared" si="60"/>
        <v/>
      </c>
      <c r="AN223" t="str">
        <f t="shared" si="61"/>
        <v/>
      </c>
    </row>
    <row r="224" spans="1:40">
      <c r="AH224" t="str">
        <f t="shared" si="55"/>
        <v/>
      </c>
      <c r="AI224" t="str">
        <f t="shared" si="56"/>
        <v/>
      </c>
      <c r="AJ224" t="str">
        <f t="shared" si="57"/>
        <v/>
      </c>
      <c r="AK224" t="str">
        <f t="shared" si="58"/>
        <v/>
      </c>
      <c r="AL224" t="str">
        <f t="shared" si="59"/>
        <v/>
      </c>
      <c r="AM224" t="str">
        <f t="shared" si="60"/>
        <v/>
      </c>
      <c r="AN224" t="str">
        <f t="shared" si="61"/>
        <v/>
      </c>
    </row>
    <row r="225" spans="34:40">
      <c r="AH225" t="str">
        <f t="shared" si="55"/>
        <v/>
      </c>
      <c r="AI225" t="str">
        <f t="shared" si="56"/>
        <v/>
      </c>
      <c r="AJ225" t="str">
        <f t="shared" si="57"/>
        <v/>
      </c>
      <c r="AK225" t="str">
        <f t="shared" si="58"/>
        <v/>
      </c>
      <c r="AL225" t="str">
        <f t="shared" si="59"/>
        <v/>
      </c>
      <c r="AM225" t="str">
        <f t="shared" si="60"/>
        <v/>
      </c>
      <c r="AN225" t="str">
        <f t="shared" si="61"/>
        <v/>
      </c>
    </row>
    <row r="226" spans="34:40">
      <c r="AH226" t="str">
        <f t="shared" si="55"/>
        <v/>
      </c>
      <c r="AI226" t="str">
        <f t="shared" si="56"/>
        <v/>
      </c>
      <c r="AJ226" t="str">
        <f t="shared" si="57"/>
        <v/>
      </c>
      <c r="AK226" t="str">
        <f t="shared" si="58"/>
        <v/>
      </c>
      <c r="AL226" t="str">
        <f t="shared" si="59"/>
        <v/>
      </c>
      <c r="AM226" t="str">
        <f t="shared" si="60"/>
        <v/>
      </c>
      <c r="AN226" t="str">
        <f t="shared" si="61"/>
        <v/>
      </c>
    </row>
    <row r="227" spans="34:40">
      <c r="AH227" t="str">
        <f t="shared" si="55"/>
        <v/>
      </c>
      <c r="AI227" t="str">
        <f t="shared" si="56"/>
        <v/>
      </c>
      <c r="AJ227" t="str">
        <f t="shared" si="57"/>
        <v/>
      </c>
      <c r="AK227" t="str">
        <f t="shared" si="58"/>
        <v/>
      </c>
      <c r="AL227" t="str">
        <f t="shared" si="59"/>
        <v/>
      </c>
      <c r="AM227" t="str">
        <f t="shared" si="60"/>
        <v/>
      </c>
      <c r="AN227" t="str">
        <f t="shared" si="61"/>
        <v/>
      </c>
    </row>
    <row r="228" spans="34:40">
      <c r="AH228" t="str">
        <f t="shared" si="55"/>
        <v/>
      </c>
      <c r="AI228" t="str">
        <f t="shared" si="56"/>
        <v/>
      </c>
      <c r="AJ228" t="str">
        <f t="shared" si="57"/>
        <v/>
      </c>
      <c r="AK228" t="str">
        <f t="shared" si="58"/>
        <v/>
      </c>
      <c r="AL228" t="str">
        <f t="shared" si="59"/>
        <v/>
      </c>
      <c r="AM228" t="str">
        <f t="shared" si="60"/>
        <v/>
      </c>
      <c r="AN228" t="str">
        <f t="shared" si="61"/>
        <v/>
      </c>
    </row>
    <row r="229" spans="34:40">
      <c r="AH229" t="str">
        <f t="shared" si="55"/>
        <v/>
      </c>
      <c r="AI229" t="str">
        <f t="shared" si="56"/>
        <v/>
      </c>
      <c r="AJ229" t="str">
        <f t="shared" si="57"/>
        <v/>
      </c>
      <c r="AK229" t="str">
        <f t="shared" si="58"/>
        <v/>
      </c>
      <c r="AL229" t="str">
        <f t="shared" si="59"/>
        <v/>
      </c>
      <c r="AM229" t="str">
        <f t="shared" si="60"/>
        <v/>
      </c>
      <c r="AN229" t="str">
        <f t="shared" si="61"/>
        <v/>
      </c>
    </row>
    <row r="230" spans="34:40">
      <c r="AH230" t="str">
        <f t="shared" si="55"/>
        <v/>
      </c>
      <c r="AI230" t="str">
        <f t="shared" si="56"/>
        <v/>
      </c>
      <c r="AJ230" t="str">
        <f t="shared" si="57"/>
        <v/>
      </c>
      <c r="AK230" t="str">
        <f t="shared" si="58"/>
        <v/>
      </c>
      <c r="AL230" t="str">
        <f t="shared" si="59"/>
        <v/>
      </c>
      <c r="AM230" t="str">
        <f t="shared" si="60"/>
        <v/>
      </c>
      <c r="AN230" t="str">
        <f t="shared" si="61"/>
        <v/>
      </c>
    </row>
    <row r="231" spans="34:40">
      <c r="AH231" t="str">
        <f t="shared" si="55"/>
        <v/>
      </c>
      <c r="AI231" t="str">
        <f t="shared" si="56"/>
        <v/>
      </c>
      <c r="AJ231" t="str">
        <f t="shared" si="57"/>
        <v/>
      </c>
      <c r="AK231" t="str">
        <f t="shared" si="58"/>
        <v/>
      </c>
      <c r="AL231" t="str">
        <f t="shared" si="59"/>
        <v/>
      </c>
      <c r="AM231" t="str">
        <f t="shared" si="60"/>
        <v/>
      </c>
      <c r="AN231" t="str">
        <f t="shared" si="61"/>
        <v/>
      </c>
    </row>
    <row r="232" spans="34:40">
      <c r="AH232" t="str">
        <f t="shared" si="55"/>
        <v/>
      </c>
      <c r="AI232" t="str">
        <f t="shared" si="56"/>
        <v/>
      </c>
      <c r="AJ232" t="str">
        <f t="shared" si="57"/>
        <v/>
      </c>
      <c r="AK232" t="str">
        <f t="shared" si="58"/>
        <v/>
      </c>
      <c r="AL232" t="str">
        <f t="shared" si="59"/>
        <v/>
      </c>
      <c r="AM232" t="str">
        <f t="shared" si="60"/>
        <v/>
      </c>
      <c r="AN232" t="str">
        <f t="shared" si="61"/>
        <v/>
      </c>
    </row>
    <row r="233" spans="34:40">
      <c r="AH233" t="str">
        <f t="shared" si="55"/>
        <v/>
      </c>
      <c r="AI233" t="str">
        <f t="shared" si="56"/>
        <v/>
      </c>
      <c r="AJ233" t="str">
        <f t="shared" si="57"/>
        <v/>
      </c>
      <c r="AK233" t="str">
        <f t="shared" si="58"/>
        <v/>
      </c>
      <c r="AL233" t="str">
        <f t="shared" si="59"/>
        <v/>
      </c>
      <c r="AM233" t="str">
        <f t="shared" si="60"/>
        <v/>
      </c>
      <c r="AN233" t="str">
        <f t="shared" si="61"/>
        <v/>
      </c>
    </row>
    <row r="234" spans="34:40">
      <c r="AH234" t="str">
        <f t="shared" si="55"/>
        <v/>
      </c>
      <c r="AI234" t="str">
        <f t="shared" si="56"/>
        <v/>
      </c>
      <c r="AJ234" t="str">
        <f t="shared" si="57"/>
        <v/>
      </c>
      <c r="AK234" t="str">
        <f t="shared" si="58"/>
        <v/>
      </c>
      <c r="AL234" t="str">
        <f t="shared" si="59"/>
        <v/>
      </c>
      <c r="AM234" t="str">
        <f t="shared" si="60"/>
        <v/>
      </c>
      <c r="AN234" t="str">
        <f t="shared" si="61"/>
        <v/>
      </c>
    </row>
    <row r="235" spans="34:40">
      <c r="AH235" t="str">
        <f t="shared" si="55"/>
        <v/>
      </c>
      <c r="AI235" t="str">
        <f t="shared" si="56"/>
        <v/>
      </c>
      <c r="AJ235" t="str">
        <f t="shared" si="57"/>
        <v/>
      </c>
      <c r="AK235" t="str">
        <f t="shared" si="58"/>
        <v/>
      </c>
      <c r="AL235" t="str">
        <f t="shared" si="59"/>
        <v/>
      </c>
      <c r="AM235" t="str">
        <f t="shared" si="60"/>
        <v/>
      </c>
      <c r="AN235" t="str">
        <f t="shared" si="61"/>
        <v/>
      </c>
    </row>
    <row r="236" spans="34:40">
      <c r="AH236" t="str">
        <f t="shared" si="55"/>
        <v/>
      </c>
      <c r="AI236" t="str">
        <f t="shared" si="56"/>
        <v/>
      </c>
      <c r="AJ236" t="str">
        <f t="shared" si="57"/>
        <v/>
      </c>
      <c r="AK236" t="str">
        <f t="shared" si="58"/>
        <v/>
      </c>
      <c r="AL236" t="str">
        <f t="shared" si="59"/>
        <v/>
      </c>
      <c r="AM236" t="str">
        <f t="shared" si="60"/>
        <v/>
      </c>
      <c r="AN236" t="str">
        <f t="shared" si="61"/>
        <v/>
      </c>
    </row>
    <row r="237" spans="34:40">
      <c r="AH237" t="str">
        <f t="shared" si="55"/>
        <v/>
      </c>
      <c r="AI237" t="str">
        <f t="shared" si="56"/>
        <v/>
      </c>
      <c r="AJ237" t="str">
        <f t="shared" si="57"/>
        <v/>
      </c>
      <c r="AK237" t="str">
        <f t="shared" si="58"/>
        <v/>
      </c>
      <c r="AL237" t="str">
        <f t="shared" si="59"/>
        <v/>
      </c>
      <c r="AM237" t="str">
        <f t="shared" si="60"/>
        <v/>
      </c>
      <c r="AN237" t="str">
        <f t="shared" si="61"/>
        <v/>
      </c>
    </row>
    <row r="238" spans="34:40">
      <c r="AH238" t="str">
        <f t="shared" si="55"/>
        <v/>
      </c>
      <c r="AI238" t="str">
        <f t="shared" si="56"/>
        <v/>
      </c>
      <c r="AJ238" t="str">
        <f t="shared" si="57"/>
        <v/>
      </c>
      <c r="AK238" t="str">
        <f t="shared" si="58"/>
        <v/>
      </c>
      <c r="AL238" t="str">
        <f t="shared" si="59"/>
        <v/>
      </c>
      <c r="AM238" t="str">
        <f t="shared" si="60"/>
        <v/>
      </c>
      <c r="AN238" t="str">
        <f t="shared" si="61"/>
        <v/>
      </c>
    </row>
    <row r="239" spans="34:40">
      <c r="AH239" t="str">
        <f t="shared" si="55"/>
        <v/>
      </c>
      <c r="AI239" t="str">
        <f t="shared" si="56"/>
        <v/>
      </c>
      <c r="AJ239" t="str">
        <f t="shared" si="57"/>
        <v/>
      </c>
      <c r="AK239" t="str">
        <f t="shared" si="58"/>
        <v/>
      </c>
      <c r="AL239" t="str">
        <f t="shared" si="59"/>
        <v/>
      </c>
      <c r="AM239" t="str">
        <f t="shared" si="60"/>
        <v/>
      </c>
      <c r="AN239" t="str">
        <f t="shared" si="61"/>
        <v/>
      </c>
    </row>
    <row r="240" spans="34:40">
      <c r="AH240" t="str">
        <f t="shared" si="55"/>
        <v/>
      </c>
      <c r="AI240" t="str">
        <f t="shared" si="56"/>
        <v/>
      </c>
      <c r="AJ240" t="str">
        <f t="shared" si="57"/>
        <v/>
      </c>
      <c r="AK240" t="str">
        <f t="shared" si="58"/>
        <v/>
      </c>
      <c r="AL240" t="str">
        <f t="shared" si="59"/>
        <v/>
      </c>
      <c r="AM240" t="str">
        <f t="shared" si="60"/>
        <v/>
      </c>
      <c r="AN240" t="str">
        <f t="shared" si="61"/>
        <v/>
      </c>
    </row>
    <row r="241" spans="34:40">
      <c r="AH241" t="str">
        <f t="shared" ref="AH241:AH272" si="62">IF(H241="○","１男１００ｍ．","")</f>
        <v/>
      </c>
      <c r="AI241" t="str">
        <f t="shared" ref="AI241:AI272" si="63">IF(N241="○","２男１００ｍ．","")</f>
        <v/>
      </c>
      <c r="AJ241" t="str">
        <f t="shared" ref="AJ241:AJ272" si="64">IF(P241="○","３男１００ｍ．","")</f>
        <v/>
      </c>
      <c r="AK241" t="str">
        <f t="shared" ref="AK241:AK272" si="65">IF(T241="○","全男２００ｍ．","")</f>
        <v/>
      </c>
      <c r="AL241" t="str">
        <f t="shared" ref="AL241:AL272" si="66">IF(V241="○","全男４００ｍ．","")</f>
        <v/>
      </c>
      <c r="AM241" t="str">
        <f t="shared" ref="AM241:AM272" si="67">IF(X241="○","全８００ｍ．","")</f>
        <v/>
      </c>
      <c r="AN241" t="str">
        <f t="shared" ref="AN241:AN272" si="68">IF(Z241="○","全男１５００ｍ．","")</f>
        <v/>
      </c>
    </row>
    <row r="242" spans="34:40">
      <c r="AH242" t="str">
        <f t="shared" si="62"/>
        <v/>
      </c>
      <c r="AI242" t="str">
        <f t="shared" si="63"/>
        <v/>
      </c>
      <c r="AJ242" t="str">
        <f t="shared" si="64"/>
        <v/>
      </c>
      <c r="AK242" t="str">
        <f t="shared" si="65"/>
        <v/>
      </c>
      <c r="AL242" t="str">
        <f t="shared" si="66"/>
        <v/>
      </c>
      <c r="AM242" t="str">
        <f t="shared" si="67"/>
        <v/>
      </c>
      <c r="AN242" t="str">
        <f t="shared" si="68"/>
        <v/>
      </c>
    </row>
    <row r="243" spans="34:40">
      <c r="AH243" t="str">
        <f t="shared" si="62"/>
        <v/>
      </c>
      <c r="AI243" t="str">
        <f t="shared" si="63"/>
        <v/>
      </c>
      <c r="AJ243" t="str">
        <f t="shared" si="64"/>
        <v/>
      </c>
      <c r="AK243" t="str">
        <f t="shared" si="65"/>
        <v/>
      </c>
      <c r="AL243" t="str">
        <f t="shared" si="66"/>
        <v/>
      </c>
      <c r="AM243" t="str">
        <f t="shared" si="67"/>
        <v/>
      </c>
      <c r="AN243" t="str">
        <f t="shared" si="68"/>
        <v/>
      </c>
    </row>
    <row r="244" spans="34:40">
      <c r="AH244" t="str">
        <f t="shared" si="62"/>
        <v/>
      </c>
      <c r="AI244" t="str">
        <f t="shared" si="63"/>
        <v/>
      </c>
      <c r="AJ244" t="str">
        <f t="shared" si="64"/>
        <v/>
      </c>
      <c r="AK244" t="str">
        <f t="shared" si="65"/>
        <v/>
      </c>
      <c r="AL244" t="str">
        <f t="shared" si="66"/>
        <v/>
      </c>
      <c r="AM244" t="str">
        <f t="shared" si="67"/>
        <v/>
      </c>
      <c r="AN244" t="str">
        <f t="shared" si="68"/>
        <v/>
      </c>
    </row>
    <row r="245" spans="34:40">
      <c r="AH245" t="str">
        <f t="shared" si="62"/>
        <v/>
      </c>
      <c r="AI245" t="str">
        <f t="shared" si="63"/>
        <v/>
      </c>
      <c r="AJ245" t="str">
        <f t="shared" si="64"/>
        <v/>
      </c>
      <c r="AK245" t="str">
        <f t="shared" si="65"/>
        <v/>
      </c>
      <c r="AL245" t="str">
        <f t="shared" si="66"/>
        <v/>
      </c>
      <c r="AM245" t="str">
        <f t="shared" si="67"/>
        <v/>
      </c>
      <c r="AN245" t="str">
        <f t="shared" si="68"/>
        <v/>
      </c>
    </row>
    <row r="246" spans="34:40">
      <c r="AH246" t="str">
        <f t="shared" si="62"/>
        <v/>
      </c>
      <c r="AI246" t="str">
        <f t="shared" si="63"/>
        <v/>
      </c>
      <c r="AJ246" t="str">
        <f t="shared" si="64"/>
        <v/>
      </c>
      <c r="AK246" t="str">
        <f t="shared" si="65"/>
        <v/>
      </c>
      <c r="AL246" t="str">
        <f t="shared" si="66"/>
        <v/>
      </c>
      <c r="AM246" t="str">
        <f t="shared" si="67"/>
        <v/>
      </c>
      <c r="AN246" t="str">
        <f t="shared" si="68"/>
        <v/>
      </c>
    </row>
    <row r="247" spans="34:40">
      <c r="AH247" t="str">
        <f t="shared" si="62"/>
        <v/>
      </c>
      <c r="AI247" t="str">
        <f t="shared" si="63"/>
        <v/>
      </c>
      <c r="AJ247" t="str">
        <f t="shared" si="64"/>
        <v/>
      </c>
      <c r="AK247" t="str">
        <f t="shared" si="65"/>
        <v/>
      </c>
      <c r="AL247" t="str">
        <f t="shared" si="66"/>
        <v/>
      </c>
      <c r="AM247" t="str">
        <f t="shared" si="67"/>
        <v/>
      </c>
      <c r="AN247" t="str">
        <f t="shared" si="68"/>
        <v/>
      </c>
    </row>
    <row r="248" spans="34:40">
      <c r="AH248" t="str">
        <f t="shared" si="62"/>
        <v/>
      </c>
      <c r="AI248" t="str">
        <f t="shared" si="63"/>
        <v/>
      </c>
      <c r="AJ248" t="str">
        <f t="shared" si="64"/>
        <v/>
      </c>
      <c r="AK248" t="str">
        <f t="shared" si="65"/>
        <v/>
      </c>
      <c r="AL248" t="str">
        <f t="shared" si="66"/>
        <v/>
      </c>
      <c r="AM248" t="str">
        <f t="shared" si="67"/>
        <v/>
      </c>
      <c r="AN248" t="str">
        <f t="shared" si="68"/>
        <v/>
      </c>
    </row>
    <row r="249" spans="34:40">
      <c r="AH249" t="str">
        <f t="shared" si="62"/>
        <v/>
      </c>
      <c r="AI249" t="str">
        <f t="shared" si="63"/>
        <v/>
      </c>
      <c r="AJ249" t="str">
        <f t="shared" si="64"/>
        <v/>
      </c>
      <c r="AK249" t="str">
        <f t="shared" si="65"/>
        <v/>
      </c>
      <c r="AL249" t="str">
        <f t="shared" si="66"/>
        <v/>
      </c>
      <c r="AM249" t="str">
        <f t="shared" si="67"/>
        <v/>
      </c>
      <c r="AN249" t="str">
        <f t="shared" si="68"/>
        <v/>
      </c>
    </row>
    <row r="250" spans="34:40">
      <c r="AH250" t="str">
        <f t="shared" si="62"/>
        <v/>
      </c>
      <c r="AI250" t="str">
        <f t="shared" si="63"/>
        <v/>
      </c>
      <c r="AJ250" t="str">
        <f t="shared" si="64"/>
        <v/>
      </c>
      <c r="AK250" t="str">
        <f t="shared" si="65"/>
        <v/>
      </c>
      <c r="AL250" t="str">
        <f t="shared" si="66"/>
        <v/>
      </c>
      <c r="AM250" t="str">
        <f t="shared" si="67"/>
        <v/>
      </c>
      <c r="AN250" t="str">
        <f t="shared" si="68"/>
        <v/>
      </c>
    </row>
    <row r="251" spans="34:40">
      <c r="AH251" t="str">
        <f t="shared" si="62"/>
        <v/>
      </c>
      <c r="AI251" t="str">
        <f t="shared" si="63"/>
        <v/>
      </c>
      <c r="AJ251" t="str">
        <f t="shared" si="64"/>
        <v/>
      </c>
      <c r="AK251" t="str">
        <f t="shared" si="65"/>
        <v/>
      </c>
      <c r="AL251" t="str">
        <f t="shared" si="66"/>
        <v/>
      </c>
      <c r="AM251" t="str">
        <f t="shared" si="67"/>
        <v/>
      </c>
      <c r="AN251" t="str">
        <f t="shared" si="68"/>
        <v/>
      </c>
    </row>
    <row r="252" spans="34:40">
      <c r="AH252" t="str">
        <f t="shared" si="62"/>
        <v/>
      </c>
      <c r="AI252" t="str">
        <f t="shared" si="63"/>
        <v/>
      </c>
      <c r="AJ252" t="str">
        <f t="shared" si="64"/>
        <v/>
      </c>
      <c r="AK252" t="str">
        <f t="shared" si="65"/>
        <v/>
      </c>
      <c r="AL252" t="str">
        <f t="shared" si="66"/>
        <v/>
      </c>
      <c r="AM252" t="str">
        <f t="shared" si="67"/>
        <v/>
      </c>
      <c r="AN252" t="str">
        <f t="shared" si="68"/>
        <v/>
      </c>
    </row>
    <row r="253" spans="34:40">
      <c r="AH253" t="str">
        <f t="shared" si="62"/>
        <v/>
      </c>
      <c r="AI253" t="str">
        <f t="shared" si="63"/>
        <v/>
      </c>
      <c r="AJ253" t="str">
        <f t="shared" si="64"/>
        <v/>
      </c>
      <c r="AK253" t="str">
        <f t="shared" si="65"/>
        <v/>
      </c>
      <c r="AL253" t="str">
        <f t="shared" si="66"/>
        <v/>
      </c>
      <c r="AM253" t="str">
        <f t="shared" si="67"/>
        <v/>
      </c>
      <c r="AN253" t="str">
        <f t="shared" si="68"/>
        <v/>
      </c>
    </row>
    <row r="254" spans="34:40">
      <c r="AH254" t="str">
        <f t="shared" si="62"/>
        <v/>
      </c>
      <c r="AI254" t="str">
        <f t="shared" si="63"/>
        <v/>
      </c>
      <c r="AJ254" t="str">
        <f t="shared" si="64"/>
        <v/>
      </c>
      <c r="AK254" t="str">
        <f t="shared" si="65"/>
        <v/>
      </c>
      <c r="AL254" t="str">
        <f t="shared" si="66"/>
        <v/>
      </c>
      <c r="AM254" t="str">
        <f t="shared" si="67"/>
        <v/>
      </c>
      <c r="AN254" t="str">
        <f t="shared" si="68"/>
        <v/>
      </c>
    </row>
    <row r="255" spans="34:40">
      <c r="AH255" t="str">
        <f t="shared" si="62"/>
        <v/>
      </c>
      <c r="AI255" t="str">
        <f t="shared" si="63"/>
        <v/>
      </c>
      <c r="AJ255" t="str">
        <f t="shared" si="64"/>
        <v/>
      </c>
      <c r="AK255" t="str">
        <f t="shared" si="65"/>
        <v/>
      </c>
      <c r="AL255" t="str">
        <f t="shared" si="66"/>
        <v/>
      </c>
      <c r="AM255" t="str">
        <f t="shared" si="67"/>
        <v/>
      </c>
      <c r="AN255" t="str">
        <f t="shared" si="68"/>
        <v/>
      </c>
    </row>
    <row r="256" spans="34:40">
      <c r="AH256" t="str">
        <f t="shared" si="62"/>
        <v/>
      </c>
      <c r="AI256" t="str">
        <f t="shared" si="63"/>
        <v/>
      </c>
      <c r="AJ256" t="str">
        <f t="shared" si="64"/>
        <v/>
      </c>
      <c r="AK256" t="str">
        <f t="shared" si="65"/>
        <v/>
      </c>
      <c r="AL256" t="str">
        <f t="shared" si="66"/>
        <v/>
      </c>
      <c r="AM256" t="str">
        <f t="shared" si="67"/>
        <v/>
      </c>
      <c r="AN256" t="str">
        <f t="shared" si="68"/>
        <v/>
      </c>
    </row>
    <row r="257" spans="34:40">
      <c r="AH257" t="str">
        <f t="shared" si="62"/>
        <v/>
      </c>
      <c r="AI257" t="str">
        <f t="shared" si="63"/>
        <v/>
      </c>
      <c r="AJ257" t="str">
        <f t="shared" si="64"/>
        <v/>
      </c>
      <c r="AK257" t="str">
        <f t="shared" si="65"/>
        <v/>
      </c>
      <c r="AL257" t="str">
        <f t="shared" si="66"/>
        <v/>
      </c>
      <c r="AM257" t="str">
        <f t="shared" si="67"/>
        <v/>
      </c>
      <c r="AN257" t="str">
        <f t="shared" si="68"/>
        <v/>
      </c>
    </row>
    <row r="258" spans="34:40">
      <c r="AH258" t="str">
        <f t="shared" si="62"/>
        <v/>
      </c>
      <c r="AI258" t="str">
        <f t="shared" si="63"/>
        <v/>
      </c>
      <c r="AJ258" t="str">
        <f t="shared" si="64"/>
        <v/>
      </c>
      <c r="AK258" t="str">
        <f t="shared" si="65"/>
        <v/>
      </c>
      <c r="AL258" t="str">
        <f t="shared" si="66"/>
        <v/>
      </c>
      <c r="AM258" t="str">
        <f t="shared" si="67"/>
        <v/>
      </c>
      <c r="AN258" t="str">
        <f t="shared" si="68"/>
        <v/>
      </c>
    </row>
    <row r="259" spans="34:40">
      <c r="AH259" t="str">
        <f t="shared" si="62"/>
        <v/>
      </c>
      <c r="AI259" t="str">
        <f t="shared" si="63"/>
        <v/>
      </c>
      <c r="AJ259" t="str">
        <f t="shared" si="64"/>
        <v/>
      </c>
      <c r="AK259" t="str">
        <f t="shared" si="65"/>
        <v/>
      </c>
      <c r="AL259" t="str">
        <f t="shared" si="66"/>
        <v/>
      </c>
      <c r="AM259" t="str">
        <f t="shared" si="67"/>
        <v/>
      </c>
      <c r="AN259" t="str">
        <f t="shared" si="68"/>
        <v/>
      </c>
    </row>
    <row r="260" spans="34:40">
      <c r="AH260" t="str">
        <f t="shared" si="62"/>
        <v/>
      </c>
      <c r="AI260" t="str">
        <f t="shared" si="63"/>
        <v/>
      </c>
      <c r="AJ260" t="str">
        <f t="shared" si="64"/>
        <v/>
      </c>
      <c r="AK260" t="str">
        <f t="shared" si="65"/>
        <v/>
      </c>
      <c r="AL260" t="str">
        <f t="shared" si="66"/>
        <v/>
      </c>
      <c r="AM260" t="str">
        <f t="shared" si="67"/>
        <v/>
      </c>
      <c r="AN260" t="str">
        <f t="shared" si="68"/>
        <v/>
      </c>
    </row>
    <row r="261" spans="34:40">
      <c r="AH261" t="str">
        <f t="shared" si="62"/>
        <v/>
      </c>
      <c r="AI261" t="str">
        <f t="shared" si="63"/>
        <v/>
      </c>
      <c r="AJ261" t="str">
        <f t="shared" si="64"/>
        <v/>
      </c>
      <c r="AK261" t="str">
        <f t="shared" si="65"/>
        <v/>
      </c>
      <c r="AL261" t="str">
        <f t="shared" si="66"/>
        <v/>
      </c>
      <c r="AM261" t="str">
        <f t="shared" si="67"/>
        <v/>
      </c>
      <c r="AN261" t="str">
        <f t="shared" si="68"/>
        <v/>
      </c>
    </row>
    <row r="262" spans="34:40">
      <c r="AH262" t="str">
        <f t="shared" si="62"/>
        <v/>
      </c>
      <c r="AI262" t="str">
        <f t="shared" si="63"/>
        <v/>
      </c>
      <c r="AJ262" t="str">
        <f t="shared" si="64"/>
        <v/>
      </c>
      <c r="AK262" t="str">
        <f t="shared" si="65"/>
        <v/>
      </c>
      <c r="AL262" t="str">
        <f t="shared" si="66"/>
        <v/>
      </c>
      <c r="AM262" t="str">
        <f t="shared" si="67"/>
        <v/>
      </c>
      <c r="AN262" t="str">
        <f t="shared" si="68"/>
        <v/>
      </c>
    </row>
    <row r="263" spans="34:40">
      <c r="AH263" t="str">
        <f t="shared" si="62"/>
        <v/>
      </c>
      <c r="AI263" t="str">
        <f t="shared" si="63"/>
        <v/>
      </c>
      <c r="AJ263" t="str">
        <f t="shared" si="64"/>
        <v/>
      </c>
      <c r="AK263" t="str">
        <f t="shared" si="65"/>
        <v/>
      </c>
      <c r="AL263" t="str">
        <f t="shared" si="66"/>
        <v/>
      </c>
      <c r="AM263" t="str">
        <f t="shared" si="67"/>
        <v/>
      </c>
      <c r="AN263" t="str">
        <f t="shared" si="68"/>
        <v/>
      </c>
    </row>
    <row r="264" spans="34:40">
      <c r="AH264" t="str">
        <f t="shared" si="62"/>
        <v/>
      </c>
      <c r="AI264" t="str">
        <f t="shared" si="63"/>
        <v/>
      </c>
      <c r="AJ264" t="str">
        <f t="shared" si="64"/>
        <v/>
      </c>
      <c r="AK264" t="str">
        <f t="shared" si="65"/>
        <v/>
      </c>
      <c r="AL264" t="str">
        <f t="shared" si="66"/>
        <v/>
      </c>
      <c r="AM264" t="str">
        <f t="shared" si="67"/>
        <v/>
      </c>
      <c r="AN264" t="str">
        <f t="shared" si="68"/>
        <v/>
      </c>
    </row>
    <row r="265" spans="34:40">
      <c r="AH265" t="str">
        <f t="shared" si="62"/>
        <v/>
      </c>
      <c r="AI265" t="str">
        <f t="shared" si="63"/>
        <v/>
      </c>
      <c r="AJ265" t="str">
        <f t="shared" si="64"/>
        <v/>
      </c>
      <c r="AK265" t="str">
        <f t="shared" si="65"/>
        <v/>
      </c>
      <c r="AL265" t="str">
        <f t="shared" si="66"/>
        <v/>
      </c>
      <c r="AM265" t="str">
        <f t="shared" si="67"/>
        <v/>
      </c>
      <c r="AN265" t="str">
        <f t="shared" si="68"/>
        <v/>
      </c>
    </row>
    <row r="266" spans="34:40">
      <c r="AH266" t="str">
        <f t="shared" si="62"/>
        <v/>
      </c>
      <c r="AI266" t="str">
        <f t="shared" si="63"/>
        <v/>
      </c>
      <c r="AJ266" t="str">
        <f t="shared" si="64"/>
        <v/>
      </c>
      <c r="AK266" t="str">
        <f t="shared" si="65"/>
        <v/>
      </c>
      <c r="AL266" t="str">
        <f t="shared" si="66"/>
        <v/>
      </c>
      <c r="AM266" t="str">
        <f t="shared" si="67"/>
        <v/>
      </c>
      <c r="AN266" t="str">
        <f t="shared" si="68"/>
        <v/>
      </c>
    </row>
    <row r="267" spans="34:40">
      <c r="AH267" t="str">
        <f t="shared" si="62"/>
        <v/>
      </c>
      <c r="AI267" t="str">
        <f t="shared" si="63"/>
        <v/>
      </c>
      <c r="AJ267" t="str">
        <f t="shared" si="64"/>
        <v/>
      </c>
      <c r="AK267" t="str">
        <f t="shared" si="65"/>
        <v/>
      </c>
      <c r="AL267" t="str">
        <f t="shared" si="66"/>
        <v/>
      </c>
      <c r="AM267" t="str">
        <f t="shared" si="67"/>
        <v/>
      </c>
      <c r="AN267" t="str">
        <f t="shared" si="68"/>
        <v/>
      </c>
    </row>
    <row r="268" spans="34:40">
      <c r="AH268" t="str">
        <f t="shared" si="62"/>
        <v/>
      </c>
      <c r="AI268" t="str">
        <f t="shared" si="63"/>
        <v/>
      </c>
      <c r="AJ268" t="str">
        <f t="shared" si="64"/>
        <v/>
      </c>
      <c r="AK268" t="str">
        <f t="shared" si="65"/>
        <v/>
      </c>
      <c r="AL268" t="str">
        <f t="shared" si="66"/>
        <v/>
      </c>
      <c r="AM268" t="str">
        <f t="shared" si="67"/>
        <v/>
      </c>
      <c r="AN268" t="str">
        <f t="shared" si="68"/>
        <v/>
      </c>
    </row>
    <row r="269" spans="34:40">
      <c r="AH269" t="str">
        <f t="shared" si="62"/>
        <v/>
      </c>
      <c r="AI269" t="str">
        <f t="shared" si="63"/>
        <v/>
      </c>
      <c r="AJ269" t="str">
        <f t="shared" si="64"/>
        <v/>
      </c>
      <c r="AK269" t="str">
        <f t="shared" si="65"/>
        <v/>
      </c>
      <c r="AL269" t="str">
        <f t="shared" si="66"/>
        <v/>
      </c>
      <c r="AM269" t="str">
        <f t="shared" si="67"/>
        <v/>
      </c>
      <c r="AN269" t="str">
        <f t="shared" si="68"/>
        <v/>
      </c>
    </row>
    <row r="270" spans="34:40">
      <c r="AH270" t="str">
        <f t="shared" si="62"/>
        <v/>
      </c>
      <c r="AI270" t="str">
        <f t="shared" si="63"/>
        <v/>
      </c>
      <c r="AJ270" t="str">
        <f t="shared" si="64"/>
        <v/>
      </c>
      <c r="AK270" t="str">
        <f t="shared" si="65"/>
        <v/>
      </c>
      <c r="AL270" t="str">
        <f t="shared" si="66"/>
        <v/>
      </c>
      <c r="AM270" t="str">
        <f t="shared" si="67"/>
        <v/>
      </c>
      <c r="AN270" t="str">
        <f t="shared" si="68"/>
        <v/>
      </c>
    </row>
    <row r="271" spans="34:40">
      <c r="AH271" t="str">
        <f t="shared" si="62"/>
        <v/>
      </c>
      <c r="AI271" t="str">
        <f t="shared" si="63"/>
        <v/>
      </c>
      <c r="AJ271" t="str">
        <f t="shared" si="64"/>
        <v/>
      </c>
      <c r="AK271" t="str">
        <f t="shared" si="65"/>
        <v/>
      </c>
      <c r="AL271" t="str">
        <f t="shared" si="66"/>
        <v/>
      </c>
      <c r="AM271" t="str">
        <f t="shared" si="67"/>
        <v/>
      </c>
      <c r="AN271" t="str">
        <f t="shared" si="68"/>
        <v/>
      </c>
    </row>
    <row r="272" spans="34:40">
      <c r="AH272" t="str">
        <f t="shared" si="62"/>
        <v/>
      </c>
      <c r="AI272" t="str">
        <f t="shared" si="63"/>
        <v/>
      </c>
      <c r="AJ272" t="str">
        <f t="shared" si="64"/>
        <v/>
      </c>
      <c r="AK272" t="str">
        <f t="shared" si="65"/>
        <v/>
      </c>
      <c r="AL272" t="str">
        <f t="shared" si="66"/>
        <v/>
      </c>
      <c r="AM272" t="str">
        <f t="shared" si="67"/>
        <v/>
      </c>
      <c r="AN272" t="str">
        <f t="shared" si="68"/>
        <v/>
      </c>
    </row>
    <row r="273" spans="34:40">
      <c r="AH273" t="str">
        <f t="shared" ref="AH273:AH308" si="69">IF(H273="○","１男１００ｍ．","")</f>
        <v/>
      </c>
      <c r="AI273" t="str">
        <f t="shared" ref="AI273:AI308" si="70">IF(N273="○","２男１００ｍ．","")</f>
        <v/>
      </c>
      <c r="AJ273" t="str">
        <f t="shared" ref="AJ273:AJ308" si="71">IF(P273="○","３男１００ｍ．","")</f>
        <v/>
      </c>
      <c r="AK273" t="str">
        <f t="shared" ref="AK273:AK308" si="72">IF(T273="○","全男２００ｍ．","")</f>
        <v/>
      </c>
      <c r="AL273" t="str">
        <f t="shared" ref="AL273:AL308" si="73">IF(V273="○","全男４００ｍ．","")</f>
        <v/>
      </c>
      <c r="AM273" t="str">
        <f t="shared" ref="AM273:AM308" si="74">IF(X273="○","全８００ｍ．","")</f>
        <v/>
      </c>
      <c r="AN273" t="str">
        <f t="shared" ref="AN273:AN308" si="75">IF(Z273="○","全男１５００ｍ．","")</f>
        <v/>
      </c>
    </row>
    <row r="274" spans="34:40">
      <c r="AH274" t="str">
        <f t="shared" si="69"/>
        <v/>
      </c>
      <c r="AI274" t="str">
        <f t="shared" si="70"/>
        <v/>
      </c>
      <c r="AJ274" t="str">
        <f t="shared" si="71"/>
        <v/>
      </c>
      <c r="AK274" t="str">
        <f t="shared" si="72"/>
        <v/>
      </c>
      <c r="AL274" t="str">
        <f t="shared" si="73"/>
        <v/>
      </c>
      <c r="AM274" t="str">
        <f t="shared" si="74"/>
        <v/>
      </c>
      <c r="AN274" t="str">
        <f t="shared" si="75"/>
        <v/>
      </c>
    </row>
    <row r="275" spans="34:40">
      <c r="AH275" t="str">
        <f t="shared" si="69"/>
        <v/>
      </c>
      <c r="AI275" t="str">
        <f t="shared" si="70"/>
        <v/>
      </c>
      <c r="AJ275" t="str">
        <f t="shared" si="71"/>
        <v/>
      </c>
      <c r="AK275" t="str">
        <f t="shared" si="72"/>
        <v/>
      </c>
      <c r="AL275" t="str">
        <f t="shared" si="73"/>
        <v/>
      </c>
      <c r="AM275" t="str">
        <f t="shared" si="74"/>
        <v/>
      </c>
      <c r="AN275" t="str">
        <f t="shared" si="75"/>
        <v/>
      </c>
    </row>
    <row r="276" spans="34:40">
      <c r="AH276" t="str">
        <f t="shared" si="69"/>
        <v/>
      </c>
      <c r="AI276" t="str">
        <f t="shared" si="70"/>
        <v/>
      </c>
      <c r="AJ276" t="str">
        <f t="shared" si="71"/>
        <v/>
      </c>
      <c r="AK276" t="str">
        <f t="shared" si="72"/>
        <v/>
      </c>
      <c r="AL276" t="str">
        <f t="shared" si="73"/>
        <v/>
      </c>
      <c r="AM276" t="str">
        <f t="shared" si="74"/>
        <v/>
      </c>
      <c r="AN276" t="str">
        <f t="shared" si="75"/>
        <v/>
      </c>
    </row>
    <row r="277" spans="34:40">
      <c r="AH277" t="str">
        <f t="shared" si="69"/>
        <v/>
      </c>
      <c r="AI277" t="str">
        <f t="shared" si="70"/>
        <v/>
      </c>
      <c r="AJ277" t="str">
        <f t="shared" si="71"/>
        <v/>
      </c>
      <c r="AK277" t="str">
        <f t="shared" si="72"/>
        <v/>
      </c>
      <c r="AL277" t="str">
        <f t="shared" si="73"/>
        <v/>
      </c>
      <c r="AM277" t="str">
        <f t="shared" si="74"/>
        <v/>
      </c>
      <c r="AN277" t="str">
        <f t="shared" si="75"/>
        <v/>
      </c>
    </row>
    <row r="278" spans="34:40">
      <c r="AH278" t="str">
        <f t="shared" si="69"/>
        <v/>
      </c>
      <c r="AI278" t="str">
        <f t="shared" si="70"/>
        <v/>
      </c>
      <c r="AJ278" t="str">
        <f t="shared" si="71"/>
        <v/>
      </c>
      <c r="AK278" t="str">
        <f t="shared" si="72"/>
        <v/>
      </c>
      <c r="AL278" t="str">
        <f t="shared" si="73"/>
        <v/>
      </c>
      <c r="AM278" t="str">
        <f t="shared" si="74"/>
        <v/>
      </c>
      <c r="AN278" t="str">
        <f t="shared" si="75"/>
        <v/>
      </c>
    </row>
    <row r="279" spans="34:40">
      <c r="AH279" t="str">
        <f t="shared" si="69"/>
        <v/>
      </c>
      <c r="AI279" t="str">
        <f t="shared" si="70"/>
        <v/>
      </c>
      <c r="AJ279" t="str">
        <f t="shared" si="71"/>
        <v/>
      </c>
      <c r="AK279" t="str">
        <f t="shared" si="72"/>
        <v/>
      </c>
      <c r="AL279" t="str">
        <f t="shared" si="73"/>
        <v/>
      </c>
      <c r="AM279" t="str">
        <f t="shared" si="74"/>
        <v/>
      </c>
      <c r="AN279" t="str">
        <f t="shared" si="75"/>
        <v/>
      </c>
    </row>
    <row r="280" spans="34:40">
      <c r="AH280" t="str">
        <f t="shared" si="69"/>
        <v/>
      </c>
      <c r="AI280" t="str">
        <f t="shared" si="70"/>
        <v/>
      </c>
      <c r="AJ280" t="str">
        <f t="shared" si="71"/>
        <v/>
      </c>
      <c r="AK280" t="str">
        <f t="shared" si="72"/>
        <v/>
      </c>
      <c r="AL280" t="str">
        <f t="shared" si="73"/>
        <v/>
      </c>
      <c r="AM280" t="str">
        <f t="shared" si="74"/>
        <v/>
      </c>
      <c r="AN280" t="str">
        <f t="shared" si="75"/>
        <v/>
      </c>
    </row>
    <row r="281" spans="34:40">
      <c r="AH281" t="str">
        <f t="shared" si="69"/>
        <v/>
      </c>
      <c r="AI281" t="str">
        <f t="shared" si="70"/>
        <v/>
      </c>
      <c r="AJ281" t="str">
        <f t="shared" si="71"/>
        <v/>
      </c>
      <c r="AK281" t="str">
        <f t="shared" si="72"/>
        <v/>
      </c>
      <c r="AL281" t="str">
        <f t="shared" si="73"/>
        <v/>
      </c>
      <c r="AM281" t="str">
        <f t="shared" si="74"/>
        <v/>
      </c>
      <c r="AN281" t="str">
        <f t="shared" si="75"/>
        <v/>
      </c>
    </row>
    <row r="282" spans="34:40">
      <c r="AH282" t="str">
        <f t="shared" si="69"/>
        <v/>
      </c>
      <c r="AI282" t="str">
        <f t="shared" si="70"/>
        <v/>
      </c>
      <c r="AJ282" t="str">
        <f t="shared" si="71"/>
        <v/>
      </c>
      <c r="AK282" t="str">
        <f t="shared" si="72"/>
        <v/>
      </c>
      <c r="AL282" t="str">
        <f t="shared" si="73"/>
        <v/>
      </c>
      <c r="AM282" t="str">
        <f t="shared" si="74"/>
        <v/>
      </c>
      <c r="AN282" t="str">
        <f t="shared" si="75"/>
        <v/>
      </c>
    </row>
    <row r="283" spans="34:40">
      <c r="AH283" t="str">
        <f t="shared" si="69"/>
        <v/>
      </c>
      <c r="AI283" t="str">
        <f t="shared" si="70"/>
        <v/>
      </c>
      <c r="AJ283" t="str">
        <f t="shared" si="71"/>
        <v/>
      </c>
      <c r="AK283" t="str">
        <f t="shared" si="72"/>
        <v/>
      </c>
      <c r="AL283" t="str">
        <f t="shared" si="73"/>
        <v/>
      </c>
      <c r="AM283" t="str">
        <f t="shared" si="74"/>
        <v/>
      </c>
      <c r="AN283" t="str">
        <f t="shared" si="75"/>
        <v/>
      </c>
    </row>
    <row r="284" spans="34:40">
      <c r="AH284" t="str">
        <f t="shared" si="69"/>
        <v/>
      </c>
      <c r="AI284" t="str">
        <f t="shared" si="70"/>
        <v/>
      </c>
      <c r="AJ284" t="str">
        <f t="shared" si="71"/>
        <v/>
      </c>
      <c r="AK284" t="str">
        <f t="shared" si="72"/>
        <v/>
      </c>
      <c r="AL284" t="str">
        <f t="shared" si="73"/>
        <v/>
      </c>
      <c r="AM284" t="str">
        <f t="shared" si="74"/>
        <v/>
      </c>
      <c r="AN284" t="str">
        <f t="shared" si="75"/>
        <v/>
      </c>
    </row>
    <row r="285" spans="34:40">
      <c r="AH285" t="str">
        <f t="shared" si="69"/>
        <v/>
      </c>
      <c r="AI285" t="str">
        <f t="shared" si="70"/>
        <v/>
      </c>
      <c r="AJ285" t="str">
        <f t="shared" si="71"/>
        <v/>
      </c>
      <c r="AK285" t="str">
        <f t="shared" si="72"/>
        <v/>
      </c>
      <c r="AL285" t="str">
        <f t="shared" si="73"/>
        <v/>
      </c>
      <c r="AM285" t="str">
        <f t="shared" si="74"/>
        <v/>
      </c>
      <c r="AN285" t="str">
        <f t="shared" si="75"/>
        <v/>
      </c>
    </row>
    <row r="286" spans="34:40">
      <c r="AH286" t="str">
        <f t="shared" si="69"/>
        <v/>
      </c>
      <c r="AI286" t="str">
        <f t="shared" si="70"/>
        <v/>
      </c>
      <c r="AJ286" t="str">
        <f t="shared" si="71"/>
        <v/>
      </c>
      <c r="AK286" t="str">
        <f t="shared" si="72"/>
        <v/>
      </c>
      <c r="AL286" t="str">
        <f t="shared" si="73"/>
        <v/>
      </c>
      <c r="AM286" t="str">
        <f t="shared" si="74"/>
        <v/>
      </c>
      <c r="AN286" t="str">
        <f t="shared" si="75"/>
        <v/>
      </c>
    </row>
    <row r="287" spans="34:40">
      <c r="AH287" t="str">
        <f t="shared" si="69"/>
        <v/>
      </c>
      <c r="AI287" t="str">
        <f t="shared" si="70"/>
        <v/>
      </c>
      <c r="AJ287" t="str">
        <f t="shared" si="71"/>
        <v/>
      </c>
      <c r="AK287" t="str">
        <f t="shared" si="72"/>
        <v/>
      </c>
      <c r="AL287" t="str">
        <f t="shared" si="73"/>
        <v/>
      </c>
      <c r="AM287" t="str">
        <f t="shared" si="74"/>
        <v/>
      </c>
      <c r="AN287" t="str">
        <f t="shared" si="75"/>
        <v/>
      </c>
    </row>
    <row r="288" spans="34:40">
      <c r="AH288" t="str">
        <f t="shared" si="69"/>
        <v/>
      </c>
      <c r="AI288" t="str">
        <f t="shared" si="70"/>
        <v/>
      </c>
      <c r="AJ288" t="str">
        <f t="shared" si="71"/>
        <v/>
      </c>
      <c r="AK288" t="str">
        <f t="shared" si="72"/>
        <v/>
      </c>
      <c r="AL288" t="str">
        <f t="shared" si="73"/>
        <v/>
      </c>
      <c r="AM288" t="str">
        <f t="shared" si="74"/>
        <v/>
      </c>
      <c r="AN288" t="str">
        <f t="shared" si="75"/>
        <v/>
      </c>
    </row>
    <row r="289" spans="34:40">
      <c r="AH289" t="str">
        <f t="shared" si="69"/>
        <v/>
      </c>
      <c r="AI289" t="str">
        <f t="shared" si="70"/>
        <v/>
      </c>
      <c r="AJ289" t="str">
        <f t="shared" si="71"/>
        <v/>
      </c>
      <c r="AK289" t="str">
        <f t="shared" si="72"/>
        <v/>
      </c>
      <c r="AL289" t="str">
        <f t="shared" si="73"/>
        <v/>
      </c>
      <c r="AM289" t="str">
        <f t="shared" si="74"/>
        <v/>
      </c>
      <c r="AN289" t="str">
        <f t="shared" si="75"/>
        <v/>
      </c>
    </row>
    <row r="290" spans="34:40">
      <c r="AH290" t="str">
        <f t="shared" si="69"/>
        <v/>
      </c>
      <c r="AI290" t="str">
        <f t="shared" si="70"/>
        <v/>
      </c>
      <c r="AJ290" t="str">
        <f t="shared" si="71"/>
        <v/>
      </c>
      <c r="AK290" t="str">
        <f t="shared" si="72"/>
        <v/>
      </c>
      <c r="AL290" t="str">
        <f t="shared" si="73"/>
        <v/>
      </c>
      <c r="AM290" t="str">
        <f t="shared" si="74"/>
        <v/>
      </c>
      <c r="AN290" t="str">
        <f t="shared" si="75"/>
        <v/>
      </c>
    </row>
    <row r="291" spans="34:40">
      <c r="AH291" t="str">
        <f t="shared" si="69"/>
        <v/>
      </c>
      <c r="AI291" t="str">
        <f t="shared" si="70"/>
        <v/>
      </c>
      <c r="AJ291" t="str">
        <f t="shared" si="71"/>
        <v/>
      </c>
      <c r="AK291" t="str">
        <f t="shared" si="72"/>
        <v/>
      </c>
      <c r="AL291" t="str">
        <f t="shared" si="73"/>
        <v/>
      </c>
      <c r="AM291" t="str">
        <f t="shared" si="74"/>
        <v/>
      </c>
      <c r="AN291" t="str">
        <f t="shared" si="75"/>
        <v/>
      </c>
    </row>
    <row r="292" spans="34:40">
      <c r="AH292" t="str">
        <f t="shared" si="69"/>
        <v/>
      </c>
      <c r="AI292" t="str">
        <f t="shared" si="70"/>
        <v/>
      </c>
      <c r="AJ292" t="str">
        <f t="shared" si="71"/>
        <v/>
      </c>
      <c r="AK292" t="str">
        <f t="shared" si="72"/>
        <v/>
      </c>
      <c r="AL292" t="str">
        <f t="shared" si="73"/>
        <v/>
      </c>
      <c r="AM292" t="str">
        <f t="shared" si="74"/>
        <v/>
      </c>
      <c r="AN292" t="str">
        <f t="shared" si="75"/>
        <v/>
      </c>
    </row>
    <row r="293" spans="34:40">
      <c r="AH293" t="str">
        <f t="shared" si="69"/>
        <v/>
      </c>
      <c r="AI293" t="str">
        <f t="shared" si="70"/>
        <v/>
      </c>
      <c r="AJ293" t="str">
        <f t="shared" si="71"/>
        <v/>
      </c>
      <c r="AK293" t="str">
        <f t="shared" si="72"/>
        <v/>
      </c>
      <c r="AL293" t="str">
        <f t="shared" si="73"/>
        <v/>
      </c>
      <c r="AM293" t="str">
        <f t="shared" si="74"/>
        <v/>
      </c>
      <c r="AN293" t="str">
        <f t="shared" si="75"/>
        <v/>
      </c>
    </row>
    <row r="294" spans="34:40">
      <c r="AH294" t="str">
        <f t="shared" si="69"/>
        <v/>
      </c>
      <c r="AI294" t="str">
        <f t="shared" si="70"/>
        <v/>
      </c>
      <c r="AJ294" t="str">
        <f t="shared" si="71"/>
        <v/>
      </c>
      <c r="AK294" t="str">
        <f t="shared" si="72"/>
        <v/>
      </c>
      <c r="AL294" t="str">
        <f t="shared" si="73"/>
        <v/>
      </c>
      <c r="AM294" t="str">
        <f t="shared" si="74"/>
        <v/>
      </c>
      <c r="AN294" t="str">
        <f t="shared" si="75"/>
        <v/>
      </c>
    </row>
    <row r="295" spans="34:40">
      <c r="AH295" t="str">
        <f t="shared" si="69"/>
        <v/>
      </c>
      <c r="AI295" t="str">
        <f t="shared" si="70"/>
        <v/>
      </c>
      <c r="AJ295" t="str">
        <f t="shared" si="71"/>
        <v/>
      </c>
      <c r="AK295" t="str">
        <f t="shared" si="72"/>
        <v/>
      </c>
      <c r="AL295" t="str">
        <f t="shared" si="73"/>
        <v/>
      </c>
      <c r="AM295" t="str">
        <f t="shared" si="74"/>
        <v/>
      </c>
      <c r="AN295" t="str">
        <f t="shared" si="75"/>
        <v/>
      </c>
    </row>
    <row r="296" spans="34:40">
      <c r="AH296" t="str">
        <f t="shared" si="69"/>
        <v/>
      </c>
      <c r="AI296" t="str">
        <f t="shared" si="70"/>
        <v/>
      </c>
      <c r="AJ296" t="str">
        <f t="shared" si="71"/>
        <v/>
      </c>
      <c r="AK296" t="str">
        <f t="shared" si="72"/>
        <v/>
      </c>
      <c r="AL296" t="str">
        <f t="shared" si="73"/>
        <v/>
      </c>
      <c r="AM296" t="str">
        <f t="shared" si="74"/>
        <v/>
      </c>
      <c r="AN296" t="str">
        <f t="shared" si="75"/>
        <v/>
      </c>
    </row>
    <row r="297" spans="34:40">
      <c r="AH297" t="str">
        <f t="shared" si="69"/>
        <v/>
      </c>
      <c r="AI297" t="str">
        <f t="shared" si="70"/>
        <v/>
      </c>
      <c r="AJ297" t="str">
        <f t="shared" si="71"/>
        <v/>
      </c>
      <c r="AK297" t="str">
        <f t="shared" si="72"/>
        <v/>
      </c>
      <c r="AL297" t="str">
        <f t="shared" si="73"/>
        <v/>
      </c>
      <c r="AM297" t="str">
        <f t="shared" si="74"/>
        <v/>
      </c>
      <c r="AN297" t="str">
        <f t="shared" si="75"/>
        <v/>
      </c>
    </row>
    <row r="298" spans="34:40">
      <c r="AH298" t="str">
        <f t="shared" si="69"/>
        <v/>
      </c>
      <c r="AI298" t="str">
        <f t="shared" si="70"/>
        <v/>
      </c>
      <c r="AJ298" t="str">
        <f t="shared" si="71"/>
        <v/>
      </c>
      <c r="AK298" t="str">
        <f t="shared" si="72"/>
        <v/>
      </c>
      <c r="AL298" t="str">
        <f t="shared" si="73"/>
        <v/>
      </c>
      <c r="AM298" t="str">
        <f t="shared" si="74"/>
        <v/>
      </c>
      <c r="AN298" t="str">
        <f t="shared" si="75"/>
        <v/>
      </c>
    </row>
    <row r="299" spans="34:40">
      <c r="AH299" t="str">
        <f t="shared" si="69"/>
        <v/>
      </c>
      <c r="AI299" t="str">
        <f t="shared" si="70"/>
        <v/>
      </c>
      <c r="AJ299" t="str">
        <f t="shared" si="71"/>
        <v/>
      </c>
      <c r="AK299" t="str">
        <f t="shared" si="72"/>
        <v/>
      </c>
      <c r="AL299" t="str">
        <f t="shared" si="73"/>
        <v/>
      </c>
      <c r="AM299" t="str">
        <f t="shared" si="74"/>
        <v/>
      </c>
      <c r="AN299" t="str">
        <f t="shared" si="75"/>
        <v/>
      </c>
    </row>
    <row r="300" spans="34:40">
      <c r="AH300" t="str">
        <f t="shared" si="69"/>
        <v/>
      </c>
      <c r="AI300" t="str">
        <f t="shared" si="70"/>
        <v/>
      </c>
      <c r="AJ300" t="str">
        <f t="shared" si="71"/>
        <v/>
      </c>
      <c r="AK300" t="str">
        <f t="shared" si="72"/>
        <v/>
      </c>
      <c r="AL300" t="str">
        <f t="shared" si="73"/>
        <v/>
      </c>
      <c r="AM300" t="str">
        <f t="shared" si="74"/>
        <v/>
      </c>
      <c r="AN300" t="str">
        <f t="shared" si="75"/>
        <v/>
      </c>
    </row>
    <row r="301" spans="34:40">
      <c r="AH301" t="str">
        <f t="shared" si="69"/>
        <v/>
      </c>
      <c r="AI301" t="str">
        <f t="shared" si="70"/>
        <v/>
      </c>
      <c r="AJ301" t="str">
        <f t="shared" si="71"/>
        <v/>
      </c>
      <c r="AK301" t="str">
        <f t="shared" si="72"/>
        <v/>
      </c>
      <c r="AL301" t="str">
        <f t="shared" si="73"/>
        <v/>
      </c>
      <c r="AM301" t="str">
        <f t="shared" si="74"/>
        <v/>
      </c>
      <c r="AN301" t="str">
        <f t="shared" si="75"/>
        <v/>
      </c>
    </row>
    <row r="302" spans="34:40">
      <c r="AH302" t="str">
        <f t="shared" si="69"/>
        <v/>
      </c>
      <c r="AI302" t="str">
        <f t="shared" si="70"/>
        <v/>
      </c>
      <c r="AJ302" t="str">
        <f t="shared" si="71"/>
        <v/>
      </c>
      <c r="AK302" t="str">
        <f t="shared" si="72"/>
        <v/>
      </c>
      <c r="AL302" t="str">
        <f t="shared" si="73"/>
        <v/>
      </c>
      <c r="AM302" t="str">
        <f t="shared" si="74"/>
        <v/>
      </c>
      <c r="AN302" t="str">
        <f t="shared" si="75"/>
        <v/>
      </c>
    </row>
    <row r="303" spans="34:40">
      <c r="AH303" t="str">
        <f t="shared" si="69"/>
        <v/>
      </c>
      <c r="AI303" t="str">
        <f t="shared" si="70"/>
        <v/>
      </c>
      <c r="AJ303" t="str">
        <f t="shared" si="71"/>
        <v/>
      </c>
      <c r="AK303" t="str">
        <f t="shared" si="72"/>
        <v/>
      </c>
      <c r="AL303" t="str">
        <f t="shared" si="73"/>
        <v/>
      </c>
      <c r="AM303" t="str">
        <f t="shared" si="74"/>
        <v/>
      </c>
      <c r="AN303" t="str">
        <f t="shared" si="75"/>
        <v/>
      </c>
    </row>
    <row r="304" spans="34:40">
      <c r="AH304" t="str">
        <f t="shared" si="69"/>
        <v/>
      </c>
      <c r="AI304" t="str">
        <f t="shared" si="70"/>
        <v/>
      </c>
      <c r="AJ304" t="str">
        <f t="shared" si="71"/>
        <v/>
      </c>
      <c r="AK304" t="str">
        <f t="shared" si="72"/>
        <v/>
      </c>
      <c r="AL304" t="str">
        <f t="shared" si="73"/>
        <v/>
      </c>
      <c r="AM304" t="str">
        <f t="shared" si="74"/>
        <v/>
      </c>
      <c r="AN304" t="str">
        <f t="shared" si="75"/>
        <v/>
      </c>
    </row>
    <row r="305" spans="34:40">
      <c r="AH305" t="str">
        <f t="shared" si="69"/>
        <v/>
      </c>
      <c r="AI305" t="str">
        <f t="shared" si="70"/>
        <v/>
      </c>
      <c r="AJ305" t="str">
        <f t="shared" si="71"/>
        <v/>
      </c>
      <c r="AK305" t="str">
        <f t="shared" si="72"/>
        <v/>
      </c>
      <c r="AL305" t="str">
        <f t="shared" si="73"/>
        <v/>
      </c>
      <c r="AM305" t="str">
        <f t="shared" si="74"/>
        <v/>
      </c>
      <c r="AN305" t="str">
        <f t="shared" si="75"/>
        <v/>
      </c>
    </row>
    <row r="306" spans="34:40">
      <c r="AH306" t="str">
        <f t="shared" si="69"/>
        <v/>
      </c>
      <c r="AI306" t="str">
        <f t="shared" si="70"/>
        <v/>
      </c>
      <c r="AJ306" t="str">
        <f t="shared" si="71"/>
        <v/>
      </c>
      <c r="AK306" t="str">
        <f t="shared" si="72"/>
        <v/>
      </c>
      <c r="AL306" t="str">
        <f t="shared" si="73"/>
        <v/>
      </c>
      <c r="AM306" t="str">
        <f t="shared" si="74"/>
        <v/>
      </c>
      <c r="AN306" t="str">
        <f t="shared" si="75"/>
        <v/>
      </c>
    </row>
    <row r="307" spans="34:40">
      <c r="AH307" t="str">
        <f t="shared" si="69"/>
        <v/>
      </c>
      <c r="AI307" t="str">
        <f t="shared" si="70"/>
        <v/>
      </c>
      <c r="AJ307" t="str">
        <f t="shared" si="71"/>
        <v/>
      </c>
      <c r="AK307" t="str">
        <f t="shared" si="72"/>
        <v/>
      </c>
      <c r="AL307" t="str">
        <f t="shared" si="73"/>
        <v/>
      </c>
      <c r="AM307" t="str">
        <f t="shared" si="74"/>
        <v/>
      </c>
      <c r="AN307" t="str">
        <f t="shared" si="75"/>
        <v/>
      </c>
    </row>
    <row r="308" spans="34:40">
      <c r="AH308" t="str">
        <f t="shared" si="69"/>
        <v/>
      </c>
      <c r="AI308" t="str">
        <f t="shared" si="70"/>
        <v/>
      </c>
      <c r="AJ308" t="str">
        <f t="shared" si="71"/>
        <v/>
      </c>
      <c r="AK308" t="str">
        <f t="shared" si="72"/>
        <v/>
      </c>
      <c r="AL308" t="str">
        <f t="shared" si="73"/>
        <v/>
      </c>
      <c r="AM308" t="str">
        <f t="shared" si="74"/>
        <v/>
      </c>
      <c r="AN308" t="str">
        <f t="shared" si="75"/>
        <v/>
      </c>
    </row>
    <row r="329" spans="1:1">
      <c r="A329" s="3"/>
    </row>
  </sheetData>
  <protectedRanges>
    <protectedRange sqref="AB10:AC31 H9:AA31 H67:AC208" name="範囲2"/>
    <protectedRange sqref="B9:E31 B49:E208" name="範囲1"/>
    <protectedRange sqref="B32:E48" name="範囲1_1"/>
    <protectedRange sqref="H32:AA66" name="範囲2_1"/>
  </protectedRanges>
  <mergeCells count="13">
    <mergeCell ref="AB2:AC4"/>
    <mergeCell ref="AB7:AC7"/>
    <mergeCell ref="T7:U7"/>
    <mergeCell ref="V7:W7"/>
    <mergeCell ref="Z7:AA7"/>
    <mergeCell ref="X7:Y7"/>
    <mergeCell ref="J7:K7"/>
    <mergeCell ref="L7:M7"/>
    <mergeCell ref="R7:S7"/>
    <mergeCell ref="B1:G1"/>
    <mergeCell ref="H7:I7"/>
    <mergeCell ref="N7:O7"/>
    <mergeCell ref="P7:Q7"/>
  </mergeCells>
  <phoneticPr fontId="2"/>
  <dataValidations count="1">
    <dataValidation type="list" allowBlank="1" showInputMessage="1" showErrorMessage="1" sqref="Z9:Z208 X9:X208 V9:V208 T8:T208 R9:R208 P9:P208 N9:N208 L9:L208 H9:H208 J9:J208" xr:uid="{00000000-0002-0000-0200-000000000000}">
      <formula1>$AH$7</formula1>
    </dataValidation>
  </dataValidations>
  <printOptions horizontalCentered="1" verticalCentered="1"/>
  <pageMargins left="0.75" right="0.75" top="1" bottom="1" header="0.51200000000000001" footer="0.51200000000000001"/>
  <pageSetup paperSize="9" orientation="portrait" blackAndWhite="1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</sheetPr>
  <dimension ref="A1:W175"/>
  <sheetViews>
    <sheetView zoomScaleNormal="100" workbookViewId="0">
      <selection activeCell="G17" sqref="G17"/>
    </sheetView>
  </sheetViews>
  <sheetFormatPr defaultRowHeight="13.5"/>
  <cols>
    <col min="1" max="1" width="6.875" customWidth="1"/>
    <col min="3" max="3" width="4.25" customWidth="1"/>
    <col min="4" max="4" width="11.875" customWidth="1"/>
    <col min="5" max="5" width="14.875" customWidth="1"/>
    <col min="6" max="6" width="5.625" customWidth="1"/>
    <col min="8" max="8" width="4.25" customWidth="1"/>
    <col min="9" max="9" width="11.875" customWidth="1"/>
    <col min="10" max="10" width="14.875" customWidth="1"/>
    <col min="11" max="11" width="5.75" customWidth="1"/>
    <col min="16" max="16" width="4" customWidth="1"/>
    <col min="17" max="17" width="12.125" customWidth="1"/>
    <col min="18" max="18" width="12.5" customWidth="1"/>
    <col min="19" max="19" width="15.375" customWidth="1"/>
    <col min="20" max="20" width="4.375" customWidth="1"/>
    <col min="21" max="21" width="11.625" customWidth="1"/>
  </cols>
  <sheetData>
    <row r="1" spans="1:23">
      <c r="C1" s="308" t="str">
        <f>"第"&amp;DBCS('必ず入力してください!!'!$L$2)&amp;"回 "&amp;"石見陸上競技大会　参加申込シート　（小学校男子リレー）"</f>
        <v>第１００回 石見陸上競技大会　参加申込シート　（小学校男子リレー）</v>
      </c>
      <c r="D1" s="308"/>
      <c r="E1" s="308"/>
      <c r="F1" s="308"/>
      <c r="G1" s="308"/>
      <c r="H1" s="308"/>
      <c r="I1" s="326"/>
      <c r="J1" s="326"/>
    </row>
    <row r="3" spans="1:23">
      <c r="C3" t="s">
        <v>22</v>
      </c>
      <c r="D3" s="25" t="s">
        <v>175</v>
      </c>
      <c r="E3" s="79"/>
    </row>
    <row r="4" spans="1:23">
      <c r="B4" s="80"/>
      <c r="C4" s="80" t="s">
        <v>27</v>
      </c>
      <c r="D4" s="81" t="s">
        <v>81</v>
      </c>
      <c r="E4" s="25" t="s">
        <v>176</v>
      </c>
    </row>
    <row r="5" spans="1:23">
      <c r="B5" s="80"/>
      <c r="C5" s="80" t="s">
        <v>23</v>
      </c>
      <c r="D5" s="81" t="s">
        <v>81</v>
      </c>
      <c r="E5" s="25" t="s">
        <v>28</v>
      </c>
      <c r="H5" s="79"/>
      <c r="I5" s="79"/>
      <c r="N5" s="143" t="s">
        <v>83</v>
      </c>
    </row>
    <row r="6" spans="1:23">
      <c r="B6" s="80"/>
      <c r="C6" s="80"/>
      <c r="D6" s="176"/>
      <c r="E6" s="25" t="s">
        <v>64</v>
      </c>
      <c r="H6" s="79"/>
      <c r="I6" s="79"/>
    </row>
    <row r="7" spans="1:23" ht="13.5" customHeight="1">
      <c r="B7" s="80"/>
      <c r="C7" s="80"/>
      <c r="D7" s="177"/>
      <c r="E7" s="25" t="s">
        <v>66</v>
      </c>
      <c r="H7" s="79"/>
      <c r="I7" s="79"/>
      <c r="O7" s="151" t="s">
        <v>94</v>
      </c>
    </row>
    <row r="8" spans="1:23" ht="13.5" customHeight="1">
      <c r="D8" s="26"/>
      <c r="E8" s="79"/>
    </row>
    <row r="9" spans="1:23" ht="13.5" customHeight="1">
      <c r="D9" s="26"/>
      <c r="E9" s="79"/>
    </row>
    <row r="10" spans="1:23" ht="14.25">
      <c r="A10">
        <v>1</v>
      </c>
      <c r="B10" s="193">
        <v>1</v>
      </c>
      <c r="C10" s="80"/>
      <c r="D10" s="171"/>
      <c r="E10" s="168" t="s">
        <v>24</v>
      </c>
      <c r="F10" s="84"/>
      <c r="G10" s="193">
        <f>B10+1</f>
        <v>2</v>
      </c>
      <c r="H10" s="80"/>
      <c r="I10" s="171"/>
      <c r="J10" s="168" t="s">
        <v>24</v>
      </c>
      <c r="K10" s="84"/>
    </row>
    <row r="11" spans="1:23">
      <c r="A11">
        <f>A10+1</f>
        <v>2</v>
      </c>
      <c r="D11" s="172"/>
      <c r="E11" s="169" t="s">
        <v>25</v>
      </c>
      <c r="F11" s="84"/>
      <c r="I11" s="172"/>
      <c r="J11" s="169" t="s">
        <v>25</v>
      </c>
      <c r="K11" s="84"/>
    </row>
    <row r="12" spans="1:23">
      <c r="A12">
        <f t="shared" ref="A12:A31" si="0">A11+1</f>
        <v>3</v>
      </c>
      <c r="D12" s="182" t="s">
        <v>65</v>
      </c>
      <c r="E12" s="324" t="str">
        <f>IF(D14="","",VLOOKUP(MATCH(D14,小男申込!$B$9:$B$308,0),小男申込!$A$9:$F$308,6)&amp;D10)</f>
        <v/>
      </c>
      <c r="F12" s="325"/>
      <c r="I12" s="182" t="s">
        <v>65</v>
      </c>
      <c r="J12" s="324" t="str">
        <f>IF(I14="","",VLOOKUP(MATCH(I14,小男申込!$B$9:$B$308,0),小男申込!$A$9:$F$308,6)&amp;I10)</f>
        <v/>
      </c>
      <c r="K12" s="325"/>
    </row>
    <row r="13" spans="1:23">
      <c r="A13">
        <f t="shared" si="0"/>
        <v>4</v>
      </c>
      <c r="D13" s="179" t="s">
        <v>174</v>
      </c>
      <c r="E13" s="180" t="s">
        <v>26</v>
      </c>
      <c r="F13" s="181" t="s">
        <v>1</v>
      </c>
      <c r="I13" s="179" t="s">
        <v>174</v>
      </c>
      <c r="J13" s="180" t="s">
        <v>26</v>
      </c>
      <c r="K13" s="181" t="s">
        <v>1</v>
      </c>
      <c r="P13" s="183" t="s">
        <v>84</v>
      </c>
      <c r="Q13" s="179" t="s">
        <v>174</v>
      </c>
      <c r="R13" s="185" t="s">
        <v>3</v>
      </c>
      <c r="S13" s="185" t="s">
        <v>85</v>
      </c>
      <c r="T13" s="185" t="s">
        <v>1</v>
      </c>
      <c r="U13" s="186" t="s">
        <v>2</v>
      </c>
      <c r="V13" s="227" t="s">
        <v>86</v>
      </c>
      <c r="W13" s="184" t="s">
        <v>4</v>
      </c>
    </row>
    <row r="14" spans="1:23" ht="14.25">
      <c r="A14">
        <f t="shared" si="0"/>
        <v>5</v>
      </c>
      <c r="C14">
        <v>1</v>
      </c>
      <c r="D14" s="173"/>
      <c r="E14" s="170" t="str">
        <f>IF(ISERROR(MATCH(D14,小男申込!$B$9:$B$308,0)),"",VLOOKUP(MATCH(D14,小男申込!$B$9:$B$308,0),小男申込!$A$9:$F$308,3))</f>
        <v/>
      </c>
      <c r="F14" s="82" t="str">
        <f>IF(ISERROR(MATCH(D14,小男申込!$B$9:$B$308,0)),"",VLOOKUP(MATCH(D14,小男申込!$B$9:$B$308,0),小男申込!$A$9:$F$308,5))</f>
        <v/>
      </c>
      <c r="H14">
        <v>1</v>
      </c>
      <c r="I14" s="173"/>
      <c r="J14" s="170" t="str">
        <f>IF(ISERROR(MATCH(I14,小男申込!$B$9:$B$308,0)),"",VLOOKUP(MATCH(I14,小男申込!$B$9:$B$308,0),小男申込!$A$9:$F$308,3))</f>
        <v/>
      </c>
      <c r="K14" s="82" t="str">
        <f>IF(ISERROR(MATCH(I14,小男申込!$B$9:$B$308,0)),"",VLOOKUP(MATCH(I14,小男申込!$B$9:$B$308,0),小男申込!$A$9:$F$308,5))</f>
        <v/>
      </c>
      <c r="N14">
        <v>1</v>
      </c>
      <c r="O14" s="228">
        <v>1</v>
      </c>
      <c r="P14" s="229">
        <v>1</v>
      </c>
      <c r="Q14" s="230" t="str">
        <f>IF(VLOOKUP(MATCH($O14,$B$10:$B$63,0)+4+$P14-1,$A$10:$K$63,4)="","",VLOOKUP(MATCH($O14,$B$10:$B$63,0)+4+$P14-1,$A$10:$K$63,4))</f>
        <v/>
      </c>
      <c r="R14" s="231" t="str">
        <f>IF(ISERROR(MATCH($Q14,小男申込!$B$9:$B$308,0)),"",VLOOKUP(MATCH($Q14,小男申込!$B$9:$B$308,0),小男申込!$A$9:$F$308,3))</f>
        <v/>
      </c>
      <c r="S14" s="231" t="str">
        <f>IF(ISERROR(MATCH($Q14,小男申込!$B$9:$B$308,0)),"",VLOOKUP(MATCH($Q14,小男申込!$B$9:$B$308,0),小男申込!$A$9:$F$308,4))</f>
        <v/>
      </c>
      <c r="T14" s="231" t="str">
        <f>IF(ISERROR(MATCH($Q14,小男申込!$B$9:$B$308,0)),"",VLOOKUP(MATCH($Q14,小男申込!$B$9:$B$308,0),小男申込!$A$9:$F$308,5))</f>
        <v/>
      </c>
      <c r="U14" s="231" t="str">
        <f>IF(ISERROR(MATCH($Q14,小男申込!$B$9:$B$308,0)),"",VLOOKUP(MATCH($Q14,小男申込!$B$9:$B$308,0),小男申込!$A$9:$F$308,6))</f>
        <v/>
      </c>
      <c r="V14" s="231" t="str">
        <f>IF(VLOOKUP(MATCH($O14,$B$10:$B$63,0),$A$10:$K$63,4)="","",VLOOKUP(MATCH($O14,$B$10:$B$63,0),$A$10:$K$63,4))</f>
        <v/>
      </c>
      <c r="W14" s="232" t="str">
        <f>IF(VLOOKUP(MATCH($O14,$B$10:$B$63,0)+1,$A$10:$K$63,4)="","",VLOOKUP(MATCH($O14,$B$10:$B$63,0)+1,$A$10:$K$63,4))</f>
        <v/>
      </c>
    </row>
    <row r="15" spans="1:23">
      <c r="A15">
        <f t="shared" si="0"/>
        <v>6</v>
      </c>
      <c r="C15">
        <v>2</v>
      </c>
      <c r="D15" s="174"/>
      <c r="E15" s="170" t="str">
        <f>IF(ISERROR(MATCH(D15,小男申込!$B$9:$B$308,0)),"",VLOOKUP(MATCH(D15,小男申込!$B$9:$B$308,0),小男申込!$A$9:$F$308,3))</f>
        <v/>
      </c>
      <c r="F15" s="82" t="str">
        <f>IF(ISERROR(MATCH(D15,小男申込!$B$9:$B$308,0)),"",VLOOKUP(MATCH(D15,小男申込!$B$9:$B$308,0),小男申込!$A$9:$F$308,5))</f>
        <v/>
      </c>
      <c r="H15">
        <v>2</v>
      </c>
      <c r="I15" s="174"/>
      <c r="J15" s="170" t="str">
        <f>IF(ISERROR(MATCH(I15,小男申込!$B$9:$B$308,0)),"",VLOOKUP(MATCH(I15,小男申込!$B$9:$B$308,0),小男申込!$A$9:$F$308,3))</f>
        <v/>
      </c>
      <c r="K15" s="82" t="str">
        <f>IF(ISERROR(MATCH(I15,小男申込!$B$9:$B$308,0)),"",VLOOKUP(MATCH(I15,小男申込!$B$9:$B$308,0),小男申込!$A$9:$F$308,5))</f>
        <v/>
      </c>
      <c r="N15">
        <f t="shared" ref="N15:N37" si="1">N14+1</f>
        <v>2</v>
      </c>
      <c r="O15" s="154"/>
      <c r="P15" s="230">
        <v>2</v>
      </c>
      <c r="Q15" s="230" t="str">
        <f>IF(VLOOKUP(MATCH($O14,$B$10:$B$63,0)+4+$P15-1,$A$10:$K$63,4)="","",VLOOKUP(MATCH($O14,$B$10:$B$63,0)+4+$P15-1,$A$10:$K$63,4))</f>
        <v/>
      </c>
      <c r="R15" s="233" t="str">
        <f>IF(ISERROR(MATCH($Q15,小男申込!$B$9:$B$308,0)),"",VLOOKUP(MATCH($Q15,小男申込!$B$9:$B$308,0),小男申込!$A$9:$F$308,3))</f>
        <v/>
      </c>
      <c r="S15" s="233" t="str">
        <f>IF(ISERROR(MATCH($Q15,小男申込!$B$9:$B$308,0)),"",VLOOKUP(MATCH($Q15,小男申込!$B$9:$B$308,0),小男申込!$A$9:$F$308,4))</f>
        <v/>
      </c>
      <c r="T15" s="233" t="str">
        <f>IF(ISERROR(MATCH($Q15,小男申込!$B$9:$B$308,0)),"",VLOOKUP(MATCH($Q15,小男申込!$B$9:$B$308,0),小男申込!$A$9:$F$308,5))</f>
        <v/>
      </c>
      <c r="U15" s="233" t="str">
        <f>IF(ISERROR(MATCH($Q15,小男申込!$B$9:$B$308,0)),"",VLOOKUP(MATCH($Q15,小男申込!$B$9:$B$308,0),小男申込!$A$9:$F$308,6))</f>
        <v/>
      </c>
      <c r="V15" s="234" t="str">
        <f>IF(Q15="","",V14)</f>
        <v/>
      </c>
      <c r="W15" s="235"/>
    </row>
    <row r="16" spans="1:23">
      <c r="A16">
        <f t="shared" si="0"/>
        <v>7</v>
      </c>
      <c r="C16">
        <v>3</v>
      </c>
      <c r="D16" s="178"/>
      <c r="E16" s="170" t="str">
        <f>IF(ISERROR(MATCH(D16,小男申込!$B$9:$B$308,0)),"",VLOOKUP(MATCH(D16,小男申込!$B$9:$B$308,0),小男申込!$A$9:$F$308,3))</f>
        <v/>
      </c>
      <c r="F16" s="82" t="str">
        <f>IF(ISERROR(MATCH(D16,小男申込!$B$9:$B$308,0)),"",VLOOKUP(MATCH(D16,小男申込!$B$9:$B$308,0),小男申込!$A$9:$F$308,5))</f>
        <v/>
      </c>
      <c r="H16">
        <v>3</v>
      </c>
      <c r="I16" s="174"/>
      <c r="J16" s="170" t="str">
        <f>IF(ISERROR(MATCH(I16,小男申込!$B$9:$B$308,0)),"",VLOOKUP(MATCH(I16,小男申込!$B$9:$B$308,0),小男申込!$A$9:$F$308,3))</f>
        <v/>
      </c>
      <c r="K16" s="82" t="str">
        <f>IF(ISERROR(MATCH(I16,小男申込!$B$9:$B$308,0)),"",VLOOKUP(MATCH(I16,小男申込!$B$9:$B$308,0),小男申込!$A$9:$F$308,5))</f>
        <v/>
      </c>
      <c r="N16">
        <f t="shared" si="1"/>
        <v>3</v>
      </c>
      <c r="O16" s="154"/>
      <c r="P16" s="230">
        <v>3</v>
      </c>
      <c r="Q16" s="230" t="str">
        <f>IF(VLOOKUP(MATCH($O14,$B$10:$B$63,0)+4+$P16-1,$A$10:$K$63,4)="","",VLOOKUP(MATCH($O14,$B$10:$B$63,0)+4+$P16-1,$A$10:$K$63,4))</f>
        <v/>
      </c>
      <c r="R16" s="233" t="str">
        <f>IF(ISERROR(MATCH($Q16,小男申込!$B$9:$B$308,0)),"",VLOOKUP(MATCH($Q16,小男申込!$B$9:$B$308,0),小男申込!$A$9:$F$308,3))</f>
        <v/>
      </c>
      <c r="S16" s="233" t="str">
        <f>IF(ISERROR(MATCH($Q16,小男申込!$B$9:$B$308,0)),"",VLOOKUP(MATCH($Q16,小男申込!$B$9:$B$308,0),小男申込!$A$9:$F$308,4))</f>
        <v/>
      </c>
      <c r="T16" s="233" t="str">
        <f>IF(ISERROR(MATCH($Q16,小男申込!$B$9:$B$308,0)),"",VLOOKUP(MATCH($Q16,小男申込!$B$9:$B$308,0),小男申込!$A$9:$F$308,5))</f>
        <v/>
      </c>
      <c r="U16" s="233" t="str">
        <f>IF(ISERROR(MATCH($Q16,小男申込!$B$9:$B$308,0)),"",VLOOKUP(MATCH($Q16,小男申込!$B$9:$B$308,0),小男申込!$A$9:$F$308,6))</f>
        <v/>
      </c>
      <c r="V16" s="234" t="str">
        <f>IF(Q16="","",V14)</f>
        <v/>
      </c>
      <c r="W16" s="235"/>
    </row>
    <row r="17" spans="1:23">
      <c r="A17">
        <f t="shared" si="0"/>
        <v>8</v>
      </c>
      <c r="C17">
        <v>4</v>
      </c>
      <c r="D17" s="174"/>
      <c r="E17" s="170" t="str">
        <f>IF(ISERROR(MATCH(D17,小男申込!$B$9:$B$308,0)),"",VLOOKUP(MATCH(D17,小男申込!$B$9:$B$308,0),小男申込!$A$9:$F$308,3))</f>
        <v/>
      </c>
      <c r="F17" s="82" t="str">
        <f>IF(ISERROR(MATCH(D17,小男申込!$B$9:$B$308,0)),"",VLOOKUP(MATCH(D17,小男申込!$B$9:$B$308,0),小男申込!$A$9:$F$308,5))</f>
        <v/>
      </c>
      <c r="H17">
        <v>4</v>
      </c>
      <c r="I17" s="174"/>
      <c r="J17" s="170" t="str">
        <f>IF(ISERROR(MATCH(I17,小男申込!$B$9:$B$308,0)),"",VLOOKUP(MATCH(I17,小男申込!$B$9:$B$308,0),小男申込!$A$9:$F$308,3))</f>
        <v/>
      </c>
      <c r="K17" s="82" t="str">
        <f>IF(ISERROR(MATCH(I17,小男申込!$B$9:$B$308,0)),"",VLOOKUP(MATCH(I17,小男申込!$B$9:$B$308,0),小男申込!$A$9:$F$308,5))</f>
        <v/>
      </c>
      <c r="N17">
        <f t="shared" si="1"/>
        <v>4</v>
      </c>
      <c r="O17" s="154"/>
      <c r="P17" s="230">
        <v>4</v>
      </c>
      <c r="Q17" s="230" t="str">
        <f>IF(VLOOKUP(MATCH($O14,$B$10:$B$63,0)+4+$P17-1,$A$10:$K$63,4)="","",VLOOKUP(MATCH($O14,$B$10:$B$63,0)+4+$P17-1,$A$10:$K$63,4))</f>
        <v/>
      </c>
      <c r="R17" s="233" t="str">
        <f>IF(ISERROR(MATCH($Q17,小男申込!$B$9:$B$308,0)),"",VLOOKUP(MATCH($Q17,小男申込!$B$9:$B$308,0),小男申込!$A$9:$F$308,3))</f>
        <v/>
      </c>
      <c r="S17" s="233" t="str">
        <f>IF(ISERROR(MATCH($Q17,小男申込!$B$9:$B$308,0)),"",VLOOKUP(MATCH($Q17,小男申込!$B$9:$B$308,0),小男申込!$A$9:$F$308,4))</f>
        <v/>
      </c>
      <c r="T17" s="233" t="str">
        <f>IF(ISERROR(MATCH($Q17,小男申込!$B$9:$B$308,0)),"",VLOOKUP(MATCH($Q17,小男申込!$B$9:$B$308,0),小男申込!$A$9:$F$308,5))</f>
        <v/>
      </c>
      <c r="U17" s="233" t="str">
        <f>IF(ISERROR(MATCH($Q17,小男申込!$B$9:$B$308,0)),"",VLOOKUP(MATCH($Q17,小男申込!$B$9:$B$308,0),小男申込!$A$9:$F$308,6))</f>
        <v/>
      </c>
      <c r="V17" s="234" t="str">
        <f>IF(Q17="","",V14)</f>
        <v/>
      </c>
      <c r="W17" s="235"/>
    </row>
    <row r="18" spans="1:23">
      <c r="A18">
        <f t="shared" si="0"/>
        <v>9</v>
      </c>
      <c r="C18">
        <v>5</v>
      </c>
      <c r="D18" s="174"/>
      <c r="E18" s="170" t="str">
        <f>IF(ISERROR(MATCH(D18,小男申込!$B$9:$B$308,0)),"",VLOOKUP(MATCH(D18,小男申込!$B$9:$B$308,0),小男申込!$A$9:$F$308,3))</f>
        <v/>
      </c>
      <c r="F18" s="82" t="str">
        <f>IF(ISERROR(MATCH(D18,小男申込!$B$9:$B$308,0)),"",VLOOKUP(MATCH(D18,小男申込!$B$9:$B$308,0),小男申込!$A$9:$F$308,5))</f>
        <v/>
      </c>
      <c r="H18">
        <v>5</v>
      </c>
      <c r="I18" s="178"/>
      <c r="J18" s="170" t="str">
        <f>IF(ISERROR(MATCH(I18,小男申込!$B$9:$B$308,0)),"",VLOOKUP(MATCH(I18,小男申込!$B$9:$B$308,0),小男申込!$A$9:$F$308,3))</f>
        <v/>
      </c>
      <c r="K18" s="82" t="str">
        <f>IF(ISERROR(MATCH(I18,小男申込!$B$9:$B$308,0)),"",VLOOKUP(MATCH(I18,小男申込!$B$9:$B$308,0),小男申込!$A$9:$F$308,5))</f>
        <v/>
      </c>
      <c r="N18">
        <f t="shared" si="1"/>
        <v>5</v>
      </c>
      <c r="O18" s="154"/>
      <c r="P18" s="230">
        <v>5</v>
      </c>
      <c r="Q18" s="230" t="str">
        <f>IF(VLOOKUP(MATCH($O14,$B$10:$B$63,0)+4+$P18-1,$A$10:$K$63,4)="","",VLOOKUP(MATCH($O14,$B$10:$B$63,0)+4+$P18-1,$A$10:$K$63,4))</f>
        <v/>
      </c>
      <c r="R18" s="233" t="str">
        <f>IF(ISERROR(MATCH($Q18,小男申込!$B$9:$B$308,0)),"",VLOOKUP(MATCH($Q18,小男申込!$B$9:$B$308,0),小男申込!$A$9:$F$308,3))</f>
        <v/>
      </c>
      <c r="S18" s="233" t="str">
        <f>IF(ISERROR(MATCH($Q18,小男申込!$B$9:$B$308,0)),"",VLOOKUP(MATCH($Q18,小男申込!$B$9:$B$308,0),小男申込!$A$9:$F$308,4))</f>
        <v/>
      </c>
      <c r="T18" s="233" t="str">
        <f>IF(ISERROR(MATCH($Q18,小男申込!$B$9:$B$308,0)),"",VLOOKUP(MATCH($Q18,小男申込!$B$9:$B$308,0),小男申込!$A$9:$F$308,5))</f>
        <v/>
      </c>
      <c r="U18" s="233" t="str">
        <f>IF(ISERROR(MATCH($Q18,小男申込!$B$9:$B$308,0)),"",VLOOKUP(MATCH($Q18,小男申込!$B$9:$B$308,0),小男申込!$A$9:$F$308,6))</f>
        <v/>
      </c>
      <c r="V18" s="234" t="str">
        <f>IF(Q18="","",IF(U18="","",V14))</f>
        <v/>
      </c>
      <c r="W18" s="235"/>
    </row>
    <row r="19" spans="1:23">
      <c r="A19">
        <f t="shared" si="0"/>
        <v>10</v>
      </c>
      <c r="C19">
        <v>6</v>
      </c>
      <c r="D19" s="175"/>
      <c r="E19" s="170" t="str">
        <f>IF(ISERROR(MATCH(D19,小男申込!$B$9:$B$308,0)),"",VLOOKUP(MATCH(D19,小男申込!$B$9:$B$308,0),小男申込!$A$9:$F$308,3))</f>
        <v/>
      </c>
      <c r="F19" s="82" t="str">
        <f>IF(ISERROR(MATCH(D19,小男申込!$B$9:$B$308,0)),"",VLOOKUP(MATCH(D19,小男申込!$B$9:$B$308,0),小男申込!$A$9:$F$308,5))</f>
        <v/>
      </c>
      <c r="H19">
        <v>6</v>
      </c>
      <c r="I19" s="175"/>
      <c r="J19" s="170" t="str">
        <f>IF(ISERROR(MATCH(I19,小男申込!$B$9:$B$308,0)),"",VLOOKUP(MATCH(I19,小男申込!$B$9:$B$308,0),小男申込!$A$9:$F$308,3))</f>
        <v/>
      </c>
      <c r="K19" s="82" t="str">
        <f>IF(ISERROR(MATCH(I19,小男申込!$B$9:$B$308,0)),"",VLOOKUP(MATCH(I19,小男申込!$B$9:$B$308,0),小男申込!$A$9:$F$308,5))</f>
        <v/>
      </c>
      <c r="N19">
        <f t="shared" si="1"/>
        <v>6</v>
      </c>
      <c r="O19" s="187"/>
      <c r="P19" s="236">
        <v>6</v>
      </c>
      <c r="Q19" s="230" t="str">
        <f>IF(VLOOKUP(MATCH($O14,$B$10:$B$63,0)+4+$P19-1,$A$10:$K$63,4)="","",VLOOKUP(MATCH($O14,$B$10:$B$63,0)+4+$P19-1,$A$10:$K$63,4))</f>
        <v/>
      </c>
      <c r="R19" s="237" t="str">
        <f>IF(ISERROR(MATCH($Q19,小男申込!$B$9:$B$308,0)),"",VLOOKUP(MATCH($Q19,小男申込!$B$9:$B$308,0),小男申込!$A$9:$F$308,3))</f>
        <v/>
      </c>
      <c r="S19" s="237" t="str">
        <f>IF(ISERROR(MATCH($Q19,小男申込!$B$9:$B$308,0)),"",VLOOKUP(MATCH($Q19,小男申込!$B$9:$B$308,0),小男申込!$A$9:$F$308,4))</f>
        <v/>
      </c>
      <c r="T19" s="237" t="str">
        <f>IF(ISERROR(MATCH($Q19,小男申込!$B$9:$B$308,0)),"",VLOOKUP(MATCH($Q19,小男申込!$B$9:$B$308,0),小男申込!$A$9:$F$308,5))</f>
        <v/>
      </c>
      <c r="U19" s="237" t="str">
        <f>IF(ISERROR(MATCH($Q19,小男申込!$B$9:$B$308,0)),"",VLOOKUP(MATCH($Q19,小男申込!$B$9:$B$308,0),小男申込!$A$9:$F$308,6))</f>
        <v/>
      </c>
      <c r="V19" s="238" t="str">
        <f>IF(Q19="","",IF(U19="","",V14))</f>
        <v/>
      </c>
      <c r="W19" s="239"/>
    </row>
    <row r="20" spans="1:23" ht="14.25">
      <c r="A20">
        <f t="shared" si="0"/>
        <v>11</v>
      </c>
      <c r="N20">
        <f t="shared" si="1"/>
        <v>7</v>
      </c>
      <c r="O20" s="228">
        <f>O14+1</f>
        <v>2</v>
      </c>
      <c r="P20" s="229">
        <v>1</v>
      </c>
      <c r="Q20" s="240" t="str">
        <f>IF(VLOOKUP(MATCH($O20,$G$10:$G$63,0)+4+$P20-1,$A$10:$K$63,9)="","",VLOOKUP(MATCH($O20,$G$10:$G$63,0)+4+$P20-1,$A$10:$K$63,9))</f>
        <v/>
      </c>
      <c r="R20" s="231" t="str">
        <f>IF(ISERROR(MATCH($Q20,小男申込!$B$9:$B$308,0)),"",VLOOKUP(MATCH($Q20,小男申込!$B$9:$B$308,0),小男申込!$A$9:$F$308,3))</f>
        <v/>
      </c>
      <c r="S20" s="231" t="str">
        <f>IF(ISERROR(MATCH($Q20,小男申込!$B$9:$B$308,0)),"",VLOOKUP(MATCH($Q20,小男申込!$B$9:$B$308,0),小男申込!$A$9:$F$308,4))</f>
        <v/>
      </c>
      <c r="T20" s="231" t="str">
        <f>IF(ISERROR(MATCH($Q20,小男申込!$B$9:$B$308,0)),"",VLOOKUP(MATCH($Q20,小男申込!$B$9:$B$308,0),小男申込!$A$9:$F$308,5))</f>
        <v/>
      </c>
      <c r="U20" s="231" t="str">
        <f>IF(ISERROR(MATCH($Q20,小男申込!$B$9:$B$308,0)),"",VLOOKUP(MATCH($Q20,小男申込!$B$9:$B$308,0),小男申込!$A$9:$F$308,6))</f>
        <v/>
      </c>
      <c r="V20" s="231" t="str">
        <f>IF(VLOOKUP(MATCH($O20,$G$10:$G$63,0),$A$10:$K$63,9)="","",VLOOKUP(MATCH($O20,$G$10:$G$63,0),$A$10:$K$63,9))</f>
        <v/>
      </c>
      <c r="W20" s="232" t="str">
        <f>IF(VLOOKUP(MATCH($O20,$G$10:$G$63,0)+1,$A$10:$K$63,9)="","",VLOOKUP(MATCH($O20,$G$10:$G$63,0)+1,$A$10:$K$63,9))</f>
        <v/>
      </c>
    </row>
    <row r="21" spans="1:23" ht="14.25">
      <c r="A21">
        <f t="shared" si="0"/>
        <v>12</v>
      </c>
      <c r="B21" s="193">
        <f>G10+1</f>
        <v>3</v>
      </c>
      <c r="C21" s="80"/>
      <c r="D21" s="171"/>
      <c r="E21" s="168" t="s">
        <v>24</v>
      </c>
      <c r="F21" s="84"/>
      <c r="G21" s="194">
        <f>B21+1</f>
        <v>4</v>
      </c>
      <c r="H21" s="80"/>
      <c r="I21" s="171"/>
      <c r="J21" s="168" t="s">
        <v>24</v>
      </c>
      <c r="K21" s="84"/>
      <c r="N21">
        <f t="shared" si="1"/>
        <v>8</v>
      </c>
      <c r="O21" s="154"/>
      <c r="P21" s="230">
        <v>2</v>
      </c>
      <c r="Q21" s="230" t="str">
        <f>IF(VLOOKUP(MATCH($O20,$G$10:$G$63,0)+4+$P21-1,$A$10:$K$63,9)="","",VLOOKUP(MATCH($O20,$G$10:$G$63,0)+4+$P21-1,$A$10:$K$63,9))</f>
        <v/>
      </c>
      <c r="R21" s="233" t="str">
        <f>IF(ISERROR(MATCH($Q21,小男申込!$B$9:$B$308,0)),"",VLOOKUP(MATCH($Q21,小男申込!$B$9:$B$308,0),小男申込!$A$9:$F$308,3))</f>
        <v/>
      </c>
      <c r="S21" s="233" t="str">
        <f>IF(ISERROR(MATCH($Q21,小男申込!$B$9:$B$308,0)),"",VLOOKUP(MATCH($Q21,小男申込!$B$9:$B$308,0),小男申込!$A$9:$F$308,4))</f>
        <v/>
      </c>
      <c r="T21" s="233" t="str">
        <f>IF(ISERROR(MATCH($Q21,小男申込!$B$9:$B$308,0)),"",VLOOKUP(MATCH($Q21,小男申込!$B$9:$B$308,0),小男申込!$A$9:$F$308,5))</f>
        <v/>
      </c>
      <c r="U21" s="233" t="str">
        <f>IF(ISERROR(MATCH($Q21,小男申込!$B$9:$B$308,0)),"",VLOOKUP(MATCH($Q21,小男申込!$B$9:$B$308,0),小男申込!$A$9:$F$308,6))</f>
        <v/>
      </c>
      <c r="V21" s="234" t="str">
        <f>IF(Q21="","",V20)</f>
        <v/>
      </c>
      <c r="W21" s="235"/>
    </row>
    <row r="22" spans="1:23">
      <c r="A22">
        <f t="shared" si="0"/>
        <v>13</v>
      </c>
      <c r="D22" s="172"/>
      <c r="E22" s="169" t="s">
        <v>25</v>
      </c>
      <c r="F22" s="84"/>
      <c r="I22" s="172"/>
      <c r="J22" s="169" t="s">
        <v>25</v>
      </c>
      <c r="K22" s="84"/>
      <c r="N22">
        <f t="shared" si="1"/>
        <v>9</v>
      </c>
      <c r="O22" s="154"/>
      <c r="P22" s="230">
        <v>3</v>
      </c>
      <c r="Q22" s="230" t="str">
        <f>IF(VLOOKUP(MATCH($O20,$G$10:$G$63,0)+4+$P22-1,$A$10:$K$63,9)="","",VLOOKUP(MATCH($O20,$G$10:$G$63,0)+4+$P22-1,$A$10:$K$63,9))</f>
        <v/>
      </c>
      <c r="R22" s="233" t="str">
        <f>IF(ISERROR(MATCH($Q22,小男申込!$B$9:$B$308,0)),"",VLOOKUP(MATCH($Q22,小男申込!$B$9:$B$308,0),小男申込!$A$9:$F$308,3))</f>
        <v/>
      </c>
      <c r="S22" s="233" t="str">
        <f>IF(ISERROR(MATCH($Q22,小男申込!$B$9:$B$308,0)),"",VLOOKUP(MATCH($Q22,小男申込!$B$9:$B$308,0),小男申込!$A$9:$F$308,4))</f>
        <v/>
      </c>
      <c r="T22" s="233" t="str">
        <f>IF(ISERROR(MATCH($Q22,小男申込!$B$9:$B$308,0)),"",VLOOKUP(MATCH($Q22,小男申込!$B$9:$B$308,0),小男申込!$A$9:$F$308,5))</f>
        <v/>
      </c>
      <c r="U22" s="233" t="str">
        <f>IF(ISERROR(MATCH($Q22,小男申込!$B$9:$B$308,0)),"",VLOOKUP(MATCH($Q22,小男申込!$B$9:$B$308,0),小男申込!$A$9:$F$308,6))</f>
        <v/>
      </c>
      <c r="V22" s="234" t="str">
        <f>IF(Q22="","",V20)</f>
        <v/>
      </c>
      <c r="W22" s="235"/>
    </row>
    <row r="23" spans="1:23">
      <c r="A23">
        <f t="shared" si="0"/>
        <v>14</v>
      </c>
      <c r="D23" s="182" t="s">
        <v>65</v>
      </c>
      <c r="E23" s="324" t="str">
        <f>IF(D25="","",VLOOKUP(MATCH(D25,小男申込!$B$9:$B$308,0),小男申込!$A$9:$F$308,6)&amp;D21)</f>
        <v/>
      </c>
      <c r="F23" s="325"/>
      <c r="I23" s="182" t="s">
        <v>65</v>
      </c>
      <c r="J23" s="324" t="str">
        <f>IF(I25="","",VLOOKUP(MATCH(I25,小男申込!$B$9:$B$308,0),小男申込!$A$9:$F$308,6)&amp;I21)</f>
        <v/>
      </c>
      <c r="K23" s="325"/>
      <c r="N23">
        <f t="shared" si="1"/>
        <v>10</v>
      </c>
      <c r="O23" s="154"/>
      <c r="P23" s="230">
        <v>4</v>
      </c>
      <c r="Q23" s="230" t="str">
        <f>IF(VLOOKUP(MATCH($O20,$G$10:$G$63,0)+4+$P23-1,$A$10:$K$63,9)="","",VLOOKUP(MATCH($O20,$G$10:$G$63,0)+4+$P23-1,$A$10:$K$63,9))</f>
        <v/>
      </c>
      <c r="R23" s="233" t="str">
        <f>IF(ISERROR(MATCH($Q23,小男申込!$B$9:$B$308,0)),"",VLOOKUP(MATCH($Q23,小男申込!$B$9:$B$308,0),小男申込!$A$9:$F$308,3))</f>
        <v/>
      </c>
      <c r="S23" s="233" t="str">
        <f>IF(ISERROR(MATCH($Q23,小男申込!$B$9:$B$308,0)),"",VLOOKUP(MATCH($Q23,小男申込!$B$9:$B$308,0),小男申込!$A$9:$F$308,4))</f>
        <v/>
      </c>
      <c r="T23" s="233" t="str">
        <f>IF(ISERROR(MATCH($Q23,小男申込!$B$9:$B$308,0)),"",VLOOKUP(MATCH($Q23,小男申込!$B$9:$B$308,0),小男申込!$A$9:$F$308,5))</f>
        <v/>
      </c>
      <c r="U23" s="233" t="str">
        <f>IF(ISERROR(MATCH($Q23,小男申込!$B$9:$B$308,0)),"",VLOOKUP(MATCH($Q23,小男申込!$B$9:$B$308,0),小男申込!$A$9:$F$308,6))</f>
        <v/>
      </c>
      <c r="V23" s="234" t="str">
        <f>IF(Q23="","",V20)</f>
        <v/>
      </c>
      <c r="W23" s="235"/>
    </row>
    <row r="24" spans="1:23">
      <c r="A24">
        <f t="shared" si="0"/>
        <v>15</v>
      </c>
      <c r="D24" s="179" t="s">
        <v>174</v>
      </c>
      <c r="E24" s="180" t="s">
        <v>26</v>
      </c>
      <c r="F24" s="181" t="s">
        <v>1</v>
      </c>
      <c r="I24" s="179" t="s">
        <v>174</v>
      </c>
      <c r="J24" s="180" t="s">
        <v>26</v>
      </c>
      <c r="K24" s="181" t="s">
        <v>1</v>
      </c>
      <c r="N24">
        <f t="shared" si="1"/>
        <v>11</v>
      </c>
      <c r="O24" s="154"/>
      <c r="P24" s="230">
        <v>5</v>
      </c>
      <c r="Q24" s="230" t="str">
        <f>IF(VLOOKUP(MATCH($O20,$G$10:$G$63,0)+4+$P24-1,$A$10:$K$63,9)="","",VLOOKUP(MATCH($O20,$G$10:$G$63,0)+4+$P24-1,$A$10:$K$63,9))</f>
        <v/>
      </c>
      <c r="R24" s="233" t="str">
        <f>IF(ISERROR(MATCH($Q24,小男申込!$B$9:$B$308,0)),"",VLOOKUP(MATCH($Q24,小男申込!$B$9:$B$308,0),小男申込!$A$9:$F$308,3))</f>
        <v/>
      </c>
      <c r="S24" s="233" t="str">
        <f>IF(ISERROR(MATCH($Q24,小男申込!$B$9:$B$308,0)),"",VLOOKUP(MATCH($Q24,小男申込!$B$9:$B$308,0),小男申込!$A$9:$F$308,4))</f>
        <v/>
      </c>
      <c r="T24" s="233" t="str">
        <f>IF(ISERROR(MATCH($Q24,小男申込!$B$9:$B$308,0)),"",VLOOKUP(MATCH($Q24,小男申込!$B$9:$B$308,0),小男申込!$A$9:$F$308,5))</f>
        <v/>
      </c>
      <c r="U24" s="233" t="str">
        <f>IF(ISERROR(MATCH($Q24,小男申込!$B$9:$B$308,0)),"",VLOOKUP(MATCH($Q24,小男申込!$B$9:$B$308,0),小男申込!$A$9:$F$308,6))</f>
        <v/>
      </c>
      <c r="V24" s="234" t="str">
        <f>IF(Q24="","",IF(U24="","",V20))</f>
        <v/>
      </c>
      <c r="W24" s="235"/>
    </row>
    <row r="25" spans="1:23">
      <c r="A25">
        <f t="shared" si="0"/>
        <v>16</v>
      </c>
      <c r="C25">
        <v>1</v>
      </c>
      <c r="D25" s="173"/>
      <c r="E25" s="170" t="str">
        <f>IF(ISERROR(MATCH(D25,小男申込!$B$9:$B$308,0)),"",VLOOKUP(MATCH(D25,小男申込!$B$9:$B$308,0),小男申込!$A$9:$F$308,3))</f>
        <v/>
      </c>
      <c r="F25" s="82" t="str">
        <f>IF(ISERROR(MATCH(D25,小男申込!$B$9:$B$308,0)),"",VLOOKUP(MATCH(D25,小男申込!$B$9:$B$308,0),小男申込!$A$9:$F$308,5))</f>
        <v/>
      </c>
      <c r="H25">
        <v>1</v>
      </c>
      <c r="I25" s="173"/>
      <c r="J25" s="170" t="str">
        <f>IF(ISERROR(MATCH(I25,小男申込!$B$9:$B$308,0)),"",VLOOKUP(MATCH(I25,小男申込!$B$9:$B$308,0),小男申込!$A$9:$F$308,3))</f>
        <v/>
      </c>
      <c r="K25" s="82" t="str">
        <f>IF(ISERROR(MATCH(I25,小男申込!$B$9:$B$308,0)),"",VLOOKUP(MATCH(I25,小男申込!$B$9:$B$308,0),小男申込!$A$9:$F$308,5))</f>
        <v/>
      </c>
      <c r="N25">
        <f t="shared" si="1"/>
        <v>12</v>
      </c>
      <c r="O25" s="187"/>
      <c r="P25" s="236">
        <v>6</v>
      </c>
      <c r="Q25" s="230" t="str">
        <f>IF(VLOOKUP(MATCH($O20,$G$10:$G$63,0)+4+$P25-1,$A$10:$K$63,9)="","",VLOOKUP(MATCH($O20,$G$10:$G$63,0)+4+$P25-1,$A$10:$K$63,9))</f>
        <v/>
      </c>
      <c r="R25" s="237" t="str">
        <f>IF(ISERROR(MATCH($Q25,小男申込!$B$9:$B$308,0)),"",VLOOKUP(MATCH($Q25,小男申込!$B$9:$B$308,0),小男申込!$A$9:$F$308,3))</f>
        <v/>
      </c>
      <c r="S25" s="237" t="str">
        <f>IF(ISERROR(MATCH($Q25,小男申込!$B$9:$B$308,0)),"",VLOOKUP(MATCH($Q25,小男申込!$B$9:$B$308,0),小男申込!$A$9:$F$308,4))</f>
        <v/>
      </c>
      <c r="T25" s="237" t="str">
        <f>IF(ISERROR(MATCH($Q25,小男申込!$B$9:$B$308,0)),"",VLOOKUP(MATCH($Q25,小男申込!$B$9:$B$308,0),小男申込!$A$9:$F$308,5))</f>
        <v/>
      </c>
      <c r="U25" s="237" t="str">
        <f>IF(ISERROR(MATCH($Q25,小男申込!$B$9:$B$308,0)),"",VLOOKUP(MATCH($Q25,小男申込!$B$9:$B$308,0),小男申込!$A$9:$F$308,6))</f>
        <v/>
      </c>
      <c r="V25" s="238" t="str">
        <f>IF(Q25="","",IF(U25="","",V20))</f>
        <v/>
      </c>
      <c r="W25" s="239"/>
    </row>
    <row r="26" spans="1:23" ht="14.25">
      <c r="A26">
        <f t="shared" si="0"/>
        <v>17</v>
      </c>
      <c r="C26">
        <v>2</v>
      </c>
      <c r="D26" s="174"/>
      <c r="E26" s="170" t="str">
        <f>IF(ISERROR(MATCH(D26,小男申込!$B$9:$B$308,0)),"",VLOOKUP(MATCH(D26,小男申込!$B$9:$B$308,0),小男申込!$A$9:$F$308,3))</f>
        <v/>
      </c>
      <c r="F26" s="82" t="str">
        <f>IF(ISERROR(MATCH(D26,小男申込!$B$9:$B$308,0)),"",VLOOKUP(MATCH(D26,小男申込!$B$9:$B$308,0),小男申込!$A$9:$F$308,5))</f>
        <v/>
      </c>
      <c r="H26">
        <v>2</v>
      </c>
      <c r="I26" s="174"/>
      <c r="J26" s="170" t="str">
        <f>IF(ISERROR(MATCH(I26,小男申込!$B$9:$B$308,0)),"",VLOOKUP(MATCH(I26,小男申込!$B$9:$B$308,0),小男申込!$A$9:$F$308,3))</f>
        <v/>
      </c>
      <c r="K26" s="82" t="str">
        <f>IF(ISERROR(MATCH(I26,小男申込!$B$9:$B$308,0)),"",VLOOKUP(MATCH(I26,小男申込!$B$9:$B$308,0),小男申込!$A$9:$F$308,5))</f>
        <v/>
      </c>
      <c r="N26">
        <f t="shared" si="1"/>
        <v>13</v>
      </c>
      <c r="O26" s="228">
        <f>O20+1</f>
        <v>3</v>
      </c>
      <c r="P26" s="229">
        <v>1</v>
      </c>
      <c r="Q26" s="240" t="str">
        <f>IF(VLOOKUP(MATCH($O26,$B$10:$B$63,0)+4+$P26-1,$A$10:$K$63,4)="","",VLOOKUP(MATCH($O26,$B$10:$B$63,0)+4+$P26-1,$A$10:$K$63,4))</f>
        <v/>
      </c>
      <c r="R26" s="231" t="str">
        <f>IF(ISERROR(MATCH($Q26,小男申込!$B$9:$B$308,0)),"",VLOOKUP(MATCH($Q26,小男申込!$B$9:$B$308,0),小男申込!$A$9:$F$308,3))</f>
        <v/>
      </c>
      <c r="S26" s="231" t="str">
        <f>IF(ISERROR(MATCH($Q26,小男申込!$B$9:$B$308,0)),"",VLOOKUP(MATCH($Q26,小男申込!$B$9:$B$308,0),小男申込!$A$9:$F$308,4))</f>
        <v/>
      </c>
      <c r="T26" s="231" t="str">
        <f>IF(ISERROR(MATCH($Q26,小男申込!$B$9:$B$308,0)),"",VLOOKUP(MATCH($Q26,小男申込!$B$9:$B$308,0),小男申込!$A$9:$F$308,5))</f>
        <v/>
      </c>
      <c r="U26" s="231" t="str">
        <f>IF(ISERROR(MATCH($Q26,小男申込!$B$9:$B$308,0)),"",VLOOKUP(MATCH($Q26,小男申込!$B$9:$B$308,0),小男申込!$A$9:$F$308,6))</f>
        <v/>
      </c>
      <c r="V26" s="231" t="str">
        <f>IF(VLOOKUP(MATCH($O26,$B$10:$B$63,0),$A$10:$K$63,4)="","",VLOOKUP(MATCH($O26,$B$10:$B$63,0),$A$10:$K$63,4))</f>
        <v/>
      </c>
      <c r="W26" s="232" t="str">
        <f>IF(VLOOKUP(MATCH($O26,$B$10:$B$63,0)+1,$A$10:$K$63,4)="","",VLOOKUP(MATCH($O26,$B$10:$B$63,0)+1,$A$10:$K$63,4))</f>
        <v/>
      </c>
    </row>
    <row r="27" spans="1:23">
      <c r="A27">
        <f t="shared" si="0"/>
        <v>18</v>
      </c>
      <c r="C27">
        <v>3</v>
      </c>
      <c r="D27" s="174"/>
      <c r="E27" s="170" t="str">
        <f>IF(ISERROR(MATCH(D27,小男申込!$B$9:$B$308,0)),"",VLOOKUP(MATCH(D27,小男申込!$B$9:$B$308,0),小男申込!$A$9:$F$308,3))</f>
        <v/>
      </c>
      <c r="F27" s="82" t="str">
        <f>IF(ISERROR(MATCH(D27,小男申込!$B$9:$B$308,0)),"",VLOOKUP(MATCH(D27,小男申込!$B$9:$B$308,0),小男申込!$A$9:$F$308,5))</f>
        <v/>
      </c>
      <c r="H27">
        <v>3</v>
      </c>
      <c r="I27" s="178"/>
      <c r="J27" s="170" t="str">
        <f>IF(ISERROR(MATCH(I27,小男申込!$B$9:$B$308,0)),"",VLOOKUP(MATCH(I27,小男申込!$B$9:$B$308,0),小男申込!$A$9:$F$308,3))</f>
        <v/>
      </c>
      <c r="K27" s="82" t="str">
        <f>IF(ISERROR(MATCH(I27,小男申込!$B$9:$B$308,0)),"",VLOOKUP(MATCH(I27,小男申込!$B$9:$B$308,0),小男申込!$A$9:$F$308,5))</f>
        <v/>
      </c>
      <c r="N27">
        <f t="shared" si="1"/>
        <v>14</v>
      </c>
      <c r="O27" s="154"/>
      <c r="P27" s="230">
        <v>2</v>
      </c>
      <c r="Q27" s="230" t="str">
        <f>IF(VLOOKUP(MATCH($O26,$B$10:$B$63,0)+4+$P27-1,$A$10:$K$63,4)="","",VLOOKUP(MATCH($O26,$B$10:$B$63,0)+4+$P27-1,$A$10:$K$63,4))</f>
        <v/>
      </c>
      <c r="R27" s="233" t="str">
        <f>IF(ISERROR(MATCH($Q27,小男申込!$B$9:$B$308,0)),"",VLOOKUP(MATCH($Q27,小男申込!$B$9:$B$308,0),小男申込!$A$9:$F$308,3))</f>
        <v/>
      </c>
      <c r="S27" s="233" t="str">
        <f>IF(ISERROR(MATCH($Q27,小男申込!$B$9:$B$308,0)),"",VLOOKUP(MATCH($Q27,小男申込!$B$9:$B$308,0),小男申込!$A$9:$F$308,4))</f>
        <v/>
      </c>
      <c r="T27" s="233" t="str">
        <f>IF(ISERROR(MATCH($Q27,小男申込!$B$9:$B$308,0)),"",VLOOKUP(MATCH($Q27,小男申込!$B$9:$B$308,0),小男申込!$A$9:$F$308,5))</f>
        <v/>
      </c>
      <c r="U27" s="233" t="str">
        <f>IF(ISERROR(MATCH($Q27,小男申込!$B$9:$B$308,0)),"",VLOOKUP(MATCH($Q27,小男申込!$B$9:$B$308,0),小男申込!$A$9:$F$308,6))</f>
        <v/>
      </c>
      <c r="V27" s="234" t="str">
        <f>IF(Q27="","",V26)</f>
        <v/>
      </c>
      <c r="W27" s="235"/>
    </row>
    <row r="28" spans="1:23">
      <c r="A28">
        <f t="shared" si="0"/>
        <v>19</v>
      </c>
      <c r="C28">
        <v>4</v>
      </c>
      <c r="D28" s="174"/>
      <c r="E28" s="170" t="str">
        <f>IF(ISERROR(MATCH(D28,小男申込!$B$9:$B$308,0)),"",VLOOKUP(MATCH(D28,小男申込!$B$9:$B$308,0),小男申込!$A$9:$F$308,3))</f>
        <v/>
      </c>
      <c r="F28" s="82" t="str">
        <f>IF(ISERROR(MATCH(D28,小男申込!$B$9:$B$308,0)),"",VLOOKUP(MATCH(D28,小男申込!$B$9:$B$308,0),小男申込!$A$9:$F$308,5))</f>
        <v/>
      </c>
      <c r="H28">
        <v>4</v>
      </c>
      <c r="I28" s="174"/>
      <c r="J28" s="170" t="str">
        <f>IF(ISERROR(MATCH(I28,小男申込!$B$9:$B$308,0)),"",VLOOKUP(MATCH(I28,小男申込!$B$9:$B$308,0),小男申込!$A$9:$F$308,3))</f>
        <v/>
      </c>
      <c r="K28" s="82" t="str">
        <f>IF(ISERROR(MATCH(I28,小男申込!$B$9:$B$308,0)),"",VLOOKUP(MATCH(I28,小男申込!$B$9:$B$308,0),小男申込!$A$9:$F$308,5))</f>
        <v/>
      </c>
      <c r="N28">
        <f t="shared" si="1"/>
        <v>15</v>
      </c>
      <c r="O28" s="154"/>
      <c r="P28" s="230">
        <v>3</v>
      </c>
      <c r="Q28" s="230" t="str">
        <f>IF(VLOOKUP(MATCH($O26,$B$10:$B$63,0)+4+$P28-1,$A$10:$K$63,4)="","",VLOOKUP(MATCH($O26,$B$10:$B$63,0)+4+$P28-1,$A$10:$K$63,4))</f>
        <v/>
      </c>
      <c r="R28" s="233" t="str">
        <f>IF(ISERROR(MATCH($Q28,小男申込!$B$9:$B$308,0)),"",VLOOKUP(MATCH($Q28,小男申込!$B$9:$B$308,0),小男申込!$A$9:$F$308,3))</f>
        <v/>
      </c>
      <c r="S28" s="233" t="str">
        <f>IF(ISERROR(MATCH($Q28,小男申込!$B$9:$B$308,0)),"",VLOOKUP(MATCH($Q28,小男申込!$B$9:$B$308,0),小男申込!$A$9:$F$308,4))</f>
        <v/>
      </c>
      <c r="T28" s="233" t="str">
        <f>IF(ISERROR(MATCH($Q28,小男申込!$B$9:$B$308,0)),"",VLOOKUP(MATCH($Q28,小男申込!$B$9:$B$308,0),小男申込!$A$9:$F$308,5))</f>
        <v/>
      </c>
      <c r="U28" s="233" t="str">
        <f>IF(ISERROR(MATCH($Q28,小男申込!$B$9:$B$308,0)),"",VLOOKUP(MATCH($Q28,小男申込!$B$9:$B$308,0),小男申込!$A$9:$F$308,6))</f>
        <v/>
      </c>
      <c r="V28" s="234" t="str">
        <f>IF(Q28="","",V26)</f>
        <v/>
      </c>
      <c r="W28" s="235"/>
    </row>
    <row r="29" spans="1:23">
      <c r="A29">
        <f t="shared" si="0"/>
        <v>20</v>
      </c>
      <c r="C29">
        <v>5</v>
      </c>
      <c r="D29" s="174"/>
      <c r="E29" s="170" t="str">
        <f>IF(ISERROR(MATCH(D29,小男申込!$B$9:$B$308,0)),"",VLOOKUP(MATCH(D29,小男申込!$B$9:$B$308,0),小男申込!$A$9:$F$308,3))</f>
        <v/>
      </c>
      <c r="F29" s="82" t="str">
        <f>IF(ISERROR(MATCH(D29,小男申込!$B$9:$B$308,0)),"",VLOOKUP(MATCH(D29,小男申込!$B$9:$B$308,0),小男申込!$A$9:$F$308,5))</f>
        <v/>
      </c>
      <c r="H29">
        <v>5</v>
      </c>
      <c r="I29" s="178"/>
      <c r="J29" s="170" t="str">
        <f>IF(ISERROR(MATCH(I29,小男申込!$B$9:$B$308,0)),"",VLOOKUP(MATCH(I29,小男申込!$B$9:$B$308,0),小男申込!$A$9:$F$308,3))</f>
        <v/>
      </c>
      <c r="K29" s="82" t="str">
        <f>IF(ISERROR(MATCH(I29,小男申込!$B$9:$B$308,0)),"",VLOOKUP(MATCH(I29,小男申込!$B$9:$B$308,0),小男申込!$A$9:$F$308,5))</f>
        <v/>
      </c>
      <c r="N29">
        <f t="shared" si="1"/>
        <v>16</v>
      </c>
      <c r="O29" s="154"/>
      <c r="P29" s="230">
        <v>4</v>
      </c>
      <c r="Q29" s="230" t="str">
        <f>IF(VLOOKUP(MATCH($O26,$B$10:$B$63,0)+4+$P29-1,$A$10:$K$63,4)="","",VLOOKUP(MATCH($O26,$B$10:$B$63,0)+4+$P29-1,$A$10:$K$63,4))</f>
        <v/>
      </c>
      <c r="R29" s="233" t="str">
        <f>IF(ISERROR(MATCH($Q29,小男申込!$B$9:$B$308,0)),"",VLOOKUP(MATCH($Q29,小男申込!$B$9:$B$308,0),小男申込!$A$9:$F$308,3))</f>
        <v/>
      </c>
      <c r="S29" s="233" t="str">
        <f>IF(ISERROR(MATCH($Q29,小男申込!$B$9:$B$308,0)),"",VLOOKUP(MATCH($Q29,小男申込!$B$9:$B$308,0),小男申込!$A$9:$F$308,4))</f>
        <v/>
      </c>
      <c r="T29" s="233" t="str">
        <f>IF(ISERROR(MATCH($Q29,小男申込!$B$9:$B$308,0)),"",VLOOKUP(MATCH($Q29,小男申込!$B$9:$B$308,0),小男申込!$A$9:$F$308,5))</f>
        <v/>
      </c>
      <c r="U29" s="233" t="str">
        <f>IF(ISERROR(MATCH($Q29,小男申込!$B$9:$B$308,0)),"",VLOOKUP(MATCH($Q29,小男申込!$B$9:$B$308,0),小男申込!$A$9:$F$308,6))</f>
        <v/>
      </c>
      <c r="V29" s="234" t="str">
        <f>IF(Q29="","",V26)</f>
        <v/>
      </c>
      <c r="W29" s="235"/>
    </row>
    <row r="30" spans="1:23">
      <c r="A30">
        <f t="shared" si="0"/>
        <v>21</v>
      </c>
      <c r="C30">
        <v>6</v>
      </c>
      <c r="D30" s="175"/>
      <c r="E30" s="170" t="str">
        <f>IF(ISERROR(MATCH(D30,小男申込!$B$9:$B$308,0)),"",VLOOKUP(MATCH(D30,小男申込!$B$9:$B$308,0),小男申込!$A$9:$F$308,3))</f>
        <v/>
      </c>
      <c r="F30" s="82" t="str">
        <f>IF(ISERROR(MATCH(D30,小男申込!$B$9:$B$308,0)),"",VLOOKUP(MATCH(D30,小男申込!$B$9:$B$308,0),小男申込!$A$9:$F$308,5))</f>
        <v/>
      </c>
      <c r="H30">
        <v>6</v>
      </c>
      <c r="I30" s="175"/>
      <c r="J30" s="170" t="str">
        <f>IF(ISERROR(MATCH(I30,小男申込!$B$9:$B$308,0)),"",VLOOKUP(MATCH(I30,小男申込!$B$9:$B$308,0),小男申込!$A$9:$F$308,3))</f>
        <v/>
      </c>
      <c r="K30" s="82" t="str">
        <f>IF(ISERROR(MATCH(I30,小男申込!$B$9:$B$308,0)),"",VLOOKUP(MATCH(I30,小男申込!$B$9:$B$308,0),小男申込!$A$9:$F$308,5))</f>
        <v/>
      </c>
      <c r="N30">
        <f t="shared" si="1"/>
        <v>17</v>
      </c>
      <c r="O30" s="154"/>
      <c r="P30" s="230">
        <v>5</v>
      </c>
      <c r="Q30" s="230" t="str">
        <f>IF(VLOOKUP(MATCH($O26,$B$10:$B$63,0)+4+$P30-1,$A$10:$K$63,4)="","",VLOOKUP(MATCH($O26,$B$10:$B$63,0)+4+$P30-1,$A$10:$K$63,4))</f>
        <v/>
      </c>
      <c r="R30" s="233" t="str">
        <f>IF(ISERROR(MATCH($Q30,小男申込!$B$9:$B$308,0)),"",VLOOKUP(MATCH($Q30,小男申込!$B$9:$B$308,0),小男申込!$A$9:$F$308,3))</f>
        <v/>
      </c>
      <c r="S30" s="233" t="str">
        <f>IF(ISERROR(MATCH($Q30,小男申込!$B$9:$B$308,0)),"",VLOOKUP(MATCH($Q30,小男申込!$B$9:$B$308,0),小男申込!$A$9:$F$308,4))</f>
        <v/>
      </c>
      <c r="T30" s="233" t="str">
        <f>IF(ISERROR(MATCH($Q30,小男申込!$B$9:$B$308,0)),"",VLOOKUP(MATCH($Q30,小男申込!$B$9:$B$308,0),小男申込!$A$9:$F$308,5))</f>
        <v/>
      </c>
      <c r="U30" s="233" t="str">
        <f>IF(ISERROR(MATCH($Q30,小男申込!$B$9:$B$308,0)),"",VLOOKUP(MATCH($Q30,小男申込!$B$9:$B$308,0),小男申込!$A$9:$F$308,6))</f>
        <v/>
      </c>
      <c r="V30" s="234" t="str">
        <f>IF(Q30="","",IF(U30="","",V26))</f>
        <v/>
      </c>
      <c r="W30" s="235"/>
    </row>
    <row r="31" spans="1:23">
      <c r="A31">
        <f t="shared" si="0"/>
        <v>22</v>
      </c>
      <c r="N31">
        <f t="shared" si="1"/>
        <v>18</v>
      </c>
      <c r="O31" s="187"/>
      <c r="P31" s="236">
        <v>6</v>
      </c>
      <c r="Q31" s="230" t="str">
        <f>IF(VLOOKUP(MATCH($O26,$B$10:$B$63,0)+4+$P31-1,$A$10:$K$63,4)="","",VLOOKUP(MATCH($O26,$B$10:$B$63,0)+4+$P31-1,$A$10:$K$63,4))</f>
        <v/>
      </c>
      <c r="R31" s="237" t="str">
        <f>IF(ISERROR(MATCH($Q31,小男申込!$B$9:$B$308,0)),"",VLOOKUP(MATCH($Q31,小男申込!$B$9:$B$308,0),小男申込!$A$9:$F$308,3))</f>
        <v/>
      </c>
      <c r="S31" s="237" t="str">
        <f>IF(ISERROR(MATCH($Q31,小男申込!$B$9:$B$308,0)),"",VLOOKUP(MATCH($Q31,小男申込!$B$9:$B$308,0),小男申込!$A$9:$F$308,4))</f>
        <v/>
      </c>
      <c r="T31" s="237" t="str">
        <f>IF(ISERROR(MATCH($Q31,小男申込!$B$9:$B$308,0)),"",VLOOKUP(MATCH($Q31,小男申込!$B$9:$B$308,0),小男申込!$A$9:$F$308,5))</f>
        <v/>
      </c>
      <c r="U31" s="237" t="str">
        <f>IF(ISERROR(MATCH($Q31,小男申込!$B$9:$B$308,0)),"",VLOOKUP(MATCH($Q31,小男申込!$B$9:$B$308,0),小男申込!$A$9:$F$308,6))</f>
        <v/>
      </c>
      <c r="V31" s="238" t="str">
        <f>IF(Q31="","",IF(U31="","",V26))</f>
        <v/>
      </c>
      <c r="W31" s="239"/>
    </row>
    <row r="32" spans="1:23" ht="14.25">
      <c r="B32" s="215"/>
      <c r="C32" s="80"/>
      <c r="D32" s="97"/>
      <c r="E32" s="84"/>
      <c r="F32" s="84"/>
      <c r="G32" s="215"/>
      <c r="H32" s="80"/>
      <c r="I32" s="97"/>
      <c r="J32" s="84"/>
      <c r="K32" s="84"/>
      <c r="N32">
        <f t="shared" si="1"/>
        <v>19</v>
      </c>
      <c r="O32" s="228">
        <f>O26+1</f>
        <v>4</v>
      </c>
      <c r="P32" s="229">
        <v>1</v>
      </c>
      <c r="Q32" s="240" t="str">
        <f>IF(VLOOKUP(MATCH($O32,$G$10:$G$63,0)+4+$P32-1,$A$10:$K$63,9)="","",VLOOKUP(MATCH($O32,$G$10:$G$63,0)+4+$P32-1,$A$10:$K$63,9))</f>
        <v/>
      </c>
      <c r="R32" s="231" t="str">
        <f>IF(ISERROR(MATCH($Q32,小男申込!$B$9:$B$308,0)),"",VLOOKUP(MATCH($Q32,小男申込!$B$9:$B$308,0),小男申込!$A$9:$F$308,3))</f>
        <v/>
      </c>
      <c r="S32" s="231" t="str">
        <f>IF(ISERROR(MATCH($Q32,小男申込!$B$9:$B$308,0)),"",VLOOKUP(MATCH($Q32,小男申込!$B$9:$B$308,0),小男申込!$A$9:$F$308,4))</f>
        <v/>
      </c>
      <c r="T32" s="231" t="str">
        <f>IF(ISERROR(MATCH($Q32,小男申込!$B$9:$B$308,0)),"",VLOOKUP(MATCH($Q32,小男申込!$B$9:$B$308,0),小男申込!$A$9:$F$308,5))</f>
        <v/>
      </c>
      <c r="U32" s="231" t="str">
        <f>IF(ISERROR(MATCH($Q32,小男申込!$B$9:$B$308,0)),"",VLOOKUP(MATCH($Q32,小男申込!$B$9:$B$308,0),小男申込!$A$9:$F$308,6))</f>
        <v/>
      </c>
      <c r="V32" s="231" t="str">
        <f>IF(VLOOKUP(MATCH($O32,$G$10:$G$63,0),$A$10:$K$63,9)="","",VLOOKUP(MATCH($O32,$G$10:$G$63,0),$A$10:$K$63,9))</f>
        <v/>
      </c>
      <c r="W32" s="232" t="str">
        <f>IF(VLOOKUP(MATCH($O32,$G$10:$G$63,0)+1,$A$10:$K$63,9)="","",VLOOKUP(MATCH($O32,$G$10:$G$63,0)+1,$A$10:$K$63,9))</f>
        <v/>
      </c>
    </row>
    <row r="33" spans="2:23">
      <c r="D33" s="216"/>
      <c r="E33" s="84"/>
      <c r="F33" s="84"/>
      <c r="I33" s="216"/>
      <c r="J33" s="84"/>
      <c r="K33" s="84"/>
      <c r="N33">
        <f t="shared" si="1"/>
        <v>20</v>
      </c>
      <c r="O33" s="154"/>
      <c r="P33" s="230">
        <v>2</v>
      </c>
      <c r="Q33" s="230" t="str">
        <f>IF(VLOOKUP(MATCH($O32,$G$10:$G$63,0)+4+$P33-1,$A$10:$K$63,9)="","",VLOOKUP(MATCH($O32,$G$10:$G$63,0)+4+$P33-1,$A$10:$K$63,9))</f>
        <v/>
      </c>
      <c r="R33" s="233" t="str">
        <f>IF(ISERROR(MATCH($Q33,小男申込!$B$9:$B$308,0)),"",VLOOKUP(MATCH($Q33,小男申込!$B$9:$B$308,0),小男申込!$A$9:$F$308,3))</f>
        <v/>
      </c>
      <c r="S33" s="233" t="str">
        <f>IF(ISERROR(MATCH($Q33,小男申込!$B$9:$B$308,0)),"",VLOOKUP(MATCH($Q33,小男申込!$B$9:$B$308,0),小男申込!$A$9:$F$308,4))</f>
        <v/>
      </c>
      <c r="T33" s="233" t="str">
        <f>IF(ISERROR(MATCH($Q33,小男申込!$B$9:$B$308,0)),"",VLOOKUP(MATCH($Q33,小男申込!$B$9:$B$308,0),小男申込!$A$9:$F$308,5))</f>
        <v/>
      </c>
      <c r="U33" s="233" t="str">
        <f>IF(ISERROR(MATCH($Q33,小男申込!$B$9:$B$308,0)),"",VLOOKUP(MATCH($Q33,小男申込!$B$9:$B$308,0),小男申込!$A$9:$F$308,6))</f>
        <v/>
      </c>
      <c r="V33" s="234" t="str">
        <f>IF(Q33="","",V32)</f>
        <v/>
      </c>
      <c r="W33" s="235"/>
    </row>
    <row r="34" spans="2:23">
      <c r="D34" s="217"/>
      <c r="I34" s="217"/>
      <c r="N34">
        <f t="shared" si="1"/>
        <v>21</v>
      </c>
      <c r="O34" s="154"/>
      <c r="P34" s="230">
        <v>3</v>
      </c>
      <c r="Q34" s="230" t="str">
        <f>IF(VLOOKUP(MATCH($O32,$G$10:$G$63,0)+4+$P34-1,$A$10:$K$63,9)="","",VLOOKUP(MATCH($O32,$G$10:$G$63,0)+4+$P34-1,$A$10:$K$63,9))</f>
        <v/>
      </c>
      <c r="R34" s="233" t="str">
        <f>IF(ISERROR(MATCH($Q34,小男申込!$B$9:$B$308,0)),"",VLOOKUP(MATCH($Q34,小男申込!$B$9:$B$308,0),小男申込!$A$9:$F$308,3))</f>
        <v/>
      </c>
      <c r="S34" s="233" t="str">
        <f>IF(ISERROR(MATCH($Q34,小男申込!$B$9:$B$308,0)),"",VLOOKUP(MATCH($Q34,小男申込!$B$9:$B$308,0),小男申込!$A$9:$F$308,4))</f>
        <v/>
      </c>
      <c r="T34" s="233" t="str">
        <f>IF(ISERROR(MATCH($Q34,小男申込!$B$9:$B$308,0)),"",VLOOKUP(MATCH($Q34,小男申込!$B$9:$B$308,0),小男申込!$A$9:$F$308,5))</f>
        <v/>
      </c>
      <c r="U34" s="233" t="str">
        <f>IF(ISERROR(MATCH($Q34,小男申込!$B$9:$B$308,0)),"",VLOOKUP(MATCH($Q34,小男申込!$B$9:$B$308,0),小男申込!$A$9:$F$308,6))</f>
        <v/>
      </c>
      <c r="V34" s="234" t="str">
        <f>IF(Q34="","",V32)</f>
        <v/>
      </c>
      <c r="W34" s="235"/>
    </row>
    <row r="35" spans="2:23">
      <c r="D35" s="218"/>
      <c r="E35" s="218"/>
      <c r="F35" s="218"/>
      <c r="I35" s="218"/>
      <c r="J35" s="218"/>
      <c r="K35" s="218"/>
      <c r="N35">
        <f t="shared" si="1"/>
        <v>22</v>
      </c>
      <c r="O35" s="154"/>
      <c r="P35" s="230">
        <v>4</v>
      </c>
      <c r="Q35" s="230" t="str">
        <f>IF(VLOOKUP(MATCH($O32,$G$10:$G$63,0)+4+$P35-1,$A$10:$K$63,9)="","",VLOOKUP(MATCH($O32,$G$10:$G$63,0)+4+$P35-1,$A$10:$K$63,9))</f>
        <v/>
      </c>
      <c r="R35" s="233" t="str">
        <f>IF(ISERROR(MATCH($Q35,小男申込!$B$9:$B$308,0)),"",VLOOKUP(MATCH($Q35,小男申込!$B$9:$B$308,0),小男申込!$A$9:$F$308,3))</f>
        <v/>
      </c>
      <c r="S35" s="233" t="str">
        <f>IF(ISERROR(MATCH($Q35,小男申込!$B$9:$B$308,0)),"",VLOOKUP(MATCH($Q35,小男申込!$B$9:$B$308,0),小男申込!$A$9:$F$308,4))</f>
        <v/>
      </c>
      <c r="T35" s="233" t="str">
        <f>IF(ISERROR(MATCH($Q35,小男申込!$B$9:$B$308,0)),"",VLOOKUP(MATCH($Q35,小男申込!$B$9:$B$308,0),小男申込!$A$9:$F$308,5))</f>
        <v/>
      </c>
      <c r="U35" s="233" t="str">
        <f>IF(ISERROR(MATCH($Q35,小男申込!$B$9:$B$308,0)),"",VLOOKUP(MATCH($Q35,小男申込!$B$9:$B$308,0),小男申込!$A$9:$F$308,6))</f>
        <v/>
      </c>
      <c r="V35" s="234" t="str">
        <f>IF(Q35="","",V32)</f>
        <v/>
      </c>
      <c r="W35" s="235"/>
    </row>
    <row r="36" spans="2:23">
      <c r="D36" s="97"/>
      <c r="E36" s="97"/>
      <c r="F36" s="97"/>
      <c r="I36" s="97"/>
      <c r="J36" s="97"/>
      <c r="K36" s="97"/>
      <c r="N36">
        <f t="shared" si="1"/>
        <v>23</v>
      </c>
      <c r="O36" s="154"/>
      <c r="P36" s="230">
        <v>5</v>
      </c>
      <c r="Q36" s="230" t="str">
        <f>IF(VLOOKUP(MATCH($O32,$G$10:$G$63,0)+4+$P36-1,$A$10:$K$63,9)="","",VLOOKUP(MATCH($O32,$G$10:$G$63,0)+4+$P36-1,$A$10:$K$63,9))</f>
        <v/>
      </c>
      <c r="R36" s="233" t="str">
        <f>IF(ISERROR(MATCH($Q36,小男申込!$B$9:$B$308,0)),"",VLOOKUP(MATCH($Q36,小男申込!$B$9:$B$308,0),小男申込!$A$9:$F$308,3))</f>
        <v/>
      </c>
      <c r="S36" s="233" t="str">
        <f>IF(ISERROR(MATCH($Q36,小男申込!$B$9:$B$308,0)),"",VLOOKUP(MATCH($Q36,小男申込!$B$9:$B$308,0),小男申込!$A$9:$F$308,4))</f>
        <v/>
      </c>
      <c r="T36" s="233" t="str">
        <f>IF(ISERROR(MATCH($Q36,小男申込!$B$9:$B$308,0)),"",VLOOKUP(MATCH($Q36,小男申込!$B$9:$B$308,0),小男申込!$A$9:$F$308,5))</f>
        <v/>
      </c>
      <c r="U36" s="233" t="str">
        <f>IF(ISERROR(MATCH($Q36,小男申込!$B$9:$B$308,0)),"",VLOOKUP(MATCH($Q36,小男申込!$B$9:$B$308,0),小男申込!$A$9:$F$308,6))</f>
        <v/>
      </c>
      <c r="V36" s="234" t="str">
        <f>IF(Q36="","",IF(U36="","",V32))</f>
        <v/>
      </c>
      <c r="W36" s="235"/>
    </row>
    <row r="37" spans="2:23">
      <c r="D37" s="97"/>
      <c r="E37" s="97"/>
      <c r="F37" s="97"/>
      <c r="I37" s="97"/>
      <c r="J37" s="97"/>
      <c r="K37" s="97"/>
      <c r="N37">
        <f t="shared" si="1"/>
        <v>24</v>
      </c>
      <c r="O37" s="187"/>
      <c r="P37" s="236">
        <v>6</v>
      </c>
      <c r="Q37" s="241" t="str">
        <f>IF(VLOOKUP(MATCH($O32,$G$10:$G$63,0)+4+$P37-1,$A$10:$K$63,9)="","",VLOOKUP(MATCH($O32,$G$10:$G$63,0)+4+$P37-1,$A$10:$K$63,9))</f>
        <v/>
      </c>
      <c r="R37" s="237" t="str">
        <f>IF(ISERROR(MATCH($Q37,小男申込!$B$9:$B$308,0)),"",VLOOKUP(MATCH($Q37,小男申込!$B$9:$B$308,0),小男申込!$A$9:$F$308,3))</f>
        <v/>
      </c>
      <c r="S37" s="237" t="str">
        <f>IF(ISERROR(MATCH($Q37,小男申込!$B$9:$B$308,0)),"",VLOOKUP(MATCH($Q37,小男申込!$B$9:$B$308,0),小男申込!$A$9:$F$308,4))</f>
        <v/>
      </c>
      <c r="T37" s="237" t="str">
        <f>IF(ISERROR(MATCH($Q37,小男申込!$B$9:$B$308,0)),"",VLOOKUP(MATCH($Q37,小男申込!$B$9:$B$308,0),小男申込!$A$9:$F$308,5))</f>
        <v/>
      </c>
      <c r="U37" s="237" t="str">
        <f>IF(ISERROR(MATCH($Q37,小男申込!$B$9:$B$308,0)),"",VLOOKUP(MATCH($Q37,小男申込!$B$9:$B$308,0),小男申込!$A$9:$F$308,6))</f>
        <v/>
      </c>
      <c r="V37" s="238" t="str">
        <f>IF(Q37="","",IF(U37="","",V32))</f>
        <v/>
      </c>
      <c r="W37" s="239"/>
    </row>
    <row r="38" spans="2:23">
      <c r="D38" s="97"/>
      <c r="E38" s="97"/>
      <c r="F38" s="97"/>
      <c r="I38" s="97"/>
      <c r="J38" s="97"/>
      <c r="K38" s="97"/>
    </row>
    <row r="39" spans="2:23">
      <c r="D39" s="97"/>
      <c r="E39" s="97"/>
      <c r="F39" s="97"/>
      <c r="I39" s="97"/>
      <c r="J39" s="97"/>
      <c r="K39" s="97"/>
    </row>
    <row r="40" spans="2:23">
      <c r="D40" s="97"/>
      <c r="E40" s="97"/>
      <c r="F40" s="97"/>
      <c r="I40" s="97"/>
      <c r="J40" s="97"/>
      <c r="K40" s="97"/>
    </row>
    <row r="41" spans="2:23">
      <c r="D41" s="97"/>
      <c r="E41" s="97"/>
      <c r="F41" s="97"/>
      <c r="I41" s="97"/>
      <c r="J41" s="97"/>
      <c r="K41" s="97"/>
    </row>
    <row r="43" spans="2:23" ht="14.25">
      <c r="B43" s="215"/>
      <c r="C43" s="80"/>
      <c r="D43" s="97"/>
      <c r="E43" s="84"/>
      <c r="F43" s="84"/>
      <c r="G43" s="215"/>
      <c r="H43" s="80"/>
      <c r="I43" s="97"/>
      <c r="J43" s="84"/>
      <c r="K43" s="84"/>
    </row>
    <row r="44" spans="2:23">
      <c r="D44" s="216"/>
      <c r="E44" s="84"/>
      <c r="F44" s="84"/>
      <c r="I44" s="216"/>
      <c r="J44" s="84"/>
      <c r="K44" s="84"/>
    </row>
    <row r="45" spans="2:23">
      <c r="D45" s="217"/>
      <c r="I45" s="217"/>
    </row>
    <row r="46" spans="2:23">
      <c r="D46" s="218"/>
      <c r="E46" s="218"/>
      <c r="F46" s="218"/>
      <c r="I46" s="218"/>
      <c r="J46" s="218"/>
      <c r="K46" s="218"/>
    </row>
    <row r="47" spans="2:23">
      <c r="D47" s="97"/>
      <c r="E47" s="97"/>
      <c r="F47" s="97"/>
      <c r="I47" s="97"/>
      <c r="J47" s="97"/>
      <c r="K47" s="97"/>
    </row>
    <row r="48" spans="2:23">
      <c r="D48" s="97"/>
      <c r="E48" s="97"/>
      <c r="F48" s="97"/>
      <c r="I48" s="97"/>
      <c r="J48" s="97"/>
      <c r="K48" s="97"/>
    </row>
    <row r="49" spans="2:11">
      <c r="D49" s="97"/>
      <c r="E49" s="97"/>
      <c r="F49" s="97"/>
      <c r="I49" s="97"/>
      <c r="J49" s="97"/>
      <c r="K49" s="97"/>
    </row>
    <row r="50" spans="2:11">
      <c r="D50" s="97"/>
      <c r="E50" s="97"/>
      <c r="F50" s="97"/>
      <c r="I50" s="97"/>
      <c r="J50" s="97"/>
      <c r="K50" s="97"/>
    </row>
    <row r="51" spans="2:11">
      <c r="D51" s="97"/>
      <c r="E51" s="97"/>
      <c r="F51" s="97"/>
      <c r="I51" s="97"/>
      <c r="J51" s="97"/>
      <c r="K51" s="97"/>
    </row>
    <row r="52" spans="2:11">
      <c r="D52" s="97"/>
      <c r="E52" s="97"/>
      <c r="F52" s="97"/>
      <c r="I52" s="97"/>
      <c r="J52" s="97"/>
      <c r="K52" s="97"/>
    </row>
    <row r="54" spans="2:11" ht="14.25">
      <c r="B54" s="215"/>
      <c r="C54" s="80"/>
      <c r="D54" s="97"/>
      <c r="E54" s="84"/>
      <c r="F54" s="84"/>
      <c r="G54" s="215"/>
      <c r="H54" s="80"/>
      <c r="I54" s="97"/>
      <c r="J54" s="84"/>
      <c r="K54" s="84"/>
    </row>
    <row r="55" spans="2:11">
      <c r="D55" s="216"/>
      <c r="E55" s="84"/>
      <c r="F55" s="84"/>
      <c r="I55" s="216"/>
      <c r="J55" s="84"/>
      <c r="K55" s="84"/>
    </row>
    <row r="56" spans="2:11">
      <c r="D56" s="217"/>
      <c r="I56" s="217"/>
    </row>
    <row r="57" spans="2:11">
      <c r="D57" s="218"/>
      <c r="E57" s="218"/>
      <c r="F57" s="218"/>
      <c r="I57" s="218"/>
      <c r="J57" s="218"/>
      <c r="K57" s="218"/>
    </row>
    <row r="58" spans="2:11">
      <c r="D58" s="97"/>
      <c r="E58" s="97"/>
      <c r="F58" s="97"/>
      <c r="I58" s="97"/>
      <c r="J58" s="97"/>
      <c r="K58" s="97"/>
    </row>
    <row r="59" spans="2:11">
      <c r="D59" s="97"/>
      <c r="E59" s="97"/>
      <c r="F59" s="97"/>
      <c r="I59" s="97"/>
      <c r="J59" s="97"/>
      <c r="K59" s="97"/>
    </row>
    <row r="60" spans="2:11">
      <c r="D60" s="97"/>
      <c r="E60" s="97"/>
      <c r="F60" s="97"/>
      <c r="I60" s="97"/>
      <c r="J60" s="97"/>
      <c r="K60" s="97"/>
    </row>
    <row r="61" spans="2:11">
      <c r="D61" s="97"/>
      <c r="E61" s="97"/>
      <c r="F61" s="97"/>
      <c r="I61" s="97"/>
      <c r="J61" s="97"/>
      <c r="K61" s="97"/>
    </row>
    <row r="62" spans="2:11">
      <c r="D62" s="97"/>
      <c r="E62" s="97"/>
      <c r="F62" s="97"/>
      <c r="I62" s="97"/>
      <c r="J62" s="97"/>
      <c r="K62" s="97"/>
    </row>
    <row r="63" spans="2:11">
      <c r="D63" s="97"/>
      <c r="E63" s="97"/>
      <c r="F63" s="97"/>
      <c r="I63" s="97"/>
      <c r="J63" s="97"/>
      <c r="K63" s="97"/>
    </row>
    <row r="65" spans="2:7" ht="14.25">
      <c r="B65" s="215"/>
      <c r="G65" s="215"/>
    </row>
    <row r="76" spans="2:7" ht="14.25">
      <c r="B76" s="215"/>
      <c r="G76" s="215"/>
    </row>
    <row r="87" spans="2:7" ht="14.25">
      <c r="B87" s="215"/>
      <c r="G87" s="215"/>
    </row>
    <row r="98" spans="2:7" ht="14.25">
      <c r="B98" s="215"/>
      <c r="G98" s="215"/>
    </row>
    <row r="109" spans="2:7" ht="14.25">
      <c r="B109" s="215"/>
      <c r="G109" s="215"/>
    </row>
    <row r="120" spans="2:7" ht="14.25">
      <c r="B120" s="215"/>
      <c r="G120" s="215"/>
    </row>
    <row r="131" spans="2:7" ht="14.25">
      <c r="B131" s="215"/>
      <c r="G131" s="215"/>
    </row>
    <row r="142" spans="2:7" ht="14.25">
      <c r="B142" s="215"/>
      <c r="G142" s="215"/>
    </row>
    <row r="153" spans="2:7" ht="14.25">
      <c r="B153" s="215"/>
      <c r="G153" s="215"/>
    </row>
    <row r="164" spans="2:7" ht="14.25">
      <c r="B164" s="215"/>
      <c r="G164" s="215"/>
    </row>
    <row r="175" spans="2:7" ht="14.25">
      <c r="B175" s="215"/>
      <c r="G175" s="215"/>
    </row>
  </sheetData>
  <protectedRanges>
    <protectedRange sqref="D10:D11 I10:I11 D21:D22 D32:D33 D43:D44 D54:D55 I32:I33 I43:I44 I54:I55 I21:I22" name="範囲1"/>
    <protectedRange sqref="I14:I17 D58:D62 I47:I50 D25:D29 D36:D40 I36:I39 D47:D51 I58:I61 D14:D18 I25:I28" name="範囲1_1"/>
  </protectedRanges>
  <mergeCells count="5">
    <mergeCell ref="J12:K12"/>
    <mergeCell ref="E23:F23"/>
    <mergeCell ref="J23:K23"/>
    <mergeCell ref="E12:F12"/>
    <mergeCell ref="C1:J1"/>
  </mergeCells>
  <phoneticPr fontId="2"/>
  <printOptions horizontalCentered="1" verticalCentered="1"/>
  <pageMargins left="0.75" right="0.75" top="1" bottom="1" header="0.51200000000000001" footer="0.51200000000000001"/>
  <pageSetup paperSize="9" orientation="portrait" blackAndWhite="1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7"/>
  </sheetPr>
  <dimension ref="A1:W175"/>
  <sheetViews>
    <sheetView zoomScaleNormal="100" workbookViewId="0">
      <selection activeCell="E12" sqref="E12:F12"/>
    </sheetView>
  </sheetViews>
  <sheetFormatPr defaultRowHeight="13.5"/>
  <cols>
    <col min="1" max="1" width="7.625" customWidth="1"/>
    <col min="3" max="3" width="4.25" customWidth="1"/>
    <col min="4" max="4" width="11.875" customWidth="1"/>
    <col min="5" max="5" width="14.875" customWidth="1"/>
    <col min="6" max="6" width="5.625" customWidth="1"/>
    <col min="8" max="8" width="4.25" customWidth="1"/>
    <col min="9" max="9" width="11.875" customWidth="1"/>
    <col min="10" max="10" width="14.875" customWidth="1"/>
    <col min="11" max="11" width="5.75" customWidth="1"/>
    <col min="16" max="16" width="4" customWidth="1"/>
    <col min="17" max="17" width="12.125" customWidth="1"/>
    <col min="18" max="18" width="12.5" customWidth="1"/>
    <col min="19" max="19" width="15.375" customWidth="1"/>
    <col min="20" max="20" width="4.375" customWidth="1"/>
    <col min="21" max="21" width="11.625" customWidth="1"/>
  </cols>
  <sheetData>
    <row r="1" spans="1:23">
      <c r="C1" s="308" t="str">
        <f>"第"&amp;DBCS('必ず入力してください!!'!$L$2)&amp;"回 "&amp;"石見陸上競技大会　参加申込シート　（小学校女子リレー）"</f>
        <v>第１００回 石見陸上競技大会　参加申込シート　（小学校女子リレー）</v>
      </c>
      <c r="D1" s="308"/>
      <c r="E1" s="308"/>
      <c r="F1" s="308"/>
      <c r="G1" s="308"/>
      <c r="H1" s="308"/>
      <c r="I1" s="326"/>
      <c r="J1" s="326"/>
    </row>
    <row r="3" spans="1:23">
      <c r="C3" t="s">
        <v>22</v>
      </c>
      <c r="D3" s="25" t="s">
        <v>177</v>
      </c>
      <c r="E3" s="79"/>
    </row>
    <row r="4" spans="1:23">
      <c r="B4" s="80"/>
      <c r="C4" s="80" t="s">
        <v>27</v>
      </c>
      <c r="D4" s="81" t="s">
        <v>81</v>
      </c>
      <c r="E4" s="25" t="s">
        <v>176</v>
      </c>
    </row>
    <row r="5" spans="1:23">
      <c r="B5" s="80"/>
      <c r="C5" s="80" t="s">
        <v>31</v>
      </c>
      <c r="D5" s="81" t="s">
        <v>81</v>
      </c>
      <c r="E5" s="25" t="s">
        <v>28</v>
      </c>
      <c r="H5" s="79"/>
      <c r="I5" s="79"/>
      <c r="N5" s="143" t="s">
        <v>83</v>
      </c>
    </row>
    <row r="6" spans="1:23">
      <c r="B6" s="80"/>
      <c r="C6" s="80"/>
      <c r="D6" s="166"/>
      <c r="E6" s="25" t="s">
        <v>64</v>
      </c>
      <c r="H6" s="79"/>
      <c r="I6" s="79"/>
    </row>
    <row r="7" spans="1:23" ht="13.5" customHeight="1">
      <c r="D7" s="177"/>
      <c r="E7" s="25" t="s">
        <v>66</v>
      </c>
      <c r="O7" s="151" t="s">
        <v>93</v>
      </c>
    </row>
    <row r="8" spans="1:23" ht="13.5" customHeight="1">
      <c r="D8" s="26"/>
      <c r="E8" s="79"/>
      <c r="O8" s="151"/>
    </row>
    <row r="9" spans="1:23" ht="13.5" customHeight="1">
      <c r="D9" s="26"/>
      <c r="E9" s="79"/>
      <c r="N9" s="25"/>
      <c r="O9" s="151"/>
    </row>
    <row r="10" spans="1:23" ht="13.5" customHeight="1">
      <c r="A10">
        <v>1</v>
      </c>
      <c r="B10" s="193">
        <v>1</v>
      </c>
      <c r="C10" s="80"/>
      <c r="D10" s="171"/>
      <c r="E10" s="168" t="s">
        <v>24</v>
      </c>
      <c r="F10" s="84"/>
      <c r="G10" s="193">
        <f>B10+1</f>
        <v>2</v>
      </c>
      <c r="H10" s="80"/>
      <c r="I10" s="171"/>
      <c r="J10" s="168" t="s">
        <v>24</v>
      </c>
      <c r="K10" s="84"/>
      <c r="O10" s="151"/>
    </row>
    <row r="11" spans="1:23">
      <c r="A11">
        <f>A10+1</f>
        <v>2</v>
      </c>
      <c r="D11" s="172"/>
      <c r="E11" s="169" t="s">
        <v>25</v>
      </c>
      <c r="F11" s="84"/>
      <c r="I11" s="172"/>
      <c r="J11" s="169" t="s">
        <v>25</v>
      </c>
      <c r="K11" s="84"/>
      <c r="O11" s="151"/>
    </row>
    <row r="12" spans="1:23">
      <c r="A12">
        <f t="shared" ref="A12:A31" si="0">A11+1</f>
        <v>3</v>
      </c>
      <c r="D12" s="191" t="s">
        <v>65</v>
      </c>
      <c r="E12" s="324" t="str">
        <f>IF(D14="","",VLOOKUP(MATCH(D14,小女申込!$B$9:$B$308,0),小女申込!$A$9:$F$308,6)&amp;D10)</f>
        <v/>
      </c>
      <c r="F12" s="325"/>
      <c r="I12" s="191" t="s">
        <v>65</v>
      </c>
      <c r="J12" s="324" t="str">
        <f>IF(I14="","",VLOOKUP(MATCH(I14,小女申込!$B$9:$B$308,0),小女申込!$A$9:$F$308,6)&amp;I10)</f>
        <v/>
      </c>
      <c r="K12" s="325"/>
    </row>
    <row r="13" spans="1:23">
      <c r="A13">
        <f t="shared" si="0"/>
        <v>4</v>
      </c>
      <c r="D13" s="190" t="s">
        <v>174</v>
      </c>
      <c r="E13" s="189" t="s">
        <v>26</v>
      </c>
      <c r="F13" s="188" t="s">
        <v>1</v>
      </c>
      <c r="I13" s="190" t="s">
        <v>174</v>
      </c>
      <c r="J13" s="189" t="s">
        <v>26</v>
      </c>
      <c r="K13" s="188" t="s">
        <v>1</v>
      </c>
      <c r="P13" s="242" t="s">
        <v>84</v>
      </c>
      <c r="Q13" s="190" t="s">
        <v>174</v>
      </c>
      <c r="R13" s="244" t="s">
        <v>3</v>
      </c>
      <c r="S13" s="244" t="s">
        <v>85</v>
      </c>
      <c r="T13" s="244" t="s">
        <v>1</v>
      </c>
      <c r="U13" s="245" t="s">
        <v>2</v>
      </c>
      <c r="V13" s="243" t="s">
        <v>86</v>
      </c>
      <c r="W13" s="246" t="s">
        <v>4</v>
      </c>
    </row>
    <row r="14" spans="1:23" ht="14.25">
      <c r="A14">
        <f t="shared" si="0"/>
        <v>5</v>
      </c>
      <c r="C14">
        <v>1</v>
      </c>
      <c r="D14" s="173"/>
      <c r="E14" s="170" t="str">
        <f>IF(ISERROR(MATCH(D14,小女申込!$B$9:$B$308,0)),"",VLOOKUP(MATCH(D14,小女申込!$B$9:$B$308,0),小女申込!$A$9:$F$308,3))</f>
        <v/>
      </c>
      <c r="F14" s="82" t="str">
        <f>IF(ISERROR(MATCH(D14,小女申込!$B$9:$B$308,0)),"",VLOOKUP(MATCH(D14,小女申込!$B$9:$B$308,0),小女申込!$A$9:$F$308,5))</f>
        <v/>
      </c>
      <c r="H14">
        <v>1</v>
      </c>
      <c r="I14" s="173"/>
      <c r="J14" s="170" t="str">
        <f>IF(ISERROR(MATCH(I14,小女申込!$B$9:$B$308,0)),"",VLOOKUP(MATCH(I14,小女申込!$B$9:$B$308,0),小女申込!$A$9:$F$308,3))</f>
        <v/>
      </c>
      <c r="K14" s="82" t="str">
        <f>IF(ISERROR(MATCH(I14,小女申込!$B$9:$B$308,0)),"",VLOOKUP(MATCH(I14,小女申込!$B$9:$B$308,0),小女申込!$A$9:$F$308,5))</f>
        <v/>
      </c>
      <c r="N14">
        <v>1</v>
      </c>
      <c r="O14" s="228">
        <v>1</v>
      </c>
      <c r="P14" s="229">
        <v>1</v>
      </c>
      <c r="Q14" s="230" t="str">
        <f>IF(VLOOKUP(MATCH($O14,$B$10:$B$63,0)+4+$P14-1,$A$10:$K$63,4)="","",VLOOKUP(MATCH($O14,$B$10:$B$63,0)+4+$P14-1,$A$10:$K$63,4))</f>
        <v/>
      </c>
      <c r="R14" s="231" t="str">
        <f>IF(ISERROR(MATCH($Q14,小女申込!$B$9:$B$308,0)),"",VLOOKUP(MATCH($Q14,小女申込!$B$9:$B$308,0),小女申込!$A$9:$F$308,3))</f>
        <v/>
      </c>
      <c r="S14" s="231" t="str">
        <f>IF(ISERROR(MATCH($Q14,小女申込!$B$9:$B$308,0)),"",VLOOKUP(MATCH($Q14,小女申込!$B$9:$B$308,0),小女申込!$A$9:$F$308,4))</f>
        <v/>
      </c>
      <c r="T14" s="231" t="str">
        <f>IF(ISERROR(MATCH($Q14,小女申込!$B$9:$B$308,0)),"",VLOOKUP(MATCH($Q14,小女申込!$B$9:$B$308,0),小女申込!$A$9:$F$308,5))</f>
        <v/>
      </c>
      <c r="U14" s="231" t="str">
        <f>IF(ISERROR(MATCH($Q14,小女申込!$B$9:$B$308,0)),"",VLOOKUP(MATCH($Q14,小女申込!$B$9:$B$308,0),小女申込!$A$9:$F$308,6))</f>
        <v/>
      </c>
      <c r="V14" s="231" t="str">
        <f>IF(VLOOKUP(MATCH($O14,$B$10:$B$63,0),$A$10:$K$63,4)="","",VLOOKUP(MATCH($O14,$B$10:$B$63,0),$A$10:$K$63,4))</f>
        <v/>
      </c>
      <c r="W14" s="232" t="str">
        <f>IF(VLOOKUP(MATCH($O14,$B$10:$B$63,0)+1,$A$10:$K$63,4)="","",VLOOKUP(MATCH($O14,$B$10:$B$63,0)+1,$A$10:$K$63,4))</f>
        <v/>
      </c>
    </row>
    <row r="15" spans="1:23">
      <c r="A15">
        <f t="shared" si="0"/>
        <v>6</v>
      </c>
      <c r="C15">
        <v>2</v>
      </c>
      <c r="D15" s="174"/>
      <c r="E15" s="170" t="str">
        <f>IF(ISERROR(MATCH(D15,小女申込!$B$9:$B$308,0)),"",VLOOKUP(MATCH(D15,小女申込!$B$9:$B$308,0),小女申込!$A$9:$F$308,3))</f>
        <v/>
      </c>
      <c r="F15" s="82" t="str">
        <f>IF(ISERROR(MATCH(D15,小女申込!$B$9:$B$308,0)),"",VLOOKUP(MATCH(D15,小女申込!$B$9:$B$308,0),小女申込!$A$9:$F$308,5))</f>
        <v/>
      </c>
      <c r="H15">
        <v>2</v>
      </c>
      <c r="I15" s="178"/>
      <c r="J15" s="170" t="str">
        <f>IF(ISERROR(MATCH(I15,小女申込!$B$9:$B$308,0)),"",VLOOKUP(MATCH(I15,小女申込!$B$9:$B$308,0),小女申込!$A$9:$F$308,3))</f>
        <v/>
      </c>
      <c r="K15" s="82" t="str">
        <f>IF(ISERROR(MATCH(I15,小女申込!$B$9:$B$308,0)),"",VLOOKUP(MATCH(I15,小女申込!$B$9:$B$308,0),小女申込!$A$9:$F$308,5))</f>
        <v/>
      </c>
      <c r="N15">
        <f t="shared" ref="N15:N37" si="1">N14+1</f>
        <v>2</v>
      </c>
      <c r="O15" s="154"/>
      <c r="P15" s="230">
        <v>2</v>
      </c>
      <c r="Q15" s="230" t="str">
        <f>IF(VLOOKUP(MATCH($O14,$B$10:$B$63,0)+4+$P15-1,$A$10:$K$63,4)="","",VLOOKUP(MATCH($O14,$B$10:$B$63,0)+4+$P15-1,$A$10:$K$63,4))</f>
        <v/>
      </c>
      <c r="R15" s="233" t="str">
        <f>IF(ISERROR(MATCH($Q15,小女申込!$B$9:$B$308,0)),"",VLOOKUP(MATCH($Q15,小女申込!$B$9:$B$308,0),小女申込!$A$9:$F$308,3))</f>
        <v/>
      </c>
      <c r="S15" s="233" t="str">
        <f>IF(ISERROR(MATCH($Q15,小女申込!$B$9:$B$308,0)),"",VLOOKUP(MATCH($Q15,小女申込!$B$9:$B$308,0),小女申込!$A$9:$F$308,4))</f>
        <v/>
      </c>
      <c r="T15" s="233" t="str">
        <f>IF(ISERROR(MATCH($Q15,小女申込!$B$9:$B$308,0)),"",VLOOKUP(MATCH($Q15,小女申込!$B$9:$B$308,0),小女申込!$A$9:$F$308,5))</f>
        <v/>
      </c>
      <c r="U15" s="233" t="str">
        <f>IF(ISERROR(MATCH($Q15,小女申込!$B$9:$B$308,0)),"",VLOOKUP(MATCH($Q15,小女申込!$B$9:$B$308,0),小女申込!$A$9:$F$308,6))</f>
        <v/>
      </c>
      <c r="V15" s="234" t="str">
        <f>IF(Q15="","",V14)</f>
        <v/>
      </c>
      <c r="W15" s="235"/>
    </row>
    <row r="16" spans="1:23">
      <c r="A16">
        <f t="shared" si="0"/>
        <v>7</v>
      </c>
      <c r="C16">
        <v>3</v>
      </c>
      <c r="D16" s="174"/>
      <c r="E16" s="170" t="str">
        <f>IF(ISERROR(MATCH(D16,小女申込!$B$9:$B$308,0)),"",VLOOKUP(MATCH(D16,小女申込!$B$9:$B$308,0),小女申込!$A$9:$F$308,3))</f>
        <v/>
      </c>
      <c r="F16" s="82" t="str">
        <f>IF(ISERROR(MATCH(D16,小女申込!$B$9:$B$308,0)),"",VLOOKUP(MATCH(D16,小女申込!$B$9:$B$308,0),小女申込!$A$9:$F$308,5))</f>
        <v/>
      </c>
      <c r="H16">
        <v>3</v>
      </c>
      <c r="I16" s="178"/>
      <c r="J16" s="170" t="str">
        <f>IF(ISERROR(MATCH(I16,小女申込!$B$9:$B$308,0)),"",VLOOKUP(MATCH(I16,小女申込!$B$9:$B$308,0),小女申込!$A$9:$F$308,3))</f>
        <v/>
      </c>
      <c r="K16" s="82" t="str">
        <f>IF(ISERROR(MATCH(I16,小女申込!$B$9:$B$308,0)),"",VLOOKUP(MATCH(I16,小女申込!$B$9:$B$308,0),小女申込!$A$9:$F$308,5))</f>
        <v/>
      </c>
      <c r="N16">
        <f t="shared" si="1"/>
        <v>3</v>
      </c>
      <c r="O16" s="154"/>
      <c r="P16" s="230">
        <v>3</v>
      </c>
      <c r="Q16" s="230" t="str">
        <f>IF(VLOOKUP(MATCH($O14,$B$10:$B$63,0)+4+$P16-1,$A$10:$K$63,4)="","",VLOOKUP(MATCH($O14,$B$10:$B$63,0)+4+$P16-1,$A$10:$K$63,4))</f>
        <v/>
      </c>
      <c r="R16" s="233" t="str">
        <f>IF(ISERROR(MATCH($Q16,小女申込!$B$9:$B$308,0)),"",VLOOKUP(MATCH($Q16,小女申込!$B$9:$B$308,0),小女申込!$A$9:$F$308,3))</f>
        <v/>
      </c>
      <c r="S16" s="233" t="str">
        <f>IF(ISERROR(MATCH($Q16,小女申込!$B$9:$B$308,0)),"",VLOOKUP(MATCH($Q16,小女申込!$B$9:$B$308,0),小女申込!$A$9:$F$308,4))</f>
        <v/>
      </c>
      <c r="T16" s="233" t="str">
        <f>IF(ISERROR(MATCH($Q16,小女申込!$B$9:$B$308,0)),"",VLOOKUP(MATCH($Q16,小女申込!$B$9:$B$308,0),小女申込!$A$9:$F$308,5))</f>
        <v/>
      </c>
      <c r="U16" s="233" t="str">
        <f>IF(ISERROR(MATCH($Q16,小女申込!$B$9:$B$308,0)),"",VLOOKUP(MATCH($Q16,小女申込!$B$9:$B$308,0),小女申込!$A$9:$F$308,6))</f>
        <v/>
      </c>
      <c r="V16" s="234" t="str">
        <f>IF(Q16="","",V14)</f>
        <v/>
      </c>
      <c r="W16" s="235"/>
    </row>
    <row r="17" spans="1:23">
      <c r="A17">
        <f t="shared" si="0"/>
        <v>8</v>
      </c>
      <c r="C17">
        <v>4</v>
      </c>
      <c r="D17" s="174"/>
      <c r="E17" s="170" t="str">
        <f>IF(ISERROR(MATCH(D17,小女申込!$B$9:$B$308,0)),"",VLOOKUP(MATCH(D17,小女申込!$B$9:$B$308,0),小女申込!$A$9:$F$308,3))</f>
        <v/>
      </c>
      <c r="F17" s="82" t="str">
        <f>IF(ISERROR(MATCH(D17,小女申込!$B$9:$B$308,0)),"",VLOOKUP(MATCH(D17,小女申込!$B$9:$B$308,0),小女申込!$A$9:$F$308,5))</f>
        <v/>
      </c>
      <c r="H17">
        <v>4</v>
      </c>
      <c r="I17" s="178"/>
      <c r="J17" s="170" t="str">
        <f>IF(ISERROR(MATCH(I17,小女申込!$B$9:$B$308,0)),"",VLOOKUP(MATCH(I17,小女申込!$B$9:$B$308,0),小女申込!$A$9:$F$308,3))</f>
        <v/>
      </c>
      <c r="K17" s="82" t="str">
        <f>IF(ISERROR(MATCH(I17,小女申込!$B$9:$B$308,0)),"",VLOOKUP(MATCH(I17,小女申込!$B$9:$B$308,0),小女申込!$A$9:$F$308,5))</f>
        <v/>
      </c>
      <c r="N17">
        <f t="shared" si="1"/>
        <v>4</v>
      </c>
      <c r="O17" s="154"/>
      <c r="P17" s="230">
        <v>4</v>
      </c>
      <c r="Q17" s="230" t="str">
        <f>IF(VLOOKUP(MATCH($O14,$B$10:$B$63,0)+4+$P17-1,$A$10:$K$63,4)="","",VLOOKUP(MATCH($O14,$B$10:$B$63,0)+4+$P17-1,$A$10:$K$63,4))</f>
        <v/>
      </c>
      <c r="R17" s="233" t="str">
        <f>IF(ISERROR(MATCH($Q17,小女申込!$B$9:$B$308,0)),"",VLOOKUP(MATCH($Q17,小女申込!$B$9:$B$308,0),小女申込!$A$9:$F$308,3))</f>
        <v/>
      </c>
      <c r="S17" s="233" t="str">
        <f>IF(ISERROR(MATCH($Q17,小女申込!$B$9:$B$308,0)),"",VLOOKUP(MATCH($Q17,小女申込!$B$9:$B$308,0),小女申込!$A$9:$F$308,4))</f>
        <v/>
      </c>
      <c r="T17" s="233" t="str">
        <f>IF(ISERROR(MATCH($Q17,小女申込!$B$9:$B$308,0)),"",VLOOKUP(MATCH($Q17,小女申込!$B$9:$B$308,0),小女申込!$A$9:$F$308,5))</f>
        <v/>
      </c>
      <c r="U17" s="233" t="str">
        <f>IF(ISERROR(MATCH($Q17,小女申込!$B$9:$B$308,0)),"",VLOOKUP(MATCH($Q17,小女申込!$B$9:$B$308,0),小女申込!$A$9:$F$308,6))</f>
        <v/>
      </c>
      <c r="V17" s="234" t="str">
        <f>IF(Q17="","",V14)</f>
        <v/>
      </c>
      <c r="W17" s="235"/>
    </row>
    <row r="18" spans="1:23">
      <c r="A18">
        <f t="shared" si="0"/>
        <v>9</v>
      </c>
      <c r="C18">
        <v>5</v>
      </c>
      <c r="D18" s="178"/>
      <c r="E18" s="170" t="str">
        <f>IF(ISERROR(MATCH(D18,小女申込!$B$9:$B$308,0)),"",VLOOKUP(MATCH(D18,小女申込!$B$9:$B$308,0),小女申込!$A$9:$F$308,3))</f>
        <v/>
      </c>
      <c r="F18" s="82" t="str">
        <f>IF(ISERROR(MATCH(D18,小女申込!$B$9:$B$308,0)),"",VLOOKUP(MATCH(D18,小女申込!$B$9:$B$308,0),小女申込!$A$9:$F$308,5))</f>
        <v/>
      </c>
      <c r="H18">
        <v>5</v>
      </c>
      <c r="I18" s="178"/>
      <c r="J18" s="170" t="str">
        <f>IF(ISERROR(MATCH(I18,小女申込!$B$9:$B$308,0)),"",VLOOKUP(MATCH(I18,小女申込!$B$9:$B$308,0),小女申込!$A$9:$F$308,3))</f>
        <v/>
      </c>
      <c r="K18" s="82" t="str">
        <f>IF(ISERROR(MATCH(I18,小女申込!$B$9:$B$308,0)),"",VLOOKUP(MATCH(I18,小女申込!$B$9:$B$308,0),小女申込!$A$9:$F$308,5))</f>
        <v/>
      </c>
      <c r="N18">
        <f t="shared" si="1"/>
        <v>5</v>
      </c>
      <c r="O18" s="154"/>
      <c r="P18" s="230">
        <v>5</v>
      </c>
      <c r="Q18" s="230" t="str">
        <f>IF(VLOOKUP(MATCH($O14,$B$10:$B$63,0)+4+$P18-1,$A$10:$K$63,4)="","",VLOOKUP(MATCH($O14,$B$10:$B$63,0)+4+$P18-1,$A$10:$K$63,4))</f>
        <v/>
      </c>
      <c r="R18" s="233" t="str">
        <f>IF(ISERROR(MATCH($Q18,小女申込!$B$9:$B$308,0)),"",VLOOKUP(MATCH($Q18,小女申込!$B$9:$B$308,0),小女申込!$A$9:$F$308,3))</f>
        <v/>
      </c>
      <c r="S18" s="233" t="str">
        <f>IF(ISERROR(MATCH($Q18,小女申込!$B$9:$B$308,0)),"",VLOOKUP(MATCH($Q18,小女申込!$B$9:$B$308,0),小女申込!$A$9:$F$308,4))</f>
        <v/>
      </c>
      <c r="T18" s="233" t="str">
        <f>IF(ISERROR(MATCH($Q18,小女申込!$B$9:$B$308,0)),"",VLOOKUP(MATCH($Q18,小女申込!$B$9:$B$308,0),小女申込!$A$9:$F$308,5))</f>
        <v/>
      </c>
      <c r="U18" s="233" t="str">
        <f>IF(ISERROR(MATCH($Q18,小女申込!$B$9:$B$308,0)),"",VLOOKUP(MATCH($Q18,小女申込!$B$9:$B$308,0),小女申込!$A$9:$F$308,6))</f>
        <v/>
      </c>
      <c r="V18" s="234" t="str">
        <f>IF(Q18="","",IF(U18="","",V14))</f>
        <v/>
      </c>
      <c r="W18" s="235"/>
    </row>
    <row r="19" spans="1:23">
      <c r="A19">
        <f t="shared" si="0"/>
        <v>10</v>
      </c>
      <c r="C19">
        <v>6</v>
      </c>
      <c r="D19" s="175"/>
      <c r="E19" s="170" t="str">
        <f>IF(ISERROR(MATCH(D19,小女申込!$B$9:$B$308,0)),"",VLOOKUP(MATCH(D19,小女申込!$B$9:$B$308,0),小女申込!$A$9:$F$308,3))</f>
        <v/>
      </c>
      <c r="F19" s="82" t="str">
        <f>IF(ISERROR(MATCH(D19,小女申込!$B$9:$B$308,0)),"",VLOOKUP(MATCH(D19,小女申込!$B$9:$B$308,0),小女申込!$A$9:$F$308,5))</f>
        <v/>
      </c>
      <c r="H19">
        <v>6</v>
      </c>
      <c r="I19" s="175"/>
      <c r="J19" s="170" t="str">
        <f>IF(ISERROR(MATCH(I19,小女申込!$B$9:$B$308,0)),"",VLOOKUP(MATCH(I19,小女申込!$B$9:$B$308,0),小女申込!$A$9:$F$308,3))</f>
        <v/>
      </c>
      <c r="K19" s="82" t="str">
        <f>IF(ISERROR(MATCH(I19,小女申込!$B$9:$B$308,0)),"",VLOOKUP(MATCH(I19,小女申込!$B$9:$B$308,0),小女申込!$A$9:$F$308,5))</f>
        <v/>
      </c>
      <c r="N19">
        <f t="shared" si="1"/>
        <v>6</v>
      </c>
      <c r="O19" s="187"/>
      <c r="P19" s="236">
        <v>6</v>
      </c>
      <c r="Q19" s="230" t="str">
        <f>IF(VLOOKUP(MATCH($O14,$B$10:$B$63,0)+4+$P19-1,$A$10:$K$63,4)="","",VLOOKUP(MATCH($O14,$B$10:$B$63,0)+4+$P19-1,$A$10:$K$63,4))</f>
        <v/>
      </c>
      <c r="R19" s="237" t="str">
        <f>IF(ISERROR(MATCH($Q19,小女申込!$B$9:$B$308,0)),"",VLOOKUP(MATCH($Q19,小女申込!$B$9:$B$308,0),小女申込!$A$9:$F$308,3))</f>
        <v/>
      </c>
      <c r="S19" s="237" t="str">
        <f>IF(ISERROR(MATCH($Q19,小女申込!$B$9:$B$308,0)),"",VLOOKUP(MATCH($Q19,小女申込!$B$9:$B$308,0),小女申込!$A$9:$F$308,4))</f>
        <v/>
      </c>
      <c r="T19" s="237" t="str">
        <f>IF(ISERROR(MATCH($Q19,小女申込!$B$9:$B$308,0)),"",VLOOKUP(MATCH($Q19,小女申込!$B$9:$B$308,0),小女申込!$A$9:$F$308,5))</f>
        <v/>
      </c>
      <c r="U19" s="237" t="str">
        <f>IF(ISERROR(MATCH($Q19,小女申込!$B$9:$B$308,0)),"",VLOOKUP(MATCH($Q19,小女申込!$B$9:$B$308,0),小女申込!$A$9:$F$308,6))</f>
        <v/>
      </c>
      <c r="V19" s="238" t="str">
        <f>IF(Q19="","",IF(U19="","",V14))</f>
        <v/>
      </c>
      <c r="W19" s="239"/>
    </row>
    <row r="20" spans="1:23" ht="14.25">
      <c r="A20">
        <f t="shared" si="0"/>
        <v>11</v>
      </c>
      <c r="N20">
        <f t="shared" si="1"/>
        <v>7</v>
      </c>
      <c r="O20" s="228">
        <f>O14+1</f>
        <v>2</v>
      </c>
      <c r="P20" s="229">
        <v>1</v>
      </c>
      <c r="Q20" s="240" t="str">
        <f>IF(VLOOKUP(MATCH($O20,$G$10:$G$63,0)+4+$P20-1,$A$10:$K$63,9)="","",VLOOKUP(MATCH($O20,$G$10:$G$63,0)+4+$P20-1,$A$10:$K$63,9))</f>
        <v/>
      </c>
      <c r="R20" s="231" t="str">
        <f>IF(ISERROR(MATCH($Q20,小女申込!$B$9:$B$308,0)),"",VLOOKUP(MATCH($Q20,小女申込!$B$9:$B$308,0),小女申込!$A$9:$F$308,3))</f>
        <v/>
      </c>
      <c r="S20" s="231" t="str">
        <f>IF(ISERROR(MATCH($Q20,小女申込!$B$9:$B$308,0)),"",VLOOKUP(MATCH($Q20,小女申込!$B$9:$B$308,0),小女申込!$A$9:$F$308,4))</f>
        <v/>
      </c>
      <c r="T20" s="231" t="str">
        <f>IF(ISERROR(MATCH($Q20,小女申込!$B$9:$B$308,0)),"",VLOOKUP(MATCH($Q20,小女申込!$B$9:$B$308,0),小女申込!$A$9:$F$308,5))</f>
        <v/>
      </c>
      <c r="U20" s="231" t="str">
        <f>IF(ISERROR(MATCH($Q20,小女申込!$B$9:$B$308,0)),"",VLOOKUP(MATCH($Q20,小女申込!$B$9:$B$308,0),小女申込!$A$9:$F$308,6))</f>
        <v/>
      </c>
      <c r="V20" s="231" t="str">
        <f>IF(VLOOKUP(MATCH($O20,$G$10:$G$63,0),$A$10:$K$63,9)="","",VLOOKUP(MATCH($O20,$G$10:$G$63,0),$A$10:$K$63,9))</f>
        <v/>
      </c>
      <c r="W20" s="232" t="str">
        <f>IF(VLOOKUP(MATCH($O20,$G$10:$G$63,0)+1,$A$10:$K$63,9)="","",VLOOKUP(MATCH($O20,$G$10:$G$63,0)+1,$A$10:$K$63,9))</f>
        <v/>
      </c>
    </row>
    <row r="21" spans="1:23" ht="14.25">
      <c r="A21">
        <f t="shared" si="0"/>
        <v>12</v>
      </c>
      <c r="B21" s="193">
        <f>G10+1</f>
        <v>3</v>
      </c>
      <c r="C21" s="80"/>
      <c r="D21" s="171"/>
      <c r="E21" s="168" t="s">
        <v>24</v>
      </c>
      <c r="F21" s="84"/>
      <c r="G21" s="194">
        <f>B21+1</f>
        <v>4</v>
      </c>
      <c r="H21" s="80"/>
      <c r="I21" s="171"/>
      <c r="J21" s="168" t="s">
        <v>24</v>
      </c>
      <c r="K21" s="84"/>
      <c r="N21">
        <f t="shared" si="1"/>
        <v>8</v>
      </c>
      <c r="O21" s="154"/>
      <c r="P21" s="230">
        <v>2</v>
      </c>
      <c r="Q21" s="230" t="str">
        <f>IF(VLOOKUP(MATCH($O20,$G$10:$G$63,0)+4+$P21-1,$A$10:$K$63,9)="","",VLOOKUP(MATCH($O20,$G$10:$G$63,0)+4+$P21-1,$A$10:$K$63,9))</f>
        <v/>
      </c>
      <c r="R21" s="233" t="str">
        <f>IF(ISERROR(MATCH($Q21,小女申込!$B$9:$B$308,0)),"",VLOOKUP(MATCH($Q21,小女申込!$B$9:$B$308,0),小女申込!$A$9:$F$308,3))</f>
        <v/>
      </c>
      <c r="S21" s="233" t="str">
        <f>IF(ISERROR(MATCH($Q21,小女申込!$B$9:$B$308,0)),"",VLOOKUP(MATCH($Q21,小女申込!$B$9:$B$308,0),小女申込!$A$9:$F$308,4))</f>
        <v/>
      </c>
      <c r="T21" s="233" t="str">
        <f>IF(ISERROR(MATCH($Q21,小女申込!$B$9:$B$308,0)),"",VLOOKUP(MATCH($Q21,小女申込!$B$9:$B$308,0),小女申込!$A$9:$F$308,5))</f>
        <v/>
      </c>
      <c r="U21" s="233" t="str">
        <f>IF(ISERROR(MATCH($Q21,小女申込!$B$9:$B$308,0)),"",VLOOKUP(MATCH($Q21,小女申込!$B$9:$B$308,0),小女申込!$A$9:$F$308,6))</f>
        <v/>
      </c>
      <c r="V21" s="234" t="str">
        <f>IF(Q21="","",V20)</f>
        <v/>
      </c>
      <c r="W21" s="235"/>
    </row>
    <row r="22" spans="1:23">
      <c r="A22">
        <f t="shared" si="0"/>
        <v>13</v>
      </c>
      <c r="D22" s="172"/>
      <c r="E22" s="169" t="s">
        <v>25</v>
      </c>
      <c r="F22" s="84"/>
      <c r="I22" s="172"/>
      <c r="J22" s="169" t="s">
        <v>25</v>
      </c>
      <c r="K22" s="84"/>
      <c r="N22">
        <f t="shared" si="1"/>
        <v>9</v>
      </c>
      <c r="O22" s="154"/>
      <c r="P22" s="230">
        <v>3</v>
      </c>
      <c r="Q22" s="230" t="str">
        <f>IF(VLOOKUP(MATCH($O20,$G$10:$G$63,0)+4+$P22-1,$A$10:$K$63,9)="","",VLOOKUP(MATCH($O20,$G$10:$G$63,0)+4+$P22-1,$A$10:$K$63,9))</f>
        <v/>
      </c>
      <c r="R22" s="233" t="str">
        <f>IF(ISERROR(MATCH($Q22,小女申込!$B$9:$B$308,0)),"",VLOOKUP(MATCH($Q22,小女申込!$B$9:$B$308,0),小女申込!$A$9:$F$308,3))</f>
        <v/>
      </c>
      <c r="S22" s="233" t="str">
        <f>IF(ISERROR(MATCH($Q22,小女申込!$B$9:$B$308,0)),"",VLOOKUP(MATCH($Q22,小女申込!$B$9:$B$308,0),小女申込!$A$9:$F$308,4))</f>
        <v/>
      </c>
      <c r="T22" s="233" t="str">
        <f>IF(ISERROR(MATCH($Q22,小女申込!$B$9:$B$308,0)),"",VLOOKUP(MATCH($Q22,小女申込!$B$9:$B$308,0),小女申込!$A$9:$F$308,5))</f>
        <v/>
      </c>
      <c r="U22" s="233" t="str">
        <f>IF(ISERROR(MATCH($Q22,小女申込!$B$9:$B$308,0)),"",VLOOKUP(MATCH($Q22,小女申込!$B$9:$B$308,0),小女申込!$A$9:$F$308,6))</f>
        <v/>
      </c>
      <c r="V22" s="234" t="str">
        <f>IF(Q22="","",V20)</f>
        <v/>
      </c>
      <c r="W22" s="235"/>
    </row>
    <row r="23" spans="1:23">
      <c r="A23">
        <f t="shared" si="0"/>
        <v>14</v>
      </c>
      <c r="D23" s="191" t="s">
        <v>65</v>
      </c>
      <c r="E23" s="324" t="str">
        <f>IF(D25="","",VLOOKUP(MATCH(D25,小女申込!$B$9:$B$308,0),小女申込!$A$9:$F$308,6)&amp;D21)</f>
        <v/>
      </c>
      <c r="F23" s="325"/>
      <c r="I23" s="191" t="s">
        <v>65</v>
      </c>
      <c r="J23" s="324" t="str">
        <f>IF(I25="","",VLOOKUP(MATCH(I25,小女申込!$B$9:$B$308,0),小女申込!$A$9:$F$308,6)&amp;I21)</f>
        <v/>
      </c>
      <c r="K23" s="325"/>
      <c r="N23">
        <f t="shared" si="1"/>
        <v>10</v>
      </c>
      <c r="O23" s="154"/>
      <c r="P23" s="230">
        <v>4</v>
      </c>
      <c r="Q23" s="230" t="str">
        <f>IF(VLOOKUP(MATCH($O20,$G$10:$G$63,0)+4+$P23-1,$A$10:$K$63,9)="","",VLOOKUP(MATCH($O20,$G$10:$G$63,0)+4+$P23-1,$A$10:$K$63,9))</f>
        <v/>
      </c>
      <c r="R23" s="233" t="str">
        <f>IF(ISERROR(MATCH($Q23,小女申込!$B$9:$B$308,0)),"",VLOOKUP(MATCH($Q23,小女申込!$B$9:$B$308,0),小女申込!$A$9:$F$308,3))</f>
        <v/>
      </c>
      <c r="S23" s="233" t="str">
        <f>IF(ISERROR(MATCH($Q23,小女申込!$B$9:$B$308,0)),"",VLOOKUP(MATCH($Q23,小女申込!$B$9:$B$308,0),小女申込!$A$9:$F$308,4))</f>
        <v/>
      </c>
      <c r="T23" s="233" t="str">
        <f>IF(ISERROR(MATCH($Q23,小女申込!$B$9:$B$308,0)),"",VLOOKUP(MATCH($Q23,小女申込!$B$9:$B$308,0),小女申込!$A$9:$F$308,5))</f>
        <v/>
      </c>
      <c r="U23" s="233" t="str">
        <f>IF(ISERROR(MATCH($Q23,小女申込!$B$9:$B$308,0)),"",VLOOKUP(MATCH($Q23,小女申込!$B$9:$B$308,0),小女申込!$A$9:$F$308,6))</f>
        <v/>
      </c>
      <c r="V23" s="234" t="str">
        <f>IF(Q23="","",V20)</f>
        <v/>
      </c>
      <c r="W23" s="235"/>
    </row>
    <row r="24" spans="1:23">
      <c r="A24">
        <f t="shared" si="0"/>
        <v>15</v>
      </c>
      <c r="D24" s="190" t="s">
        <v>174</v>
      </c>
      <c r="E24" s="189" t="s">
        <v>26</v>
      </c>
      <c r="F24" s="188" t="s">
        <v>1</v>
      </c>
      <c r="I24" s="190" t="s">
        <v>174</v>
      </c>
      <c r="J24" s="189" t="s">
        <v>26</v>
      </c>
      <c r="K24" s="188" t="s">
        <v>1</v>
      </c>
      <c r="N24">
        <f t="shared" si="1"/>
        <v>11</v>
      </c>
      <c r="O24" s="154"/>
      <c r="P24" s="230">
        <v>5</v>
      </c>
      <c r="Q24" s="230" t="str">
        <f>IF(VLOOKUP(MATCH($O20,$G$10:$G$63,0)+4+$P24-1,$A$10:$K$63,9)="","",VLOOKUP(MATCH($O20,$G$10:$G$63,0)+4+$P24-1,$A$10:$K$63,9))</f>
        <v/>
      </c>
      <c r="R24" s="233" t="str">
        <f>IF(ISERROR(MATCH($Q24,小女申込!$B$9:$B$308,0)),"",VLOOKUP(MATCH($Q24,小女申込!$B$9:$B$308,0),小女申込!$A$9:$F$308,3))</f>
        <v/>
      </c>
      <c r="S24" s="233" t="str">
        <f>IF(ISERROR(MATCH($Q24,小女申込!$B$9:$B$308,0)),"",VLOOKUP(MATCH($Q24,小女申込!$B$9:$B$308,0),小女申込!$A$9:$F$308,4))</f>
        <v/>
      </c>
      <c r="T24" s="233" t="str">
        <f>IF(ISERROR(MATCH($Q24,小女申込!$B$9:$B$308,0)),"",VLOOKUP(MATCH($Q24,小女申込!$B$9:$B$308,0),小女申込!$A$9:$F$308,5))</f>
        <v/>
      </c>
      <c r="U24" s="233" t="str">
        <f>IF(ISERROR(MATCH($Q24,小女申込!$B$9:$B$308,0)),"",VLOOKUP(MATCH($Q24,小女申込!$B$9:$B$308,0),小女申込!$A$9:$F$308,6))</f>
        <v/>
      </c>
      <c r="V24" s="234" t="str">
        <f>IF(Q24="","",IF(U24="","",V20))</f>
        <v/>
      </c>
      <c r="W24" s="235"/>
    </row>
    <row r="25" spans="1:23">
      <c r="A25">
        <f t="shared" si="0"/>
        <v>16</v>
      </c>
      <c r="C25">
        <v>1</v>
      </c>
      <c r="D25" s="173"/>
      <c r="E25" s="170" t="str">
        <f>IF(ISERROR(MATCH(D25,小女申込!$B$9:$B$308,0)),"",VLOOKUP(MATCH(D25,小女申込!$B$9:$B$308,0),小女申込!$A$9:$F$308,3))</f>
        <v/>
      </c>
      <c r="F25" s="82" t="str">
        <f>IF(ISERROR(MATCH(D25,小女申込!$B$9:$B$308,0)),"",VLOOKUP(MATCH(D25,小女申込!$B$9:$B$308,0),小女申込!$A$9:$F$308,5))</f>
        <v/>
      </c>
      <c r="H25">
        <v>1</v>
      </c>
      <c r="I25" s="173"/>
      <c r="J25" s="170" t="str">
        <f>IF(ISERROR(MATCH(I25,小女申込!$B$9:$B$308,0)),"",VLOOKUP(MATCH(I25,小女申込!$B$9:$B$308,0),小女申込!$A$9:$F$308,3))</f>
        <v/>
      </c>
      <c r="K25" s="82" t="str">
        <f>IF(ISERROR(MATCH(I25,小女申込!$B$9:$B$308,0)),"",VLOOKUP(MATCH(I25,小女申込!$B$9:$B$308,0),小女申込!$A$9:$F$308,5))</f>
        <v/>
      </c>
      <c r="N25">
        <f t="shared" si="1"/>
        <v>12</v>
      </c>
      <c r="O25" s="187"/>
      <c r="P25" s="236">
        <v>6</v>
      </c>
      <c r="Q25" s="230" t="str">
        <f>IF(VLOOKUP(MATCH($O20,$G$10:$G$63,0)+4+$P25-1,$A$10:$K$63,9)="","",VLOOKUP(MATCH($O20,$G$10:$G$63,0)+4+$P25-1,$A$10:$K$63,9))</f>
        <v/>
      </c>
      <c r="R25" s="237" t="str">
        <f>IF(ISERROR(MATCH($Q25,小女申込!$B$9:$B$308,0)),"",VLOOKUP(MATCH($Q25,小女申込!$B$9:$B$308,0),小女申込!$A$9:$F$308,3))</f>
        <v/>
      </c>
      <c r="S25" s="237" t="str">
        <f>IF(ISERROR(MATCH($Q25,小女申込!$B$9:$B$308,0)),"",VLOOKUP(MATCH($Q25,小女申込!$B$9:$B$308,0),小女申込!$A$9:$F$308,4))</f>
        <v/>
      </c>
      <c r="T25" s="237" t="str">
        <f>IF(ISERROR(MATCH($Q25,小女申込!$B$9:$B$308,0)),"",VLOOKUP(MATCH($Q25,小女申込!$B$9:$B$308,0),小女申込!$A$9:$F$308,5))</f>
        <v/>
      </c>
      <c r="U25" s="237" t="str">
        <f>IF(ISERROR(MATCH($Q25,小女申込!$B$9:$B$308,0)),"",VLOOKUP(MATCH($Q25,小女申込!$B$9:$B$308,0),小女申込!$A$9:$F$308,6))</f>
        <v/>
      </c>
      <c r="V25" s="238" t="str">
        <f>IF(Q25="","",IF(U25="","",V20))</f>
        <v/>
      </c>
      <c r="W25" s="239"/>
    </row>
    <row r="26" spans="1:23" ht="14.25">
      <c r="A26">
        <f t="shared" si="0"/>
        <v>17</v>
      </c>
      <c r="C26">
        <v>2</v>
      </c>
      <c r="D26" s="174"/>
      <c r="E26" s="170" t="str">
        <f>IF(ISERROR(MATCH(D26,小女申込!$B$9:$B$308,0)),"",VLOOKUP(MATCH(D26,小女申込!$B$9:$B$308,0),小女申込!$A$9:$F$308,3))</f>
        <v/>
      </c>
      <c r="F26" s="82" t="str">
        <f>IF(ISERROR(MATCH(D26,小女申込!$B$9:$B$308,0)),"",VLOOKUP(MATCH(D26,小女申込!$B$9:$B$308,0),小女申込!$A$9:$F$308,5))</f>
        <v/>
      </c>
      <c r="H26">
        <v>2</v>
      </c>
      <c r="I26" s="178"/>
      <c r="J26" s="170" t="str">
        <f>IF(ISERROR(MATCH(I26,小女申込!$B$9:$B$308,0)),"",VLOOKUP(MATCH(I26,小女申込!$B$9:$B$308,0),小女申込!$A$9:$F$308,3))</f>
        <v/>
      </c>
      <c r="K26" s="82" t="str">
        <f>IF(ISERROR(MATCH(I26,小女申込!$B$9:$B$308,0)),"",VLOOKUP(MATCH(I26,小女申込!$B$9:$B$308,0),小女申込!$A$9:$F$308,5))</f>
        <v/>
      </c>
      <c r="N26">
        <f>N25+1</f>
        <v>13</v>
      </c>
      <c r="O26" s="228">
        <f>O20+1</f>
        <v>3</v>
      </c>
      <c r="P26" s="229">
        <v>1</v>
      </c>
      <c r="Q26" s="240" t="str">
        <f>IF(VLOOKUP(MATCH($O26,$B$10:$B$63,0)+4+$P26-1,$A$10:$K$63,4)="","",VLOOKUP(MATCH($O26,$B$10:$B$63,0)+4+$P26-1,$A$10:$K$63,4))</f>
        <v/>
      </c>
      <c r="R26" s="231" t="str">
        <f>IF(ISERROR(MATCH($Q26,小女申込!$B$9:$B$308,0)),"",VLOOKUP(MATCH($Q26,小女申込!$B$9:$B$308,0),小女申込!$A$9:$F$308,3))</f>
        <v/>
      </c>
      <c r="S26" s="231" t="str">
        <f>IF(ISERROR(MATCH($Q26,小女申込!$B$9:$B$308,0)),"",VLOOKUP(MATCH($Q26,小女申込!$B$9:$B$308,0),小女申込!$A$9:$F$308,4))</f>
        <v/>
      </c>
      <c r="T26" s="231" t="str">
        <f>IF(ISERROR(MATCH($Q26,小女申込!$B$9:$B$308,0)),"",VLOOKUP(MATCH($Q26,小女申込!$B$9:$B$308,0),小女申込!$A$9:$F$308,5))</f>
        <v/>
      </c>
      <c r="U26" s="231" t="str">
        <f>IF(ISERROR(MATCH($Q26,小女申込!$B$9:$B$308,0)),"",VLOOKUP(MATCH($Q26,小女申込!$B$9:$B$308,0),小女申込!$A$9:$F$308,6))</f>
        <v/>
      </c>
      <c r="V26" s="231" t="str">
        <f>IF(VLOOKUP(MATCH($O26,$B$10:$B$63,0),$A$10:$K$63,4)="","",VLOOKUP(MATCH($O26,$B$10:$B$63,0),$A$10:$K$63,4))</f>
        <v/>
      </c>
      <c r="W26" s="232" t="str">
        <f>IF(VLOOKUP(MATCH($O26,$B$10:$B$63,0)+1,$A$10:$K$63,4)="","",VLOOKUP(MATCH($O26,$B$10:$B$63,0)+1,$A$10:$K$63,4))</f>
        <v/>
      </c>
    </row>
    <row r="27" spans="1:23">
      <c r="A27">
        <f t="shared" si="0"/>
        <v>18</v>
      </c>
      <c r="C27">
        <v>3</v>
      </c>
      <c r="D27" s="174"/>
      <c r="E27" s="170" t="str">
        <f>IF(ISERROR(MATCH(D27,小女申込!$B$9:$B$308,0)),"",VLOOKUP(MATCH(D27,小女申込!$B$9:$B$308,0),小女申込!$A$9:$F$308,3))</f>
        <v/>
      </c>
      <c r="F27" s="82" t="str">
        <f>IF(ISERROR(MATCH(D27,小女申込!$B$9:$B$308,0)),"",VLOOKUP(MATCH(D27,小女申込!$B$9:$B$308,0),小女申込!$A$9:$F$308,5))</f>
        <v/>
      </c>
      <c r="H27">
        <v>3</v>
      </c>
      <c r="I27" s="178"/>
      <c r="J27" s="170" t="str">
        <f>IF(ISERROR(MATCH(I27,小女申込!$B$9:$B$308,0)),"",VLOOKUP(MATCH(I27,小女申込!$B$9:$B$308,0),小女申込!$A$9:$F$308,3))</f>
        <v/>
      </c>
      <c r="K27" s="82" t="str">
        <f>IF(ISERROR(MATCH(I27,小女申込!$B$9:$B$308,0)),"",VLOOKUP(MATCH(I27,小女申込!$B$9:$B$308,0),小女申込!$A$9:$F$308,5))</f>
        <v/>
      </c>
      <c r="N27">
        <f t="shared" si="1"/>
        <v>14</v>
      </c>
      <c r="O27" s="154"/>
      <c r="P27" s="230">
        <v>2</v>
      </c>
      <c r="Q27" s="247" t="str">
        <f>IF(VLOOKUP(MATCH($O26,$B$10:$B$63,0)+4+$P27-1,$A$10:$K$63,4)="","",VLOOKUP(MATCH($O26,$B$10:$B$63,0)+4+$P27-1,$A$10:$K$63,4))</f>
        <v/>
      </c>
      <c r="R27" s="233" t="str">
        <f>IF(ISERROR(MATCH($Q27,小女申込!$B$9:$B$308,0)),"",VLOOKUP(MATCH($Q27,小女申込!$B$9:$B$308,0),小女申込!$A$9:$F$308,3))</f>
        <v/>
      </c>
      <c r="S27" s="233" t="str">
        <f>IF(ISERROR(MATCH($Q27,小女申込!$B$9:$B$308,0)),"",VLOOKUP(MATCH($Q27,小女申込!$B$9:$B$308,0),小女申込!$A$9:$F$308,4))</f>
        <v/>
      </c>
      <c r="T27" s="233" t="str">
        <f>IF(ISERROR(MATCH($Q27,小女申込!$B$9:$B$308,0)),"",VLOOKUP(MATCH($Q27,小女申込!$B$9:$B$308,0),小女申込!$A$9:$F$308,5))</f>
        <v/>
      </c>
      <c r="U27" s="233" t="str">
        <f>IF(ISERROR(MATCH($Q27,小女申込!$B$9:$B$308,0)),"",VLOOKUP(MATCH($Q27,小女申込!$B$9:$B$308,0),小女申込!$A$9:$F$308,6))</f>
        <v/>
      </c>
      <c r="V27" s="234" t="str">
        <f>IF(Q27="","",V26)</f>
        <v/>
      </c>
      <c r="W27" s="235"/>
    </row>
    <row r="28" spans="1:23">
      <c r="A28">
        <f t="shared" si="0"/>
        <v>19</v>
      </c>
      <c r="C28">
        <v>4</v>
      </c>
      <c r="D28" s="174"/>
      <c r="E28" s="170" t="str">
        <f>IF(ISERROR(MATCH(D28,小女申込!$B$9:$B$308,0)),"",VLOOKUP(MATCH(D28,小女申込!$B$9:$B$308,0),小女申込!$A$9:$F$308,3))</f>
        <v/>
      </c>
      <c r="F28" s="82" t="str">
        <f>IF(ISERROR(MATCH(D28,小女申込!$B$9:$B$308,0)),"",VLOOKUP(MATCH(D28,小女申込!$B$9:$B$308,0),小女申込!$A$9:$F$308,5))</f>
        <v/>
      </c>
      <c r="H28">
        <v>4</v>
      </c>
      <c r="I28" s="178"/>
      <c r="J28" s="170" t="str">
        <f>IF(ISERROR(MATCH(I28,小女申込!$B$9:$B$308,0)),"",VLOOKUP(MATCH(I28,小女申込!$B$9:$B$308,0),小女申込!$A$9:$F$308,3))</f>
        <v/>
      </c>
      <c r="K28" s="82" t="str">
        <f>IF(ISERROR(MATCH(I28,小女申込!$B$9:$B$308,0)),"",VLOOKUP(MATCH(I28,小女申込!$B$9:$B$308,0),小女申込!$A$9:$F$308,5))</f>
        <v/>
      </c>
      <c r="N28">
        <f t="shared" si="1"/>
        <v>15</v>
      </c>
      <c r="O28" s="154"/>
      <c r="P28" s="230">
        <v>3</v>
      </c>
      <c r="Q28" s="247" t="str">
        <f>IF(VLOOKUP(MATCH($O26,$B$10:$B$63,0)+4+$P28-1,$A$10:$K$63,4)="","",VLOOKUP(MATCH($O26,$B$10:$B$63,0)+4+$P28-1,$A$10:$K$63,4))</f>
        <v/>
      </c>
      <c r="R28" s="233" t="str">
        <f>IF(ISERROR(MATCH($Q28,小女申込!$B$9:$B$308,0)),"",VLOOKUP(MATCH($Q28,小女申込!$B$9:$B$308,0),小女申込!$A$9:$F$308,3))</f>
        <v/>
      </c>
      <c r="S28" s="233" t="str">
        <f>IF(ISERROR(MATCH($Q28,小女申込!$B$9:$B$308,0)),"",VLOOKUP(MATCH($Q28,小女申込!$B$9:$B$308,0),小女申込!$A$9:$F$308,4))</f>
        <v/>
      </c>
      <c r="T28" s="233" t="str">
        <f>IF(ISERROR(MATCH($Q28,小女申込!$B$9:$B$308,0)),"",VLOOKUP(MATCH($Q28,小女申込!$B$9:$B$308,0),小女申込!$A$9:$F$308,5))</f>
        <v/>
      </c>
      <c r="U28" s="233" t="str">
        <f>IF(ISERROR(MATCH($Q28,小女申込!$B$9:$B$308,0)),"",VLOOKUP(MATCH($Q28,小女申込!$B$9:$B$308,0),小女申込!$A$9:$F$308,6))</f>
        <v/>
      </c>
      <c r="V28" s="234" t="str">
        <f>IF(Q28="","",V26)</f>
        <v/>
      </c>
      <c r="W28" s="235"/>
    </row>
    <row r="29" spans="1:23">
      <c r="A29">
        <f t="shared" si="0"/>
        <v>20</v>
      </c>
      <c r="C29">
        <v>5</v>
      </c>
      <c r="D29" s="178"/>
      <c r="E29" s="170" t="str">
        <f>IF(ISERROR(MATCH(D29,小女申込!$B$9:$B$308,0)),"",VLOOKUP(MATCH(D29,小女申込!$B$9:$B$308,0),小女申込!$A$9:$F$308,3))</f>
        <v/>
      </c>
      <c r="F29" s="82" t="str">
        <f>IF(ISERROR(MATCH(D29,小女申込!$B$9:$B$308,0)),"",VLOOKUP(MATCH(D29,小女申込!$B$9:$B$308,0),小女申込!$A$9:$F$308,5))</f>
        <v/>
      </c>
      <c r="H29">
        <v>5</v>
      </c>
      <c r="I29" s="178"/>
      <c r="J29" s="170" t="str">
        <f>IF(ISERROR(MATCH(I29,小女申込!$B$9:$B$308,0)),"",VLOOKUP(MATCH(I29,小女申込!$B$9:$B$308,0),小女申込!$A$9:$F$308,3))</f>
        <v/>
      </c>
      <c r="K29" s="82" t="str">
        <f>IF(ISERROR(MATCH(I29,小女申込!$B$9:$B$308,0)),"",VLOOKUP(MATCH(I29,小女申込!$B$9:$B$308,0),小女申込!$A$9:$F$308,5))</f>
        <v/>
      </c>
      <c r="N29">
        <f t="shared" si="1"/>
        <v>16</v>
      </c>
      <c r="O29" s="154"/>
      <c r="P29" s="230">
        <v>4</v>
      </c>
      <c r="Q29" s="247" t="str">
        <f>IF(VLOOKUP(MATCH($O26,$B$10:$B$63,0)+4+$P29-1,$A$10:$K$63,4)="","",VLOOKUP(MATCH($O26,$B$10:$B$63,0)+4+$P29-1,$A$10:$K$63,4))</f>
        <v/>
      </c>
      <c r="R29" s="233" t="str">
        <f>IF(ISERROR(MATCH($Q29,小女申込!$B$9:$B$308,0)),"",VLOOKUP(MATCH($Q29,小女申込!$B$9:$B$308,0),小女申込!$A$9:$F$308,3))</f>
        <v/>
      </c>
      <c r="S29" s="233" t="str">
        <f>IF(ISERROR(MATCH($Q29,小女申込!$B$9:$B$308,0)),"",VLOOKUP(MATCH($Q29,小女申込!$B$9:$B$308,0),小女申込!$A$9:$F$308,4))</f>
        <v/>
      </c>
      <c r="T29" s="233" t="str">
        <f>IF(ISERROR(MATCH($Q29,小女申込!$B$9:$B$308,0)),"",VLOOKUP(MATCH($Q29,小女申込!$B$9:$B$308,0),小女申込!$A$9:$F$308,5))</f>
        <v/>
      </c>
      <c r="U29" s="233" t="str">
        <f>IF(ISERROR(MATCH($Q29,小女申込!$B$9:$B$308,0)),"",VLOOKUP(MATCH($Q29,小女申込!$B$9:$B$308,0),小女申込!$A$9:$F$308,6))</f>
        <v/>
      </c>
      <c r="V29" s="234" t="str">
        <f>IF(Q29="","",V26)</f>
        <v/>
      </c>
      <c r="W29" s="235"/>
    </row>
    <row r="30" spans="1:23">
      <c r="A30">
        <f t="shared" si="0"/>
        <v>21</v>
      </c>
      <c r="C30">
        <v>6</v>
      </c>
      <c r="D30" s="175"/>
      <c r="E30" s="170" t="str">
        <f>IF(ISERROR(MATCH(D30,小女申込!$B$9:$B$308,0)),"",VLOOKUP(MATCH(D30,小女申込!$B$9:$B$308,0),小女申込!$A$9:$F$308,3))</f>
        <v/>
      </c>
      <c r="F30" s="82" t="str">
        <f>IF(ISERROR(MATCH(D30,小女申込!$B$9:$B$308,0)),"",VLOOKUP(MATCH(D30,小女申込!$B$9:$B$308,0),小女申込!$A$9:$F$308,5))</f>
        <v/>
      </c>
      <c r="H30">
        <v>6</v>
      </c>
      <c r="I30" s="175"/>
      <c r="J30" s="170" t="str">
        <f>IF(ISERROR(MATCH(I30,小女申込!$B$9:$B$308,0)),"",VLOOKUP(MATCH(I30,小女申込!$B$9:$B$308,0),小女申込!$A$9:$F$308,3))</f>
        <v/>
      </c>
      <c r="K30" s="82" t="str">
        <f>IF(ISERROR(MATCH(I30,小女申込!$B$9:$B$308,0)),"",VLOOKUP(MATCH(I30,小女申込!$B$9:$B$308,0),小女申込!$A$9:$F$308,5))</f>
        <v/>
      </c>
      <c r="N30">
        <f t="shared" si="1"/>
        <v>17</v>
      </c>
      <c r="O30" s="154"/>
      <c r="P30" s="230">
        <v>5</v>
      </c>
      <c r="Q30" s="247" t="str">
        <f>IF(VLOOKUP(MATCH($O26,$B$10:$B$63,0)+4+$P30-1,$A$10:$K$63,4)="","",VLOOKUP(MATCH($O26,$B$10:$B$63,0)+4+$P30-1,$A$10:$K$63,4))</f>
        <v/>
      </c>
      <c r="R30" s="233" t="str">
        <f>IF(ISERROR(MATCH($Q30,小女申込!$B$9:$B$308,0)),"",VLOOKUP(MATCH($Q30,小女申込!$B$9:$B$308,0),小女申込!$A$9:$F$308,3))</f>
        <v/>
      </c>
      <c r="S30" s="233" t="str">
        <f>IF(ISERROR(MATCH($Q30,小女申込!$B$9:$B$308,0)),"",VLOOKUP(MATCH($Q30,小女申込!$B$9:$B$308,0),小女申込!$A$9:$F$308,4))</f>
        <v/>
      </c>
      <c r="T30" s="233" t="str">
        <f>IF(ISERROR(MATCH($Q30,小女申込!$B$9:$B$308,0)),"",VLOOKUP(MATCH($Q30,小女申込!$B$9:$B$308,0),小女申込!$A$9:$F$308,5))</f>
        <v/>
      </c>
      <c r="U30" s="233" t="str">
        <f>IF(ISERROR(MATCH($Q30,小女申込!$B$9:$B$308,0)),"",VLOOKUP(MATCH($Q30,小女申込!$B$9:$B$308,0),小女申込!$A$9:$F$308,6))</f>
        <v/>
      </c>
      <c r="V30" s="234" t="str">
        <f>IF(Q30="","",IF(U30="","",V26))</f>
        <v/>
      </c>
      <c r="W30" s="235"/>
    </row>
    <row r="31" spans="1:23">
      <c r="A31">
        <f t="shared" si="0"/>
        <v>22</v>
      </c>
      <c r="N31">
        <f t="shared" si="1"/>
        <v>18</v>
      </c>
      <c r="O31" s="187"/>
      <c r="P31" s="236">
        <v>6</v>
      </c>
      <c r="Q31" s="241" t="str">
        <f>IF(VLOOKUP(MATCH($O26,$B$10:$B$63,0)+4+$P31-1,$A$10:$K$63,4)="","",VLOOKUP(MATCH($O26,$B$10:$B$63,0)+4+$P31-1,$A$10:$K$63,4))</f>
        <v/>
      </c>
      <c r="R31" s="237" t="str">
        <f>IF(ISERROR(MATCH($Q31,小女申込!$B$9:$B$308,0)),"",VLOOKUP(MATCH($Q31,小女申込!$B$9:$B$308,0),小女申込!$A$9:$F$308,3))</f>
        <v/>
      </c>
      <c r="S31" s="237" t="str">
        <f>IF(ISERROR(MATCH($Q31,小女申込!$B$9:$B$308,0)),"",VLOOKUP(MATCH($Q31,小女申込!$B$9:$B$308,0),小女申込!$A$9:$F$308,4))</f>
        <v/>
      </c>
      <c r="T31" s="237" t="str">
        <f>IF(ISERROR(MATCH($Q31,小女申込!$B$9:$B$308,0)),"",VLOOKUP(MATCH($Q31,小女申込!$B$9:$B$308,0),小女申込!$A$9:$F$308,5))</f>
        <v/>
      </c>
      <c r="U31" s="237" t="str">
        <f>IF(ISERROR(MATCH($Q31,小女申込!$B$9:$B$308,0)),"",VLOOKUP(MATCH($Q31,小女申込!$B$9:$B$308,0),小女申込!$A$9:$F$308,6))</f>
        <v/>
      </c>
      <c r="V31" s="238" t="str">
        <f>IF(Q31="","",IF(U31="","",V26))</f>
        <v/>
      </c>
      <c r="W31" s="239"/>
    </row>
    <row r="32" spans="1:23" ht="14.25">
      <c r="B32" s="215"/>
      <c r="C32" s="80"/>
      <c r="D32" s="97"/>
      <c r="E32" s="84"/>
      <c r="F32" s="84"/>
      <c r="G32" s="215"/>
      <c r="H32" s="80"/>
      <c r="I32" s="97"/>
      <c r="J32" s="84"/>
      <c r="K32" s="84"/>
      <c r="N32">
        <f t="shared" si="1"/>
        <v>19</v>
      </c>
      <c r="O32" s="228">
        <f>O26+1</f>
        <v>4</v>
      </c>
      <c r="P32" s="229">
        <v>1</v>
      </c>
      <c r="Q32" s="240" t="str">
        <f>IF(VLOOKUP(MATCH($O32,$G$10:$G$63,0)+4+$P32-1,$A$10:$K$63,9)="","",VLOOKUP(MATCH($O32,$G$10:$G$63,0)+4+$P32-1,$A$10:$K$63,9))</f>
        <v/>
      </c>
      <c r="R32" s="231" t="str">
        <f>IF(ISERROR(MATCH($Q32,小女申込!$B$9:$B$308,0)),"",VLOOKUP(MATCH($Q32,小女申込!$B$9:$B$308,0),小女申込!$A$9:$F$308,3))</f>
        <v/>
      </c>
      <c r="S32" s="231" t="str">
        <f>IF(ISERROR(MATCH($Q32,小女申込!$B$9:$B$308,0)),"",VLOOKUP(MATCH($Q32,小女申込!$B$9:$B$308,0),小女申込!$A$9:$F$308,4))</f>
        <v/>
      </c>
      <c r="T32" s="231" t="str">
        <f>IF(ISERROR(MATCH($Q32,小女申込!$B$9:$B$308,0)),"",VLOOKUP(MATCH($Q32,小女申込!$B$9:$B$308,0),小女申込!$A$9:$F$308,5))</f>
        <v/>
      </c>
      <c r="U32" s="231" t="str">
        <f>IF(ISERROR(MATCH($Q32,小女申込!$B$9:$B$308,0)),"",VLOOKUP(MATCH($Q32,小女申込!$B$9:$B$308,0),小女申込!$A$9:$F$308,6))</f>
        <v/>
      </c>
      <c r="V32" s="231" t="str">
        <f>IF(VLOOKUP(MATCH($O32,$G$10:$G$63,0),$A$10:$K$63,9)="","",VLOOKUP(MATCH($O32,$G$10:$G$63,0),$A$10:$K$63,9))</f>
        <v/>
      </c>
      <c r="W32" s="232" t="str">
        <f>IF(VLOOKUP(MATCH($O32,$G$10:$G$63,0)+1,$A$10:$K$63,9)="","",VLOOKUP(MATCH($O32,$G$10:$G$63,0)+1,$A$10:$K$63,9))</f>
        <v/>
      </c>
    </row>
    <row r="33" spans="2:23">
      <c r="D33" s="216"/>
      <c r="E33" s="84"/>
      <c r="F33" s="84"/>
      <c r="I33" s="216"/>
      <c r="J33" s="84"/>
      <c r="K33" s="84"/>
      <c r="N33">
        <f t="shared" si="1"/>
        <v>20</v>
      </c>
      <c r="O33" s="154"/>
      <c r="P33" s="230">
        <v>2</v>
      </c>
      <c r="Q33" s="247" t="str">
        <f>IF(VLOOKUP(MATCH($O32,$G$10:$G$63,0)+4+$P33-1,$A$10:$K$63,9)="","",VLOOKUP(MATCH($O32,$G$10:$G$63,0)+4+$P33-1,$A$10:$K$63,9))</f>
        <v/>
      </c>
      <c r="R33" s="233" t="str">
        <f>IF(ISERROR(MATCH($Q33,小女申込!$B$9:$B$308,0)),"",VLOOKUP(MATCH($Q33,小女申込!$B$9:$B$308,0),小女申込!$A$9:$F$308,3))</f>
        <v/>
      </c>
      <c r="S33" s="233" t="str">
        <f>IF(ISERROR(MATCH($Q33,小女申込!$B$9:$B$308,0)),"",VLOOKUP(MATCH($Q33,小女申込!$B$9:$B$308,0),小女申込!$A$9:$F$308,4))</f>
        <v/>
      </c>
      <c r="T33" s="233" t="str">
        <f>IF(ISERROR(MATCH($Q33,小女申込!$B$9:$B$308,0)),"",VLOOKUP(MATCH($Q33,小女申込!$B$9:$B$308,0),小女申込!$A$9:$F$308,5))</f>
        <v/>
      </c>
      <c r="U33" s="233" t="str">
        <f>IF(ISERROR(MATCH($Q33,小女申込!$B$9:$B$308,0)),"",VLOOKUP(MATCH($Q33,小女申込!$B$9:$B$308,0),小女申込!$A$9:$F$308,6))</f>
        <v/>
      </c>
      <c r="V33" s="234" t="str">
        <f>IF(Q33="","",V32)</f>
        <v/>
      </c>
      <c r="W33" s="235"/>
    </row>
    <row r="34" spans="2:23">
      <c r="D34" s="217"/>
      <c r="E34" s="326"/>
      <c r="F34" s="326"/>
      <c r="I34" s="217"/>
      <c r="J34" s="326"/>
      <c r="K34" s="326"/>
      <c r="N34">
        <f t="shared" si="1"/>
        <v>21</v>
      </c>
      <c r="O34" s="154"/>
      <c r="P34" s="230">
        <v>3</v>
      </c>
      <c r="Q34" s="247" t="str">
        <f>IF(VLOOKUP(MATCH($O32,$G$10:$G$63,0)+4+$P34-1,$A$10:$K$63,9)="","",VLOOKUP(MATCH($O32,$G$10:$G$63,0)+4+$P34-1,$A$10:$K$63,9))</f>
        <v/>
      </c>
      <c r="R34" s="233" t="str">
        <f>IF(ISERROR(MATCH($Q34,小女申込!$B$9:$B$308,0)),"",VLOOKUP(MATCH($Q34,小女申込!$B$9:$B$308,0),小女申込!$A$9:$F$308,3))</f>
        <v/>
      </c>
      <c r="S34" s="233" t="str">
        <f>IF(ISERROR(MATCH($Q34,小女申込!$B$9:$B$308,0)),"",VLOOKUP(MATCH($Q34,小女申込!$B$9:$B$308,0),小女申込!$A$9:$F$308,4))</f>
        <v/>
      </c>
      <c r="T34" s="233" t="str">
        <f>IF(ISERROR(MATCH($Q34,小女申込!$B$9:$B$308,0)),"",VLOOKUP(MATCH($Q34,小女申込!$B$9:$B$308,0),小女申込!$A$9:$F$308,5))</f>
        <v/>
      </c>
      <c r="U34" s="233" t="str">
        <f>IF(ISERROR(MATCH($Q34,小女申込!$B$9:$B$308,0)),"",VLOOKUP(MATCH($Q34,小女申込!$B$9:$B$308,0),小女申込!$A$9:$F$308,6))</f>
        <v/>
      </c>
      <c r="V34" s="234" t="str">
        <f>IF(Q34="","",V32)</f>
        <v/>
      </c>
      <c r="W34" s="235"/>
    </row>
    <row r="35" spans="2:23">
      <c r="D35" s="218"/>
      <c r="E35" s="218"/>
      <c r="F35" s="218"/>
      <c r="I35" s="218"/>
      <c r="J35" s="218"/>
      <c r="K35" s="218"/>
      <c r="N35">
        <f t="shared" si="1"/>
        <v>22</v>
      </c>
      <c r="O35" s="154"/>
      <c r="P35" s="230">
        <v>4</v>
      </c>
      <c r="Q35" s="247" t="str">
        <f>IF(VLOOKUP(MATCH($O32,$G$10:$G$63,0)+4+$P35-1,$A$10:$K$63,9)="","",VLOOKUP(MATCH($O32,$G$10:$G$63,0)+4+$P35-1,$A$10:$K$63,9))</f>
        <v/>
      </c>
      <c r="R35" s="233" t="str">
        <f>IF(ISERROR(MATCH($Q35,小女申込!$B$9:$B$308,0)),"",VLOOKUP(MATCH($Q35,小女申込!$B$9:$B$308,0),小女申込!$A$9:$F$308,3))</f>
        <v/>
      </c>
      <c r="S35" s="233" t="str">
        <f>IF(ISERROR(MATCH($Q35,小女申込!$B$9:$B$308,0)),"",VLOOKUP(MATCH($Q35,小女申込!$B$9:$B$308,0),小女申込!$A$9:$F$308,4))</f>
        <v/>
      </c>
      <c r="T35" s="233" t="str">
        <f>IF(ISERROR(MATCH($Q35,小女申込!$B$9:$B$308,0)),"",VLOOKUP(MATCH($Q35,小女申込!$B$9:$B$308,0),小女申込!$A$9:$F$308,5))</f>
        <v/>
      </c>
      <c r="U35" s="233" t="str">
        <f>IF(ISERROR(MATCH($Q35,小女申込!$B$9:$B$308,0)),"",VLOOKUP(MATCH($Q35,小女申込!$B$9:$B$308,0),小女申込!$A$9:$F$308,6))</f>
        <v/>
      </c>
      <c r="V35" s="234" t="str">
        <f>IF(Q35="","",V32)</f>
        <v/>
      </c>
      <c r="W35" s="235"/>
    </row>
    <row r="36" spans="2:23">
      <c r="D36" s="97"/>
      <c r="E36" s="97"/>
      <c r="F36" s="97"/>
      <c r="I36" s="97"/>
      <c r="J36" s="97"/>
      <c r="K36" s="97"/>
      <c r="N36">
        <f t="shared" si="1"/>
        <v>23</v>
      </c>
      <c r="O36" s="154"/>
      <c r="P36" s="230">
        <v>5</v>
      </c>
      <c r="Q36" s="247" t="str">
        <f>IF(VLOOKUP(MATCH($O32,$G$10:$G$63,0)+4+$P36-1,$A$10:$K$63,9)="","",VLOOKUP(MATCH($O32,$G$10:$G$63,0)+4+$P36-1,$A$10:$K$63,9))</f>
        <v/>
      </c>
      <c r="R36" s="233" t="str">
        <f>IF(ISERROR(MATCH($Q36,小女申込!$B$9:$B$308,0)),"",VLOOKUP(MATCH($Q36,小女申込!$B$9:$B$308,0),小女申込!$A$9:$F$308,3))</f>
        <v/>
      </c>
      <c r="S36" s="233" t="str">
        <f>IF(ISERROR(MATCH($Q36,小女申込!$B$9:$B$308,0)),"",VLOOKUP(MATCH($Q36,小女申込!$B$9:$B$308,0),小女申込!$A$9:$F$308,4))</f>
        <v/>
      </c>
      <c r="T36" s="233" t="str">
        <f>IF(ISERROR(MATCH($Q36,小女申込!$B$9:$B$308,0)),"",VLOOKUP(MATCH($Q36,小女申込!$B$9:$B$308,0),小女申込!$A$9:$F$308,5))</f>
        <v/>
      </c>
      <c r="U36" s="233" t="str">
        <f>IF(ISERROR(MATCH($Q36,小女申込!$B$9:$B$308,0)),"",VLOOKUP(MATCH($Q36,小女申込!$B$9:$B$308,0),小女申込!$A$9:$F$308,6))</f>
        <v/>
      </c>
      <c r="V36" s="234" t="str">
        <f>IF(Q36="","",IF(U36="","",V32))</f>
        <v/>
      </c>
      <c r="W36" s="235"/>
    </row>
    <row r="37" spans="2:23">
      <c r="D37" s="97"/>
      <c r="E37" s="97"/>
      <c r="F37" s="97"/>
      <c r="I37" s="97"/>
      <c r="J37" s="97"/>
      <c r="K37" s="97"/>
      <c r="N37">
        <f t="shared" si="1"/>
        <v>24</v>
      </c>
      <c r="O37" s="187"/>
      <c r="P37" s="236">
        <v>6</v>
      </c>
      <c r="Q37" s="241" t="str">
        <f>IF(VLOOKUP(MATCH($O32,$G$10:$G$63,0)+4+$P37-1,$A$10:$K$63,9)="","",VLOOKUP(MATCH($O32,$G$10:$G$63,0)+4+$P37-1,$A$10:$K$63,9))</f>
        <v/>
      </c>
      <c r="R37" s="237" t="str">
        <f>IF(ISERROR(MATCH($Q37,小女申込!$B$9:$B$308,0)),"",VLOOKUP(MATCH($Q37,小女申込!$B$9:$B$308,0),小女申込!$A$9:$F$308,3))</f>
        <v/>
      </c>
      <c r="S37" s="237" t="str">
        <f>IF(ISERROR(MATCH($Q37,小女申込!$B$9:$B$308,0)),"",VLOOKUP(MATCH($Q37,小女申込!$B$9:$B$308,0),小女申込!$A$9:$F$308,4))</f>
        <v/>
      </c>
      <c r="T37" s="237" t="str">
        <f>IF(ISERROR(MATCH($Q37,小女申込!$B$9:$B$308,0)),"",VLOOKUP(MATCH($Q37,小女申込!$B$9:$B$308,0),小女申込!$A$9:$F$308,5))</f>
        <v/>
      </c>
      <c r="U37" s="237" t="str">
        <f>IF(ISERROR(MATCH($Q37,小女申込!$B$9:$B$308,0)),"",VLOOKUP(MATCH($Q37,小女申込!$B$9:$B$308,0),小女申込!$A$9:$F$308,6))</f>
        <v/>
      </c>
      <c r="V37" s="238" t="str">
        <f>IF(Q37="","",IF(U37="","",V32))</f>
        <v/>
      </c>
      <c r="W37" s="239"/>
    </row>
    <row r="38" spans="2:23">
      <c r="D38" s="97"/>
      <c r="E38" s="97"/>
      <c r="F38" s="97"/>
      <c r="I38" s="97"/>
      <c r="J38" s="97"/>
      <c r="K38" s="97"/>
    </row>
    <row r="39" spans="2:23">
      <c r="D39" s="97"/>
      <c r="E39" s="97"/>
      <c r="F39" s="97"/>
      <c r="I39" s="97"/>
      <c r="J39" s="97"/>
      <c r="K39" s="97"/>
    </row>
    <row r="40" spans="2:23">
      <c r="D40" s="97"/>
      <c r="E40" s="97"/>
      <c r="F40" s="97"/>
      <c r="I40" s="97"/>
      <c r="J40" s="97"/>
      <c r="K40" s="97"/>
    </row>
    <row r="41" spans="2:23">
      <c r="D41" s="97"/>
      <c r="E41" s="97"/>
      <c r="F41" s="97"/>
      <c r="I41" s="97"/>
      <c r="J41" s="97"/>
      <c r="K41" s="97"/>
    </row>
    <row r="43" spans="2:23" ht="14.25">
      <c r="B43" s="215"/>
      <c r="C43" s="80"/>
      <c r="D43" s="97"/>
      <c r="E43" s="84"/>
      <c r="F43" s="84"/>
      <c r="G43" s="215"/>
      <c r="H43" s="80"/>
      <c r="I43" s="97"/>
      <c r="J43" s="84"/>
      <c r="K43" s="84"/>
    </row>
    <row r="44" spans="2:23">
      <c r="D44" s="216"/>
      <c r="E44" s="84"/>
      <c r="F44" s="84"/>
      <c r="I44" s="216"/>
      <c r="J44" s="84"/>
      <c r="K44" s="84"/>
    </row>
    <row r="45" spans="2:23">
      <c r="D45" s="217"/>
      <c r="E45" s="326"/>
      <c r="F45" s="326"/>
      <c r="I45" s="217"/>
      <c r="J45" s="326"/>
      <c r="K45" s="326"/>
    </row>
    <row r="46" spans="2:23">
      <c r="D46" s="218"/>
      <c r="E46" s="218"/>
      <c r="F46" s="218"/>
      <c r="I46" s="218"/>
      <c r="J46" s="218"/>
      <c r="K46" s="218"/>
    </row>
    <row r="47" spans="2:23">
      <c r="D47" s="97"/>
      <c r="E47" s="97"/>
      <c r="F47" s="97"/>
      <c r="I47" s="97"/>
      <c r="J47" s="97"/>
      <c r="K47" s="97"/>
    </row>
    <row r="48" spans="2:23">
      <c r="D48" s="97"/>
      <c r="E48" s="97"/>
      <c r="F48" s="97"/>
      <c r="I48" s="97"/>
      <c r="J48" s="97"/>
      <c r="K48" s="97"/>
    </row>
    <row r="49" spans="2:11">
      <c r="D49" s="97"/>
      <c r="E49" s="97"/>
      <c r="F49" s="97"/>
      <c r="I49" s="97"/>
      <c r="J49" s="97"/>
      <c r="K49" s="97"/>
    </row>
    <row r="50" spans="2:11">
      <c r="D50" s="97"/>
      <c r="E50" s="97"/>
      <c r="F50" s="97"/>
      <c r="I50" s="97"/>
      <c r="J50" s="97"/>
      <c r="K50" s="97"/>
    </row>
    <row r="51" spans="2:11">
      <c r="D51" s="97"/>
      <c r="E51" s="97"/>
      <c r="F51" s="97"/>
      <c r="I51" s="97"/>
      <c r="J51" s="97"/>
      <c r="K51" s="97"/>
    </row>
    <row r="52" spans="2:11">
      <c r="D52" s="97"/>
      <c r="E52" s="97"/>
      <c r="F52" s="97"/>
      <c r="I52" s="97"/>
      <c r="J52" s="97"/>
      <c r="K52" s="97"/>
    </row>
    <row r="54" spans="2:11" ht="14.25">
      <c r="B54" s="215"/>
      <c r="C54" s="80"/>
      <c r="D54" s="97"/>
      <c r="E54" s="84"/>
      <c r="F54" s="84"/>
      <c r="G54" s="215"/>
      <c r="H54" s="80"/>
      <c r="I54" s="97"/>
      <c r="J54" s="84"/>
      <c r="K54" s="84"/>
    </row>
    <row r="55" spans="2:11">
      <c r="D55" s="216"/>
      <c r="E55" s="84"/>
      <c r="F55" s="84"/>
      <c r="I55" s="216"/>
      <c r="J55" s="84"/>
      <c r="K55" s="84"/>
    </row>
    <row r="56" spans="2:11">
      <c r="D56" s="217"/>
      <c r="E56" s="326"/>
      <c r="F56" s="326"/>
      <c r="I56" s="217"/>
      <c r="J56" s="326"/>
      <c r="K56" s="326"/>
    </row>
    <row r="57" spans="2:11">
      <c r="D57" s="218"/>
      <c r="E57" s="218"/>
      <c r="F57" s="218"/>
      <c r="I57" s="218"/>
      <c r="J57" s="218"/>
      <c r="K57" s="218"/>
    </row>
    <row r="58" spans="2:11">
      <c r="D58" s="97"/>
      <c r="E58" s="97"/>
      <c r="F58" s="97"/>
      <c r="I58" s="97"/>
      <c r="J58" s="97"/>
      <c r="K58" s="97"/>
    </row>
    <row r="59" spans="2:11">
      <c r="D59" s="97"/>
      <c r="E59" s="97"/>
      <c r="F59" s="97"/>
      <c r="I59" s="97"/>
      <c r="J59" s="97"/>
      <c r="K59" s="97"/>
    </row>
    <row r="60" spans="2:11">
      <c r="D60" s="97"/>
      <c r="E60" s="97"/>
      <c r="F60" s="97"/>
      <c r="I60" s="97"/>
      <c r="J60" s="97"/>
      <c r="K60" s="97"/>
    </row>
    <row r="61" spans="2:11">
      <c r="D61" s="97"/>
      <c r="E61" s="97"/>
      <c r="F61" s="97"/>
      <c r="I61" s="97"/>
      <c r="J61" s="97"/>
      <c r="K61" s="97"/>
    </row>
    <row r="62" spans="2:11">
      <c r="D62" s="97"/>
      <c r="E62" s="97"/>
      <c r="F62" s="97"/>
      <c r="I62" s="97"/>
      <c r="J62" s="97"/>
      <c r="K62" s="97"/>
    </row>
    <row r="63" spans="2:11">
      <c r="D63" s="97"/>
      <c r="E63" s="97"/>
      <c r="F63" s="97"/>
      <c r="I63" s="97"/>
      <c r="J63" s="97"/>
      <c r="K63" s="97"/>
    </row>
    <row r="65" spans="2:7" ht="14.25">
      <c r="B65" s="215"/>
      <c r="G65" s="215"/>
    </row>
    <row r="76" spans="2:7" ht="14.25">
      <c r="B76" s="215"/>
      <c r="G76" s="215"/>
    </row>
    <row r="87" spans="2:7" ht="14.25">
      <c r="B87" s="215"/>
      <c r="G87" s="215"/>
    </row>
    <row r="98" spans="2:7" ht="14.25">
      <c r="B98" s="215"/>
      <c r="G98" s="215"/>
    </row>
    <row r="109" spans="2:7" ht="14.25">
      <c r="B109" s="215"/>
      <c r="G109" s="215"/>
    </row>
    <row r="120" spans="2:7" ht="14.25">
      <c r="B120" s="215"/>
      <c r="G120" s="215"/>
    </row>
    <row r="131" spans="2:7" ht="14.25">
      <c r="B131" s="215"/>
      <c r="G131" s="215"/>
    </row>
    <row r="142" spans="2:7" ht="14.25">
      <c r="B142" s="215"/>
      <c r="G142" s="215"/>
    </row>
    <row r="153" spans="2:7" ht="14.25">
      <c r="B153" s="215"/>
      <c r="G153" s="215"/>
    </row>
    <row r="164" spans="2:7" ht="14.25">
      <c r="B164" s="215"/>
      <c r="G164" s="215"/>
    </row>
    <row r="175" spans="2:7" ht="14.25">
      <c r="B175" s="215"/>
      <c r="G175" s="215"/>
    </row>
  </sheetData>
  <protectedRanges>
    <protectedRange sqref="D15:D17 D26:D28 D37:D39 D48:D50 D59:D61" name="範囲1_1"/>
    <protectedRange sqref="D14 D25 D36 D47 D58" name="範囲1_1_1"/>
    <protectedRange sqref="I14 I25 I36 I47 I58" name="範囲1_1_2"/>
    <protectedRange sqref="D10:D11 D21:D22 D32:D33 D43:D44 D54:D55" name="範囲1_2"/>
    <protectedRange sqref="I10:I11 I21:I22 I32:I33 I43:I44 I54:I55" name="範囲1_3"/>
  </protectedRanges>
  <mergeCells count="11">
    <mergeCell ref="E56:F56"/>
    <mergeCell ref="C1:J1"/>
    <mergeCell ref="E12:F12"/>
    <mergeCell ref="J56:K56"/>
    <mergeCell ref="J12:K12"/>
    <mergeCell ref="E23:F23"/>
    <mergeCell ref="E34:F34"/>
    <mergeCell ref="E45:F45"/>
    <mergeCell ref="J23:K23"/>
    <mergeCell ref="J34:K34"/>
    <mergeCell ref="J45:K45"/>
  </mergeCells>
  <phoneticPr fontId="2"/>
  <printOptions horizontalCentered="1" verticalCentered="1"/>
  <pageMargins left="0.75" right="0.75" top="1" bottom="1" header="0.51200000000000001" footer="0.51200000000000001"/>
  <pageSetup paperSize="9" orientation="portrait" blackAndWhite="1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44"/>
  </sheetPr>
  <dimension ref="A1:AK113"/>
  <sheetViews>
    <sheetView zoomScale="110" zoomScaleNormal="110" workbookViewId="0">
      <selection activeCell="O61" sqref="O61"/>
    </sheetView>
  </sheetViews>
  <sheetFormatPr defaultRowHeight="13.5"/>
  <cols>
    <col min="2" max="2" width="2.625" customWidth="1"/>
    <col min="3" max="3" width="7" customWidth="1"/>
    <col min="4" max="4" width="14" customWidth="1"/>
    <col min="5" max="5" width="14.75" customWidth="1"/>
    <col min="6" max="7" width="4.125" customWidth="1"/>
    <col min="8" max="8" width="7" customWidth="1"/>
    <col min="9" max="9" width="10.25" customWidth="1"/>
    <col min="10" max="10" width="12.625" customWidth="1"/>
    <col min="11" max="11" width="10" customWidth="1"/>
    <col min="12" max="12" width="4.25" customWidth="1"/>
    <col min="13" max="13" width="9.75" customWidth="1"/>
    <col min="14" max="14" width="1.75" customWidth="1"/>
    <col min="16" max="16" width="3.75" customWidth="1"/>
    <col min="17" max="17" width="3.125" customWidth="1"/>
    <col min="19" max="19" width="12.5" customWidth="1"/>
    <col min="20" max="20" width="4.125" customWidth="1"/>
    <col min="22" max="22" width="2.5" customWidth="1"/>
    <col min="23" max="23" width="3.125" customWidth="1"/>
    <col min="25" max="25" width="12.5" customWidth="1"/>
    <col min="26" max="26" width="4" customWidth="1"/>
    <col min="28" max="28" width="2.875" customWidth="1"/>
    <col min="29" max="29" width="2.125" customWidth="1"/>
    <col min="31" max="31" width="12.5" customWidth="1"/>
    <col min="32" max="32" width="3.5" customWidth="1"/>
  </cols>
  <sheetData>
    <row r="1" spans="1:37">
      <c r="D1" s="143" t="s">
        <v>51</v>
      </c>
      <c r="E1" s="84"/>
      <c r="J1" s="85"/>
    </row>
    <row r="2" spans="1:37">
      <c r="D2" s="90"/>
      <c r="E2" s="86"/>
      <c r="K2" s="87"/>
      <c r="L2" t="s">
        <v>32</v>
      </c>
    </row>
    <row r="3" spans="1:37">
      <c r="D3" s="86" t="s">
        <v>33</v>
      </c>
      <c r="E3" s="86"/>
      <c r="AK3" s="88" t="s">
        <v>34</v>
      </c>
    </row>
    <row r="4" spans="1:37">
      <c r="B4" s="89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1"/>
      <c r="R4" s="143" t="s">
        <v>50</v>
      </c>
    </row>
    <row r="5" spans="1:37" ht="13.5" customHeight="1">
      <c r="A5" s="92">
        <v>13.5</v>
      </c>
      <c r="B5" s="93" t="s">
        <v>35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5"/>
    </row>
    <row r="6" spans="1:37" ht="15.75" customHeight="1">
      <c r="A6" s="92">
        <v>15.75</v>
      </c>
      <c r="B6" s="93"/>
      <c r="C6" s="96"/>
      <c r="D6" s="96"/>
      <c r="E6" s="96" t="str">
        <f>"第"&amp;DBCS('必ず入力してください!!'!$L$2)&amp;"回　"&amp;"石見陸上競技大会　参加申込確認シート　（小学校男子）"</f>
        <v>第１００回　石見陸上競技大会　参加申込確認シート　（小学校男子）</v>
      </c>
      <c r="F6" s="96"/>
      <c r="G6" s="96"/>
      <c r="H6" s="96"/>
      <c r="I6" s="96"/>
      <c r="K6" s="97"/>
      <c r="L6" s="97"/>
      <c r="M6" s="97"/>
      <c r="N6" s="98"/>
    </row>
    <row r="7" spans="1:37" ht="13.5" customHeight="1">
      <c r="A7" s="92">
        <v>13.5</v>
      </c>
      <c r="B7" s="93"/>
      <c r="N7" s="99"/>
      <c r="P7" s="204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6"/>
    </row>
    <row r="8" spans="1:37" ht="14.25">
      <c r="A8" s="92">
        <v>13.5</v>
      </c>
      <c r="B8" s="93"/>
      <c r="C8" t="s">
        <v>36</v>
      </c>
      <c r="D8" s="104"/>
      <c r="N8" s="99"/>
      <c r="P8" s="207"/>
      <c r="S8" s="96" t="str">
        <f>"第"&amp;DBCS('必ず入力してください!!'!$L$2)&amp;"回　"&amp;"石見陸上競技大会　参加申込確認シート　（小学校男子リレー）"</f>
        <v>第１００回　石見陸上競技大会　参加申込確認シート　（小学校男子リレー）</v>
      </c>
      <c r="AB8" s="208"/>
    </row>
    <row r="9" spans="1:37" ht="17.25" customHeight="1">
      <c r="A9" s="92">
        <v>17.25</v>
      </c>
      <c r="B9" s="93"/>
      <c r="F9" s="102"/>
      <c r="G9" s="102"/>
      <c r="I9" s="103" t="s">
        <v>59</v>
      </c>
      <c r="J9" s="380">
        <f>'必ず入力してください!!'!D10</f>
        <v>0</v>
      </c>
      <c r="K9" s="381"/>
      <c r="L9" s="381"/>
      <c r="N9" s="99"/>
      <c r="P9" s="207"/>
      <c r="AB9" s="208"/>
    </row>
    <row r="10" spans="1:37" ht="6.75" customHeight="1" thickBot="1">
      <c r="A10" s="92">
        <v>6.75</v>
      </c>
      <c r="B10" s="93"/>
      <c r="D10" s="104"/>
      <c r="N10" s="99"/>
      <c r="P10" s="207"/>
      <c r="AB10" s="208"/>
    </row>
    <row r="11" spans="1:37" ht="26.25" customHeight="1">
      <c r="A11" s="92">
        <v>26.25</v>
      </c>
      <c r="B11" s="93"/>
      <c r="C11" s="105" t="s">
        <v>38</v>
      </c>
      <c r="D11" s="386" t="str">
        <f>"〒　"&amp;'必ず入力してください!!'!D9</f>
        <v>〒　</v>
      </c>
      <c r="E11" s="387"/>
      <c r="F11" s="387"/>
      <c r="G11" s="387"/>
      <c r="H11" s="388"/>
      <c r="I11" s="106" t="s">
        <v>39</v>
      </c>
      <c r="J11" s="382" t="str">
        <f>"     "&amp;'必ず入力してください!!'!D8</f>
        <v xml:space="preserve">     </v>
      </c>
      <c r="K11" s="383"/>
      <c r="L11" s="383"/>
      <c r="M11" s="384"/>
      <c r="N11" s="107"/>
      <c r="P11" s="207"/>
      <c r="AB11" s="208"/>
    </row>
    <row r="12" spans="1:37" ht="24" customHeight="1">
      <c r="A12" s="92">
        <v>21</v>
      </c>
      <c r="B12" s="93"/>
      <c r="C12" s="334" t="str">
        <f>"   "&amp;'必ず入力してください!!'!F9</f>
        <v xml:space="preserve">   </v>
      </c>
      <c r="D12" s="335"/>
      <c r="E12" s="335"/>
      <c r="F12" s="335"/>
      <c r="G12" s="335"/>
      <c r="H12" s="336"/>
      <c r="I12" s="108" t="s">
        <v>40</v>
      </c>
      <c r="J12" s="385">
        <f>'必ず入力してください!!'!D11</f>
        <v>0</v>
      </c>
      <c r="K12" s="332"/>
      <c r="L12" s="332"/>
      <c r="M12" s="333"/>
      <c r="N12" s="99"/>
      <c r="P12" s="207"/>
      <c r="S12" s="109" t="s">
        <v>41</v>
      </c>
      <c r="T12" s="327" t="str">
        <f>J11</f>
        <v xml:space="preserve">     </v>
      </c>
      <c r="U12" s="327"/>
      <c r="V12" s="327"/>
      <c r="W12" s="327"/>
      <c r="X12" s="328"/>
      <c r="Y12" s="328"/>
      <c r="AB12" s="208"/>
    </row>
    <row r="13" spans="1:37" ht="21" customHeight="1">
      <c r="A13" s="92">
        <v>21</v>
      </c>
      <c r="B13" s="93"/>
      <c r="C13" s="359" t="s">
        <v>174</v>
      </c>
      <c r="D13" s="362" t="s">
        <v>3</v>
      </c>
      <c r="E13" s="365" t="s">
        <v>20</v>
      </c>
      <c r="F13" s="362" t="s">
        <v>1</v>
      </c>
      <c r="G13" s="331" t="s">
        <v>42</v>
      </c>
      <c r="H13" s="332"/>
      <c r="I13" s="332"/>
      <c r="J13" s="332"/>
      <c r="K13" s="332"/>
      <c r="L13" s="332"/>
      <c r="M13" s="333"/>
      <c r="N13" s="107"/>
      <c r="P13" s="207"/>
      <c r="AB13" s="208"/>
    </row>
    <row r="14" spans="1:37" ht="21" customHeight="1">
      <c r="A14" s="92">
        <v>21</v>
      </c>
      <c r="B14" s="93"/>
      <c r="C14" s="360"/>
      <c r="D14" s="363"/>
      <c r="E14" s="366"/>
      <c r="F14" s="363"/>
      <c r="G14" s="337" t="s">
        <v>43</v>
      </c>
      <c r="H14" s="356" t="s">
        <v>44</v>
      </c>
      <c r="I14" s="357"/>
      <c r="J14" s="357"/>
      <c r="K14" s="357"/>
      <c r="L14" s="357"/>
      <c r="M14" s="329" t="s">
        <v>90</v>
      </c>
      <c r="N14" s="110"/>
      <c r="P14" s="207"/>
      <c r="AB14" s="208"/>
    </row>
    <row r="15" spans="1:37" ht="27" customHeight="1">
      <c r="A15" s="92">
        <v>27</v>
      </c>
      <c r="B15" s="93"/>
      <c r="C15" s="361"/>
      <c r="D15" s="364"/>
      <c r="E15" s="367"/>
      <c r="F15" s="364"/>
      <c r="G15" s="338"/>
      <c r="H15" s="358"/>
      <c r="I15" s="358"/>
      <c r="J15" s="358"/>
      <c r="K15" s="358"/>
      <c r="L15" s="358"/>
      <c r="M15" s="330"/>
      <c r="N15" s="110"/>
      <c r="P15" s="207"/>
      <c r="AB15" s="208"/>
    </row>
    <row r="16" spans="1:37" ht="15" customHeight="1">
      <c r="A16" s="92"/>
      <c r="B16" s="111">
        <v>1</v>
      </c>
      <c r="C16" s="112" t="str">
        <f>IF(INDEX(小男申込!$B$9:$AE$108,$B16,1)="","",INDEX(小男申込!$B$9:$AE$108,$B16,1))</f>
        <v/>
      </c>
      <c r="D16" s="113" t="str">
        <f>IF(INDEX(小男申込!$B$9:$AE$108,$B16,2)="","",INDEX(小男申込!$B$9:$AE$108,$B16,2))</f>
        <v/>
      </c>
      <c r="E16" s="114" t="str">
        <f>IF(INDEX(小男申込!$B$9:$AE$108,$B16,3)="","",INDEX(小男申込!$B$9:$AE$108,$B16,3))</f>
        <v/>
      </c>
      <c r="F16" s="115" t="str">
        <f>IF(INDEX(小男申込!$B$9:$AE$108,$B16,4)="","",INDEX(小男申込!$B$9:$AE$108,$B16,4))</f>
        <v/>
      </c>
      <c r="G16" s="214" t="str">
        <f>IF(INDEX(小男申込!$B$9:$AE$108,$B16,30)="","",INDEX(小男申込!$B$9:$AE$108,$B16,30))</f>
        <v/>
      </c>
      <c r="H16" s="343" t="str">
        <f>IF(INDEX(小男申込!$B$9:$AE$108,$B16,6)="","",INDEX(小男申込!$B$9:$AE$108,$B16,6))</f>
        <v/>
      </c>
      <c r="I16" s="343" t="str">
        <f>IF(INDEX(小男申込!$B$9:$AE$108,$B16,1)="","",INDEX(小男申込!$B$9:$AE$108,$B16,1))</f>
        <v/>
      </c>
      <c r="J16" s="343" t="str">
        <f>IF(INDEX(小男申込!$B$9:$AE$108,$B16,1)="","",INDEX(小男申込!$B$9:$AE$108,$B16,1))</f>
        <v/>
      </c>
      <c r="K16" s="343" t="str">
        <f>IF(INDEX(小男申込!$B$9:$AE$108,$B16,1)="","",INDEX(小男申込!$B$9:$AE$108,$B16,1))</f>
        <v/>
      </c>
      <c r="L16" s="344" t="str">
        <f>IF(INDEX(小男申込!$B$9:$AE$108,$B16,1)="","",INDEX(小男申込!$B$9:$AE$108,$B16,1))</f>
        <v/>
      </c>
      <c r="M16" s="117" t="str">
        <f>IF(INDEX(小男申込!$B$9:$AE$108,$B16,27)="","",INDEX(小男申込!$B$9:$AE$108,$B16,27)&amp;"  "&amp;INDEX(小男申込!$B$9:$AI$108,$B16,28))</f>
        <v/>
      </c>
      <c r="N16" s="98"/>
      <c r="P16" s="207"/>
      <c r="Q16" s="193">
        <v>1</v>
      </c>
      <c r="R16" t="s">
        <v>92</v>
      </c>
      <c r="W16" s="193">
        <f>Q16+1</f>
        <v>2</v>
      </c>
      <c r="X16" t="s">
        <v>92</v>
      </c>
      <c r="AB16" s="208"/>
    </row>
    <row r="17" spans="2:36" ht="15" customHeight="1">
      <c r="B17" s="111">
        <f t="shared" ref="B17:B55" si="0">B16+1</f>
        <v>2</v>
      </c>
      <c r="C17" s="118" t="str">
        <f>IF(INDEX(小男申込!$B$9:$AE$108,$B17,1)="","",INDEX(小男申込!$B$9:$AE$108,$B17,1))</f>
        <v/>
      </c>
      <c r="D17" s="119" t="str">
        <f>IF(INDEX(小男申込!$B$9:$AE$108,$B17,2)="","",INDEX(小男申込!$B$9:$AE$108,$B17,2))</f>
        <v/>
      </c>
      <c r="E17" s="120" t="str">
        <f>IF(INDEX(小男申込!$B$9:$AE$108,$B17,3)="","",INDEX(小男申込!$B$9:$AE$108,$B17,3))</f>
        <v/>
      </c>
      <c r="F17" s="121" t="str">
        <f>IF(INDEX(小男申込!$B$9:$AE$108,$B17,4)="","",INDEX(小男申込!$B$9:$AE$108,$B17,4))</f>
        <v/>
      </c>
      <c r="G17" s="196" t="str">
        <f>IF(INDEX(小男申込!$B$9:$AE$108,$B17,30)="","",INDEX(小男申込!$B$9:$AE$108,$B17,30))</f>
        <v/>
      </c>
      <c r="H17" s="339" t="str">
        <f>IF(INDEX(小男申込!$B$9:$AE$108,$B17,6)="","",INDEX(小男申込!$B$9:$AE$108,$B17,6))</f>
        <v/>
      </c>
      <c r="I17" s="339" t="str">
        <f>IF(INDEX(小男申込!$B$9:$AE$108,$B17,1)="","",INDEX(小男申込!$B$9:$AE$108,$B17,1))</f>
        <v/>
      </c>
      <c r="J17" s="339" t="str">
        <f>IF(INDEX(小男申込!$B$9:$AE$108,$B17,1)="","",INDEX(小男申込!$B$9:$AE$108,$B17,1))</f>
        <v/>
      </c>
      <c r="K17" s="339" t="str">
        <f>IF(INDEX(小男申込!$B$9:$AE$108,$B17,1)="","",INDEX(小男申込!$B$9:$AE$108,$B17,1))</f>
        <v/>
      </c>
      <c r="L17" s="340" t="str">
        <f>IF(INDEX(小男申込!$B$9:$AE$108,$B17,1)="","",INDEX(小男申込!$B$9:$AE$108,$B17,1))</f>
        <v/>
      </c>
      <c r="M17" s="123" t="str">
        <f>IF(INDEX(小男申込!$B$9:$AE$108,$B17,27)="","",INDEX(小男申込!$B$9:$AE$108,$B17,27)&amp;"  "&amp;INDEX(小男申込!$B$9:$AI$108,$B17,28))</f>
        <v/>
      </c>
      <c r="N17" s="98"/>
      <c r="P17" s="207"/>
      <c r="R17" s="124" t="s">
        <v>45</v>
      </c>
      <c r="S17" s="346" t="str">
        <f>IF(VLOOKUP(MATCH($Q16,リレー小男申込!$B$10:$B$63,0)+2,リレー小男申込!$A$10:$K$63,5)="","",VLOOKUP(MATCH($Q16,リレー小男申込!$B$10:$B$63,0)+2,リレー小男申込!$A$10:$K$63,5))</f>
        <v/>
      </c>
      <c r="T17" s="347" t="e">
        <v>#N/A</v>
      </c>
      <c r="U17" s="348" t="e">
        <v>#N/A</v>
      </c>
      <c r="X17" s="124" t="s">
        <v>45</v>
      </c>
      <c r="Y17" s="346" t="str">
        <f>IF(VLOOKUP(MATCH($W16,リレー小男申込!$G$10:$G$63,0)+2,リレー小男申込!$A$10:$K$63,10)="","",VLOOKUP(MATCH($W16,リレー小男申込!$G$10:$G$63,0)+2,リレー小男申込!$A$10:$K$63,10))</f>
        <v/>
      </c>
      <c r="Z17" s="347" t="e">
        <v>#N/A</v>
      </c>
      <c r="AA17" s="348" t="e">
        <v>#N/A</v>
      </c>
      <c r="AB17" s="208"/>
      <c r="AE17" s="326"/>
      <c r="AF17" s="326"/>
      <c r="AG17" s="326"/>
      <c r="AJ17" s="20">
        <f>IF(S17="",0,1)</f>
        <v>0</v>
      </c>
    </row>
    <row r="18" spans="2:36" ht="15" customHeight="1">
      <c r="B18" s="111">
        <f t="shared" si="0"/>
        <v>3</v>
      </c>
      <c r="C18" s="118" t="str">
        <f>IF(INDEX(小男申込!$B$9:$AE$108,$B18,1)="","",INDEX(小男申込!$B$9:$AE$108,$B18,1))</f>
        <v/>
      </c>
      <c r="D18" s="119" t="str">
        <f>IF(INDEX(小男申込!$B$9:$AE$108,$B18,2)="","",INDEX(小男申込!$B$9:$AE$108,$B18,2))</f>
        <v/>
      </c>
      <c r="E18" s="120" t="str">
        <f>IF(INDEX(小男申込!$B$9:$AE$108,$B18,3)="","",INDEX(小男申込!$B$9:$AE$108,$B18,3))</f>
        <v/>
      </c>
      <c r="F18" s="121" t="str">
        <f>IF(INDEX(小男申込!$B$9:$AE$108,$B18,4)="","",INDEX(小男申込!$B$9:$AE$108,$B18,4))</f>
        <v/>
      </c>
      <c r="G18" s="196" t="str">
        <f>IF(INDEX(小男申込!$B$9:$AE$108,$B18,30)="","",INDEX(小男申込!$B$9:$AE$108,$B18,30))</f>
        <v/>
      </c>
      <c r="H18" s="339" t="str">
        <f>IF(INDEX(小男申込!$B$9:$AE$108,$B18,6)="","",INDEX(小男申込!$B$9:$AE$108,$B18,6))</f>
        <v/>
      </c>
      <c r="I18" s="339" t="str">
        <f>IF(INDEX(小男申込!$B$9:$AE$108,$B18,1)="","",INDEX(小男申込!$B$9:$AE$108,$B18,1))</f>
        <v/>
      </c>
      <c r="J18" s="339" t="str">
        <f>IF(INDEX(小男申込!$B$9:$AE$108,$B18,1)="","",INDEX(小男申込!$B$9:$AE$108,$B18,1))</f>
        <v/>
      </c>
      <c r="K18" s="339" t="str">
        <f>IF(INDEX(小男申込!$B$9:$AE$108,$B18,1)="","",INDEX(小男申込!$B$9:$AE$108,$B18,1))</f>
        <v/>
      </c>
      <c r="L18" s="340" t="str">
        <f>IF(INDEX(小男申込!$B$9:$AE$108,$B18,1)="","",INDEX(小男申込!$B$9:$AE$108,$B18,1))</f>
        <v/>
      </c>
      <c r="M18" s="123" t="str">
        <f>IF(INDEX(小男申込!$B$9:$AE$108,$B18,27)="","",INDEX(小男申込!$B$9:$AE$108,$B18,27)&amp;"  "&amp;INDEX(小男申込!$B$9:$AI$108,$B18,28))</f>
        <v/>
      </c>
      <c r="N18" s="98"/>
      <c r="P18" s="207"/>
      <c r="R18" s="268" t="s">
        <v>174</v>
      </c>
      <c r="S18" s="125" t="s">
        <v>26</v>
      </c>
      <c r="T18" s="125" t="s">
        <v>1</v>
      </c>
      <c r="U18" s="125" t="s">
        <v>4</v>
      </c>
      <c r="V18" s="97"/>
      <c r="X18" s="268" t="s">
        <v>174</v>
      </c>
      <c r="Y18" s="125" t="s">
        <v>26</v>
      </c>
      <c r="Z18" s="125" t="s">
        <v>1</v>
      </c>
      <c r="AA18" s="125" t="s">
        <v>4</v>
      </c>
      <c r="AB18" s="208"/>
      <c r="AC18" s="97"/>
      <c r="AD18" s="126"/>
      <c r="AE18" s="97"/>
      <c r="AF18" s="97"/>
      <c r="AG18" s="97"/>
      <c r="AH18" s="97"/>
    </row>
    <row r="19" spans="2:36" ht="15" customHeight="1">
      <c r="B19" s="111">
        <f t="shared" si="0"/>
        <v>4</v>
      </c>
      <c r="C19" s="118" t="str">
        <f>IF(INDEX(小男申込!$B$9:$AE$108,$B19,1)="","",INDEX(小男申込!$B$9:$AE$108,$B19,1))</f>
        <v/>
      </c>
      <c r="D19" s="119" t="str">
        <f>IF(INDEX(小男申込!$B$9:$AE$108,$B19,2)="","",INDEX(小男申込!$B$9:$AE$108,$B19,2))</f>
        <v/>
      </c>
      <c r="E19" s="120" t="str">
        <f>IF(INDEX(小男申込!$B$9:$AE$108,$B19,3)="","",INDEX(小男申込!$B$9:$AE$108,$B19,3))</f>
        <v/>
      </c>
      <c r="F19" s="121" t="str">
        <f>IF(INDEX(小男申込!$B$9:$AE$108,$B19,4)="","",INDEX(小男申込!$B$9:$AE$108,$B19,4))</f>
        <v/>
      </c>
      <c r="G19" s="196" t="str">
        <f>IF(INDEX(小男申込!$B$9:$AE$108,$B19,30)="","",INDEX(小男申込!$B$9:$AE$108,$B19,30))</f>
        <v/>
      </c>
      <c r="H19" s="339" t="str">
        <f>IF(INDEX(小男申込!$B$9:$AE$108,$B19,6)="","",INDEX(小男申込!$B$9:$AE$108,$B19,6))</f>
        <v/>
      </c>
      <c r="I19" s="339" t="str">
        <f>IF(INDEX(小男申込!$B$9:$AE$108,$B19,1)="","",INDEX(小男申込!$B$9:$AE$108,$B19,1))</f>
        <v/>
      </c>
      <c r="J19" s="339" t="str">
        <f>IF(INDEX(小男申込!$B$9:$AE$108,$B19,1)="","",INDEX(小男申込!$B$9:$AE$108,$B19,1))</f>
        <v/>
      </c>
      <c r="K19" s="339" t="str">
        <f>IF(INDEX(小男申込!$B$9:$AE$108,$B19,1)="","",INDEX(小男申込!$B$9:$AE$108,$B19,1))</f>
        <v/>
      </c>
      <c r="L19" s="340" t="str">
        <f>IF(INDEX(小男申込!$B$9:$AE$108,$B19,1)="","",INDEX(小男申込!$B$9:$AE$108,$B19,1))</f>
        <v/>
      </c>
      <c r="M19" s="123" t="str">
        <f>IF(INDEX(小男申込!$B$9:$AE$108,$B19,27)="","",INDEX(小男申込!$B$9:$AE$108,$B19,27)&amp;"  "&amp;INDEX(小男申込!$B$9:$AI$108,$B19,28))</f>
        <v/>
      </c>
      <c r="N19" s="98"/>
      <c r="P19" s="207"/>
      <c r="Q19">
        <v>1</v>
      </c>
      <c r="R19" s="248" t="str">
        <f>IF(VLOOKUP(MATCH($Q16,リレー小男申込!$B$10:$B$63,0)+3+$Q19,リレー小男申込!$A$10:$K$63,4)="","",VLOOKUP(MATCH($Q16,リレー小男申込!$B$10:$B$63,0)+3+$Q19,リレー小男申込!$A$10:$K$63,4))</f>
        <v/>
      </c>
      <c r="S19" s="248" t="str">
        <f>IF(VLOOKUP(MATCH($Q16,リレー小男申込!$B$10:$B$63,0)+3+$Q19,リレー小男申込!$A$10:$K$63,5)="","",VLOOKUP(MATCH($Q16,リレー小男申込!$B$10:$B$63,0)+3+$Q19,リレー小男申込!$A$10:$K$63,5))</f>
        <v/>
      </c>
      <c r="T19" s="248" t="str">
        <f>IF(VLOOKUP(MATCH($Q16,リレー小男申込!$B$10:$B$63,0)+3+$Q19,リレー小男申込!$A$10:$K$63,6)="","",VLOOKUP(MATCH($Q16,リレー小男申込!$B$10:$B$63,0)+3+$Q19,リレー小男申込!$A$10:$K$63,6))</f>
        <v/>
      </c>
      <c r="U19" s="349" t="str">
        <f>IF(VLOOKUP(MATCH($Q16,リレー小男申込!$B$10:$B$63,0)+1,リレー小男申込!$A$10:$K$63,4)="","",VLOOKUP(MATCH($Q16,リレー小男申込!$B$10:$B$63,0)+1,リレー小男申込!$A$10:$K$63,4))</f>
        <v/>
      </c>
      <c r="W19">
        <v>1</v>
      </c>
      <c r="X19" s="248" t="str">
        <f>IF(VLOOKUP(MATCH($W16,リレー小男申込!$G$10:$G$63,0)+3+$W19,リレー小男申込!$A$10:$K$63,9)="","",VLOOKUP(MATCH($W16,リレー小男申込!$G$10:$G$63,0)+3+$W19,リレー小男申込!$A$10:$K$63,9))</f>
        <v/>
      </c>
      <c r="Y19" s="248" t="str">
        <f>IF(VLOOKUP(MATCH($W16,リレー小男申込!$G$10:$G$63,0)+3+$W19,リレー小男申込!$A$10:$K$63,10)="","",VLOOKUP(MATCH($W16,リレー小男申込!$G$10:$G$63,0)+3+$W19,リレー小男申込!$A$10:$K$63,10))</f>
        <v/>
      </c>
      <c r="Z19" s="248" t="str">
        <f>IF(VLOOKUP(MATCH($W16,リレー小男申込!$G$10:$G$63,0)+3+$W19,リレー小男申込!$A$10:$K$63,11)="","",VLOOKUP(MATCH($W16,リレー小男申込!$G$10:$G$63,0)+3+$W19,リレー小男申込!$A$10:$K$63,11))</f>
        <v/>
      </c>
      <c r="AA19" s="349" t="str">
        <f>IF(VLOOKUP(MATCH($W16,リレー小男申込!$G$10:$G$63,0)+1,リレー小男申込!$A$10:$K$63,9)="","",VLOOKUP(MATCH($W16,リレー小男申込!$G$10:$G$63,0)+1,リレー小男申込!$A$10:$K$63,9))</f>
        <v/>
      </c>
      <c r="AB19" s="208"/>
      <c r="AF19" s="97"/>
      <c r="AG19" s="345"/>
      <c r="AH19" s="103"/>
      <c r="AJ19" s="20">
        <f>IF(Y17="",0,1)</f>
        <v>0</v>
      </c>
    </row>
    <row r="20" spans="2:36" ht="15" customHeight="1">
      <c r="B20" s="111">
        <f t="shared" si="0"/>
        <v>5</v>
      </c>
      <c r="C20" s="118" t="str">
        <f>IF(INDEX(小男申込!$B$9:$AE$108,$B20,1)="","",INDEX(小男申込!$B$9:$AE$108,$B20,1))</f>
        <v/>
      </c>
      <c r="D20" s="119" t="str">
        <f>IF(INDEX(小男申込!$B$9:$AE$108,$B20,2)="","",INDEX(小男申込!$B$9:$AE$108,$B20,2))</f>
        <v/>
      </c>
      <c r="E20" s="120" t="str">
        <f>IF(INDEX(小男申込!$B$9:$AE$108,$B20,3)="","",INDEX(小男申込!$B$9:$AE$108,$B20,3))</f>
        <v/>
      </c>
      <c r="F20" s="121" t="str">
        <f>IF(INDEX(小男申込!$B$9:$AE$108,$B20,4)="","",INDEX(小男申込!$B$9:$AE$108,$B20,4))</f>
        <v/>
      </c>
      <c r="G20" s="196" t="str">
        <f>IF(INDEX(小男申込!$B$9:$AE$108,$B20,30)="","",INDEX(小男申込!$B$9:$AE$108,$B20,30))</f>
        <v/>
      </c>
      <c r="H20" s="339" t="str">
        <f>IF(INDEX(小男申込!$B$9:$AE$108,$B20,6)="","",INDEX(小男申込!$B$9:$AE$108,$B20,6))</f>
        <v/>
      </c>
      <c r="I20" s="339" t="str">
        <f>IF(INDEX(小男申込!$B$9:$AE$108,$B20,1)="","",INDEX(小男申込!$B$9:$AE$108,$B20,1))</f>
        <v/>
      </c>
      <c r="J20" s="339" t="str">
        <f>IF(INDEX(小男申込!$B$9:$AE$108,$B20,1)="","",INDEX(小男申込!$B$9:$AE$108,$B20,1))</f>
        <v/>
      </c>
      <c r="K20" s="339" t="str">
        <f>IF(INDEX(小男申込!$B$9:$AE$108,$B20,1)="","",INDEX(小男申込!$B$9:$AE$108,$B20,1))</f>
        <v/>
      </c>
      <c r="L20" s="340" t="str">
        <f>IF(INDEX(小男申込!$B$9:$AE$108,$B20,1)="","",INDEX(小男申込!$B$9:$AE$108,$B20,1))</f>
        <v/>
      </c>
      <c r="M20" s="123" t="str">
        <f>IF(INDEX(小男申込!$B$9:$AE$108,$B20,27)="","",INDEX(小男申込!$B$9:$AE$108,$B20,27)&amp;"  "&amp;INDEX(小男申込!$B$9:$AI$108,$B20,28))</f>
        <v/>
      </c>
      <c r="N20" s="98"/>
      <c r="P20" s="207"/>
      <c r="Q20">
        <v>2</v>
      </c>
      <c r="R20" s="248" t="str">
        <f>IF(VLOOKUP(MATCH($Q16,リレー小男申込!$B$10:$B$63,0)+3+$Q20,リレー小男申込!$A$10:$K$63,4)="","",VLOOKUP(MATCH($Q16,リレー小男申込!$B$10:$B$63,0)+3+$Q20,リレー小男申込!$A$10:$K$63,4))</f>
        <v/>
      </c>
      <c r="S20" s="248" t="str">
        <f>IF(VLOOKUP(MATCH($Q16,リレー小男申込!$B$10:$B$63,0)+3+$Q20,リレー小男申込!$A$10:$K$63,5)="","",VLOOKUP(MATCH($Q16,リレー小男申込!$B$10:$B$63,0)+3+$Q20,リレー小男申込!$A$10:$K$63,5))</f>
        <v/>
      </c>
      <c r="T20" s="248" t="str">
        <f>IF(VLOOKUP(MATCH($Q16,リレー小男申込!$B$10:$B$63,0)+3+$Q20,リレー小男申込!$A$10:$K$63,6)="","",VLOOKUP(MATCH($Q16,リレー小男申込!$B$10:$B$63,0)+3+$Q20,リレー小男申込!$A$10:$K$63,6))</f>
        <v/>
      </c>
      <c r="U20" s="350" t="e">
        <v>#N/A</v>
      </c>
      <c r="W20">
        <v>2</v>
      </c>
      <c r="X20" s="248" t="str">
        <f>IF(VLOOKUP(MATCH($W16,リレー小男申込!$G$10:$G$63,0)+3+$W20,リレー小男申込!$A$10:$K$63,9)="","",VLOOKUP(MATCH($W16,リレー小男申込!$G$10:$G$63,0)+3+$W20,リレー小男申込!$A$10:$K$63,9))</f>
        <v/>
      </c>
      <c r="Y20" s="248" t="str">
        <f>IF(VLOOKUP(MATCH($W16,リレー小男申込!$G$10:$G$63,0)+3+$W20,リレー小男申込!$A$10:$K$63,10)="","",VLOOKUP(MATCH($W16,リレー小男申込!$G$10:$G$63,0)+3+$W20,リレー小男申込!$A$10:$K$63,10))</f>
        <v/>
      </c>
      <c r="Z20" s="248" t="str">
        <f>IF(VLOOKUP(MATCH($W16,リレー小男申込!$G$10:$G$63,0)+3+$W20,リレー小男申込!$A$10:$K$63,11)="","",VLOOKUP(MATCH($W16,リレー小男申込!$G$10:$G$63,0)+3+$W20,リレー小男申込!$A$10:$K$63,11))</f>
        <v/>
      </c>
      <c r="AA20" s="350" t="e">
        <v>#N/A</v>
      </c>
      <c r="AB20" s="208"/>
      <c r="AF20" s="97"/>
      <c r="AG20" s="345"/>
      <c r="AH20" s="103"/>
    </row>
    <row r="21" spans="2:36" ht="15" customHeight="1">
      <c r="B21" s="111">
        <f t="shared" si="0"/>
        <v>6</v>
      </c>
      <c r="C21" s="118" t="str">
        <f>IF(INDEX(小男申込!$B$9:$AE$108,$B21,1)="","",INDEX(小男申込!$B$9:$AE$108,$B21,1))</f>
        <v/>
      </c>
      <c r="D21" s="119" t="str">
        <f>IF(INDEX(小男申込!$B$9:$AE$108,$B21,2)="","",INDEX(小男申込!$B$9:$AE$108,$B21,2))</f>
        <v/>
      </c>
      <c r="E21" s="120" t="str">
        <f>IF(INDEX(小男申込!$B$9:$AE$108,$B21,3)="","",INDEX(小男申込!$B$9:$AE$108,$B21,3))</f>
        <v/>
      </c>
      <c r="F21" s="121" t="str">
        <f>IF(INDEX(小男申込!$B$9:$AE$108,$B21,4)="","",INDEX(小男申込!$B$9:$AE$108,$B21,4))</f>
        <v/>
      </c>
      <c r="G21" s="122" t="str">
        <f>IF(INDEX(小男申込!$B$9:$AE$108,$B21,30)="","",INDEX(小男申込!$B$9:$AE$108,$B21,30))</f>
        <v/>
      </c>
      <c r="H21" s="339" t="str">
        <f>IF(INDEX(小男申込!$B$9:$AE$108,$B21,6)="","",INDEX(小男申込!$B$9:$AE$108,$B21,6))</f>
        <v/>
      </c>
      <c r="I21" s="339" t="str">
        <f>IF(INDEX(小男申込!$B$9:$AE$108,$B21,1)="","",INDEX(小男申込!$B$9:$AE$108,$B21,1))</f>
        <v/>
      </c>
      <c r="J21" s="339" t="str">
        <f>IF(INDEX(小男申込!$B$9:$AE$108,$B21,1)="","",INDEX(小男申込!$B$9:$AE$108,$B21,1))</f>
        <v/>
      </c>
      <c r="K21" s="339" t="str">
        <f>IF(INDEX(小男申込!$B$9:$AE$108,$B21,1)="","",INDEX(小男申込!$B$9:$AE$108,$B21,1))</f>
        <v/>
      </c>
      <c r="L21" s="340" t="str">
        <f>IF(INDEX(小男申込!$B$9:$AE$108,$B21,1)="","",INDEX(小男申込!$B$9:$AE$108,$B21,1))</f>
        <v/>
      </c>
      <c r="M21" s="123" t="str">
        <f>IF(INDEX(小男申込!$B$9:$AE$108,$B21,27)="","",INDEX(小男申込!$B$9:$AE$108,$B21,27)&amp;"  "&amp;INDEX(小男申込!$B$9:$AI$108,$B21,28))</f>
        <v/>
      </c>
      <c r="N21" s="98"/>
      <c r="P21" s="207"/>
      <c r="Q21">
        <v>3</v>
      </c>
      <c r="R21" s="248" t="str">
        <f>IF(VLOOKUP(MATCH($Q16,リレー小男申込!$B$10:$B$63,0)+3+$Q21,リレー小男申込!$A$10:$K$63,4)="","",VLOOKUP(MATCH($Q16,リレー小男申込!$B$10:$B$63,0)+3+$Q21,リレー小男申込!$A$10:$K$63,4))</f>
        <v/>
      </c>
      <c r="S21" s="248" t="str">
        <f>IF(VLOOKUP(MATCH($Q16,リレー小男申込!$B$10:$B$63,0)+3+$Q21,リレー小男申込!$A$10:$K$63,5)="","",VLOOKUP(MATCH($Q16,リレー小男申込!$B$10:$B$63,0)+3+$Q21,リレー小男申込!$A$10:$K$63,5))</f>
        <v/>
      </c>
      <c r="T21" s="248" t="str">
        <f>IF(VLOOKUP(MATCH($Q16,リレー小男申込!$B$10:$B$63,0)+3+$Q21,リレー小男申込!$A$10:$K$63,6)="","",VLOOKUP(MATCH($Q16,リレー小男申込!$B$10:$B$63,0)+3+$Q21,リレー小男申込!$A$10:$K$63,6))</f>
        <v/>
      </c>
      <c r="U21" s="350" t="e">
        <v>#N/A</v>
      </c>
      <c r="W21">
        <v>3</v>
      </c>
      <c r="X21" s="248" t="str">
        <f>IF(VLOOKUP(MATCH($W16,リレー小男申込!$G$10:$G$63,0)+3+$W21,リレー小男申込!$A$10:$K$63,9)="","",VLOOKUP(MATCH($W16,リレー小男申込!$G$10:$G$63,0)+3+$W21,リレー小男申込!$A$10:$K$63,9))</f>
        <v/>
      </c>
      <c r="Y21" s="248" t="str">
        <f>IF(VLOOKUP(MATCH($W16,リレー小男申込!$G$10:$G$63,0)+3+$W21,リレー小男申込!$A$10:$K$63,10)="","",VLOOKUP(MATCH($W16,リレー小男申込!$G$10:$G$63,0)+3+$W21,リレー小男申込!$A$10:$K$63,10))</f>
        <v/>
      </c>
      <c r="Z21" s="248" t="str">
        <f>IF(VLOOKUP(MATCH($W16,リレー小男申込!$G$10:$G$63,0)+3+$W21,リレー小男申込!$A$10:$K$63,11)="","",VLOOKUP(MATCH($W16,リレー小男申込!$G$10:$G$63,0)+3+$W21,リレー小男申込!$A$10:$K$63,11))</f>
        <v/>
      </c>
      <c r="AA21" s="350" t="e">
        <v>#N/A</v>
      </c>
      <c r="AB21" s="208"/>
      <c r="AF21" s="97"/>
      <c r="AG21" s="345"/>
      <c r="AH21" s="103"/>
    </row>
    <row r="22" spans="2:36" ht="15" customHeight="1">
      <c r="B22" s="111">
        <f t="shared" si="0"/>
        <v>7</v>
      </c>
      <c r="C22" s="118" t="str">
        <f>IF(INDEX(小男申込!$B$9:$AE$108,$B22,1)="","",INDEX(小男申込!$B$9:$AE$108,$B22,1))</f>
        <v/>
      </c>
      <c r="D22" s="119" t="str">
        <f>IF(INDEX(小男申込!$B$9:$AE$108,$B22,2)="","",INDEX(小男申込!$B$9:$AE$108,$B22,2))</f>
        <v/>
      </c>
      <c r="E22" s="120" t="str">
        <f>IF(INDEX(小男申込!$B$9:$AE$108,$B22,3)="","",INDEX(小男申込!$B$9:$AE$108,$B22,3))</f>
        <v/>
      </c>
      <c r="F22" s="121" t="str">
        <f>IF(INDEX(小男申込!$B$9:$AE$108,$B22,4)="","",INDEX(小男申込!$B$9:$AE$108,$B22,4))</f>
        <v/>
      </c>
      <c r="G22" s="122" t="str">
        <f>IF(INDEX(小男申込!$B$9:$AE$108,$B22,30)="","",INDEX(小男申込!$B$9:$AE$108,$B22,30))</f>
        <v/>
      </c>
      <c r="H22" s="339" t="str">
        <f>IF(INDEX(小男申込!$B$9:$AE$108,$B22,6)="","",INDEX(小男申込!$B$9:$AE$108,$B22,6))</f>
        <v/>
      </c>
      <c r="I22" s="339" t="str">
        <f>IF(INDEX(小男申込!$B$9:$AE$108,$B22,1)="","",INDEX(小男申込!$B$9:$AE$108,$B22,1))</f>
        <v/>
      </c>
      <c r="J22" s="339" t="str">
        <f>IF(INDEX(小男申込!$B$9:$AE$108,$B22,1)="","",INDEX(小男申込!$B$9:$AE$108,$B22,1))</f>
        <v/>
      </c>
      <c r="K22" s="339" t="str">
        <f>IF(INDEX(小男申込!$B$9:$AE$108,$B22,1)="","",INDEX(小男申込!$B$9:$AE$108,$B22,1))</f>
        <v/>
      </c>
      <c r="L22" s="340" t="str">
        <f>IF(INDEX(小男申込!$B$9:$AE$108,$B22,1)="","",INDEX(小男申込!$B$9:$AE$108,$B22,1))</f>
        <v/>
      </c>
      <c r="M22" s="123" t="str">
        <f>IF(INDEX(小男申込!$B$9:$AE$108,$B22,27)="","",INDEX(小男申込!$B$9:$AE$108,$B22,27)&amp;"  "&amp;INDEX(小男申込!$B$9:$AI$108,$B22,28))</f>
        <v/>
      </c>
      <c r="N22" s="98"/>
      <c r="P22" s="207"/>
      <c r="Q22">
        <v>4</v>
      </c>
      <c r="R22" s="248" t="str">
        <f>IF(VLOOKUP(MATCH($Q16,リレー小男申込!$B$10:$B$63,0)+3+$Q22,リレー小男申込!$A$10:$K$63,4)="","",VLOOKUP(MATCH($Q16,リレー小男申込!$B$10:$B$63,0)+3+$Q22,リレー小男申込!$A$10:$K$63,4))</f>
        <v/>
      </c>
      <c r="S22" s="248" t="str">
        <f>IF(VLOOKUP(MATCH($Q16,リレー小男申込!$B$10:$B$63,0)+3+$Q22,リレー小男申込!$A$10:$K$63,5)="","",VLOOKUP(MATCH($Q16,リレー小男申込!$B$10:$B$63,0)+3+$Q22,リレー小男申込!$A$10:$K$63,5))</f>
        <v/>
      </c>
      <c r="T22" s="248" t="str">
        <f>IF(VLOOKUP(MATCH($Q16,リレー小男申込!$B$10:$B$63,0)+3+$Q22,リレー小男申込!$A$10:$K$63,6)="","",VLOOKUP(MATCH($Q16,リレー小男申込!$B$10:$B$63,0)+3+$Q22,リレー小男申込!$A$10:$K$63,6))</f>
        <v/>
      </c>
      <c r="U22" s="350" t="s">
        <v>168</v>
      </c>
      <c r="W22">
        <v>4</v>
      </c>
      <c r="X22" s="248" t="str">
        <f>IF(VLOOKUP(MATCH($W16,リレー小男申込!$G$10:$G$63,0)+3+$W22,リレー小男申込!$A$10:$K$63,9)="","",VLOOKUP(MATCH($W16,リレー小男申込!$G$10:$G$63,0)+3+$W22,リレー小男申込!$A$10:$K$63,9))</f>
        <v/>
      </c>
      <c r="Y22" s="248" t="str">
        <f>IF(VLOOKUP(MATCH($W16,リレー小男申込!$G$10:$G$63,0)+3+$W22,リレー小男申込!$A$10:$K$63,10)="","",VLOOKUP(MATCH($W16,リレー小男申込!$G$10:$G$63,0)+3+$W22,リレー小男申込!$A$10:$K$63,10))</f>
        <v/>
      </c>
      <c r="Z22" s="248" t="str">
        <f>IF(VLOOKUP(MATCH($W16,リレー小男申込!$G$10:$G$63,0)+3+$W22,リレー小男申込!$A$10:$K$63,11)="","",VLOOKUP(MATCH($W16,リレー小男申込!$G$10:$G$63,0)+3+$W22,リレー小男申込!$A$10:$K$63,11))</f>
        <v/>
      </c>
      <c r="AA22" s="350" t="s">
        <v>168</v>
      </c>
      <c r="AB22" s="208"/>
      <c r="AF22" s="97"/>
      <c r="AG22" s="345"/>
      <c r="AH22" s="103"/>
    </row>
    <row r="23" spans="2:36" ht="15" customHeight="1">
      <c r="B23" s="111">
        <f t="shared" si="0"/>
        <v>8</v>
      </c>
      <c r="C23" s="118" t="str">
        <f>IF(INDEX(小男申込!$B$9:$AE$108,$B23,1)="","",INDEX(小男申込!$B$9:$AE$108,$B23,1))</f>
        <v/>
      </c>
      <c r="D23" s="119" t="str">
        <f>IF(INDEX(小男申込!$B$9:$AE$108,$B23,2)="","",INDEX(小男申込!$B$9:$AE$108,$B23,2))</f>
        <v/>
      </c>
      <c r="E23" s="120" t="str">
        <f>IF(INDEX(小男申込!$B$9:$AE$108,$B23,3)="","",INDEX(小男申込!$B$9:$AE$108,$B23,3))</f>
        <v/>
      </c>
      <c r="F23" s="121" t="str">
        <f>IF(INDEX(小男申込!$B$9:$AE$108,$B23,4)="","",INDEX(小男申込!$B$9:$AE$108,$B23,4))</f>
        <v/>
      </c>
      <c r="G23" s="122" t="str">
        <f>IF(INDEX(小男申込!$B$9:$AE$108,$B23,30)="","",INDEX(小男申込!$B$9:$AE$108,$B23,30))</f>
        <v/>
      </c>
      <c r="H23" s="339" t="str">
        <f>IF(INDEX(小男申込!$B$9:$AE$108,$B23,6)="","",INDEX(小男申込!$B$9:$AE$108,$B23,6))</f>
        <v/>
      </c>
      <c r="I23" s="339" t="str">
        <f>IF(INDEX(小男申込!$B$9:$AE$108,$B23,1)="","",INDEX(小男申込!$B$9:$AE$108,$B23,1))</f>
        <v/>
      </c>
      <c r="J23" s="339" t="str">
        <f>IF(INDEX(小男申込!$B$9:$AE$108,$B23,1)="","",INDEX(小男申込!$B$9:$AE$108,$B23,1))</f>
        <v/>
      </c>
      <c r="K23" s="339" t="str">
        <f>IF(INDEX(小男申込!$B$9:$AE$108,$B23,1)="","",INDEX(小男申込!$B$9:$AE$108,$B23,1))</f>
        <v/>
      </c>
      <c r="L23" s="340" t="str">
        <f>IF(INDEX(小男申込!$B$9:$AE$108,$B23,1)="","",INDEX(小男申込!$B$9:$AE$108,$B23,1))</f>
        <v/>
      </c>
      <c r="M23" s="123" t="str">
        <f>IF(INDEX(小男申込!$B$9:$AE$108,$B23,27)="","",INDEX(小男申込!$B$9:$AE$108,$B23,27)&amp;"  "&amp;INDEX(小男申込!$B$9:$AI$108,$B23,28))</f>
        <v/>
      </c>
      <c r="N23" s="98"/>
      <c r="P23" s="207"/>
      <c r="Q23">
        <v>5</v>
      </c>
      <c r="R23" s="248" t="str">
        <f>IF(VLOOKUP(MATCH($Q16,リレー小男申込!$B$10:$B$63,0)+3+$Q23,リレー小男申込!$A$10:$K$63,4)="","",VLOOKUP(MATCH($Q16,リレー小男申込!$B$10:$B$63,0)+3+$Q23,リレー小男申込!$A$10:$K$63,4))</f>
        <v/>
      </c>
      <c r="S23" s="248" t="str">
        <f>IF(VLOOKUP(MATCH($Q16,リレー小男申込!$B$10:$B$63,0)+3+$Q23,リレー小男申込!$A$10:$K$63,5)="","",VLOOKUP(MATCH($Q16,リレー小男申込!$B$10:$B$63,0)+3+$Q23,リレー小男申込!$A$10:$K$63,5))</f>
        <v/>
      </c>
      <c r="T23" s="248" t="str">
        <f>IF(VLOOKUP(MATCH($Q16,リレー小男申込!$B$10:$B$63,0)+3+$Q23,リレー小男申込!$A$10:$K$63,6)="","",VLOOKUP(MATCH($Q16,リレー小男申込!$B$10:$B$63,0)+3+$Q23,リレー小男申込!$A$10:$K$63,6))</f>
        <v/>
      </c>
      <c r="U23" s="350">
        <v>0</v>
      </c>
      <c r="W23">
        <v>5</v>
      </c>
      <c r="X23" s="248" t="str">
        <f>IF(VLOOKUP(MATCH($W16,リレー小男申込!$G$10:$G$63,0)+3+$W23,リレー小男申込!$A$10:$K$63,9)="","",VLOOKUP(MATCH($W16,リレー小男申込!$G$10:$G$63,0)+3+$W23,リレー小男申込!$A$10:$K$63,9))</f>
        <v/>
      </c>
      <c r="Y23" s="248" t="str">
        <f>IF(VLOOKUP(MATCH($W16,リレー小男申込!$G$10:$G$63,0)+3+$W23,リレー小男申込!$A$10:$K$63,10)="","",VLOOKUP(MATCH($W16,リレー小男申込!$G$10:$G$63,0)+3+$W23,リレー小男申込!$A$10:$K$63,10))</f>
        <v/>
      </c>
      <c r="Z23" s="248" t="str">
        <f>IF(VLOOKUP(MATCH($W16,リレー小男申込!$G$10:$G$63,0)+3+$W23,リレー小男申込!$A$10:$K$63,11)="","",VLOOKUP(MATCH($W16,リレー小男申込!$G$10:$G$63,0)+3+$W23,リレー小男申込!$A$10:$K$63,11))</f>
        <v/>
      </c>
      <c r="AA23" s="350">
        <v>0</v>
      </c>
      <c r="AB23" s="208"/>
      <c r="AF23" s="97"/>
      <c r="AG23" s="345"/>
      <c r="AH23" s="103"/>
    </row>
    <row r="24" spans="2:36" ht="15" customHeight="1">
      <c r="B24" s="111">
        <f t="shared" si="0"/>
        <v>9</v>
      </c>
      <c r="C24" s="118" t="str">
        <f>IF(INDEX(小男申込!$B$9:$AE$108,$B24,1)="","",INDEX(小男申込!$B$9:$AE$108,$B24,1))</f>
        <v/>
      </c>
      <c r="D24" s="119" t="str">
        <f>IF(INDEX(小男申込!$B$9:$AE$108,$B24,2)="","",INDEX(小男申込!$B$9:$AE$108,$B24,2))</f>
        <v/>
      </c>
      <c r="E24" s="120" t="str">
        <f>IF(INDEX(小男申込!$B$9:$AE$108,$B24,3)="","",INDEX(小男申込!$B$9:$AE$108,$B24,3))</f>
        <v/>
      </c>
      <c r="F24" s="121" t="str">
        <f>IF(INDEX(小男申込!$B$9:$AE$108,$B24,4)="","",INDEX(小男申込!$B$9:$AE$108,$B24,4))</f>
        <v/>
      </c>
      <c r="G24" s="122" t="str">
        <f>IF(INDEX(小男申込!$B$9:$AE$108,$B24,30)="","",INDEX(小男申込!$B$9:$AE$108,$B24,30))</f>
        <v/>
      </c>
      <c r="H24" s="339" t="str">
        <f>IF(INDEX(小男申込!$B$9:$AE$108,$B24,6)="","",INDEX(小男申込!$B$9:$AE$108,$B24,6))</f>
        <v/>
      </c>
      <c r="I24" s="339" t="str">
        <f>IF(INDEX(小男申込!$B$9:$AE$108,$B24,1)="","",INDEX(小男申込!$B$9:$AE$108,$B24,1))</f>
        <v/>
      </c>
      <c r="J24" s="339" t="str">
        <f>IF(INDEX(小男申込!$B$9:$AE$108,$B24,1)="","",INDEX(小男申込!$B$9:$AE$108,$B24,1))</f>
        <v/>
      </c>
      <c r="K24" s="339" t="str">
        <f>IF(INDEX(小男申込!$B$9:$AE$108,$B24,1)="","",INDEX(小男申込!$B$9:$AE$108,$B24,1))</f>
        <v/>
      </c>
      <c r="L24" s="340" t="str">
        <f>IF(INDEX(小男申込!$B$9:$AE$108,$B24,1)="","",INDEX(小男申込!$B$9:$AE$108,$B24,1))</f>
        <v/>
      </c>
      <c r="M24" s="123" t="str">
        <f>IF(INDEX(小男申込!$B$9:$AE$108,$B24,27)="","",INDEX(小男申込!$B$9:$AE$108,$B24,27)&amp;"  "&amp;INDEX(小男申込!$B$9:$AI$108,$B24,28))</f>
        <v/>
      </c>
      <c r="N24" s="98"/>
      <c r="P24" s="207"/>
      <c r="Q24">
        <v>6</v>
      </c>
      <c r="R24" s="248" t="str">
        <f>IF(VLOOKUP(MATCH($Q16,リレー小男申込!$B$10:$B$63,0)+3+$Q24,リレー小男申込!$A$10:$K$63,4)="","",VLOOKUP(MATCH($Q16,リレー小男申込!$B$10:$B$63,0)+3+$Q24,リレー小男申込!$A$10:$K$63,4))</f>
        <v/>
      </c>
      <c r="S24" s="248" t="str">
        <f>IF(VLOOKUP(MATCH($Q16,リレー小男申込!$B$10:$B$63,0)+3+$Q24,リレー小男申込!$A$10:$K$63,5)="","",VLOOKUP(MATCH($Q16,リレー小男申込!$B$10:$B$63,0)+3+$Q24,リレー小男申込!$A$10:$K$63,5))</f>
        <v/>
      </c>
      <c r="T24" s="248" t="str">
        <f>IF(VLOOKUP(MATCH($Q16,リレー小男申込!$B$10:$B$63,0)+3+$Q24,リレー小男申込!$A$10:$K$63,6)="","",VLOOKUP(MATCH($Q16,リレー小男申込!$B$10:$B$63,0)+3+$Q24,リレー小男申込!$A$10:$K$63,6))</f>
        <v/>
      </c>
      <c r="U24" s="351" t="s">
        <v>168</v>
      </c>
      <c r="W24">
        <v>6</v>
      </c>
      <c r="X24" s="248" t="str">
        <f>IF(VLOOKUP(MATCH($W16,リレー小男申込!$G$10:$G$63,0)+3+$W24,リレー小男申込!$A$10:$K$63,9)="","",VLOOKUP(MATCH($W16,リレー小男申込!$G$10:$G$63,0)+3+$W24,リレー小男申込!$A$10:$K$63,9))</f>
        <v/>
      </c>
      <c r="Y24" s="248" t="str">
        <f>IF(VLOOKUP(MATCH($W16,リレー小男申込!$G$10:$G$63,0)+3+$W24,リレー小男申込!$A$10:$K$63,10)="","",VLOOKUP(MATCH($W16,リレー小男申込!$G$10:$G$63,0)+3+$W24,リレー小男申込!$A$10:$K$63,10))</f>
        <v/>
      </c>
      <c r="Z24" s="248" t="str">
        <f>IF(VLOOKUP(MATCH($W16,リレー小男申込!$G$10:$G$63,0)+3+$W24,リレー小男申込!$A$10:$K$63,11)="","",VLOOKUP(MATCH($W16,リレー小男申込!$G$10:$G$63,0)+3+$W24,リレー小男申込!$A$10:$K$63,11))</f>
        <v/>
      </c>
      <c r="AA24" s="351" t="s">
        <v>168</v>
      </c>
      <c r="AB24" s="208"/>
      <c r="AF24" s="97"/>
      <c r="AG24" s="345"/>
      <c r="AH24" s="103"/>
    </row>
    <row r="25" spans="2:36" ht="15" customHeight="1">
      <c r="B25" s="111">
        <f t="shared" si="0"/>
        <v>10</v>
      </c>
      <c r="C25" s="127" t="str">
        <f>IF(INDEX(小男申込!$B$9:$AE$108,$B25,1)="","",INDEX(小男申込!$B$9:$AE$108,$B25,1))</f>
        <v/>
      </c>
      <c r="D25" s="128" t="str">
        <f>IF(INDEX(小男申込!$B$9:$AE$108,$B25,2)="","",INDEX(小男申込!$B$9:$AE$108,$B25,2))</f>
        <v/>
      </c>
      <c r="E25" s="129" t="str">
        <f>IF(INDEX(小男申込!$B$9:$AE$108,$B25,3)="","",INDEX(小男申込!$B$9:$AE$108,$B25,3))</f>
        <v/>
      </c>
      <c r="F25" s="130" t="str">
        <f>IF(INDEX(小男申込!$B$9:$AE$108,$B25,4)="","",INDEX(小男申込!$B$9:$AE$108,$B25,4))</f>
        <v/>
      </c>
      <c r="G25" s="131" t="str">
        <f>IF(INDEX(小男申込!$B$9:$AE$108,$B25,30)="","",INDEX(小男申込!$B$9:$AE$108,$B25,30))</f>
        <v/>
      </c>
      <c r="H25" s="341" t="str">
        <f>IF(INDEX(小男申込!$B$9:$AE$108,$B25,6)="","",INDEX(小男申込!$B$9:$AE$108,$B25,6))</f>
        <v/>
      </c>
      <c r="I25" s="341" t="str">
        <f>IF(INDEX(小男申込!$B$9:$AE$108,$B25,1)="","",INDEX(小男申込!$B$9:$AE$108,$B25,1))</f>
        <v/>
      </c>
      <c r="J25" s="341" t="str">
        <f>IF(INDEX(小男申込!$B$9:$AE$108,$B25,1)="","",INDEX(小男申込!$B$9:$AE$108,$B25,1))</f>
        <v/>
      </c>
      <c r="K25" s="341" t="str">
        <f>IF(INDEX(小男申込!$B$9:$AE$108,$B25,1)="","",INDEX(小男申込!$B$9:$AE$108,$B25,1))</f>
        <v/>
      </c>
      <c r="L25" s="342" t="str">
        <f>IF(INDEX(小男申込!$B$9:$AE$108,$B25,1)="","",INDEX(小男申込!$B$9:$AE$108,$B25,1))</f>
        <v/>
      </c>
      <c r="M25" s="132" t="str">
        <f>IF(INDEX(小男申込!$B$9:$AE$108,$B25,27)="","",INDEX(小男申込!$B$9:$AE$108,$B25,27)&amp;"  "&amp;INDEX(小男申込!$B$9:$AI$108,$B25,28))</f>
        <v/>
      </c>
      <c r="N25" s="98"/>
      <c r="P25" s="207"/>
      <c r="AB25" s="208"/>
    </row>
    <row r="26" spans="2:36" ht="15" customHeight="1">
      <c r="B26" s="111">
        <f t="shared" si="0"/>
        <v>11</v>
      </c>
      <c r="C26" s="112" t="str">
        <f>IF(INDEX(小男申込!$B$9:$AE$108,$B26,1)="","",INDEX(小男申込!$B$9:$AE$108,$B26,1))</f>
        <v/>
      </c>
      <c r="D26" s="113" t="str">
        <f>IF(INDEX(小男申込!$B$9:$AE$108,$B26,2)="","",INDEX(小男申込!$B$9:$AE$108,$B26,2))</f>
        <v/>
      </c>
      <c r="E26" s="114" t="str">
        <f>IF(INDEX(小男申込!$B$9:$AE$108,$B26,3)="","",INDEX(小男申込!$B$9:$AE$108,$B26,3))</f>
        <v/>
      </c>
      <c r="F26" s="115" t="str">
        <f>IF(INDEX(小男申込!$B$9:$AE$108,$B26,4)="","",INDEX(小男申込!$B$9:$AE$108,$B26,4))</f>
        <v/>
      </c>
      <c r="G26" s="116" t="str">
        <f>IF(INDEX(小男申込!$B$9:$AE$108,$B26,30)="","",INDEX(小男申込!$B$9:$AE$108,$B26,30))</f>
        <v/>
      </c>
      <c r="H26" s="343" t="str">
        <f>IF(INDEX(小男申込!$B$9:$AE$108,$B26,6)="","",INDEX(小男申込!$B$9:$AE$108,$B26,6))</f>
        <v/>
      </c>
      <c r="I26" s="343" t="str">
        <f>IF(INDEX(小男申込!$B$9:$AE$108,$B26,1)="","",INDEX(小男申込!$B$9:$AE$108,$B26,1))</f>
        <v/>
      </c>
      <c r="J26" s="343" t="str">
        <f>IF(INDEX(小男申込!$B$9:$AE$108,$B26,1)="","",INDEX(小男申込!$B$9:$AE$108,$B26,1))</f>
        <v/>
      </c>
      <c r="K26" s="343" t="str">
        <f>IF(INDEX(小男申込!$B$9:$AE$108,$B26,1)="","",INDEX(小男申込!$B$9:$AE$108,$B26,1))</f>
        <v/>
      </c>
      <c r="L26" s="344" t="str">
        <f>IF(INDEX(小男申込!$B$9:$AE$108,$B26,1)="","",INDEX(小男申込!$B$9:$AE$108,$B26,1))</f>
        <v/>
      </c>
      <c r="M26" s="133" t="str">
        <f>IF(INDEX(小男申込!$B$9:$AE$108,$B26,27)="","",INDEX(小男申込!$B$9:$AE$108,$B26,27)&amp;"  "&amp;INDEX(小男申込!$B$9:$AI$108,$B26,28))</f>
        <v/>
      </c>
      <c r="N26" s="98"/>
      <c r="P26" s="207"/>
      <c r="Q26" s="215"/>
      <c r="W26" s="215"/>
      <c r="AB26" s="208"/>
    </row>
    <row r="27" spans="2:36" ht="15" customHeight="1">
      <c r="B27" s="111">
        <f t="shared" si="0"/>
        <v>12</v>
      </c>
      <c r="C27" s="118" t="str">
        <f>IF(INDEX(小男申込!$B$9:$AE$108,$B27,1)="","",INDEX(小男申込!$B$9:$AE$108,$B27,1))</f>
        <v/>
      </c>
      <c r="D27" s="119" t="str">
        <f>IF(INDEX(小男申込!$B$9:$AE$108,$B27,2)="","",INDEX(小男申込!$B$9:$AE$108,$B27,2))</f>
        <v/>
      </c>
      <c r="E27" s="120" t="str">
        <f>IF(INDEX(小男申込!$B$9:$AE$108,$B27,3)="","",INDEX(小男申込!$B$9:$AE$108,$B27,3))</f>
        <v/>
      </c>
      <c r="F27" s="121" t="str">
        <f>IF(INDEX(小男申込!$B$9:$AE$108,$B27,4)="","",INDEX(小男申込!$B$9:$AE$108,$B27,4))</f>
        <v/>
      </c>
      <c r="G27" s="122" t="str">
        <f>IF(INDEX(小男申込!$B$9:$AE$108,$B27,30)="","",INDEX(小男申込!$B$9:$AE$108,$B27,30))</f>
        <v/>
      </c>
      <c r="H27" s="339" t="str">
        <f>IF(INDEX(小男申込!$B$9:$AE$108,$B27,6)="","",INDEX(小男申込!$B$9:$AE$108,$B27,6))</f>
        <v/>
      </c>
      <c r="I27" s="339" t="str">
        <f>IF(INDEX(小男申込!$B$9:$AE$108,$B27,1)="","",INDEX(小男申込!$B$9:$AE$108,$B27,1))</f>
        <v/>
      </c>
      <c r="J27" s="339" t="str">
        <f>IF(INDEX(小男申込!$B$9:$AE$108,$B27,1)="","",INDEX(小男申込!$B$9:$AE$108,$B27,1))</f>
        <v/>
      </c>
      <c r="K27" s="339" t="str">
        <f>IF(INDEX(小男申込!$B$9:$AE$108,$B27,1)="","",INDEX(小男申込!$B$9:$AE$108,$B27,1))</f>
        <v/>
      </c>
      <c r="L27" s="340" t="str">
        <f>IF(INDEX(小男申込!$B$9:$AE$108,$B27,1)="","",INDEX(小男申込!$B$9:$AE$108,$B27,1))</f>
        <v/>
      </c>
      <c r="M27" s="123" t="str">
        <f>IF(INDEX(小男申込!$B$9:$AE$108,$B27,27)="","",INDEX(小男申込!$B$9:$AE$108,$B27,27)&amp;"  "&amp;INDEX(小男申込!$B$9:$AI$108,$B27,28))</f>
        <v/>
      </c>
      <c r="N27" s="98"/>
      <c r="P27" s="207"/>
      <c r="S27" s="326"/>
      <c r="T27" s="326"/>
      <c r="U27" s="326"/>
      <c r="Y27" s="326"/>
      <c r="Z27" s="326"/>
      <c r="AA27" s="326"/>
      <c r="AB27" s="208"/>
    </row>
    <row r="28" spans="2:36" ht="15" customHeight="1">
      <c r="B28" s="111">
        <f t="shared" si="0"/>
        <v>13</v>
      </c>
      <c r="C28" s="118" t="str">
        <f>IF(INDEX(小男申込!$B$9:$AE$108,$B28,1)="","",INDEX(小男申込!$B$9:$AE$108,$B28,1))</f>
        <v/>
      </c>
      <c r="D28" s="119" t="str">
        <f>IF(INDEX(小男申込!$B$9:$AE$108,$B28,2)="","",INDEX(小男申込!$B$9:$AE$108,$B28,2))</f>
        <v/>
      </c>
      <c r="E28" s="120" t="str">
        <f>IF(INDEX(小男申込!$B$9:$AE$108,$B28,3)="","",INDEX(小男申込!$B$9:$AE$108,$B28,3))</f>
        <v/>
      </c>
      <c r="F28" s="121" t="str">
        <f>IF(INDEX(小男申込!$B$9:$AE$108,$B28,4)="","",INDEX(小男申込!$B$9:$AE$108,$B28,4))</f>
        <v/>
      </c>
      <c r="G28" s="122" t="str">
        <f>IF(INDEX(小男申込!$B$9:$AE$108,$B28,30)="","",INDEX(小男申込!$B$9:$AE$108,$B28,30))</f>
        <v/>
      </c>
      <c r="H28" s="339" t="str">
        <f>IF(INDEX(小男申込!$B$9:$AE$108,$B28,6)="","",INDEX(小男申込!$B$9:$AE$108,$B28,6))</f>
        <v/>
      </c>
      <c r="I28" s="339" t="str">
        <f>IF(INDEX(小男申込!$B$9:$AE$108,$B28,1)="","",INDEX(小男申込!$B$9:$AE$108,$B28,1))</f>
        <v/>
      </c>
      <c r="J28" s="339" t="str">
        <f>IF(INDEX(小男申込!$B$9:$AE$108,$B28,1)="","",INDEX(小男申込!$B$9:$AE$108,$B28,1))</f>
        <v/>
      </c>
      <c r="K28" s="339" t="str">
        <f>IF(INDEX(小男申込!$B$9:$AE$108,$B28,1)="","",INDEX(小男申込!$B$9:$AE$108,$B28,1))</f>
        <v/>
      </c>
      <c r="L28" s="340" t="str">
        <f>IF(INDEX(小男申込!$B$9:$AE$108,$B28,1)="","",INDEX(小男申込!$B$9:$AE$108,$B28,1))</f>
        <v/>
      </c>
      <c r="M28" s="123" t="str">
        <f>IF(INDEX(小男申込!$B$9:$AE$108,$B28,27)="","",INDEX(小男申込!$B$9:$AE$108,$B28,27)&amp;"  "&amp;INDEX(小男申込!$B$9:$AI$108,$B28,28))</f>
        <v/>
      </c>
      <c r="N28" s="98"/>
      <c r="P28" s="207"/>
      <c r="AB28" s="208"/>
      <c r="AE28" s="326"/>
      <c r="AF28" s="326"/>
      <c r="AG28" s="326"/>
      <c r="AJ28" s="20">
        <f>IF(S30="",0,1)</f>
        <v>0</v>
      </c>
    </row>
    <row r="29" spans="2:36" ht="15" customHeight="1">
      <c r="B29" s="111">
        <f t="shared" si="0"/>
        <v>14</v>
      </c>
      <c r="C29" s="118" t="str">
        <f>IF(INDEX(小男申込!$B$9:$AE$108,$B29,1)="","",INDEX(小男申込!$B$9:$AE$108,$B29,1))</f>
        <v/>
      </c>
      <c r="D29" s="119" t="str">
        <f>IF(INDEX(小男申込!$B$9:$AE$108,$B29,2)="","",INDEX(小男申込!$B$9:$AE$108,$B29,2))</f>
        <v/>
      </c>
      <c r="E29" s="120" t="str">
        <f>IF(INDEX(小男申込!$B$9:$AE$108,$B29,3)="","",INDEX(小男申込!$B$9:$AE$108,$B29,3))</f>
        <v/>
      </c>
      <c r="F29" s="121" t="str">
        <f>IF(INDEX(小男申込!$B$9:$AE$108,$B29,4)="","",INDEX(小男申込!$B$9:$AE$108,$B29,4))</f>
        <v/>
      </c>
      <c r="G29" s="122" t="str">
        <f>IF(INDEX(小男申込!$B$9:$AE$108,$B29,30)="","",INDEX(小男申込!$B$9:$AE$108,$B29,30))</f>
        <v/>
      </c>
      <c r="H29" s="339" t="str">
        <f>IF(INDEX(小男申込!$B$9:$AE$108,$B29,6)="","",INDEX(小男申込!$B$9:$AE$108,$B29,6))</f>
        <v/>
      </c>
      <c r="I29" s="339" t="str">
        <f>IF(INDEX(小男申込!$B$9:$AE$108,$B29,1)="","",INDEX(小男申込!$B$9:$AE$108,$B29,1))</f>
        <v/>
      </c>
      <c r="J29" s="339" t="str">
        <f>IF(INDEX(小男申込!$B$9:$AE$108,$B29,1)="","",INDEX(小男申込!$B$9:$AE$108,$B29,1))</f>
        <v/>
      </c>
      <c r="K29" s="339" t="str">
        <f>IF(INDEX(小男申込!$B$9:$AE$108,$B29,1)="","",INDEX(小男申込!$B$9:$AE$108,$B29,1))</f>
        <v/>
      </c>
      <c r="L29" s="340" t="str">
        <f>IF(INDEX(小男申込!$B$9:$AE$108,$B29,1)="","",INDEX(小男申込!$B$9:$AE$108,$B29,1))</f>
        <v/>
      </c>
      <c r="M29" s="123" t="str">
        <f>IF(INDEX(小男申込!$B$9:$AE$108,$B29,27)="","",INDEX(小男申込!$B$9:$AE$108,$B29,27)&amp;"  "&amp;INDEX(小男申込!$B$9:$AI$108,$B29,28))</f>
        <v/>
      </c>
      <c r="N29" s="98"/>
      <c r="P29" s="207"/>
      <c r="Q29" s="193">
        <f>W16+1</f>
        <v>3</v>
      </c>
      <c r="R29" t="s">
        <v>92</v>
      </c>
      <c r="W29" s="193">
        <f>Q29+1</f>
        <v>4</v>
      </c>
      <c r="X29" t="s">
        <v>92</v>
      </c>
      <c r="AB29" s="208"/>
      <c r="AC29" s="97"/>
      <c r="AD29" s="126"/>
      <c r="AE29" s="97"/>
      <c r="AF29" s="97"/>
      <c r="AG29" s="97"/>
      <c r="AH29" s="97"/>
    </row>
    <row r="30" spans="2:36" ht="15" customHeight="1">
      <c r="B30" s="111">
        <f t="shared" si="0"/>
        <v>15</v>
      </c>
      <c r="C30" s="118" t="str">
        <f>IF(INDEX(小男申込!$B$9:$AE$108,$B30,1)="","",INDEX(小男申込!$B$9:$AE$108,$B30,1))</f>
        <v/>
      </c>
      <c r="D30" s="119" t="str">
        <f>IF(INDEX(小男申込!$B$9:$AE$108,$B30,2)="","",INDEX(小男申込!$B$9:$AE$108,$B30,2))</f>
        <v/>
      </c>
      <c r="E30" s="120" t="str">
        <f>IF(INDEX(小男申込!$B$9:$AE$108,$B30,3)="","",INDEX(小男申込!$B$9:$AE$108,$B30,3))</f>
        <v/>
      </c>
      <c r="F30" s="121" t="str">
        <f>IF(INDEX(小男申込!$B$9:$AE$108,$B30,4)="","",INDEX(小男申込!$B$9:$AE$108,$B30,4))</f>
        <v/>
      </c>
      <c r="G30" s="122" t="str">
        <f>IF(INDEX(小男申込!$B$9:$AE$108,$B30,30)="","",INDEX(小男申込!$B$9:$AE$108,$B30,30))</f>
        <v/>
      </c>
      <c r="H30" s="339" t="str">
        <f>IF(INDEX(小男申込!$B$9:$AE$108,$B30,6)="","",INDEX(小男申込!$B$9:$AE$108,$B30,6))</f>
        <v/>
      </c>
      <c r="I30" s="339" t="str">
        <f>IF(INDEX(小男申込!$B$9:$AE$108,$B30,1)="","",INDEX(小男申込!$B$9:$AE$108,$B30,1))</f>
        <v/>
      </c>
      <c r="J30" s="339" t="str">
        <f>IF(INDEX(小男申込!$B$9:$AE$108,$B30,1)="","",INDEX(小男申込!$B$9:$AE$108,$B30,1))</f>
        <v/>
      </c>
      <c r="K30" s="339" t="str">
        <f>IF(INDEX(小男申込!$B$9:$AE$108,$B30,1)="","",INDEX(小男申込!$B$9:$AE$108,$B30,1))</f>
        <v/>
      </c>
      <c r="L30" s="340" t="str">
        <f>IF(INDEX(小男申込!$B$9:$AE$108,$B30,1)="","",INDEX(小男申込!$B$9:$AE$108,$B30,1))</f>
        <v/>
      </c>
      <c r="M30" s="123" t="str">
        <f>IF(INDEX(小男申込!$B$9:$AE$108,$B30,27)="","",INDEX(小男申込!$B$9:$AE$108,$B30,27)&amp;"  "&amp;INDEX(小男申込!$B$9:$AI$108,$B30,28))</f>
        <v/>
      </c>
      <c r="N30" s="98"/>
      <c r="P30" s="207"/>
      <c r="R30" s="124" t="s">
        <v>45</v>
      </c>
      <c r="S30" s="346" t="str">
        <f>IF(VLOOKUP(MATCH($Q29,リレー小男申込!$B$10:$B$63,0)+2,リレー小男申込!$A$10:$K$63,5)="","",VLOOKUP(MATCH($Q29,リレー小男申込!$B$10:$B$63,0)+2,リレー小男申込!$A$10:$K$63,5))</f>
        <v/>
      </c>
      <c r="T30" s="347" t="e">
        <v>#N/A</v>
      </c>
      <c r="U30" s="348" t="e">
        <v>#N/A</v>
      </c>
      <c r="X30" s="124" t="s">
        <v>45</v>
      </c>
      <c r="Y30" s="346" t="str">
        <f>IF(VLOOKUP(MATCH($W29,リレー小男申込!$G$10:$G$63,0)+2,リレー小男申込!$A$10:$K$63,10)="","",VLOOKUP(MATCH($W29,リレー小男申込!$G$10:$G$63,0)+2,リレー小男申込!$A$10:$K$63,10))</f>
        <v/>
      </c>
      <c r="Z30" s="347" t="e">
        <v>#N/A</v>
      </c>
      <c r="AA30" s="348" t="e">
        <v>#N/A</v>
      </c>
      <c r="AB30" s="208"/>
      <c r="AF30" s="97"/>
      <c r="AG30" s="345"/>
      <c r="AH30" s="103"/>
      <c r="AJ30" s="20">
        <f>IF(Y30="",0,1)</f>
        <v>0</v>
      </c>
    </row>
    <row r="31" spans="2:36" ht="15" customHeight="1">
      <c r="B31" s="111">
        <f t="shared" si="0"/>
        <v>16</v>
      </c>
      <c r="C31" s="118" t="str">
        <f>IF(INDEX(小男申込!$B$9:$AE$108,$B31,1)="","",INDEX(小男申込!$B$9:$AE$108,$B31,1))</f>
        <v/>
      </c>
      <c r="D31" s="119" t="str">
        <f>IF(INDEX(小男申込!$B$9:$AE$108,$B31,2)="","",INDEX(小男申込!$B$9:$AE$108,$B31,2))</f>
        <v/>
      </c>
      <c r="E31" s="120" t="str">
        <f>IF(INDEX(小男申込!$B$9:$AE$108,$B31,3)="","",INDEX(小男申込!$B$9:$AE$108,$B31,3))</f>
        <v/>
      </c>
      <c r="F31" s="121" t="str">
        <f>IF(INDEX(小男申込!$B$9:$AE$108,$B31,4)="","",INDEX(小男申込!$B$9:$AE$108,$B31,4))</f>
        <v/>
      </c>
      <c r="G31" s="122" t="str">
        <f>IF(INDEX(小男申込!$B$9:$AE$108,$B31,30)="","",INDEX(小男申込!$B$9:$AE$108,$B31,30))</f>
        <v/>
      </c>
      <c r="H31" s="339" t="str">
        <f>IF(INDEX(小男申込!$B$9:$AE$108,$B31,6)="","",INDEX(小男申込!$B$9:$AE$108,$B31,6))</f>
        <v/>
      </c>
      <c r="I31" s="339" t="str">
        <f>IF(INDEX(小男申込!$B$9:$AE$108,$B31,1)="","",INDEX(小男申込!$B$9:$AE$108,$B31,1))</f>
        <v/>
      </c>
      <c r="J31" s="339" t="str">
        <f>IF(INDEX(小男申込!$B$9:$AE$108,$B31,1)="","",INDEX(小男申込!$B$9:$AE$108,$B31,1))</f>
        <v/>
      </c>
      <c r="K31" s="339" t="str">
        <f>IF(INDEX(小男申込!$B$9:$AE$108,$B31,1)="","",INDEX(小男申込!$B$9:$AE$108,$B31,1))</f>
        <v/>
      </c>
      <c r="L31" s="340" t="str">
        <f>IF(INDEX(小男申込!$B$9:$AE$108,$B31,1)="","",INDEX(小男申込!$B$9:$AE$108,$B31,1))</f>
        <v/>
      </c>
      <c r="M31" s="123" t="str">
        <f>IF(INDEX(小男申込!$B$9:$AE$108,$B31,27)="","",INDEX(小男申込!$B$9:$AE$108,$B31,27)&amp;"  "&amp;INDEX(小男申込!$B$9:$AI$108,$B31,28))</f>
        <v/>
      </c>
      <c r="N31" s="98"/>
      <c r="P31" s="207"/>
      <c r="R31" s="268" t="s">
        <v>174</v>
      </c>
      <c r="S31" s="125" t="s">
        <v>26</v>
      </c>
      <c r="T31" s="125" t="s">
        <v>1</v>
      </c>
      <c r="U31" s="125" t="s">
        <v>4</v>
      </c>
      <c r="V31" s="97"/>
      <c r="X31" s="268" t="s">
        <v>174</v>
      </c>
      <c r="Y31" s="125" t="s">
        <v>26</v>
      </c>
      <c r="Z31" s="125" t="s">
        <v>1</v>
      </c>
      <c r="AA31" s="125" t="s">
        <v>4</v>
      </c>
      <c r="AB31" s="208"/>
      <c r="AF31" s="97"/>
      <c r="AG31" s="345"/>
      <c r="AH31" s="103"/>
    </row>
    <row r="32" spans="2:36" ht="15" customHeight="1">
      <c r="B32" s="111">
        <f t="shared" si="0"/>
        <v>17</v>
      </c>
      <c r="C32" s="118" t="str">
        <f>IF(INDEX(小男申込!$B$9:$AE$108,$B32,1)="","",INDEX(小男申込!$B$9:$AE$108,$B32,1))</f>
        <v/>
      </c>
      <c r="D32" s="119" t="str">
        <f>IF(INDEX(小男申込!$B$9:$AE$108,$B32,2)="","",INDEX(小男申込!$B$9:$AE$108,$B32,2))</f>
        <v/>
      </c>
      <c r="E32" s="120" t="str">
        <f>IF(INDEX(小男申込!$B$9:$AE$108,$B32,3)="","",INDEX(小男申込!$B$9:$AE$108,$B32,3))</f>
        <v/>
      </c>
      <c r="F32" s="121" t="str">
        <f>IF(INDEX(小男申込!$B$9:$AE$108,$B32,4)="","",INDEX(小男申込!$B$9:$AE$108,$B32,4))</f>
        <v/>
      </c>
      <c r="G32" s="122" t="str">
        <f>IF(INDEX(小男申込!$B$9:$AE$108,$B32,30)="","",INDEX(小男申込!$B$9:$AE$108,$B32,30))</f>
        <v/>
      </c>
      <c r="H32" s="339" t="str">
        <f>IF(INDEX(小男申込!$B$9:$AE$108,$B32,6)="","",INDEX(小男申込!$B$9:$AE$108,$B32,6))</f>
        <v/>
      </c>
      <c r="I32" s="339" t="str">
        <f>IF(INDEX(小男申込!$B$9:$AE$108,$B32,1)="","",INDEX(小男申込!$B$9:$AE$108,$B32,1))</f>
        <v/>
      </c>
      <c r="J32" s="339" t="str">
        <f>IF(INDEX(小男申込!$B$9:$AE$108,$B32,1)="","",INDEX(小男申込!$B$9:$AE$108,$B32,1))</f>
        <v/>
      </c>
      <c r="K32" s="339" t="str">
        <f>IF(INDEX(小男申込!$B$9:$AE$108,$B32,1)="","",INDEX(小男申込!$B$9:$AE$108,$B32,1))</f>
        <v/>
      </c>
      <c r="L32" s="340" t="str">
        <f>IF(INDEX(小男申込!$B$9:$AE$108,$B32,1)="","",INDEX(小男申込!$B$9:$AE$108,$B32,1))</f>
        <v/>
      </c>
      <c r="M32" s="123" t="str">
        <f>IF(INDEX(小男申込!$B$9:$AE$108,$B32,27)="","",INDEX(小男申込!$B$9:$AE$108,$B32,27)&amp;"  "&amp;INDEX(小男申込!$B$9:$AI$108,$B32,28))</f>
        <v/>
      </c>
      <c r="N32" s="98"/>
      <c r="P32" s="207"/>
      <c r="Q32">
        <v>1</v>
      </c>
      <c r="R32" s="248" t="str">
        <f>IF(VLOOKUP(MATCH($Q29,リレー小男申込!$B$10:$B$63,0)+3+$Q32,リレー小男申込!$A$10:$K$63,4)="","",VLOOKUP(MATCH($Q29,リレー小男申込!$B$10:$B$63,0)+3+$Q32,リレー小男申込!$A$10:$K$63,4))</f>
        <v/>
      </c>
      <c r="S32" s="248" t="str">
        <f>IF(VLOOKUP(MATCH($Q29,リレー小男申込!$B$10:$B$63,0)+3+$Q32,リレー小男申込!$A$10:$K$63,5)="","",VLOOKUP(MATCH($Q29,リレー小男申込!$B$10:$B$63,0)+3+$Q32,リレー小男申込!$A$10:$K$63,5))</f>
        <v/>
      </c>
      <c r="T32" s="248" t="str">
        <f>IF(VLOOKUP(MATCH($Q29,リレー小男申込!$B$10:$B$63,0)+3+$Q32,リレー小男申込!$A$10:$K$63,6)="","",VLOOKUP(MATCH($Q29,リレー小男申込!$B$10:$B$63,0)+3+$Q32,リレー小男申込!$A$10:$K$63,6))</f>
        <v/>
      </c>
      <c r="U32" s="349" t="str">
        <f>IF(VLOOKUP(MATCH($Q29,リレー小男申込!$B$10:$B$63,0)+1,リレー小男申込!$A$10:$K$63,4)="","",VLOOKUP(MATCH($Q29,リレー小男申込!$B$10:$B$63,0)+1,リレー小男申込!$A$10:$K$63,4))</f>
        <v/>
      </c>
      <c r="W32">
        <v>1</v>
      </c>
      <c r="X32" s="248" t="str">
        <f>IF(VLOOKUP(MATCH($W29,リレー小男申込!$G$10:$G$63,0)+3+$W32,リレー小男申込!$A$10:$K$63,9)="","",VLOOKUP(MATCH($W29,リレー小男申込!$G$10:$G$63,0)+3+$W32,リレー小男申込!$A$10:$K$63,9))</f>
        <v/>
      </c>
      <c r="Y32" s="248" t="str">
        <f>IF(VLOOKUP(MATCH($W29,リレー小男申込!$G$10:$G$63,0)+3+$W32,リレー小男申込!$A$10:$K$63,10)="","",VLOOKUP(MATCH($W29,リレー小男申込!$G$10:$G$63,0)+3+$W32,リレー小男申込!$A$10:$K$63,10))</f>
        <v/>
      </c>
      <c r="Z32" s="248" t="str">
        <f>IF(VLOOKUP(MATCH($W29,リレー小男申込!$G$10:$G$63,0)+3+$W32,リレー小男申込!$A$10:$K$63,11)="","",VLOOKUP(MATCH($W29,リレー小男申込!$G$10:$G$63,0)+3+$W32,リレー小男申込!$A$10:$K$63,11))</f>
        <v/>
      </c>
      <c r="AA32" s="349" t="str">
        <f>IF(VLOOKUP(MATCH($W29,リレー小男申込!$G$10:$G$63,0)+1,リレー小男申込!$A$10:$K$63,9)="","",VLOOKUP(MATCH($W29,リレー小男申込!$G$10:$G$63,0)+1,リレー小男申込!$A$10:$K$63,9))</f>
        <v/>
      </c>
      <c r="AB32" s="208"/>
      <c r="AF32" s="97"/>
      <c r="AG32" s="345"/>
      <c r="AH32" s="103"/>
    </row>
    <row r="33" spans="2:36" ht="15" customHeight="1">
      <c r="B33" s="111">
        <f t="shared" si="0"/>
        <v>18</v>
      </c>
      <c r="C33" s="118" t="str">
        <f>IF(INDEX(小男申込!$B$9:$AE$108,$B33,1)="","",INDEX(小男申込!$B$9:$AE$108,$B33,1))</f>
        <v/>
      </c>
      <c r="D33" s="119" t="str">
        <f>IF(INDEX(小男申込!$B$9:$AE$108,$B33,2)="","",INDEX(小男申込!$B$9:$AE$108,$B33,2))</f>
        <v/>
      </c>
      <c r="E33" s="120" t="str">
        <f>IF(INDEX(小男申込!$B$9:$AE$108,$B33,3)="","",INDEX(小男申込!$B$9:$AE$108,$B33,3))</f>
        <v/>
      </c>
      <c r="F33" s="121" t="str">
        <f>IF(INDEX(小男申込!$B$9:$AE$108,$B33,4)="","",INDEX(小男申込!$B$9:$AE$108,$B33,4))</f>
        <v/>
      </c>
      <c r="G33" s="122" t="str">
        <f>IF(INDEX(小男申込!$B$9:$AE$108,$B33,30)="","",INDEX(小男申込!$B$9:$AE$108,$B33,30))</f>
        <v/>
      </c>
      <c r="H33" s="339" t="str">
        <f>IF(INDEX(小男申込!$B$9:$AE$108,$B33,6)="","",INDEX(小男申込!$B$9:$AE$108,$B33,6))</f>
        <v/>
      </c>
      <c r="I33" s="339" t="str">
        <f>IF(INDEX(小男申込!$B$9:$AE$108,$B33,1)="","",INDEX(小男申込!$B$9:$AE$108,$B33,1))</f>
        <v/>
      </c>
      <c r="J33" s="339" t="str">
        <f>IF(INDEX(小男申込!$B$9:$AE$108,$B33,1)="","",INDEX(小男申込!$B$9:$AE$108,$B33,1))</f>
        <v/>
      </c>
      <c r="K33" s="339" t="str">
        <f>IF(INDEX(小男申込!$B$9:$AE$108,$B33,1)="","",INDEX(小男申込!$B$9:$AE$108,$B33,1))</f>
        <v/>
      </c>
      <c r="L33" s="340" t="str">
        <f>IF(INDEX(小男申込!$B$9:$AE$108,$B33,1)="","",INDEX(小男申込!$B$9:$AE$108,$B33,1))</f>
        <v/>
      </c>
      <c r="M33" s="123" t="str">
        <f>IF(INDEX(小男申込!$B$9:$AE$108,$B33,27)="","",INDEX(小男申込!$B$9:$AE$108,$B33,27)&amp;"  "&amp;INDEX(小男申込!$B$9:$AI$108,$B33,28))</f>
        <v/>
      </c>
      <c r="N33" s="98"/>
      <c r="P33" s="207"/>
      <c r="Q33">
        <v>2</v>
      </c>
      <c r="R33" s="248" t="str">
        <f>IF(VLOOKUP(MATCH($Q29,リレー小男申込!$B$10:$B$63,0)+3+$Q33,リレー小男申込!$A$10:$K$63,4)="","",VLOOKUP(MATCH($Q29,リレー小男申込!$B$10:$B$63,0)+3+$Q33,リレー小男申込!$A$10:$K$63,4))</f>
        <v/>
      </c>
      <c r="S33" s="248" t="str">
        <f>IF(VLOOKUP(MATCH($Q29,リレー小男申込!$B$10:$B$63,0)+3+$Q33,リレー小男申込!$A$10:$K$63,5)="","",VLOOKUP(MATCH($Q29,リレー小男申込!$B$10:$B$63,0)+3+$Q33,リレー小男申込!$A$10:$K$63,5))</f>
        <v/>
      </c>
      <c r="T33" s="248" t="str">
        <f>IF(VLOOKUP(MATCH($Q29,リレー小男申込!$B$10:$B$63,0)+3+$Q33,リレー小男申込!$A$10:$K$63,6)="","",VLOOKUP(MATCH($Q29,リレー小男申込!$B$10:$B$63,0)+3+$Q33,リレー小男申込!$A$10:$K$63,6))</f>
        <v/>
      </c>
      <c r="U33" s="350" t="e">
        <v>#N/A</v>
      </c>
      <c r="W33">
        <v>2</v>
      </c>
      <c r="X33" s="248" t="str">
        <f>IF(VLOOKUP(MATCH($W29,リレー小男申込!$G$10:$G$63,0)+3+$W33,リレー小男申込!$A$10:$K$63,9)="","",VLOOKUP(MATCH($W29,リレー小男申込!$G$10:$G$63,0)+3+$W33,リレー小男申込!$A$10:$K$63,9))</f>
        <v/>
      </c>
      <c r="Y33" s="248" t="str">
        <f>IF(VLOOKUP(MATCH($W29,リレー小男申込!$G$10:$G$63,0)+3+$W33,リレー小男申込!$A$10:$K$63,10)="","",VLOOKUP(MATCH($W29,リレー小男申込!$G$10:$G$63,0)+3+$W33,リレー小男申込!$A$10:$K$63,10))</f>
        <v/>
      </c>
      <c r="Z33" s="248" t="str">
        <f>IF(VLOOKUP(MATCH($W29,リレー小男申込!$G$10:$G$63,0)+3+$W33,リレー小男申込!$A$10:$K$63,11)="","",VLOOKUP(MATCH($W29,リレー小男申込!$G$10:$G$63,0)+3+$W33,リレー小男申込!$A$10:$K$63,11))</f>
        <v/>
      </c>
      <c r="AA33" s="350" t="e">
        <v>#N/A</v>
      </c>
      <c r="AB33" s="208"/>
      <c r="AF33" s="97"/>
      <c r="AG33" s="345"/>
      <c r="AH33" s="103"/>
    </row>
    <row r="34" spans="2:36" ht="15" customHeight="1">
      <c r="B34" s="111">
        <f t="shared" si="0"/>
        <v>19</v>
      </c>
      <c r="C34" s="118" t="str">
        <f>IF(INDEX(小男申込!$B$9:$AE$108,$B34,1)="","",INDEX(小男申込!$B$9:$AE$108,$B34,1))</f>
        <v/>
      </c>
      <c r="D34" s="119" t="str">
        <f>IF(INDEX(小男申込!$B$9:$AE$108,$B34,2)="","",INDEX(小男申込!$B$9:$AE$108,$B34,2))</f>
        <v/>
      </c>
      <c r="E34" s="120" t="str">
        <f>IF(INDEX(小男申込!$B$9:$AE$108,$B34,3)="","",INDEX(小男申込!$B$9:$AE$108,$B34,3))</f>
        <v/>
      </c>
      <c r="F34" s="121" t="str">
        <f>IF(INDEX(小男申込!$B$9:$AE$108,$B34,4)="","",INDEX(小男申込!$B$9:$AE$108,$B34,4))</f>
        <v/>
      </c>
      <c r="G34" s="122" t="str">
        <f>IF(INDEX(小男申込!$B$9:$AE$108,$B34,30)="","",INDEX(小男申込!$B$9:$AE$108,$B34,30))</f>
        <v/>
      </c>
      <c r="H34" s="339" t="str">
        <f>IF(INDEX(小男申込!$B$9:$AE$108,$B34,6)="","",INDEX(小男申込!$B$9:$AE$108,$B34,6))</f>
        <v/>
      </c>
      <c r="I34" s="339" t="str">
        <f>IF(INDEX(小男申込!$B$9:$AE$108,$B34,1)="","",INDEX(小男申込!$B$9:$AE$108,$B34,1))</f>
        <v/>
      </c>
      <c r="J34" s="339" t="str">
        <f>IF(INDEX(小男申込!$B$9:$AE$108,$B34,1)="","",INDEX(小男申込!$B$9:$AE$108,$B34,1))</f>
        <v/>
      </c>
      <c r="K34" s="339" t="str">
        <f>IF(INDEX(小男申込!$B$9:$AE$108,$B34,1)="","",INDEX(小男申込!$B$9:$AE$108,$B34,1))</f>
        <v/>
      </c>
      <c r="L34" s="340" t="str">
        <f>IF(INDEX(小男申込!$B$9:$AE$108,$B34,1)="","",INDEX(小男申込!$B$9:$AE$108,$B34,1))</f>
        <v/>
      </c>
      <c r="M34" s="123" t="str">
        <f>IF(INDEX(小男申込!$B$9:$AE$108,$B34,27)="","",INDEX(小男申込!$B$9:$AE$108,$B34,27)&amp;"  "&amp;INDEX(小男申込!$B$9:$AI$108,$B34,28))</f>
        <v/>
      </c>
      <c r="N34" s="98"/>
      <c r="P34" s="207"/>
      <c r="Q34">
        <v>3</v>
      </c>
      <c r="R34" s="248" t="str">
        <f>IF(VLOOKUP(MATCH($Q29,リレー小男申込!$B$10:$B$63,0)+3+$Q34,リレー小男申込!$A$10:$K$63,4)="","",VLOOKUP(MATCH($Q29,リレー小男申込!$B$10:$B$63,0)+3+$Q34,リレー小男申込!$A$10:$K$63,4))</f>
        <v/>
      </c>
      <c r="S34" s="248" t="str">
        <f>IF(VLOOKUP(MATCH($Q29,リレー小男申込!$B$10:$B$63,0)+3+$Q34,リレー小男申込!$A$10:$K$63,5)="","",VLOOKUP(MATCH($Q29,リレー小男申込!$B$10:$B$63,0)+3+$Q34,リレー小男申込!$A$10:$K$63,5))</f>
        <v/>
      </c>
      <c r="T34" s="248" t="str">
        <f>IF(VLOOKUP(MATCH($Q29,リレー小男申込!$B$10:$B$63,0)+3+$Q34,リレー小男申込!$A$10:$K$63,6)="","",VLOOKUP(MATCH($Q29,リレー小男申込!$B$10:$B$63,0)+3+$Q34,リレー小男申込!$A$10:$K$63,6))</f>
        <v/>
      </c>
      <c r="U34" s="350" t="e">
        <v>#N/A</v>
      </c>
      <c r="W34">
        <v>3</v>
      </c>
      <c r="X34" s="248" t="str">
        <f>IF(VLOOKUP(MATCH($W29,リレー小男申込!$G$10:$G$63,0)+3+$W34,リレー小男申込!$A$10:$K$63,9)="","",VLOOKUP(MATCH($W29,リレー小男申込!$G$10:$G$63,0)+3+$W34,リレー小男申込!$A$10:$K$63,9))</f>
        <v/>
      </c>
      <c r="Y34" s="248" t="str">
        <f>IF(VLOOKUP(MATCH($W29,リレー小男申込!$G$10:$G$63,0)+3+$W34,リレー小男申込!$A$10:$K$63,10)="","",VLOOKUP(MATCH($W29,リレー小男申込!$G$10:$G$63,0)+3+$W34,リレー小男申込!$A$10:$K$63,10))</f>
        <v/>
      </c>
      <c r="Z34" s="248" t="str">
        <f>IF(VLOOKUP(MATCH($W29,リレー小男申込!$G$10:$G$63,0)+3+$W34,リレー小男申込!$A$10:$K$63,11)="","",VLOOKUP(MATCH($W29,リレー小男申込!$G$10:$G$63,0)+3+$W34,リレー小男申込!$A$10:$K$63,11))</f>
        <v/>
      </c>
      <c r="AA34" s="350" t="e">
        <v>#N/A</v>
      </c>
      <c r="AB34" s="208"/>
      <c r="AF34" s="97"/>
      <c r="AG34" s="345"/>
      <c r="AH34" s="103"/>
    </row>
    <row r="35" spans="2:36" ht="15" customHeight="1">
      <c r="B35" s="111">
        <f t="shared" si="0"/>
        <v>20</v>
      </c>
      <c r="C35" s="127" t="str">
        <f>IF(INDEX(小男申込!$B$9:$AE$108,$B35,1)="","",INDEX(小男申込!$B$9:$AE$108,$B35,1))</f>
        <v/>
      </c>
      <c r="D35" s="128" t="str">
        <f>IF(INDEX(小男申込!$B$9:$AE$108,$B35,2)="","",INDEX(小男申込!$B$9:$AE$108,$B35,2))</f>
        <v/>
      </c>
      <c r="E35" s="129" t="str">
        <f>IF(INDEX(小男申込!$B$9:$AE$108,$B35,3)="","",INDEX(小男申込!$B$9:$AE$108,$B35,3))</f>
        <v/>
      </c>
      <c r="F35" s="130" t="str">
        <f>IF(INDEX(小男申込!$B$9:$AE$108,$B35,4)="","",INDEX(小男申込!$B$9:$AE$108,$B35,4))</f>
        <v/>
      </c>
      <c r="G35" s="131" t="str">
        <f>IF(INDEX(小男申込!$B$9:$AE$108,$B35,30)="","",INDEX(小男申込!$B$9:$AE$108,$B35,30))</f>
        <v/>
      </c>
      <c r="H35" s="341" t="str">
        <f>IF(INDEX(小男申込!$B$9:$AE$108,$B35,6)="","",INDEX(小男申込!$B$9:$AE$108,$B35,6))</f>
        <v/>
      </c>
      <c r="I35" s="341" t="str">
        <f>IF(INDEX(小男申込!$B$9:$AE$108,$B35,1)="","",INDEX(小男申込!$B$9:$AE$108,$B35,1))</f>
        <v/>
      </c>
      <c r="J35" s="341" t="str">
        <f>IF(INDEX(小男申込!$B$9:$AE$108,$B35,1)="","",INDEX(小男申込!$B$9:$AE$108,$B35,1))</f>
        <v/>
      </c>
      <c r="K35" s="341" t="str">
        <f>IF(INDEX(小男申込!$B$9:$AE$108,$B35,1)="","",INDEX(小男申込!$B$9:$AE$108,$B35,1))</f>
        <v/>
      </c>
      <c r="L35" s="342" t="str">
        <f>IF(INDEX(小男申込!$B$9:$AE$108,$B35,1)="","",INDEX(小男申込!$B$9:$AE$108,$B35,1))</f>
        <v/>
      </c>
      <c r="M35" s="132" t="str">
        <f>IF(INDEX(小男申込!$B$9:$AE$108,$B35,27)="","",INDEX(小男申込!$B$9:$AE$108,$B35,27)&amp;"  "&amp;INDEX(小男申込!$B$9:$AI$108,$B35,28))</f>
        <v/>
      </c>
      <c r="N35" s="98"/>
      <c r="P35" s="207"/>
      <c r="Q35">
        <v>4</v>
      </c>
      <c r="R35" s="248" t="str">
        <f>IF(VLOOKUP(MATCH($Q29,リレー小男申込!$B$10:$B$63,0)+3+$Q35,リレー小男申込!$A$10:$K$63,4)="","",VLOOKUP(MATCH($Q29,リレー小男申込!$B$10:$B$63,0)+3+$Q35,リレー小男申込!$A$10:$K$63,4))</f>
        <v/>
      </c>
      <c r="S35" s="248" t="str">
        <f>IF(VLOOKUP(MATCH($Q29,リレー小男申込!$B$10:$B$63,0)+3+$Q35,リレー小男申込!$A$10:$K$63,5)="","",VLOOKUP(MATCH($Q29,リレー小男申込!$B$10:$B$63,0)+3+$Q35,リレー小男申込!$A$10:$K$63,5))</f>
        <v/>
      </c>
      <c r="T35" s="248" t="str">
        <f>IF(VLOOKUP(MATCH($Q29,リレー小男申込!$B$10:$B$63,0)+3+$Q35,リレー小男申込!$A$10:$K$63,6)="","",VLOOKUP(MATCH($Q29,リレー小男申込!$B$10:$B$63,0)+3+$Q35,リレー小男申込!$A$10:$K$63,6))</f>
        <v/>
      </c>
      <c r="U35" s="350" t="s">
        <v>168</v>
      </c>
      <c r="W35">
        <v>4</v>
      </c>
      <c r="X35" s="248" t="str">
        <f>IF(VLOOKUP(MATCH($W29,リレー小男申込!$G$10:$G$63,0)+3+$W35,リレー小男申込!$A$10:$K$63,9)="","",VLOOKUP(MATCH($W29,リレー小男申込!$G$10:$G$63,0)+3+$W35,リレー小男申込!$A$10:$K$63,9))</f>
        <v/>
      </c>
      <c r="Y35" s="248" t="str">
        <f>IF(VLOOKUP(MATCH($W29,リレー小男申込!$G$10:$G$63,0)+3+$W35,リレー小男申込!$A$10:$K$63,10)="","",VLOOKUP(MATCH($W29,リレー小男申込!$G$10:$G$63,0)+3+$W35,リレー小男申込!$A$10:$K$63,10))</f>
        <v/>
      </c>
      <c r="Z35" s="248" t="str">
        <f>IF(VLOOKUP(MATCH($W29,リレー小男申込!$G$10:$G$63,0)+3+$W35,リレー小男申込!$A$10:$K$63,11)="","",VLOOKUP(MATCH($W29,リレー小男申込!$G$10:$G$63,0)+3+$W35,リレー小男申込!$A$10:$K$63,11))</f>
        <v/>
      </c>
      <c r="AA35" s="350" t="s">
        <v>168</v>
      </c>
      <c r="AB35" s="208"/>
      <c r="AF35" s="97"/>
      <c r="AG35" s="345"/>
      <c r="AH35" s="103"/>
    </row>
    <row r="36" spans="2:36" ht="15" customHeight="1">
      <c r="B36" s="111">
        <f t="shared" si="0"/>
        <v>21</v>
      </c>
      <c r="C36" s="112" t="str">
        <f>IF(INDEX(小男申込!$B$9:$AE$108,$B36,1)="","",INDEX(小男申込!$B$9:$AE$108,$B36,1))</f>
        <v/>
      </c>
      <c r="D36" s="113" t="str">
        <f>IF(INDEX(小男申込!$B$9:$AE$108,$B36,2)="","",INDEX(小男申込!$B$9:$AE$108,$B36,2))</f>
        <v/>
      </c>
      <c r="E36" s="114" t="str">
        <f>IF(INDEX(小男申込!$B$9:$AE$108,$B36,3)="","",INDEX(小男申込!$B$9:$AE$108,$B36,3))</f>
        <v/>
      </c>
      <c r="F36" s="115" t="str">
        <f>IF(INDEX(小男申込!$B$9:$AE$108,$B36,4)="","",INDEX(小男申込!$B$9:$AE$108,$B36,4))</f>
        <v/>
      </c>
      <c r="G36" s="116" t="str">
        <f>IF(INDEX(小男申込!$B$9:$AE$108,$B36,30)="","",INDEX(小男申込!$B$9:$AE$108,$B36,30))</f>
        <v/>
      </c>
      <c r="H36" s="343" t="str">
        <f>IF(INDEX(小男申込!$B$9:$AE$108,$B36,6)="","",INDEX(小男申込!$B$9:$AE$108,$B36,6))</f>
        <v/>
      </c>
      <c r="I36" s="343" t="str">
        <f>IF(INDEX(小男申込!$B$9:$AE$108,$B36,1)="","",INDEX(小男申込!$B$9:$AE$108,$B36,1))</f>
        <v/>
      </c>
      <c r="J36" s="343" t="str">
        <f>IF(INDEX(小男申込!$B$9:$AE$108,$B36,1)="","",INDEX(小男申込!$B$9:$AE$108,$B36,1))</f>
        <v/>
      </c>
      <c r="K36" s="343" t="str">
        <f>IF(INDEX(小男申込!$B$9:$AE$108,$B36,1)="","",INDEX(小男申込!$B$9:$AE$108,$B36,1))</f>
        <v/>
      </c>
      <c r="L36" s="344" t="str">
        <f>IF(INDEX(小男申込!$B$9:$AE$108,$B36,1)="","",INDEX(小男申込!$B$9:$AE$108,$B36,1))</f>
        <v/>
      </c>
      <c r="M36" s="133" t="str">
        <f>IF(INDEX(小男申込!$B$9:$AE$108,$B36,27)="","",INDEX(小男申込!$B$9:$AE$108,$B36,27)&amp;"  "&amp;INDEX(小男申込!$B$9:$AI$108,$B36,28))</f>
        <v/>
      </c>
      <c r="N36" s="98"/>
      <c r="P36" s="207"/>
      <c r="Q36">
        <v>5</v>
      </c>
      <c r="R36" s="248" t="str">
        <f>IF(VLOOKUP(MATCH($Q29,リレー小男申込!$B$10:$B$63,0)+3+$Q36,リレー小男申込!$A$10:$K$63,4)="","",VLOOKUP(MATCH($Q29,リレー小男申込!$B$10:$B$63,0)+3+$Q36,リレー小男申込!$A$10:$K$63,4))</f>
        <v/>
      </c>
      <c r="S36" s="248" t="str">
        <f>IF(VLOOKUP(MATCH($Q29,リレー小男申込!$B$10:$B$63,0)+3+$Q36,リレー小男申込!$A$10:$K$63,5)="","",VLOOKUP(MATCH($Q29,リレー小男申込!$B$10:$B$63,0)+3+$Q36,リレー小男申込!$A$10:$K$63,5))</f>
        <v/>
      </c>
      <c r="T36" s="248" t="str">
        <f>IF(VLOOKUP(MATCH($Q29,リレー小男申込!$B$10:$B$63,0)+3+$Q36,リレー小男申込!$A$10:$K$63,6)="","",VLOOKUP(MATCH($Q29,リレー小男申込!$B$10:$B$63,0)+3+$Q36,リレー小男申込!$A$10:$K$63,6))</f>
        <v/>
      </c>
      <c r="U36" s="350">
        <v>0</v>
      </c>
      <c r="W36">
        <v>5</v>
      </c>
      <c r="X36" s="248" t="str">
        <f>IF(VLOOKUP(MATCH($W29,リレー小男申込!$G$10:$G$63,0)+3+$W36,リレー小男申込!$A$10:$K$63,9)="","",VLOOKUP(MATCH($W29,リレー小男申込!$G$10:$G$63,0)+3+$W36,リレー小男申込!$A$10:$K$63,9))</f>
        <v/>
      </c>
      <c r="Y36" s="248" t="str">
        <f>IF(VLOOKUP(MATCH($W29,リレー小男申込!$G$10:$G$63,0)+3+$W36,リレー小男申込!$A$10:$K$63,10)="","",VLOOKUP(MATCH($W29,リレー小男申込!$G$10:$G$63,0)+3+$W36,リレー小男申込!$A$10:$K$63,10))</f>
        <v/>
      </c>
      <c r="Z36" s="248" t="str">
        <f>IF(VLOOKUP(MATCH($W29,リレー小男申込!$G$10:$G$63,0)+3+$W36,リレー小男申込!$A$10:$K$63,11)="","",VLOOKUP(MATCH($W29,リレー小男申込!$G$10:$G$63,0)+3+$W36,リレー小男申込!$A$10:$K$63,11))</f>
        <v/>
      </c>
      <c r="AA36" s="350">
        <v>0</v>
      </c>
      <c r="AB36" s="208"/>
    </row>
    <row r="37" spans="2:36" ht="15" customHeight="1">
      <c r="B37" s="111">
        <f t="shared" si="0"/>
        <v>22</v>
      </c>
      <c r="C37" s="118" t="str">
        <f>IF(INDEX(小男申込!$B$9:$AE$108,$B37,1)="","",INDEX(小男申込!$B$9:$AE$108,$B37,1))</f>
        <v/>
      </c>
      <c r="D37" s="119" t="str">
        <f>IF(INDEX(小男申込!$B$9:$AE$108,$B37,2)="","",INDEX(小男申込!$B$9:$AE$108,$B37,2))</f>
        <v/>
      </c>
      <c r="E37" s="120" t="str">
        <f>IF(INDEX(小男申込!$B$9:$AE$108,$B37,3)="","",INDEX(小男申込!$B$9:$AE$108,$B37,3))</f>
        <v/>
      </c>
      <c r="F37" s="121" t="str">
        <f>IF(INDEX(小男申込!$B$9:$AE$108,$B37,4)="","",INDEX(小男申込!$B$9:$AE$108,$B37,4))</f>
        <v/>
      </c>
      <c r="G37" s="122" t="str">
        <f>IF(INDEX(小男申込!$B$9:$AE$108,$B37,30)="","",INDEX(小男申込!$B$9:$AE$108,$B37,30))</f>
        <v/>
      </c>
      <c r="H37" s="339" t="str">
        <f>IF(INDEX(小男申込!$B$9:$AE$108,$B37,6)="","",INDEX(小男申込!$B$9:$AE$108,$B37,6))</f>
        <v/>
      </c>
      <c r="I37" s="339" t="str">
        <f>IF(INDEX(小男申込!$B$9:$AE$108,$B37,1)="","",INDEX(小男申込!$B$9:$AE$108,$B37,1))</f>
        <v/>
      </c>
      <c r="J37" s="339" t="str">
        <f>IF(INDEX(小男申込!$B$9:$AE$108,$B37,1)="","",INDEX(小男申込!$B$9:$AE$108,$B37,1))</f>
        <v/>
      </c>
      <c r="K37" s="339" t="str">
        <f>IF(INDEX(小男申込!$B$9:$AE$108,$B37,1)="","",INDEX(小男申込!$B$9:$AE$108,$B37,1))</f>
        <v/>
      </c>
      <c r="L37" s="340" t="str">
        <f>IF(INDEX(小男申込!$B$9:$AE$108,$B37,1)="","",INDEX(小男申込!$B$9:$AE$108,$B37,1))</f>
        <v/>
      </c>
      <c r="M37" s="123" t="str">
        <f>IF(INDEX(小男申込!$B$9:$AE$108,$B37,27)="","",INDEX(小男申込!$B$9:$AE$108,$B37,27)&amp;"  "&amp;INDEX(小男申込!$B$9:$AI$108,$B37,28))</f>
        <v/>
      </c>
      <c r="N37" s="98"/>
      <c r="P37" s="207"/>
      <c r="Q37">
        <v>6</v>
      </c>
      <c r="R37" s="248" t="str">
        <f>IF(VLOOKUP(MATCH($Q29,リレー小男申込!$B$10:$B$63,0)+3+$Q37,リレー小男申込!$A$10:$K$63,4)="","",VLOOKUP(MATCH($Q29,リレー小男申込!$B$10:$B$63,0)+3+$Q37,リレー小男申込!$A$10:$K$63,4))</f>
        <v/>
      </c>
      <c r="S37" s="248" t="str">
        <f>IF(VLOOKUP(MATCH($Q29,リレー小男申込!$B$10:$B$63,0)+3+$Q37,リレー小男申込!$A$10:$K$63,5)="","",VLOOKUP(MATCH($Q29,リレー小男申込!$B$10:$B$63,0)+3+$Q37,リレー小男申込!$A$10:$K$63,5))</f>
        <v/>
      </c>
      <c r="T37" s="248" t="str">
        <f>IF(VLOOKUP(MATCH($Q29,リレー小男申込!$B$10:$B$63,0)+3+$Q37,リレー小男申込!$A$10:$K$63,6)="","",VLOOKUP(MATCH($Q29,リレー小男申込!$B$10:$B$63,0)+3+$Q37,リレー小男申込!$A$10:$K$63,6))</f>
        <v/>
      </c>
      <c r="U37" s="351" t="s">
        <v>168</v>
      </c>
      <c r="W37">
        <v>6</v>
      </c>
      <c r="X37" s="248" t="str">
        <f>IF(VLOOKUP(MATCH($W29,リレー小男申込!$G$10:$G$63,0)+3+$W37,リレー小男申込!$A$10:$K$63,9)="","",VLOOKUP(MATCH($W29,リレー小男申込!$G$10:$G$63,0)+3+$W37,リレー小男申込!$A$10:$K$63,9))</f>
        <v/>
      </c>
      <c r="Y37" s="248" t="str">
        <f>IF(VLOOKUP(MATCH($W29,リレー小男申込!$G$10:$G$63,0)+3+$W37,リレー小男申込!$A$10:$K$63,10)="","",VLOOKUP(MATCH($W29,リレー小男申込!$G$10:$G$63,0)+3+$W37,リレー小男申込!$A$10:$K$63,10))</f>
        <v/>
      </c>
      <c r="Z37" s="248" t="str">
        <f>IF(VLOOKUP(MATCH($W29,リレー小男申込!$G$10:$G$63,0)+3+$W37,リレー小男申込!$A$10:$K$63,11)="","",VLOOKUP(MATCH($W29,リレー小男申込!$G$10:$G$63,0)+3+$W37,リレー小男申込!$A$10:$K$63,11))</f>
        <v/>
      </c>
      <c r="AA37" s="351" t="s">
        <v>168</v>
      </c>
      <c r="AB37" s="208"/>
    </row>
    <row r="38" spans="2:36" ht="15" customHeight="1">
      <c r="B38" s="111">
        <f t="shared" si="0"/>
        <v>23</v>
      </c>
      <c r="C38" s="118" t="str">
        <f>IF(INDEX(小男申込!$B$9:$AE$108,$B38,1)="","",INDEX(小男申込!$B$9:$AE$108,$B38,1))</f>
        <v/>
      </c>
      <c r="D38" s="119" t="str">
        <f>IF(INDEX(小男申込!$B$9:$AE$108,$B38,2)="","",INDEX(小男申込!$B$9:$AE$108,$B38,2))</f>
        <v/>
      </c>
      <c r="E38" s="120" t="str">
        <f>IF(INDEX(小男申込!$B$9:$AE$108,$B38,3)="","",INDEX(小男申込!$B$9:$AE$108,$B38,3))</f>
        <v/>
      </c>
      <c r="F38" s="121" t="str">
        <f>IF(INDEX(小男申込!$B$9:$AE$108,$B38,4)="","",INDEX(小男申込!$B$9:$AE$108,$B38,4))</f>
        <v/>
      </c>
      <c r="G38" s="122" t="str">
        <f>IF(INDEX(小男申込!$B$9:$AE$108,$B38,30)="","",INDEX(小男申込!$B$9:$AE$108,$B38,30))</f>
        <v/>
      </c>
      <c r="H38" s="339" t="str">
        <f>IF(INDEX(小男申込!$B$9:$AE$108,$B38,6)="","",INDEX(小男申込!$B$9:$AE$108,$B38,6))</f>
        <v/>
      </c>
      <c r="I38" s="339" t="str">
        <f>IF(INDEX(小男申込!$B$9:$AE$108,$B38,1)="","",INDEX(小男申込!$B$9:$AE$108,$B38,1))</f>
        <v/>
      </c>
      <c r="J38" s="339" t="str">
        <f>IF(INDEX(小男申込!$B$9:$AE$108,$B38,1)="","",INDEX(小男申込!$B$9:$AE$108,$B38,1))</f>
        <v/>
      </c>
      <c r="K38" s="339" t="str">
        <f>IF(INDEX(小男申込!$B$9:$AE$108,$B38,1)="","",INDEX(小男申込!$B$9:$AE$108,$B38,1))</f>
        <v/>
      </c>
      <c r="L38" s="340" t="str">
        <f>IF(INDEX(小男申込!$B$9:$AE$108,$B38,1)="","",INDEX(小男申込!$B$9:$AE$108,$B38,1))</f>
        <v/>
      </c>
      <c r="M38" s="123" t="str">
        <f>IF(INDEX(小男申込!$B$9:$AE$108,$B38,27)="","",INDEX(小男申込!$B$9:$AE$108,$B38,27)&amp;"  "&amp;INDEX(小男申込!$B$9:$AI$108,$B38,28))</f>
        <v/>
      </c>
      <c r="N38" s="98"/>
      <c r="P38" s="207"/>
      <c r="AB38" s="208"/>
    </row>
    <row r="39" spans="2:36" ht="15" customHeight="1">
      <c r="B39" s="111">
        <f t="shared" si="0"/>
        <v>24</v>
      </c>
      <c r="C39" s="118" t="str">
        <f>IF(INDEX(小男申込!$B$9:$AE$108,$B39,1)="","",INDEX(小男申込!$B$9:$AE$108,$B39,1))</f>
        <v/>
      </c>
      <c r="D39" s="119" t="str">
        <f>IF(INDEX(小男申込!$B$9:$AE$108,$B39,2)="","",INDEX(小男申込!$B$9:$AE$108,$B39,2))</f>
        <v/>
      </c>
      <c r="E39" s="120" t="str">
        <f>IF(INDEX(小男申込!$B$9:$AE$108,$B39,3)="","",INDEX(小男申込!$B$9:$AE$108,$B39,3))</f>
        <v/>
      </c>
      <c r="F39" s="121" t="str">
        <f>IF(INDEX(小男申込!$B$9:$AE$108,$B39,4)="","",INDEX(小男申込!$B$9:$AE$108,$B39,4))</f>
        <v/>
      </c>
      <c r="G39" s="122" t="str">
        <f>IF(INDEX(小男申込!$B$9:$AE$108,$B39,30)="","",INDEX(小男申込!$B$9:$AE$108,$B39,30))</f>
        <v/>
      </c>
      <c r="H39" s="339" t="str">
        <f>IF(INDEX(小男申込!$B$9:$AE$108,$B39,6)="","",INDEX(小男申込!$B$9:$AE$108,$B39,6))</f>
        <v/>
      </c>
      <c r="I39" s="339" t="str">
        <f>IF(INDEX(小男申込!$B$9:$AE$108,$B39,1)="","",INDEX(小男申込!$B$9:$AE$108,$B39,1))</f>
        <v/>
      </c>
      <c r="J39" s="339" t="str">
        <f>IF(INDEX(小男申込!$B$9:$AE$108,$B39,1)="","",INDEX(小男申込!$B$9:$AE$108,$B39,1))</f>
        <v/>
      </c>
      <c r="K39" s="339" t="str">
        <f>IF(INDEX(小男申込!$B$9:$AE$108,$B39,1)="","",INDEX(小男申込!$B$9:$AE$108,$B39,1))</f>
        <v/>
      </c>
      <c r="L39" s="340" t="str">
        <f>IF(INDEX(小男申込!$B$9:$AE$108,$B39,1)="","",INDEX(小男申込!$B$9:$AE$108,$B39,1))</f>
        <v/>
      </c>
      <c r="M39" s="123" t="str">
        <f>IF(INDEX(小男申込!$B$9:$AE$108,$B39,27)="","",INDEX(小男申込!$B$9:$AE$108,$B39,27)&amp;"  "&amp;INDEX(小男申込!$B$9:$AI$108,$B39,28))</f>
        <v/>
      </c>
      <c r="N39" s="98"/>
      <c r="P39" s="205"/>
      <c r="Q39" s="205"/>
      <c r="R39" s="205"/>
      <c r="S39" s="205"/>
      <c r="T39" s="205"/>
      <c r="U39" s="205"/>
      <c r="V39" s="258"/>
      <c r="W39" s="205"/>
      <c r="X39" s="205"/>
      <c r="Y39" s="205"/>
      <c r="Z39" s="205"/>
      <c r="AA39" s="205"/>
      <c r="AB39" s="205"/>
      <c r="AE39" s="326"/>
      <c r="AF39" s="326"/>
      <c r="AG39" s="326"/>
      <c r="AJ39" s="20">
        <f>IF(S39="",0,1)</f>
        <v>0</v>
      </c>
    </row>
    <row r="40" spans="2:36" ht="15" customHeight="1">
      <c r="B40" s="111">
        <f t="shared" si="0"/>
        <v>25</v>
      </c>
      <c r="C40" s="118" t="str">
        <f>IF(INDEX(小男申込!$B$9:$AE$108,$B40,1)="","",INDEX(小男申込!$B$9:$AE$108,$B40,1))</f>
        <v/>
      </c>
      <c r="D40" s="119" t="str">
        <f>IF(INDEX(小男申込!$B$9:$AE$108,$B40,2)="","",INDEX(小男申込!$B$9:$AE$108,$B40,2))</f>
        <v/>
      </c>
      <c r="E40" s="120" t="str">
        <f>IF(INDEX(小男申込!$B$9:$AE$108,$B40,3)="","",INDEX(小男申込!$B$9:$AE$108,$B40,3))</f>
        <v/>
      </c>
      <c r="F40" s="121" t="str">
        <f>IF(INDEX(小男申込!$B$9:$AE$108,$B40,4)="","",INDEX(小男申込!$B$9:$AE$108,$B40,4))</f>
        <v/>
      </c>
      <c r="G40" s="122" t="str">
        <f>IF(INDEX(小男申込!$B$9:$AE$108,$B40,30)="","",INDEX(小男申込!$B$9:$AE$108,$B40,30))</f>
        <v/>
      </c>
      <c r="H40" s="339" t="str">
        <f>IF(INDEX(小男申込!$B$9:$AE$108,$B40,6)="","",INDEX(小男申込!$B$9:$AE$108,$B40,6))</f>
        <v/>
      </c>
      <c r="I40" s="339" t="str">
        <f>IF(INDEX(小男申込!$B$9:$AE$108,$B40,1)="","",INDEX(小男申込!$B$9:$AE$108,$B40,1))</f>
        <v/>
      </c>
      <c r="J40" s="339" t="str">
        <f>IF(INDEX(小男申込!$B$9:$AE$108,$B40,1)="","",INDEX(小男申込!$B$9:$AE$108,$B40,1))</f>
        <v/>
      </c>
      <c r="K40" s="339" t="str">
        <f>IF(INDEX(小男申込!$B$9:$AE$108,$B40,1)="","",INDEX(小男申込!$B$9:$AE$108,$B40,1))</f>
        <v/>
      </c>
      <c r="L40" s="340" t="str">
        <f>IF(INDEX(小男申込!$B$9:$AE$108,$B40,1)="","",INDEX(小男申込!$B$9:$AE$108,$B40,1))</f>
        <v/>
      </c>
      <c r="M40" s="123" t="str">
        <f>IF(INDEX(小男申込!$B$9:$AE$108,$B40,27)="","",INDEX(小男申込!$B$9:$AE$108,$B40,27)&amp;"  "&amp;INDEX(小男申込!$B$9:$AI$108,$B40,28))</f>
        <v/>
      </c>
      <c r="N40" s="98"/>
      <c r="R40" s="126"/>
      <c r="S40" s="97"/>
      <c r="T40" s="97"/>
      <c r="U40" s="97"/>
      <c r="W40" s="97"/>
      <c r="X40" s="126"/>
      <c r="Y40" s="97"/>
      <c r="Z40" s="97"/>
      <c r="AA40" s="97"/>
      <c r="AC40" s="97"/>
      <c r="AD40" s="126"/>
      <c r="AE40" s="97"/>
      <c r="AF40" s="97"/>
      <c r="AG40" s="97"/>
      <c r="AH40" s="97"/>
    </row>
    <row r="41" spans="2:36" ht="15" customHeight="1">
      <c r="B41" s="111">
        <f t="shared" si="0"/>
        <v>26</v>
      </c>
      <c r="C41" s="118" t="str">
        <f>IF(INDEX(小男申込!$B$9:$AE$108,$B41,1)="","",INDEX(小男申込!$B$9:$AE$108,$B41,1))</f>
        <v/>
      </c>
      <c r="D41" s="119" t="str">
        <f>IF(INDEX(小男申込!$B$9:$AE$108,$B41,2)="","",INDEX(小男申込!$B$9:$AE$108,$B41,2))</f>
        <v/>
      </c>
      <c r="E41" s="120" t="str">
        <f>IF(INDEX(小男申込!$B$9:$AE$108,$B41,3)="","",INDEX(小男申込!$B$9:$AE$108,$B41,3))</f>
        <v/>
      </c>
      <c r="F41" s="121" t="str">
        <f>IF(INDEX(小男申込!$B$9:$AE$108,$B41,4)="","",INDEX(小男申込!$B$9:$AE$108,$B41,4))</f>
        <v/>
      </c>
      <c r="G41" s="122" t="str">
        <f>IF(INDEX(小男申込!$B$9:$AE$108,$B41,30)="","",INDEX(小男申込!$B$9:$AE$108,$B41,30))</f>
        <v/>
      </c>
      <c r="H41" s="339" t="str">
        <f>IF(INDEX(小男申込!$B$9:$AE$108,$B41,6)="","",INDEX(小男申込!$B$9:$AE$108,$B41,6))</f>
        <v/>
      </c>
      <c r="I41" s="339" t="str">
        <f>IF(INDEX(小男申込!$B$9:$AE$108,$B41,1)="","",INDEX(小男申込!$B$9:$AE$108,$B41,1))</f>
        <v/>
      </c>
      <c r="J41" s="339" t="str">
        <f>IF(INDEX(小男申込!$B$9:$AE$108,$B41,1)="","",INDEX(小男申込!$B$9:$AE$108,$B41,1))</f>
        <v/>
      </c>
      <c r="K41" s="339" t="str">
        <f>IF(INDEX(小男申込!$B$9:$AE$108,$B41,1)="","",INDEX(小男申込!$B$9:$AE$108,$B41,1))</f>
        <v/>
      </c>
      <c r="L41" s="340" t="str">
        <f>IF(INDEX(小男申込!$B$9:$AE$108,$B41,1)="","",INDEX(小男申込!$B$9:$AE$108,$B41,1))</f>
        <v/>
      </c>
      <c r="M41" s="123" t="str">
        <f>IF(INDEX(小男申込!$B$9:$AE$108,$B41,27)="","",INDEX(小男申込!$B$9:$AE$108,$B41,27)&amp;"  "&amp;INDEX(小男申込!$B$9:$AI$108,$B41,28))</f>
        <v/>
      </c>
      <c r="N41" s="98"/>
      <c r="R41" s="97"/>
      <c r="T41" s="97"/>
      <c r="U41" s="103"/>
      <c r="X41" s="97"/>
      <c r="Z41" s="97"/>
      <c r="AA41" s="103"/>
      <c r="AF41" s="97"/>
      <c r="AG41" s="345"/>
      <c r="AH41" s="103"/>
      <c r="AJ41" s="20">
        <f>IF(Y39="",0,1)</f>
        <v>0</v>
      </c>
    </row>
    <row r="42" spans="2:36" ht="15" customHeight="1">
      <c r="B42" s="111">
        <f t="shared" si="0"/>
        <v>27</v>
      </c>
      <c r="C42" s="118" t="str">
        <f>IF(INDEX(小男申込!$B$9:$AE$108,$B42,1)="","",INDEX(小男申込!$B$9:$AE$108,$B42,1))</f>
        <v/>
      </c>
      <c r="D42" s="119" t="str">
        <f>IF(INDEX(小男申込!$B$9:$AE$108,$B42,2)="","",INDEX(小男申込!$B$9:$AE$108,$B42,2))</f>
        <v/>
      </c>
      <c r="E42" s="120" t="str">
        <f>IF(INDEX(小男申込!$B$9:$AE$108,$B42,3)="","",INDEX(小男申込!$B$9:$AE$108,$B42,3))</f>
        <v/>
      </c>
      <c r="F42" s="121" t="str">
        <f>IF(INDEX(小男申込!$B$9:$AE$108,$B42,4)="","",INDEX(小男申込!$B$9:$AE$108,$B42,4))</f>
        <v/>
      </c>
      <c r="G42" s="122" t="str">
        <f>IF(INDEX(小男申込!$B$9:$AE$108,$B42,30)="","",INDEX(小男申込!$B$9:$AE$108,$B42,30))</f>
        <v/>
      </c>
      <c r="H42" s="339" t="str">
        <f>IF(INDEX(小男申込!$B$9:$AE$108,$B42,6)="","",INDEX(小男申込!$B$9:$AE$108,$B42,6))</f>
        <v/>
      </c>
      <c r="I42" s="339" t="str">
        <f>IF(INDEX(小男申込!$B$9:$AE$108,$B42,1)="","",INDEX(小男申込!$B$9:$AE$108,$B42,1))</f>
        <v/>
      </c>
      <c r="J42" s="339" t="str">
        <f>IF(INDEX(小男申込!$B$9:$AE$108,$B42,1)="","",INDEX(小男申込!$B$9:$AE$108,$B42,1))</f>
        <v/>
      </c>
      <c r="K42" s="339" t="str">
        <f>IF(INDEX(小男申込!$B$9:$AE$108,$B42,1)="","",INDEX(小男申込!$B$9:$AE$108,$B42,1))</f>
        <v/>
      </c>
      <c r="L42" s="340" t="str">
        <f>IF(INDEX(小男申込!$B$9:$AE$108,$B42,1)="","",INDEX(小男申込!$B$9:$AE$108,$B42,1))</f>
        <v/>
      </c>
      <c r="M42" s="123" t="str">
        <f>IF(INDEX(小男申込!$B$9:$AE$108,$B42,27)="","",INDEX(小男申込!$B$9:$AE$108,$B42,27)&amp;"  "&amp;INDEX(小男申込!$B$9:$AI$108,$B42,28))</f>
        <v/>
      </c>
      <c r="N42" s="98"/>
      <c r="R42" s="97"/>
      <c r="S42" s="97"/>
      <c r="T42" s="97"/>
      <c r="U42" s="103"/>
      <c r="X42" s="97"/>
      <c r="Y42" s="97"/>
      <c r="Z42" s="97"/>
      <c r="AA42" s="103"/>
      <c r="AF42" s="97"/>
      <c r="AG42" s="345"/>
      <c r="AH42" s="103"/>
    </row>
    <row r="43" spans="2:36" ht="15" customHeight="1">
      <c r="B43" s="111">
        <f t="shared" si="0"/>
        <v>28</v>
      </c>
      <c r="C43" s="118" t="str">
        <f>IF(INDEX(小男申込!$B$9:$AE$108,$B43,1)="","",INDEX(小男申込!$B$9:$AE$108,$B43,1))</f>
        <v/>
      </c>
      <c r="D43" s="119" t="str">
        <f>IF(INDEX(小男申込!$B$9:$AE$108,$B43,2)="","",INDEX(小男申込!$B$9:$AE$108,$B43,2))</f>
        <v/>
      </c>
      <c r="E43" s="120" t="str">
        <f>IF(INDEX(小男申込!$B$9:$AE$108,$B43,3)="","",INDEX(小男申込!$B$9:$AE$108,$B43,3))</f>
        <v/>
      </c>
      <c r="F43" s="121" t="str">
        <f>IF(INDEX(小男申込!$B$9:$AE$108,$B43,4)="","",INDEX(小男申込!$B$9:$AE$108,$B43,4))</f>
        <v/>
      </c>
      <c r="G43" s="122" t="str">
        <f>IF(INDEX(小男申込!$B$9:$AE$108,$B43,30)="","",INDEX(小男申込!$B$9:$AE$108,$B43,30))</f>
        <v/>
      </c>
      <c r="H43" s="339" t="str">
        <f>IF(INDEX(小男申込!$B$9:$AE$108,$B43,6)="","",INDEX(小男申込!$B$9:$AE$108,$B43,6))</f>
        <v/>
      </c>
      <c r="I43" s="339" t="str">
        <f>IF(INDEX(小男申込!$B$9:$AE$108,$B43,1)="","",INDEX(小男申込!$B$9:$AE$108,$B43,1))</f>
        <v/>
      </c>
      <c r="J43" s="339" t="str">
        <f>IF(INDEX(小男申込!$B$9:$AE$108,$B43,1)="","",INDEX(小男申込!$B$9:$AE$108,$B43,1))</f>
        <v/>
      </c>
      <c r="K43" s="339" t="str">
        <f>IF(INDEX(小男申込!$B$9:$AE$108,$B43,1)="","",INDEX(小男申込!$B$9:$AE$108,$B43,1))</f>
        <v/>
      </c>
      <c r="L43" s="340" t="str">
        <f>IF(INDEX(小男申込!$B$9:$AE$108,$B43,1)="","",INDEX(小男申込!$B$9:$AE$108,$B43,1))</f>
        <v/>
      </c>
      <c r="M43" s="123" t="str">
        <f>IF(INDEX(小男申込!$B$9:$AE$108,$B43,27)="","",INDEX(小男申込!$B$9:$AE$108,$B43,27)&amp;"  "&amp;INDEX(小男申込!$B$9:$AI$108,$B43,28))</f>
        <v/>
      </c>
      <c r="N43" s="98"/>
      <c r="R43" s="97"/>
      <c r="S43" s="97"/>
      <c r="T43" s="97"/>
      <c r="U43" s="103"/>
      <c r="X43" s="97"/>
      <c r="Y43" s="97"/>
      <c r="Z43" s="97"/>
      <c r="AA43" s="103"/>
      <c r="AF43" s="97"/>
      <c r="AG43" s="345"/>
      <c r="AH43" s="103"/>
    </row>
    <row r="44" spans="2:36" ht="15" customHeight="1">
      <c r="B44" s="111">
        <f t="shared" si="0"/>
        <v>29</v>
      </c>
      <c r="C44" s="118" t="str">
        <f>IF(INDEX(小男申込!$B$9:$AE$108,$B44,1)="","",INDEX(小男申込!$B$9:$AE$108,$B44,1))</f>
        <v/>
      </c>
      <c r="D44" s="119" t="str">
        <f>IF(INDEX(小男申込!$B$9:$AE$108,$B44,2)="","",INDEX(小男申込!$B$9:$AE$108,$B44,2))</f>
        <v/>
      </c>
      <c r="E44" s="120" t="str">
        <f>IF(INDEX(小男申込!$B$9:$AE$108,$B44,3)="","",INDEX(小男申込!$B$9:$AE$108,$B44,3))</f>
        <v/>
      </c>
      <c r="F44" s="121" t="str">
        <f>IF(INDEX(小男申込!$B$9:$AE$108,$B44,4)="","",INDEX(小男申込!$B$9:$AE$108,$B44,4))</f>
        <v/>
      </c>
      <c r="G44" s="122" t="str">
        <f>IF(INDEX(小男申込!$B$9:$AE$108,$B44,30)="","",INDEX(小男申込!$B$9:$AE$108,$B44,30))</f>
        <v/>
      </c>
      <c r="H44" s="339" t="str">
        <f>IF(INDEX(小男申込!$B$9:$AE$108,$B44,6)="","",INDEX(小男申込!$B$9:$AE$108,$B44,6))</f>
        <v/>
      </c>
      <c r="I44" s="339" t="str">
        <f>IF(INDEX(小男申込!$B$9:$AE$108,$B44,1)="","",INDEX(小男申込!$B$9:$AE$108,$B44,1))</f>
        <v/>
      </c>
      <c r="J44" s="339" t="str">
        <f>IF(INDEX(小男申込!$B$9:$AE$108,$B44,1)="","",INDEX(小男申込!$B$9:$AE$108,$B44,1))</f>
        <v/>
      </c>
      <c r="K44" s="339" t="str">
        <f>IF(INDEX(小男申込!$B$9:$AE$108,$B44,1)="","",INDEX(小男申込!$B$9:$AE$108,$B44,1))</f>
        <v/>
      </c>
      <c r="L44" s="340" t="str">
        <f>IF(INDEX(小男申込!$B$9:$AE$108,$B44,1)="","",INDEX(小男申込!$B$9:$AE$108,$B44,1))</f>
        <v/>
      </c>
      <c r="M44" s="123" t="str">
        <f>IF(INDEX(小男申込!$B$9:$AE$108,$B44,27)="","",INDEX(小男申込!$B$9:$AE$108,$B44,27)&amp;"  "&amp;INDEX(小男申込!$B$9:$AI$108,$B44,28))</f>
        <v/>
      </c>
      <c r="N44" s="98"/>
      <c r="R44" s="97"/>
      <c r="S44" s="97"/>
      <c r="T44" s="97"/>
      <c r="U44" s="103"/>
      <c r="X44" s="97"/>
      <c r="Y44" s="97"/>
      <c r="Z44" s="97"/>
      <c r="AA44" s="103"/>
      <c r="AF44" s="97"/>
      <c r="AG44" s="345"/>
      <c r="AH44" s="103"/>
    </row>
    <row r="45" spans="2:36" ht="15" customHeight="1">
      <c r="B45" s="111">
        <f t="shared" si="0"/>
        <v>30</v>
      </c>
      <c r="C45" s="127" t="str">
        <f>IF(INDEX(小男申込!$B$9:$AE$108,$B45,1)="","",INDEX(小男申込!$B$9:$AE$108,$B45,1))</f>
        <v/>
      </c>
      <c r="D45" s="128" t="str">
        <f>IF(INDEX(小男申込!$B$9:$AE$108,$B45,2)="","",INDEX(小男申込!$B$9:$AE$108,$B45,2))</f>
        <v/>
      </c>
      <c r="E45" s="129" t="str">
        <f>IF(INDEX(小男申込!$B$9:$AE$108,$B45,3)="","",INDEX(小男申込!$B$9:$AE$108,$B45,3))</f>
        <v/>
      </c>
      <c r="F45" s="130" t="str">
        <f>IF(INDEX(小男申込!$B$9:$AE$108,$B45,4)="","",INDEX(小男申込!$B$9:$AE$108,$B45,4))</f>
        <v/>
      </c>
      <c r="G45" s="131" t="str">
        <f>IF(INDEX(小男申込!$B$9:$AE$108,$B45,30)="","",INDEX(小男申込!$B$9:$AE$108,$B45,30))</f>
        <v/>
      </c>
      <c r="H45" s="341" t="str">
        <f>IF(INDEX(小男申込!$B$9:$AE$108,$B45,6)="","",INDEX(小男申込!$B$9:$AE$108,$B45,6))</f>
        <v/>
      </c>
      <c r="I45" s="341" t="str">
        <f>IF(INDEX(小男申込!$B$9:$AE$108,$B45,1)="","",INDEX(小男申込!$B$9:$AE$108,$B45,1))</f>
        <v/>
      </c>
      <c r="J45" s="341" t="str">
        <f>IF(INDEX(小男申込!$B$9:$AE$108,$B45,1)="","",INDEX(小男申込!$B$9:$AE$108,$B45,1))</f>
        <v/>
      </c>
      <c r="K45" s="341" t="str">
        <f>IF(INDEX(小男申込!$B$9:$AE$108,$B45,1)="","",INDEX(小男申込!$B$9:$AE$108,$B45,1))</f>
        <v/>
      </c>
      <c r="L45" s="342" t="str">
        <f>IF(INDEX(小男申込!$B$9:$AE$108,$B45,1)="","",INDEX(小男申込!$B$9:$AE$108,$B45,1))</f>
        <v/>
      </c>
      <c r="M45" s="132" t="str">
        <f>IF(INDEX(小男申込!$B$9:$AE$108,$B45,27)="","",INDEX(小男申込!$B$9:$AE$108,$B45,27)&amp;"  "&amp;INDEX(小男申込!$B$9:$AI$108,$B45,28))</f>
        <v/>
      </c>
      <c r="N45" s="98"/>
      <c r="R45" s="97"/>
      <c r="S45" s="97"/>
      <c r="T45" s="97"/>
      <c r="U45" s="103"/>
      <c r="X45" s="97"/>
      <c r="Y45" s="97"/>
      <c r="Z45" s="97"/>
      <c r="AA45" s="103"/>
      <c r="AF45" s="97"/>
      <c r="AG45" s="345"/>
      <c r="AH45" s="103"/>
    </row>
    <row r="46" spans="2:36" ht="15" customHeight="1">
      <c r="B46" s="111">
        <f t="shared" si="0"/>
        <v>31</v>
      </c>
      <c r="C46" s="112" t="str">
        <f>IF(INDEX(小男申込!$B$9:$AE$108,$B46,1)="","",INDEX(小男申込!$B$9:$AE$108,$B46,1))</f>
        <v/>
      </c>
      <c r="D46" s="113" t="str">
        <f>IF(INDEX(小男申込!$B$9:$AE$108,$B46,2)="","",INDEX(小男申込!$B$9:$AE$108,$B46,2))</f>
        <v/>
      </c>
      <c r="E46" s="114" t="str">
        <f>IF(INDEX(小男申込!$B$9:$AE$108,$B46,3)="","",INDEX(小男申込!$B$9:$AE$108,$B46,3))</f>
        <v/>
      </c>
      <c r="F46" s="115" t="str">
        <f>IF(INDEX(小男申込!$B$9:$AE$108,$B46,4)="","",INDEX(小男申込!$B$9:$AE$108,$B46,4))</f>
        <v/>
      </c>
      <c r="G46" s="116" t="str">
        <f>IF(INDEX(小男申込!$B$9:$AE$108,$B46,30)="","",INDEX(小男申込!$B$9:$AE$108,$B46,30))</f>
        <v/>
      </c>
      <c r="H46" s="343" t="str">
        <f>IF(INDEX(小男申込!$B$9:$AE$108,$B46,6)="","",INDEX(小男申込!$B$9:$AE$108,$B46,6))</f>
        <v/>
      </c>
      <c r="I46" s="343" t="str">
        <f>IF(INDEX(小男申込!$B$9:$AE$108,$B46,1)="","",INDEX(小男申込!$B$9:$AE$108,$B46,1))</f>
        <v/>
      </c>
      <c r="J46" s="343" t="str">
        <f>IF(INDEX(小男申込!$B$9:$AE$108,$B46,1)="","",INDEX(小男申込!$B$9:$AE$108,$B46,1))</f>
        <v/>
      </c>
      <c r="K46" s="343" t="str">
        <f>IF(INDEX(小男申込!$B$9:$AE$108,$B46,1)="","",INDEX(小男申込!$B$9:$AE$108,$B46,1))</f>
        <v/>
      </c>
      <c r="L46" s="344" t="str">
        <f>IF(INDEX(小男申込!$B$9:$AE$108,$B46,1)="","",INDEX(小男申込!$B$9:$AE$108,$B46,1))</f>
        <v/>
      </c>
      <c r="M46" s="133" t="str">
        <f>IF(INDEX(小男申込!$B$9:$AE$108,$B46,27)="","",INDEX(小男申込!$B$9:$AE$108,$B46,27)&amp;"  "&amp;INDEX(小男申込!$B$9:$AI$108,$B46,28))</f>
        <v/>
      </c>
      <c r="N46" s="98"/>
      <c r="R46" s="97"/>
      <c r="S46" s="97"/>
      <c r="T46" s="97"/>
      <c r="U46" s="103"/>
      <c r="X46" s="97"/>
      <c r="Y46" s="97"/>
      <c r="Z46" s="97"/>
      <c r="AA46" s="103"/>
      <c r="AF46" s="97"/>
      <c r="AG46" s="345"/>
      <c r="AH46" s="103"/>
    </row>
    <row r="47" spans="2:36" ht="15" customHeight="1">
      <c r="B47" s="111">
        <f t="shared" si="0"/>
        <v>32</v>
      </c>
      <c r="C47" s="118" t="str">
        <f>IF(INDEX(小男申込!$B$9:$AE$108,$B47,1)="","",INDEX(小男申込!$B$9:$AE$108,$B47,1))</f>
        <v/>
      </c>
      <c r="D47" s="119" t="str">
        <f>IF(INDEX(小男申込!$B$9:$AE$108,$B47,2)="","",INDEX(小男申込!$B$9:$AE$108,$B47,2))</f>
        <v/>
      </c>
      <c r="E47" s="120" t="str">
        <f>IF(INDEX(小男申込!$B$9:$AE$108,$B47,3)="","",INDEX(小男申込!$B$9:$AE$108,$B47,3))</f>
        <v/>
      </c>
      <c r="F47" s="121" t="str">
        <f>IF(INDEX(小男申込!$B$9:$AE$108,$B47,4)="","",INDEX(小男申込!$B$9:$AE$108,$B47,4))</f>
        <v/>
      </c>
      <c r="G47" s="122" t="str">
        <f>IF(INDEX(小男申込!$B$9:$AE$108,$B47,30)="","",INDEX(小男申込!$B$9:$AE$108,$B47,30))</f>
        <v/>
      </c>
      <c r="H47" s="339" t="str">
        <f>IF(INDEX(小男申込!$B$9:$AE$108,$B47,6)="","",INDEX(小男申込!$B$9:$AE$108,$B47,6))</f>
        <v/>
      </c>
      <c r="I47" s="339" t="str">
        <f>IF(INDEX(小男申込!$B$9:$AE$108,$B47,1)="","",INDEX(小男申込!$B$9:$AE$108,$B47,1))</f>
        <v/>
      </c>
      <c r="J47" s="339" t="str">
        <f>IF(INDEX(小男申込!$B$9:$AE$108,$B47,1)="","",INDEX(小男申込!$B$9:$AE$108,$B47,1))</f>
        <v/>
      </c>
      <c r="K47" s="339" t="str">
        <f>IF(INDEX(小男申込!$B$9:$AE$108,$B47,1)="","",INDEX(小男申込!$B$9:$AE$108,$B47,1))</f>
        <v/>
      </c>
      <c r="L47" s="340" t="str">
        <f>IF(INDEX(小男申込!$B$9:$AE$108,$B47,1)="","",INDEX(小男申込!$B$9:$AE$108,$B47,1))</f>
        <v/>
      </c>
      <c r="M47" s="123" t="str">
        <f>IF(INDEX(小男申込!$B$9:$AE$108,$B47,27)="","",INDEX(小男申込!$B$9:$AE$108,$B47,27)&amp;"  "&amp;INDEX(小男申込!$B$9:$AI$108,$B47,28))</f>
        <v/>
      </c>
      <c r="N47" s="98"/>
    </row>
    <row r="48" spans="2:36" ht="15" customHeight="1">
      <c r="B48" s="111">
        <f t="shared" si="0"/>
        <v>33</v>
      </c>
      <c r="C48" s="118" t="str">
        <f>IF(INDEX(小男申込!$B$9:$AE$108,$B48,1)="","",INDEX(小男申込!$B$9:$AE$108,$B48,1))</f>
        <v/>
      </c>
      <c r="D48" s="119" t="str">
        <f>IF(INDEX(小男申込!$B$9:$AE$108,$B48,2)="","",INDEX(小男申込!$B$9:$AE$108,$B48,2))</f>
        <v/>
      </c>
      <c r="E48" s="120" t="str">
        <f>IF(INDEX(小男申込!$B$9:$AE$108,$B48,3)="","",INDEX(小男申込!$B$9:$AE$108,$B48,3))</f>
        <v/>
      </c>
      <c r="F48" s="121" t="str">
        <f>IF(INDEX(小男申込!$B$9:$AE$108,$B48,4)="","",INDEX(小男申込!$B$9:$AE$108,$B48,4))</f>
        <v/>
      </c>
      <c r="G48" s="122" t="str">
        <f>IF(INDEX(小男申込!$B$9:$AE$108,$B48,30)="","",INDEX(小男申込!$B$9:$AE$108,$B48,30))</f>
        <v/>
      </c>
      <c r="H48" s="339" t="str">
        <f>IF(INDEX(小男申込!$B$9:$AE$108,$B48,6)="","",INDEX(小男申込!$B$9:$AE$108,$B48,6))</f>
        <v/>
      </c>
      <c r="I48" s="339" t="str">
        <f>IF(INDEX(小男申込!$B$9:$AE$108,$B48,1)="","",INDEX(小男申込!$B$9:$AE$108,$B48,1))</f>
        <v/>
      </c>
      <c r="J48" s="339" t="str">
        <f>IF(INDEX(小男申込!$B$9:$AE$108,$B48,1)="","",INDEX(小男申込!$B$9:$AE$108,$B48,1))</f>
        <v/>
      </c>
      <c r="K48" s="339" t="str">
        <f>IF(INDEX(小男申込!$B$9:$AE$108,$B48,1)="","",INDEX(小男申込!$B$9:$AE$108,$B48,1))</f>
        <v/>
      </c>
      <c r="L48" s="340" t="str">
        <f>IF(INDEX(小男申込!$B$9:$AE$108,$B48,1)="","",INDEX(小男申込!$B$9:$AE$108,$B48,1))</f>
        <v/>
      </c>
      <c r="M48" s="123" t="str">
        <f>IF(INDEX(小男申込!$B$9:$AE$108,$B48,27)="","",INDEX(小男申込!$B$9:$AE$108,$B48,27)&amp;"  "&amp;INDEX(小男申込!$B$9:$AI$108,$B48,28))</f>
        <v/>
      </c>
      <c r="N48" s="98"/>
      <c r="S48" s="326"/>
      <c r="T48" s="326"/>
      <c r="U48" s="326"/>
      <c r="Y48" s="326"/>
      <c r="Z48" s="326"/>
      <c r="AA48" s="326"/>
    </row>
    <row r="49" spans="1:36" ht="15" customHeight="1">
      <c r="B49" s="111">
        <f t="shared" si="0"/>
        <v>34</v>
      </c>
      <c r="C49" s="118" t="str">
        <f>IF(INDEX(小男申込!$B$9:$AE$108,$B49,1)="","",INDEX(小男申込!$B$9:$AE$108,$B49,1))</f>
        <v/>
      </c>
      <c r="D49" s="119" t="str">
        <f>IF(INDEX(小男申込!$B$9:$AE$108,$B49,2)="","",INDEX(小男申込!$B$9:$AE$108,$B49,2))</f>
        <v/>
      </c>
      <c r="E49" s="120" t="str">
        <f>IF(INDEX(小男申込!$B$9:$AE$108,$B49,3)="","",INDEX(小男申込!$B$9:$AE$108,$B49,3))</f>
        <v/>
      </c>
      <c r="F49" s="121" t="str">
        <f>IF(INDEX(小男申込!$B$9:$AE$108,$B49,4)="","",INDEX(小男申込!$B$9:$AE$108,$B49,4))</f>
        <v/>
      </c>
      <c r="G49" s="122" t="str">
        <f>IF(INDEX(小男申込!$B$9:$AE$108,$B49,30)="","",INDEX(小男申込!$B$9:$AE$108,$B49,30))</f>
        <v/>
      </c>
      <c r="H49" s="339" t="str">
        <f>IF(INDEX(小男申込!$B$9:$AE$108,$B49,6)="","",INDEX(小男申込!$B$9:$AE$108,$B49,6))</f>
        <v/>
      </c>
      <c r="I49" s="339" t="str">
        <f>IF(INDEX(小男申込!$B$9:$AE$108,$B49,1)="","",INDEX(小男申込!$B$9:$AE$108,$B49,1))</f>
        <v/>
      </c>
      <c r="J49" s="339" t="str">
        <f>IF(INDEX(小男申込!$B$9:$AE$108,$B49,1)="","",INDEX(小男申込!$B$9:$AE$108,$B49,1))</f>
        <v/>
      </c>
      <c r="K49" s="339" t="str">
        <f>IF(INDEX(小男申込!$B$9:$AE$108,$B49,1)="","",INDEX(小男申込!$B$9:$AE$108,$B49,1))</f>
        <v/>
      </c>
      <c r="L49" s="340" t="str">
        <f>IF(INDEX(小男申込!$B$9:$AE$108,$B49,1)="","",INDEX(小男申込!$B$9:$AE$108,$B49,1))</f>
        <v/>
      </c>
      <c r="M49" s="123" t="str">
        <f>IF(INDEX(小男申込!$B$9:$AE$108,$B49,27)="","",INDEX(小男申込!$B$9:$AE$108,$B49,27)&amp;"  "&amp;INDEX(小男申込!$B$9:$AI$108,$B49,28))</f>
        <v/>
      </c>
      <c r="N49" s="98"/>
      <c r="R49" s="97"/>
      <c r="S49" s="97"/>
      <c r="T49" s="97"/>
      <c r="U49" s="345"/>
      <c r="X49" s="97"/>
      <c r="Y49" s="97"/>
      <c r="Z49" s="97"/>
      <c r="AA49" s="345"/>
    </row>
    <row r="50" spans="1:36" ht="15" customHeight="1">
      <c r="B50" s="111">
        <f t="shared" si="0"/>
        <v>35</v>
      </c>
      <c r="C50" s="118" t="str">
        <f>IF(INDEX(小男申込!$B$9:$AE$108,$B50,1)="","",INDEX(小男申込!$B$9:$AE$108,$B50,1))</f>
        <v/>
      </c>
      <c r="D50" s="119" t="str">
        <f>IF(INDEX(小男申込!$B$9:$AE$108,$B50,2)="","",INDEX(小男申込!$B$9:$AE$108,$B50,2))</f>
        <v/>
      </c>
      <c r="E50" s="120" t="str">
        <f>IF(INDEX(小男申込!$B$9:$AE$108,$B50,3)="","",INDEX(小男申込!$B$9:$AE$108,$B50,3))</f>
        <v/>
      </c>
      <c r="F50" s="121" t="str">
        <f>IF(INDEX(小男申込!$B$9:$AE$108,$B50,4)="","",INDEX(小男申込!$B$9:$AE$108,$B50,4))</f>
        <v/>
      </c>
      <c r="G50" s="122" t="str">
        <f>IF(INDEX(小男申込!$B$9:$AE$108,$B50,30)="","",INDEX(小男申込!$B$9:$AE$108,$B50,30))</f>
        <v/>
      </c>
      <c r="H50" s="339" t="str">
        <f>IF(INDEX(小男申込!$B$9:$AE$108,$B50,6)="","",INDEX(小男申込!$B$9:$AE$108,$B50,6))</f>
        <v/>
      </c>
      <c r="I50" s="339" t="str">
        <f>IF(INDEX(小男申込!$B$9:$AE$108,$B50,1)="","",INDEX(小男申込!$B$9:$AE$108,$B50,1))</f>
        <v/>
      </c>
      <c r="J50" s="339" t="str">
        <f>IF(INDEX(小男申込!$B$9:$AE$108,$B50,1)="","",INDEX(小男申込!$B$9:$AE$108,$B50,1))</f>
        <v/>
      </c>
      <c r="K50" s="339" t="str">
        <f>IF(INDEX(小男申込!$B$9:$AE$108,$B50,1)="","",INDEX(小男申込!$B$9:$AE$108,$B50,1))</f>
        <v/>
      </c>
      <c r="L50" s="340" t="str">
        <f>IF(INDEX(小男申込!$B$9:$AE$108,$B50,1)="","",INDEX(小男申込!$B$9:$AE$108,$B50,1))</f>
        <v/>
      </c>
      <c r="M50" s="123" t="str">
        <f>IF(INDEX(小男申込!$B$9:$AE$108,$B50,27)="","",INDEX(小男申込!$B$9:$AE$108,$B50,27)&amp;"  "&amp;INDEX(小男申込!$B$9:$AI$108,$B50,28))</f>
        <v/>
      </c>
      <c r="N50" s="98"/>
      <c r="R50" s="97"/>
      <c r="S50" s="97"/>
      <c r="T50" s="97"/>
      <c r="U50" s="345"/>
      <c r="X50" s="97"/>
      <c r="Y50" s="97"/>
      <c r="Z50" s="97"/>
      <c r="AA50" s="345"/>
    </row>
    <row r="51" spans="1:36" ht="15" customHeight="1">
      <c r="B51" s="111">
        <f t="shared" si="0"/>
        <v>36</v>
      </c>
      <c r="C51" s="118" t="str">
        <f>IF(INDEX(小男申込!$B$9:$AE$108,$B51,1)="","",INDEX(小男申込!$B$9:$AE$108,$B51,1))</f>
        <v/>
      </c>
      <c r="D51" s="119" t="str">
        <f>IF(INDEX(小男申込!$B$9:$AE$108,$B51,2)="","",INDEX(小男申込!$B$9:$AE$108,$B51,2))</f>
        <v/>
      </c>
      <c r="E51" s="120" t="str">
        <f>IF(INDEX(小男申込!$B$9:$AE$108,$B51,3)="","",INDEX(小男申込!$B$9:$AE$108,$B51,3))</f>
        <v/>
      </c>
      <c r="F51" s="121" t="str">
        <f>IF(INDEX(小男申込!$B$9:$AE$108,$B51,4)="","",INDEX(小男申込!$B$9:$AE$108,$B51,4))</f>
        <v/>
      </c>
      <c r="G51" s="122" t="str">
        <f>IF(INDEX(小男申込!$B$9:$AE$108,$B51,30)="","",INDEX(小男申込!$B$9:$AE$108,$B51,30))</f>
        <v/>
      </c>
      <c r="H51" s="339" t="str">
        <f>IF(INDEX(小男申込!$B$9:$AE$108,$B51,6)="","",INDEX(小男申込!$B$9:$AE$108,$B51,6))</f>
        <v/>
      </c>
      <c r="I51" s="339" t="str">
        <f>IF(INDEX(小男申込!$B$9:$AE$108,$B51,1)="","",INDEX(小男申込!$B$9:$AE$108,$B51,1))</f>
        <v/>
      </c>
      <c r="J51" s="339" t="str">
        <f>IF(INDEX(小男申込!$B$9:$AE$108,$B51,1)="","",INDEX(小男申込!$B$9:$AE$108,$B51,1))</f>
        <v/>
      </c>
      <c r="K51" s="339" t="str">
        <f>IF(INDEX(小男申込!$B$9:$AE$108,$B51,1)="","",INDEX(小男申込!$B$9:$AE$108,$B51,1))</f>
        <v/>
      </c>
      <c r="L51" s="340" t="str">
        <f>IF(INDEX(小男申込!$B$9:$AE$108,$B51,1)="","",INDEX(小男申込!$B$9:$AE$108,$B51,1))</f>
        <v/>
      </c>
      <c r="M51" s="123" t="str">
        <f>IF(INDEX(小男申込!$B$9:$AE$108,$B51,27)="","",INDEX(小男申込!$B$9:$AE$108,$B51,27)&amp;"  "&amp;INDEX(小男申込!$B$9:$AI$108,$B51,28))</f>
        <v/>
      </c>
      <c r="N51" s="98"/>
      <c r="R51" s="97"/>
      <c r="S51" s="97"/>
      <c r="T51" s="97"/>
      <c r="U51" s="345"/>
      <c r="X51" s="97"/>
      <c r="Y51" s="97"/>
      <c r="Z51" s="97"/>
      <c r="AA51" s="345"/>
    </row>
    <row r="52" spans="1:36" ht="15" customHeight="1">
      <c r="B52" s="111">
        <f t="shared" si="0"/>
        <v>37</v>
      </c>
      <c r="C52" s="118" t="str">
        <f>IF(INDEX(小男申込!$B$9:$AE$108,$B52,1)="","",INDEX(小男申込!$B$9:$AE$108,$B52,1))</f>
        <v/>
      </c>
      <c r="D52" s="119" t="str">
        <f>IF(INDEX(小男申込!$B$9:$AE$108,$B52,2)="","",INDEX(小男申込!$B$9:$AE$108,$B52,2))</f>
        <v/>
      </c>
      <c r="E52" s="120" t="str">
        <f>IF(INDEX(小男申込!$B$9:$AE$108,$B52,3)="","",INDEX(小男申込!$B$9:$AE$108,$B52,3))</f>
        <v/>
      </c>
      <c r="F52" s="121" t="str">
        <f>IF(INDEX(小男申込!$B$9:$AE$108,$B52,4)="","",INDEX(小男申込!$B$9:$AE$108,$B52,4))</f>
        <v/>
      </c>
      <c r="G52" s="122" t="str">
        <f>IF(INDEX(小男申込!$B$9:$AE$108,$B52,30)="","",INDEX(小男申込!$B$9:$AE$108,$B52,30))</f>
        <v/>
      </c>
      <c r="H52" s="339" t="str">
        <f>IF(INDEX(小男申込!$B$9:$AE$108,$B52,6)="","",INDEX(小男申込!$B$9:$AE$108,$B52,6))</f>
        <v/>
      </c>
      <c r="I52" s="339" t="str">
        <f>IF(INDEX(小男申込!$B$9:$AE$108,$B52,1)="","",INDEX(小男申込!$B$9:$AE$108,$B52,1))</f>
        <v/>
      </c>
      <c r="J52" s="339" t="str">
        <f>IF(INDEX(小男申込!$B$9:$AE$108,$B52,1)="","",INDEX(小男申込!$B$9:$AE$108,$B52,1))</f>
        <v/>
      </c>
      <c r="K52" s="339" t="str">
        <f>IF(INDEX(小男申込!$B$9:$AE$108,$B52,1)="","",INDEX(小男申込!$B$9:$AE$108,$B52,1))</f>
        <v/>
      </c>
      <c r="L52" s="340" t="str">
        <f>IF(INDEX(小男申込!$B$9:$AE$108,$B52,1)="","",INDEX(小男申込!$B$9:$AE$108,$B52,1))</f>
        <v/>
      </c>
      <c r="M52" s="123" t="str">
        <f>IF(INDEX(小男申込!$B$9:$AE$108,$B52,27)="","",INDEX(小男申込!$B$9:$AE$108,$B52,27)&amp;"  "&amp;INDEX(小男申込!$B$9:$AI$108,$B52,28))</f>
        <v/>
      </c>
      <c r="N52" s="98"/>
      <c r="R52" s="97"/>
      <c r="S52" s="97"/>
      <c r="T52" s="97"/>
      <c r="U52" s="345"/>
      <c r="X52" s="97"/>
      <c r="Y52" s="97"/>
      <c r="Z52" s="97"/>
      <c r="AA52" s="345"/>
    </row>
    <row r="53" spans="1:36" ht="15" customHeight="1">
      <c r="B53" s="111">
        <f t="shared" si="0"/>
        <v>38</v>
      </c>
      <c r="C53" s="118" t="str">
        <f>IF(INDEX(小男申込!$B$9:$AE$108,$B53,1)="","",INDEX(小男申込!$B$9:$AE$108,$B53,1))</f>
        <v/>
      </c>
      <c r="D53" s="119" t="str">
        <f>IF(INDEX(小男申込!$B$9:$AE$108,$B53,2)="","",INDEX(小男申込!$B$9:$AE$108,$B53,2))</f>
        <v/>
      </c>
      <c r="E53" s="120" t="str">
        <f>IF(INDEX(小男申込!$B$9:$AE$108,$B53,3)="","",INDEX(小男申込!$B$9:$AE$108,$B53,3))</f>
        <v/>
      </c>
      <c r="F53" s="121" t="str">
        <f>IF(INDEX(小男申込!$B$9:$AE$108,$B53,4)="","",INDEX(小男申込!$B$9:$AE$108,$B53,4))</f>
        <v/>
      </c>
      <c r="G53" s="122" t="str">
        <f>IF(INDEX(小男申込!$B$9:$AE$108,$B53,30)="","",INDEX(小男申込!$B$9:$AE$108,$B53,30))</f>
        <v/>
      </c>
      <c r="H53" s="339" t="str">
        <f>IF(INDEX(小男申込!$B$9:$AE$108,$B53,6)="","",INDEX(小男申込!$B$9:$AE$108,$B53,6))</f>
        <v/>
      </c>
      <c r="I53" s="339" t="str">
        <f>IF(INDEX(小男申込!$B$9:$AE$108,$B53,1)="","",INDEX(小男申込!$B$9:$AE$108,$B53,1))</f>
        <v/>
      </c>
      <c r="J53" s="339" t="str">
        <f>IF(INDEX(小男申込!$B$9:$AE$108,$B53,1)="","",INDEX(小男申込!$B$9:$AE$108,$B53,1))</f>
        <v/>
      </c>
      <c r="K53" s="339" t="str">
        <f>IF(INDEX(小男申込!$B$9:$AE$108,$B53,1)="","",INDEX(小男申込!$B$9:$AE$108,$B53,1))</f>
        <v/>
      </c>
      <c r="L53" s="340" t="str">
        <f>IF(INDEX(小男申込!$B$9:$AE$108,$B53,1)="","",INDEX(小男申込!$B$9:$AE$108,$B53,1))</f>
        <v/>
      </c>
      <c r="M53" s="123" t="str">
        <f>IF(INDEX(小男申込!$B$9:$AE$108,$B53,27)="","",INDEX(小男申込!$B$9:$AE$108,$B53,27)&amp;"  "&amp;INDEX(小男申込!$B$9:$AI$108,$B53,28))</f>
        <v/>
      </c>
      <c r="N53" s="98"/>
      <c r="R53" s="97"/>
      <c r="S53" s="97"/>
      <c r="T53" s="97"/>
      <c r="U53" s="345"/>
      <c r="X53" s="97"/>
      <c r="Y53" s="97"/>
      <c r="Z53" s="97"/>
      <c r="AA53" s="345"/>
    </row>
    <row r="54" spans="1:36" ht="15" customHeight="1">
      <c r="B54" s="111">
        <f t="shared" si="0"/>
        <v>39</v>
      </c>
      <c r="C54" s="118" t="str">
        <f>IF(INDEX(小男申込!$B$9:$AE$108,$B54,1)="","",INDEX(小男申込!$B$9:$AE$108,$B54,1))</f>
        <v/>
      </c>
      <c r="D54" s="119" t="str">
        <f>IF(INDEX(小男申込!$B$9:$AE$108,$B54,2)="","",INDEX(小男申込!$B$9:$AE$108,$B54,2))</f>
        <v/>
      </c>
      <c r="E54" s="120" t="str">
        <f>IF(INDEX(小男申込!$B$9:$AE$108,$B54,3)="","",INDEX(小男申込!$B$9:$AE$108,$B54,3))</f>
        <v/>
      </c>
      <c r="F54" s="121" t="str">
        <f>IF(INDEX(小男申込!$B$9:$AE$108,$B54,4)="","",INDEX(小男申込!$B$9:$AE$108,$B54,4))</f>
        <v/>
      </c>
      <c r="G54" s="122" t="str">
        <f>IF(INDEX(小男申込!$B$9:$AE$108,$B54,30)="","",INDEX(小男申込!$B$9:$AE$108,$B54,30))</f>
        <v/>
      </c>
      <c r="H54" s="339" t="str">
        <f>IF(INDEX(小男申込!$B$9:$AE$108,$B54,6)="","",INDEX(小男申込!$B$9:$AE$108,$B54,6))</f>
        <v/>
      </c>
      <c r="I54" s="339" t="str">
        <f>IF(INDEX(小男申込!$B$9:$AE$108,$B54,1)="","",INDEX(小男申込!$B$9:$AE$108,$B54,1))</f>
        <v/>
      </c>
      <c r="J54" s="339" t="str">
        <f>IF(INDEX(小男申込!$B$9:$AE$108,$B54,1)="","",INDEX(小男申込!$B$9:$AE$108,$B54,1))</f>
        <v/>
      </c>
      <c r="K54" s="339" t="str">
        <f>IF(INDEX(小男申込!$B$9:$AE$108,$B54,1)="","",INDEX(小男申込!$B$9:$AE$108,$B54,1))</f>
        <v/>
      </c>
      <c r="L54" s="340" t="str">
        <f>IF(INDEX(小男申込!$B$9:$AE$108,$B54,1)="","",INDEX(小男申込!$B$9:$AE$108,$B54,1))</f>
        <v/>
      </c>
      <c r="M54" s="123" t="str">
        <f>IF(INDEX(小男申込!$B$9:$AE$108,$B54,27)="","",INDEX(小男申込!$B$9:$AE$108,$B54,27)&amp;"  "&amp;INDEX(小男申込!$B$9:$AI$108,$B54,28))</f>
        <v/>
      </c>
      <c r="N54" s="98"/>
      <c r="R54" s="97"/>
      <c r="S54" s="97"/>
      <c r="T54" s="97"/>
      <c r="U54" s="345"/>
      <c r="X54" s="97"/>
      <c r="Y54" s="97"/>
      <c r="Z54" s="97"/>
      <c r="AA54" s="345"/>
    </row>
    <row r="55" spans="1:36" ht="15" customHeight="1" thickBot="1">
      <c r="B55" s="111">
        <f t="shared" si="0"/>
        <v>40</v>
      </c>
      <c r="C55" s="134" t="str">
        <f>IF(INDEX(小男申込!$B$9:$AE$108,$B55,1)="","",INDEX(小男申込!$B$9:$AE$108,$B55,1))</f>
        <v/>
      </c>
      <c r="D55" s="135" t="str">
        <f>IF(INDEX(小男申込!$B$9:$AE$108,$B55,2)="","",INDEX(小男申込!$B$9:$AE$108,$B55,2))</f>
        <v/>
      </c>
      <c r="E55" s="136" t="str">
        <f>IF(INDEX(小男申込!$B$9:$AE$108,$B55,3)="","",INDEX(小男申込!$B$9:$AE$108,$B55,3))</f>
        <v/>
      </c>
      <c r="F55" s="137" t="str">
        <f>IF(INDEX(小男申込!$B$9:$AE$108,$B55,4)="","",INDEX(小男申込!$B$9:$AE$108,$B55,4))</f>
        <v/>
      </c>
      <c r="G55" s="138" t="str">
        <f>IF(INDEX(小男申込!$B$9:$AE$108,$B55,30)="","",INDEX(小男申込!$B$9:$AE$108,$B55,30))</f>
        <v/>
      </c>
      <c r="H55" s="354" t="str">
        <f>IF(INDEX(小男申込!$B$9:$AE$108,$B55,6)="","",INDEX(小男申込!$B$9:$AE$108,$B55,6))</f>
        <v/>
      </c>
      <c r="I55" s="354" t="str">
        <f>IF(INDEX(小男申込!$B$9:$AE$108,$B55,1)="","",INDEX(小男申込!$B$9:$AE$108,$B55,1))</f>
        <v/>
      </c>
      <c r="J55" s="354" t="str">
        <f>IF(INDEX(小男申込!$B$9:$AE$108,$B55,1)="","",INDEX(小男申込!$B$9:$AE$108,$B55,1))</f>
        <v/>
      </c>
      <c r="K55" s="354" t="str">
        <f>IF(INDEX(小男申込!$B$9:$AE$108,$B55,1)="","",INDEX(小男申込!$B$9:$AE$108,$B55,1))</f>
        <v/>
      </c>
      <c r="L55" s="355" t="str">
        <f>IF(INDEX(小男申込!$B$9:$AE$108,$B55,1)="","",INDEX(小男申込!$B$9:$AE$108,$B55,1))</f>
        <v/>
      </c>
      <c r="M55" s="139" t="str">
        <f>IF(INDEX(小男申込!$B$9:$AE$108,$B55,27)="","",INDEX(小男申込!$B$9:$AE$108,$B55,27)&amp;"  "&amp;INDEX(小男申込!$B$9:$AI$108,$B55,28))</f>
        <v/>
      </c>
      <c r="N55" s="98"/>
    </row>
    <row r="56" spans="1:36" ht="13.5" customHeight="1">
      <c r="B56" s="93"/>
      <c r="G56">
        <f>SUM(G16:G55)</f>
        <v>0</v>
      </c>
      <c r="N56" s="99"/>
    </row>
    <row r="57" spans="1:36" ht="13.5" customHeight="1">
      <c r="B57" s="93"/>
      <c r="K57" t="s">
        <v>159</v>
      </c>
      <c r="N57" s="99"/>
      <c r="S57" s="326"/>
      <c r="T57" s="326"/>
      <c r="U57" s="326"/>
      <c r="Y57" s="326"/>
      <c r="Z57" s="326"/>
      <c r="AA57" s="326"/>
    </row>
    <row r="58" spans="1:36" ht="13.5" customHeight="1">
      <c r="B58" s="140"/>
      <c r="C58" s="141"/>
      <c r="D58" s="141"/>
      <c r="E58" s="141" t="s">
        <v>46</v>
      </c>
      <c r="F58" s="141"/>
      <c r="G58" s="141"/>
      <c r="H58" s="352">
        <f>G56*400+AJ58*500</f>
        <v>0</v>
      </c>
      <c r="I58" s="353"/>
      <c r="J58" s="141"/>
      <c r="K58" s="389">
        <f>+H113+小女子一覧印刷用!H58</f>
        <v>0</v>
      </c>
      <c r="L58" s="390"/>
      <c r="M58" s="141" t="s">
        <v>160</v>
      </c>
      <c r="N58" s="142"/>
      <c r="R58" s="126"/>
      <c r="S58" s="97"/>
      <c r="T58" s="97"/>
      <c r="U58" s="97"/>
      <c r="V58" s="97"/>
      <c r="W58" s="97"/>
      <c r="X58" s="126"/>
      <c r="Y58" s="97"/>
      <c r="Z58" s="97"/>
      <c r="AA58" s="97"/>
      <c r="AJ58">
        <f>SUM(AJ17:AJ41)</f>
        <v>0</v>
      </c>
    </row>
    <row r="59" spans="1:36" ht="13.5" customHeight="1">
      <c r="B59" s="93"/>
      <c r="N59" s="99"/>
      <c r="R59" s="97"/>
      <c r="S59" s="97"/>
      <c r="T59" s="97"/>
      <c r="U59" s="345"/>
      <c r="X59" s="97"/>
      <c r="Y59" s="97"/>
      <c r="Z59" s="97"/>
      <c r="AA59" s="345"/>
    </row>
    <row r="60" spans="1:36" ht="14.25">
      <c r="A60" s="92">
        <v>13.5</v>
      </c>
      <c r="B60" s="93" t="s">
        <v>35</v>
      </c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5"/>
      <c r="R60" s="97"/>
      <c r="S60" s="97"/>
      <c r="T60" s="97"/>
      <c r="U60" s="345"/>
      <c r="X60" s="97"/>
      <c r="Y60" s="97"/>
      <c r="Z60" s="97"/>
      <c r="AA60" s="345"/>
    </row>
    <row r="61" spans="1:36" ht="15.75" customHeight="1">
      <c r="A61" s="92">
        <v>15.75</v>
      </c>
      <c r="B61" s="93"/>
      <c r="C61" s="96"/>
      <c r="D61" s="96"/>
      <c r="E61" s="96" t="str">
        <f>E6</f>
        <v>第１００回　石見陸上競技大会　参加申込確認シート　（小学校男子）</v>
      </c>
      <c r="F61" s="96"/>
      <c r="G61" s="96"/>
      <c r="H61" s="96"/>
      <c r="I61" s="96"/>
      <c r="K61" s="97"/>
      <c r="L61" s="97"/>
      <c r="M61" s="97"/>
      <c r="N61" s="98"/>
      <c r="R61" s="97"/>
      <c r="S61" s="97"/>
      <c r="T61" s="97"/>
      <c r="U61" s="345"/>
      <c r="X61" s="97"/>
      <c r="Y61" s="97"/>
      <c r="Z61" s="97"/>
      <c r="AA61" s="345"/>
    </row>
    <row r="62" spans="1:36">
      <c r="A62" s="92">
        <v>13.5</v>
      </c>
      <c r="B62" s="93"/>
      <c r="N62" s="99"/>
      <c r="R62" s="97"/>
      <c r="S62" s="97"/>
      <c r="T62" s="97"/>
      <c r="U62" s="345"/>
      <c r="X62" s="97"/>
      <c r="Y62" s="97"/>
      <c r="Z62" s="97"/>
      <c r="AA62" s="345"/>
    </row>
    <row r="63" spans="1:36">
      <c r="A63" s="92">
        <v>13.5</v>
      </c>
      <c r="B63" s="93"/>
      <c r="C63" s="100" t="str">
        <f>C8</f>
        <v>　　　　年　　　月　　　日</v>
      </c>
      <c r="D63" s="101"/>
      <c r="N63" s="99"/>
      <c r="R63" s="97"/>
      <c r="S63" s="97"/>
      <c r="T63" s="97"/>
      <c r="U63" s="345"/>
      <c r="X63" s="97"/>
      <c r="Y63" s="97"/>
      <c r="Z63" s="97"/>
      <c r="AA63" s="345"/>
    </row>
    <row r="64" spans="1:36" ht="17.25" customHeight="1">
      <c r="A64" s="92">
        <v>17.25</v>
      </c>
      <c r="B64" s="93"/>
      <c r="F64" s="102"/>
      <c r="G64" s="102"/>
      <c r="I64" s="103" t="s">
        <v>37</v>
      </c>
      <c r="J64" s="380"/>
      <c r="K64" s="381"/>
      <c r="L64" s="381"/>
      <c r="N64" s="99"/>
      <c r="R64" s="97"/>
      <c r="S64" s="97"/>
      <c r="T64" s="97"/>
      <c r="U64" s="345"/>
      <c r="X64" s="97"/>
      <c r="Y64" s="97"/>
      <c r="Z64" s="97"/>
      <c r="AA64" s="345"/>
    </row>
    <row r="65" spans="1:14" ht="6.75" customHeight="1" thickBot="1">
      <c r="A65" s="92">
        <v>6.75</v>
      </c>
      <c r="B65" s="93"/>
      <c r="D65" s="104"/>
      <c r="N65" s="99"/>
    </row>
    <row r="66" spans="1:14" ht="26.25" customHeight="1">
      <c r="A66" s="92">
        <v>26.25</v>
      </c>
      <c r="B66" s="93"/>
      <c r="C66" s="105" t="s">
        <v>38</v>
      </c>
      <c r="D66" s="374" t="str">
        <f>D11</f>
        <v>〒　</v>
      </c>
      <c r="E66" s="375"/>
      <c r="F66" s="375"/>
      <c r="G66" s="375"/>
      <c r="H66" s="376"/>
      <c r="I66" s="106" t="s">
        <v>39</v>
      </c>
      <c r="J66" s="377" t="str">
        <f>J11</f>
        <v xml:space="preserve">     </v>
      </c>
      <c r="K66" s="378"/>
      <c r="L66" s="378"/>
      <c r="M66" s="379"/>
      <c r="N66" s="107"/>
    </row>
    <row r="67" spans="1:14" ht="21" customHeight="1">
      <c r="A67" s="92">
        <v>21</v>
      </c>
      <c r="B67" s="93"/>
      <c r="C67" s="368" t="str">
        <f>C12</f>
        <v xml:space="preserve">   </v>
      </c>
      <c r="D67" s="369"/>
      <c r="E67" s="369"/>
      <c r="F67" s="369"/>
      <c r="G67" s="369"/>
      <c r="H67" s="370"/>
      <c r="I67" s="108" t="s">
        <v>40</v>
      </c>
      <c r="J67" s="371">
        <f>J12</f>
        <v>0</v>
      </c>
      <c r="K67" s="372"/>
      <c r="L67" s="372"/>
      <c r="M67" s="373"/>
      <c r="N67" s="99"/>
    </row>
    <row r="68" spans="1:14" ht="21" customHeight="1">
      <c r="A68" s="92">
        <v>21</v>
      </c>
      <c r="B68" s="93"/>
      <c r="C68" s="359" t="s">
        <v>17</v>
      </c>
      <c r="D68" s="362" t="s">
        <v>3</v>
      </c>
      <c r="E68" s="365" t="s">
        <v>18</v>
      </c>
      <c r="F68" s="362" t="s">
        <v>1</v>
      </c>
      <c r="G68" s="331" t="s">
        <v>42</v>
      </c>
      <c r="H68" s="332"/>
      <c r="I68" s="332"/>
      <c r="J68" s="332"/>
      <c r="K68" s="332"/>
      <c r="L68" s="332"/>
      <c r="M68" s="333"/>
      <c r="N68" s="107"/>
    </row>
    <row r="69" spans="1:14" ht="21" customHeight="1">
      <c r="A69" s="92">
        <v>21</v>
      </c>
      <c r="B69" s="93"/>
      <c r="C69" s="360"/>
      <c r="D69" s="363"/>
      <c r="E69" s="366"/>
      <c r="F69" s="363"/>
      <c r="G69" s="337" t="s">
        <v>43</v>
      </c>
      <c r="H69" s="356" t="s">
        <v>44</v>
      </c>
      <c r="I69" s="357"/>
      <c r="J69" s="357"/>
      <c r="K69" s="357"/>
      <c r="L69" s="357"/>
      <c r="M69" s="329" t="s">
        <v>80</v>
      </c>
      <c r="N69" s="110"/>
    </row>
    <row r="70" spans="1:14" ht="27" customHeight="1">
      <c r="A70" s="92">
        <v>27</v>
      </c>
      <c r="B70" s="93"/>
      <c r="C70" s="361"/>
      <c r="D70" s="364"/>
      <c r="E70" s="367"/>
      <c r="F70" s="364"/>
      <c r="G70" s="338"/>
      <c r="H70" s="358"/>
      <c r="I70" s="358"/>
      <c r="J70" s="358"/>
      <c r="K70" s="358"/>
      <c r="L70" s="358"/>
      <c r="M70" s="330"/>
      <c r="N70" s="110"/>
    </row>
    <row r="71" spans="1:14" ht="15" customHeight="1">
      <c r="B71" s="111">
        <v>41</v>
      </c>
      <c r="C71" s="112" t="str">
        <f>IF(INDEX(小男申込!$B$9:$AE$108,$B71,1)="","",INDEX(小男申込!$B$9:$AE$108,$B71,1))</f>
        <v/>
      </c>
      <c r="D71" s="113" t="str">
        <f>IF(INDEX(小男申込!$B$9:$AE$108,$B71,2)="","",INDEX(小男申込!$B$9:$AE$108,$B71,2))</f>
        <v/>
      </c>
      <c r="E71" s="114" t="str">
        <f>IF(INDEX(小男申込!$B$9:$AE$108,$B71,3)="","",INDEX(小男申込!$B$9:$AE$108,$B71,3))</f>
        <v/>
      </c>
      <c r="F71" s="115" t="str">
        <f>IF(INDEX(小男申込!$B$9:$AE$108,$B71,4)="","",INDEX(小男申込!$B$9:$AE$108,$B71,4))</f>
        <v/>
      </c>
      <c r="G71" s="214" t="str">
        <f>IF(INDEX(小男申込!$B$9:$AE$108,$B71,30)="","",INDEX(小男申込!$B$9:$AE$108,$B71,30))</f>
        <v/>
      </c>
      <c r="H71" s="343" t="str">
        <f>IF(INDEX(小男申込!$B$9:$AE$108,$B71,6)="","",INDEX(小男申込!$B$9:$AE$108,$B71,6))</f>
        <v/>
      </c>
      <c r="I71" s="343" t="str">
        <f>IF(INDEX(小男申込!$B$9:$AE$108,$B71,1)="","",INDEX(小男申込!$B$9:$AE$108,$B71,1))</f>
        <v/>
      </c>
      <c r="J71" s="343" t="str">
        <f>IF(INDEX(小男申込!$B$9:$AE$108,$B71,1)="","",INDEX(小男申込!$B$9:$AE$108,$B71,1))</f>
        <v/>
      </c>
      <c r="K71" s="343" t="str">
        <f>IF(INDEX(小男申込!$B$9:$AE$108,$B71,1)="","",INDEX(小男申込!$B$9:$AE$108,$B71,1))</f>
        <v/>
      </c>
      <c r="L71" s="344" t="str">
        <f>IF(INDEX(小男申込!$B$9:$AE$108,$B71,1)="","",INDEX(小男申込!$B$9:$AE$108,$B71,1))</f>
        <v/>
      </c>
      <c r="M71" s="117" t="str">
        <f>IF(INDEX(小男申込!$B$9:$AE$108,$B71,27)="","",INDEX(小男申込!$B$9:$AE$108,$B71,27)&amp;"  "&amp;INDEX(小女申込!$B$9:$AI$108,$B71,28))</f>
        <v/>
      </c>
      <c r="N71" s="98"/>
    </row>
    <row r="72" spans="1:14" ht="15" customHeight="1">
      <c r="B72" s="111">
        <f t="shared" ref="B72:B110" si="1">B71+1</f>
        <v>42</v>
      </c>
      <c r="C72" s="118" t="str">
        <f>IF(INDEX(小男申込!$B$9:$AE$108,$B72,1)="","",INDEX(小男申込!$B$9:$AE$108,$B72,1))</f>
        <v/>
      </c>
      <c r="D72" s="119" t="str">
        <f>IF(INDEX(小男申込!$B$9:$AE$108,$B72,2)="","",INDEX(小男申込!$B$9:$AE$108,$B72,2))</f>
        <v/>
      </c>
      <c r="E72" s="120" t="str">
        <f>IF(INDEX(小男申込!$B$9:$AE$108,$B72,3)="","",INDEX(小男申込!$B$9:$AE$108,$B72,3))</f>
        <v/>
      </c>
      <c r="F72" s="121" t="str">
        <f>IF(INDEX(小男申込!$B$9:$AE$108,$B72,4)="","",INDEX(小男申込!$B$9:$AE$108,$B72,4))</f>
        <v/>
      </c>
      <c r="G72" s="196" t="str">
        <f>IF(INDEX(小男申込!$B$9:$AE$108,$B72,30)="","",INDEX(小男申込!$B$9:$AE$108,$B72,30))</f>
        <v/>
      </c>
      <c r="H72" s="339" t="str">
        <f>IF(INDEX(小男申込!$B$9:$AE$108,$B72,6)="","",INDEX(小男申込!$B$9:$AE$108,$B72,6))</f>
        <v/>
      </c>
      <c r="I72" s="339" t="str">
        <f>IF(INDEX(小男申込!$B$9:$AE$108,$B72,1)="","",INDEX(小男申込!$B$9:$AE$108,$B72,1))</f>
        <v/>
      </c>
      <c r="J72" s="339" t="str">
        <f>IF(INDEX(小男申込!$B$9:$AE$108,$B72,1)="","",INDEX(小男申込!$B$9:$AE$108,$B72,1))</f>
        <v/>
      </c>
      <c r="K72" s="339" t="str">
        <f>IF(INDEX(小男申込!$B$9:$AE$108,$B72,1)="","",INDEX(小男申込!$B$9:$AE$108,$B72,1))</f>
        <v/>
      </c>
      <c r="L72" s="340" t="str">
        <f>IF(INDEX(小男申込!$B$9:$AE$108,$B72,1)="","",INDEX(小男申込!$B$9:$AE$108,$B72,1))</f>
        <v/>
      </c>
      <c r="M72" s="123" t="str">
        <f>IF(INDEX(小男申込!$B$9:$AE$108,$B72,27)="","",INDEX(小男申込!$B$9:$AE$108,$B72,27)&amp;"  "&amp;INDEX(小女申込!$B$9:$AI$108,$B72,28))</f>
        <v/>
      </c>
      <c r="N72" s="98"/>
    </row>
    <row r="73" spans="1:14" ht="15" customHeight="1">
      <c r="B73" s="111">
        <f t="shared" si="1"/>
        <v>43</v>
      </c>
      <c r="C73" s="118" t="str">
        <f>IF(INDEX(小男申込!$B$9:$AE$108,$B73,1)="","",INDEX(小男申込!$B$9:$AE$108,$B73,1))</f>
        <v/>
      </c>
      <c r="D73" s="119" t="str">
        <f>IF(INDEX(小男申込!$B$9:$AE$108,$B73,2)="","",INDEX(小男申込!$B$9:$AE$108,$B73,2))</f>
        <v/>
      </c>
      <c r="E73" s="120" t="str">
        <f>IF(INDEX(小男申込!$B$9:$AE$108,$B73,3)="","",INDEX(小男申込!$B$9:$AE$108,$B73,3))</f>
        <v/>
      </c>
      <c r="F73" s="121" t="str">
        <f>IF(INDEX(小男申込!$B$9:$AE$108,$B73,4)="","",INDEX(小男申込!$B$9:$AE$108,$B73,4))</f>
        <v/>
      </c>
      <c r="G73" s="122" t="str">
        <f>IF(INDEX(小男申込!$B$9:$AE$108,$B73,30)="","",INDEX(小男申込!$B$9:$AE$108,$B73,30))</f>
        <v/>
      </c>
      <c r="H73" s="339" t="str">
        <f>IF(INDEX(小男申込!$B$9:$AE$108,$B73,6)="","",INDEX(小男申込!$B$9:$AE$108,$B73,6))</f>
        <v/>
      </c>
      <c r="I73" s="339" t="str">
        <f>IF(INDEX(小男申込!$B$9:$AE$108,$B73,1)="","",INDEX(小男申込!$B$9:$AE$108,$B73,1))</f>
        <v/>
      </c>
      <c r="J73" s="339" t="str">
        <f>IF(INDEX(小男申込!$B$9:$AE$108,$B73,1)="","",INDEX(小男申込!$B$9:$AE$108,$B73,1))</f>
        <v/>
      </c>
      <c r="K73" s="339" t="str">
        <f>IF(INDEX(小男申込!$B$9:$AE$108,$B73,1)="","",INDEX(小男申込!$B$9:$AE$108,$B73,1))</f>
        <v/>
      </c>
      <c r="L73" s="340" t="str">
        <f>IF(INDEX(小男申込!$B$9:$AE$108,$B73,1)="","",INDEX(小男申込!$B$9:$AE$108,$B73,1))</f>
        <v/>
      </c>
      <c r="M73" s="123" t="str">
        <f>IF(INDEX(小男申込!$B$9:$AE$108,$B73,27)="","",INDEX(小男申込!$B$9:$AE$108,$B73,27)&amp;"  "&amp;INDEX(小女申込!$B$9:$AI$108,$B73,28))</f>
        <v/>
      </c>
      <c r="N73" s="98"/>
    </row>
    <row r="74" spans="1:14" ht="15" customHeight="1">
      <c r="B74" s="111">
        <f t="shared" si="1"/>
        <v>44</v>
      </c>
      <c r="C74" s="118" t="str">
        <f>IF(INDEX(小男申込!$B$9:$AE$108,$B74,1)="","",INDEX(小男申込!$B$9:$AE$108,$B74,1))</f>
        <v/>
      </c>
      <c r="D74" s="119" t="str">
        <f>IF(INDEX(小男申込!$B$9:$AE$108,$B74,2)="","",INDEX(小男申込!$B$9:$AE$108,$B74,2))</f>
        <v/>
      </c>
      <c r="E74" s="120" t="str">
        <f>IF(INDEX(小男申込!$B$9:$AE$108,$B74,3)="","",INDEX(小男申込!$B$9:$AE$108,$B74,3))</f>
        <v/>
      </c>
      <c r="F74" s="121" t="str">
        <f>IF(INDEX(小男申込!$B$9:$AE$108,$B74,4)="","",INDEX(小男申込!$B$9:$AE$108,$B74,4))</f>
        <v/>
      </c>
      <c r="G74" s="122" t="str">
        <f>IF(INDEX(小男申込!$B$9:$AE$108,$B74,30)="","",INDEX(小男申込!$B$9:$AE$108,$B74,30))</f>
        <v/>
      </c>
      <c r="H74" s="339" t="str">
        <f>IF(INDEX(小男申込!$B$9:$AE$108,$B74,6)="","",INDEX(小男申込!$B$9:$AE$108,$B74,6))</f>
        <v/>
      </c>
      <c r="I74" s="339" t="str">
        <f>IF(INDEX(小男申込!$B$9:$AE$108,$B74,1)="","",INDEX(小男申込!$B$9:$AE$108,$B74,1))</f>
        <v/>
      </c>
      <c r="J74" s="339" t="str">
        <f>IF(INDEX(小男申込!$B$9:$AE$108,$B74,1)="","",INDEX(小男申込!$B$9:$AE$108,$B74,1))</f>
        <v/>
      </c>
      <c r="K74" s="339" t="str">
        <f>IF(INDEX(小男申込!$B$9:$AE$108,$B74,1)="","",INDEX(小男申込!$B$9:$AE$108,$B74,1))</f>
        <v/>
      </c>
      <c r="L74" s="340" t="str">
        <f>IF(INDEX(小男申込!$B$9:$AE$108,$B74,1)="","",INDEX(小男申込!$B$9:$AE$108,$B74,1))</f>
        <v/>
      </c>
      <c r="M74" s="123" t="str">
        <f>IF(INDEX(小男申込!$B$9:$AE$108,$B74,27)="","",INDEX(小男申込!$B$9:$AE$108,$B74,27)&amp;"  "&amp;INDEX(小女申込!$B$9:$AI$108,$B74,28))</f>
        <v/>
      </c>
      <c r="N74" s="98"/>
    </row>
    <row r="75" spans="1:14" ht="15" customHeight="1">
      <c r="B75" s="111">
        <f t="shared" si="1"/>
        <v>45</v>
      </c>
      <c r="C75" s="118" t="str">
        <f>IF(INDEX(小男申込!$B$9:$AE$108,$B75,1)="","",INDEX(小男申込!$B$9:$AE$108,$B75,1))</f>
        <v/>
      </c>
      <c r="D75" s="119" t="str">
        <f>IF(INDEX(小男申込!$B$9:$AE$108,$B75,2)="","",INDEX(小男申込!$B$9:$AE$108,$B75,2))</f>
        <v/>
      </c>
      <c r="E75" s="120" t="str">
        <f>IF(INDEX(小男申込!$B$9:$AE$108,$B75,3)="","",INDEX(小男申込!$B$9:$AE$108,$B75,3))</f>
        <v/>
      </c>
      <c r="F75" s="121" t="str">
        <f>IF(INDEX(小男申込!$B$9:$AE$108,$B75,4)="","",INDEX(小男申込!$B$9:$AE$108,$B75,4))</f>
        <v/>
      </c>
      <c r="G75" s="122" t="str">
        <f>IF(INDEX(小男申込!$B$9:$AE$108,$B75,30)="","",INDEX(小男申込!$B$9:$AE$108,$B75,30))</f>
        <v/>
      </c>
      <c r="H75" s="339" t="str">
        <f>IF(INDEX(小男申込!$B$9:$AE$108,$B75,6)="","",INDEX(小男申込!$B$9:$AE$108,$B75,6))</f>
        <v/>
      </c>
      <c r="I75" s="339" t="str">
        <f>IF(INDEX(小男申込!$B$9:$AE$108,$B75,1)="","",INDEX(小男申込!$B$9:$AE$108,$B75,1))</f>
        <v/>
      </c>
      <c r="J75" s="339" t="str">
        <f>IF(INDEX(小男申込!$B$9:$AE$108,$B75,1)="","",INDEX(小男申込!$B$9:$AE$108,$B75,1))</f>
        <v/>
      </c>
      <c r="K75" s="339" t="str">
        <f>IF(INDEX(小男申込!$B$9:$AE$108,$B75,1)="","",INDEX(小男申込!$B$9:$AE$108,$B75,1))</f>
        <v/>
      </c>
      <c r="L75" s="340" t="str">
        <f>IF(INDEX(小男申込!$B$9:$AE$108,$B75,1)="","",INDEX(小男申込!$B$9:$AE$108,$B75,1))</f>
        <v/>
      </c>
      <c r="M75" s="123" t="str">
        <f>IF(INDEX(小男申込!$B$9:$AE$108,$B75,27)="","",INDEX(小男申込!$B$9:$AE$108,$B75,27)&amp;"  "&amp;INDEX(小女申込!$B$9:$AI$108,$B75,28))</f>
        <v/>
      </c>
      <c r="N75" s="98"/>
    </row>
    <row r="76" spans="1:14" ht="15" customHeight="1">
      <c r="B76" s="111">
        <f t="shared" si="1"/>
        <v>46</v>
      </c>
      <c r="C76" s="118" t="str">
        <f>IF(INDEX(小男申込!$B$9:$AE$108,$B76,1)="","",INDEX(小男申込!$B$9:$AE$108,$B76,1))</f>
        <v/>
      </c>
      <c r="D76" s="119" t="str">
        <f>IF(INDEX(小男申込!$B$9:$AE$108,$B76,2)="","",INDEX(小男申込!$B$9:$AE$108,$B76,2))</f>
        <v/>
      </c>
      <c r="E76" s="120" t="str">
        <f>IF(INDEX(小男申込!$B$9:$AE$108,$B76,3)="","",INDEX(小男申込!$B$9:$AE$108,$B76,3))</f>
        <v/>
      </c>
      <c r="F76" s="121" t="str">
        <f>IF(INDEX(小男申込!$B$9:$AE$108,$B76,4)="","",INDEX(小男申込!$B$9:$AE$108,$B76,4))</f>
        <v/>
      </c>
      <c r="G76" s="122" t="str">
        <f>IF(INDEX(小男申込!$B$9:$AE$108,$B76,30)="","",INDEX(小男申込!$B$9:$AE$108,$B76,30))</f>
        <v/>
      </c>
      <c r="H76" s="339" t="str">
        <f>IF(INDEX(小男申込!$B$9:$AE$108,$B76,6)="","",INDEX(小男申込!$B$9:$AE$108,$B76,6))</f>
        <v/>
      </c>
      <c r="I76" s="339" t="str">
        <f>IF(INDEX(小男申込!$B$9:$AE$108,$B76,1)="","",INDEX(小男申込!$B$9:$AE$108,$B76,1))</f>
        <v/>
      </c>
      <c r="J76" s="339" t="str">
        <f>IF(INDEX(小男申込!$B$9:$AE$108,$B76,1)="","",INDEX(小男申込!$B$9:$AE$108,$B76,1))</f>
        <v/>
      </c>
      <c r="K76" s="339" t="str">
        <f>IF(INDEX(小男申込!$B$9:$AE$108,$B76,1)="","",INDEX(小男申込!$B$9:$AE$108,$B76,1))</f>
        <v/>
      </c>
      <c r="L76" s="340" t="str">
        <f>IF(INDEX(小男申込!$B$9:$AE$108,$B76,1)="","",INDEX(小男申込!$B$9:$AE$108,$B76,1))</f>
        <v/>
      </c>
      <c r="M76" s="123" t="str">
        <f>IF(INDEX(小男申込!$B$9:$AE$108,$B76,27)="","",INDEX(小男申込!$B$9:$AE$108,$B76,27)&amp;"  "&amp;INDEX(小女申込!$B$9:$AI$108,$B76,28))</f>
        <v/>
      </c>
      <c r="N76" s="98"/>
    </row>
    <row r="77" spans="1:14" ht="15" customHeight="1">
      <c r="B77" s="111">
        <f t="shared" si="1"/>
        <v>47</v>
      </c>
      <c r="C77" s="118" t="str">
        <f>IF(INDEX(小男申込!$B$9:$AE$108,$B77,1)="","",INDEX(小男申込!$B$9:$AE$108,$B77,1))</f>
        <v/>
      </c>
      <c r="D77" s="119" t="str">
        <f>IF(INDEX(小男申込!$B$9:$AE$108,$B77,2)="","",INDEX(小男申込!$B$9:$AE$108,$B77,2))</f>
        <v/>
      </c>
      <c r="E77" s="120" t="str">
        <f>IF(INDEX(小男申込!$B$9:$AE$108,$B77,3)="","",INDEX(小男申込!$B$9:$AE$108,$B77,3))</f>
        <v/>
      </c>
      <c r="F77" s="121" t="str">
        <f>IF(INDEX(小男申込!$B$9:$AE$108,$B77,4)="","",INDEX(小男申込!$B$9:$AE$108,$B77,4))</f>
        <v/>
      </c>
      <c r="G77" s="122" t="str">
        <f>IF(INDEX(小男申込!$B$9:$AE$108,$B77,30)="","",INDEX(小男申込!$B$9:$AE$108,$B77,30))</f>
        <v/>
      </c>
      <c r="H77" s="339" t="str">
        <f>IF(INDEX(小男申込!$B$9:$AE$108,$B77,6)="","",INDEX(小男申込!$B$9:$AE$108,$B77,6))</f>
        <v/>
      </c>
      <c r="I77" s="339" t="str">
        <f>IF(INDEX(小男申込!$B$9:$AE$108,$B77,1)="","",INDEX(小男申込!$B$9:$AE$108,$B77,1))</f>
        <v/>
      </c>
      <c r="J77" s="339" t="str">
        <f>IF(INDEX(小男申込!$B$9:$AE$108,$B77,1)="","",INDEX(小男申込!$B$9:$AE$108,$B77,1))</f>
        <v/>
      </c>
      <c r="K77" s="339" t="str">
        <f>IF(INDEX(小男申込!$B$9:$AE$108,$B77,1)="","",INDEX(小男申込!$B$9:$AE$108,$B77,1))</f>
        <v/>
      </c>
      <c r="L77" s="340" t="str">
        <f>IF(INDEX(小男申込!$B$9:$AE$108,$B77,1)="","",INDEX(小男申込!$B$9:$AE$108,$B77,1))</f>
        <v/>
      </c>
      <c r="M77" s="123" t="str">
        <f>IF(INDEX(小男申込!$B$9:$AE$108,$B77,27)="","",INDEX(小男申込!$B$9:$AE$108,$B77,27)&amp;"  "&amp;INDEX(小女申込!$B$9:$AI$108,$B77,28))</f>
        <v/>
      </c>
      <c r="N77" s="98"/>
    </row>
    <row r="78" spans="1:14" ht="15" customHeight="1">
      <c r="B78" s="111">
        <f t="shared" si="1"/>
        <v>48</v>
      </c>
      <c r="C78" s="118" t="str">
        <f>IF(INDEX(小男申込!$B$9:$AE$108,$B78,1)="","",INDEX(小男申込!$B$9:$AE$108,$B78,1))</f>
        <v/>
      </c>
      <c r="D78" s="119" t="str">
        <f>IF(INDEX(小男申込!$B$9:$AE$108,$B78,2)="","",INDEX(小男申込!$B$9:$AE$108,$B78,2))</f>
        <v/>
      </c>
      <c r="E78" s="120" t="str">
        <f>IF(INDEX(小男申込!$B$9:$AE$108,$B78,3)="","",INDEX(小男申込!$B$9:$AE$108,$B78,3))</f>
        <v/>
      </c>
      <c r="F78" s="121" t="str">
        <f>IF(INDEX(小男申込!$B$9:$AE$108,$B78,4)="","",INDEX(小男申込!$B$9:$AE$108,$B78,4))</f>
        <v/>
      </c>
      <c r="G78" s="122" t="str">
        <f>IF(INDEX(小男申込!$B$9:$AE$108,$B78,30)="","",INDEX(小男申込!$B$9:$AE$108,$B78,30))</f>
        <v/>
      </c>
      <c r="H78" s="339" t="str">
        <f>IF(INDEX(小男申込!$B$9:$AE$108,$B78,6)="","",INDEX(小男申込!$B$9:$AE$108,$B78,6))</f>
        <v/>
      </c>
      <c r="I78" s="339" t="str">
        <f>IF(INDEX(小男申込!$B$9:$AE$108,$B78,1)="","",INDEX(小男申込!$B$9:$AE$108,$B78,1))</f>
        <v/>
      </c>
      <c r="J78" s="339" t="str">
        <f>IF(INDEX(小男申込!$B$9:$AE$108,$B78,1)="","",INDEX(小男申込!$B$9:$AE$108,$B78,1))</f>
        <v/>
      </c>
      <c r="K78" s="339" t="str">
        <f>IF(INDEX(小男申込!$B$9:$AE$108,$B78,1)="","",INDEX(小男申込!$B$9:$AE$108,$B78,1))</f>
        <v/>
      </c>
      <c r="L78" s="340" t="str">
        <f>IF(INDEX(小男申込!$B$9:$AE$108,$B78,1)="","",INDEX(小男申込!$B$9:$AE$108,$B78,1))</f>
        <v/>
      </c>
      <c r="M78" s="123" t="str">
        <f>IF(INDEX(小男申込!$B$9:$AE$108,$B78,27)="","",INDEX(小男申込!$B$9:$AE$108,$B78,27)&amp;"  "&amp;INDEX(小女申込!$B$9:$AI$108,$B78,28))</f>
        <v/>
      </c>
      <c r="N78" s="98"/>
    </row>
    <row r="79" spans="1:14" ht="15" customHeight="1">
      <c r="B79" s="111">
        <f t="shared" si="1"/>
        <v>49</v>
      </c>
      <c r="C79" s="118" t="str">
        <f>IF(INDEX(小男申込!$B$9:$AE$108,$B79,1)="","",INDEX(小男申込!$B$9:$AE$108,$B79,1))</f>
        <v/>
      </c>
      <c r="D79" s="119" t="str">
        <f>IF(INDEX(小男申込!$B$9:$AE$108,$B79,2)="","",INDEX(小男申込!$B$9:$AE$108,$B79,2))</f>
        <v/>
      </c>
      <c r="E79" s="120" t="str">
        <f>IF(INDEX(小男申込!$B$9:$AE$108,$B79,3)="","",INDEX(小男申込!$B$9:$AE$108,$B79,3))</f>
        <v/>
      </c>
      <c r="F79" s="121" t="str">
        <f>IF(INDEX(小男申込!$B$9:$AE$108,$B79,4)="","",INDEX(小男申込!$B$9:$AE$108,$B79,4))</f>
        <v/>
      </c>
      <c r="G79" s="122" t="str">
        <f>IF(INDEX(小男申込!$B$9:$AE$108,$B79,30)="","",INDEX(小男申込!$B$9:$AE$108,$B79,30))</f>
        <v/>
      </c>
      <c r="H79" s="339" t="str">
        <f>IF(INDEX(小男申込!$B$9:$AE$108,$B79,6)="","",INDEX(小男申込!$B$9:$AE$108,$B79,6))</f>
        <v/>
      </c>
      <c r="I79" s="339" t="str">
        <f>IF(INDEX(小男申込!$B$9:$AE$108,$B79,1)="","",INDEX(小男申込!$B$9:$AE$108,$B79,1))</f>
        <v/>
      </c>
      <c r="J79" s="339" t="str">
        <f>IF(INDEX(小男申込!$B$9:$AE$108,$B79,1)="","",INDEX(小男申込!$B$9:$AE$108,$B79,1))</f>
        <v/>
      </c>
      <c r="K79" s="339" t="str">
        <f>IF(INDEX(小男申込!$B$9:$AE$108,$B79,1)="","",INDEX(小男申込!$B$9:$AE$108,$B79,1))</f>
        <v/>
      </c>
      <c r="L79" s="340" t="str">
        <f>IF(INDEX(小男申込!$B$9:$AE$108,$B79,1)="","",INDEX(小男申込!$B$9:$AE$108,$B79,1))</f>
        <v/>
      </c>
      <c r="M79" s="123" t="str">
        <f>IF(INDEX(小男申込!$B$9:$AE$108,$B79,27)="","",INDEX(小男申込!$B$9:$AE$108,$B79,27)&amp;"  "&amp;INDEX(小女申込!$B$9:$AI$108,$B79,28))</f>
        <v/>
      </c>
      <c r="N79" s="98"/>
    </row>
    <row r="80" spans="1:14" ht="15" customHeight="1">
      <c r="B80" s="111">
        <f t="shared" si="1"/>
        <v>50</v>
      </c>
      <c r="C80" s="127" t="str">
        <f>IF(INDEX(小男申込!$B$9:$AE$108,$B80,1)="","",INDEX(小男申込!$B$9:$AE$108,$B80,1))</f>
        <v/>
      </c>
      <c r="D80" s="128" t="str">
        <f>IF(INDEX(小男申込!$B$9:$AE$108,$B80,2)="","",INDEX(小男申込!$B$9:$AE$108,$B80,2))</f>
        <v/>
      </c>
      <c r="E80" s="129" t="str">
        <f>IF(INDEX(小男申込!$B$9:$AE$108,$B80,3)="","",INDEX(小男申込!$B$9:$AE$108,$B80,3))</f>
        <v/>
      </c>
      <c r="F80" s="130" t="str">
        <f>IF(INDEX(小男申込!$B$9:$AE$108,$B80,4)="","",INDEX(小男申込!$B$9:$AE$108,$B80,4))</f>
        <v/>
      </c>
      <c r="G80" s="131" t="str">
        <f>IF(INDEX(小男申込!$B$9:$AE$108,$B80,30)="","",INDEX(小男申込!$B$9:$AE$108,$B80,30))</f>
        <v/>
      </c>
      <c r="H80" s="341" t="str">
        <f>IF(INDEX(小男申込!$B$9:$AE$108,$B80,6)="","",INDEX(小男申込!$B$9:$AE$108,$B80,6))</f>
        <v/>
      </c>
      <c r="I80" s="341" t="str">
        <f>IF(INDEX(小男申込!$B$9:$AE$108,$B80,1)="","",INDEX(小男申込!$B$9:$AE$108,$B80,1))</f>
        <v/>
      </c>
      <c r="J80" s="341" t="str">
        <f>IF(INDEX(小男申込!$B$9:$AE$108,$B80,1)="","",INDEX(小男申込!$B$9:$AE$108,$B80,1))</f>
        <v/>
      </c>
      <c r="K80" s="341" t="str">
        <f>IF(INDEX(小男申込!$B$9:$AE$108,$B80,1)="","",INDEX(小男申込!$B$9:$AE$108,$B80,1))</f>
        <v/>
      </c>
      <c r="L80" s="342" t="str">
        <f>IF(INDEX(小男申込!$B$9:$AE$108,$B80,1)="","",INDEX(小男申込!$B$9:$AE$108,$B80,1))</f>
        <v/>
      </c>
      <c r="M80" s="132" t="str">
        <f>IF(INDEX(小男申込!$B$9:$AE$108,$B80,27)="","",INDEX(小男申込!$B$9:$AE$108,$B80,27)&amp;"  "&amp;INDEX(小女申込!$B$9:$AI$108,$B80,28))</f>
        <v/>
      </c>
      <c r="N80" s="98"/>
    </row>
    <row r="81" spans="2:14" ht="15" customHeight="1">
      <c r="B81" s="111">
        <f t="shared" si="1"/>
        <v>51</v>
      </c>
      <c r="C81" s="112" t="str">
        <f>IF(INDEX(小男申込!$B$9:$AE$108,$B81,1)="","",INDEX(小男申込!$B$9:$AE$108,$B81,1))</f>
        <v/>
      </c>
      <c r="D81" s="113" t="str">
        <f>IF(INDEX(小男申込!$B$9:$AE$108,$B81,2)="","",INDEX(小男申込!$B$9:$AE$108,$B81,2))</f>
        <v/>
      </c>
      <c r="E81" s="114" t="str">
        <f>IF(INDEX(小男申込!$B$9:$AE$108,$B81,3)="","",INDEX(小男申込!$B$9:$AE$108,$B81,3))</f>
        <v/>
      </c>
      <c r="F81" s="115" t="str">
        <f>IF(INDEX(小男申込!$B$9:$AE$108,$B81,4)="","",INDEX(小男申込!$B$9:$AE$108,$B81,4))</f>
        <v/>
      </c>
      <c r="G81" s="116" t="str">
        <f>IF(INDEX(小男申込!$B$9:$AE$108,$B81,30)="","",INDEX(小男申込!$B$9:$AE$108,$B81,30))</f>
        <v/>
      </c>
      <c r="H81" s="343" t="str">
        <f>IF(INDEX(小男申込!$B$9:$AE$108,$B81,6)="","",INDEX(小男申込!$B$9:$AE$108,$B81,6))</f>
        <v/>
      </c>
      <c r="I81" s="343" t="str">
        <f>IF(INDEX(小男申込!$B$9:$AE$108,$B81,1)="","",INDEX(小男申込!$B$9:$AE$108,$B81,1))</f>
        <v/>
      </c>
      <c r="J81" s="343" t="str">
        <f>IF(INDEX(小男申込!$B$9:$AE$108,$B81,1)="","",INDEX(小男申込!$B$9:$AE$108,$B81,1))</f>
        <v/>
      </c>
      <c r="K81" s="343" t="str">
        <f>IF(INDEX(小男申込!$B$9:$AE$108,$B81,1)="","",INDEX(小男申込!$B$9:$AE$108,$B81,1))</f>
        <v/>
      </c>
      <c r="L81" s="344" t="str">
        <f>IF(INDEX(小男申込!$B$9:$AE$108,$B81,1)="","",INDEX(小男申込!$B$9:$AE$108,$B81,1))</f>
        <v/>
      </c>
      <c r="M81" s="133" t="str">
        <f>IF(INDEX(小男申込!$B$9:$AE$108,$B81,27)="","",INDEX(小男申込!$B$9:$AE$108,$B81,27)&amp;"  "&amp;INDEX(小女申込!$B$9:$AI$108,$B81,28))</f>
        <v/>
      </c>
      <c r="N81" s="98"/>
    </row>
    <row r="82" spans="2:14" ht="15" customHeight="1">
      <c r="B82" s="111">
        <f t="shared" si="1"/>
        <v>52</v>
      </c>
      <c r="C82" s="118" t="str">
        <f>IF(INDEX(小男申込!$B$9:$AE$108,$B82,1)="","",INDEX(小男申込!$B$9:$AE$108,$B82,1))</f>
        <v/>
      </c>
      <c r="D82" s="119" t="str">
        <f>IF(INDEX(小男申込!$B$9:$AE$108,$B82,2)="","",INDEX(小男申込!$B$9:$AE$108,$B82,2))</f>
        <v/>
      </c>
      <c r="E82" s="120" t="str">
        <f>IF(INDEX(小男申込!$B$9:$AE$108,$B82,3)="","",INDEX(小男申込!$B$9:$AE$108,$B82,3))</f>
        <v/>
      </c>
      <c r="F82" s="121" t="str">
        <f>IF(INDEX(小男申込!$B$9:$AE$108,$B82,4)="","",INDEX(小男申込!$B$9:$AE$108,$B82,4))</f>
        <v/>
      </c>
      <c r="G82" s="122" t="str">
        <f>IF(INDEX(小男申込!$B$9:$AE$108,$B82,30)="","",INDEX(小男申込!$B$9:$AE$108,$B82,30))</f>
        <v/>
      </c>
      <c r="H82" s="339" t="str">
        <f>IF(INDEX(小男申込!$B$9:$AE$108,$B82,6)="","",INDEX(小男申込!$B$9:$AE$108,$B82,6))</f>
        <v/>
      </c>
      <c r="I82" s="339" t="str">
        <f>IF(INDEX(小男申込!$B$9:$AE$108,$B82,1)="","",INDEX(小男申込!$B$9:$AE$108,$B82,1))</f>
        <v/>
      </c>
      <c r="J82" s="339" t="str">
        <f>IF(INDEX(小男申込!$B$9:$AE$108,$B82,1)="","",INDEX(小男申込!$B$9:$AE$108,$B82,1))</f>
        <v/>
      </c>
      <c r="K82" s="339" t="str">
        <f>IF(INDEX(小男申込!$B$9:$AE$108,$B82,1)="","",INDEX(小男申込!$B$9:$AE$108,$B82,1))</f>
        <v/>
      </c>
      <c r="L82" s="340" t="str">
        <f>IF(INDEX(小男申込!$B$9:$AE$108,$B82,1)="","",INDEX(小男申込!$B$9:$AE$108,$B82,1))</f>
        <v/>
      </c>
      <c r="M82" s="123" t="str">
        <f>IF(INDEX(小男申込!$B$9:$AE$108,$B82,27)="","",INDEX(小男申込!$B$9:$AE$108,$B82,27)&amp;"  "&amp;INDEX(小女申込!$B$9:$AI$108,$B82,28))</f>
        <v/>
      </c>
      <c r="N82" s="98"/>
    </row>
    <row r="83" spans="2:14" ht="15" customHeight="1">
      <c r="B83" s="111">
        <f t="shared" si="1"/>
        <v>53</v>
      </c>
      <c r="C83" s="118" t="str">
        <f>IF(INDEX(小男申込!$B$9:$AE$108,$B83,1)="","",INDEX(小男申込!$B$9:$AE$108,$B83,1))</f>
        <v/>
      </c>
      <c r="D83" s="119" t="str">
        <f>IF(INDEX(小男申込!$B$9:$AE$108,$B83,2)="","",INDEX(小男申込!$B$9:$AE$108,$B83,2))</f>
        <v/>
      </c>
      <c r="E83" s="120" t="str">
        <f>IF(INDEX(小男申込!$B$9:$AE$108,$B83,3)="","",INDEX(小男申込!$B$9:$AE$108,$B83,3))</f>
        <v/>
      </c>
      <c r="F83" s="121" t="str">
        <f>IF(INDEX(小男申込!$B$9:$AE$108,$B83,4)="","",INDEX(小男申込!$B$9:$AE$108,$B83,4))</f>
        <v/>
      </c>
      <c r="G83" s="122" t="str">
        <f>IF(INDEX(小男申込!$B$9:$AE$108,$B83,30)="","",INDEX(小男申込!$B$9:$AE$108,$B83,30))</f>
        <v/>
      </c>
      <c r="H83" s="339" t="str">
        <f>IF(INDEX(小男申込!$B$9:$AE$108,$B83,6)="","",INDEX(小男申込!$B$9:$AE$108,$B83,6))</f>
        <v/>
      </c>
      <c r="I83" s="339" t="str">
        <f>IF(INDEX(小男申込!$B$9:$AE$108,$B83,1)="","",INDEX(小男申込!$B$9:$AE$108,$B83,1))</f>
        <v/>
      </c>
      <c r="J83" s="339" t="str">
        <f>IF(INDEX(小男申込!$B$9:$AE$108,$B83,1)="","",INDEX(小男申込!$B$9:$AE$108,$B83,1))</f>
        <v/>
      </c>
      <c r="K83" s="339" t="str">
        <f>IF(INDEX(小男申込!$B$9:$AE$108,$B83,1)="","",INDEX(小男申込!$B$9:$AE$108,$B83,1))</f>
        <v/>
      </c>
      <c r="L83" s="340" t="str">
        <f>IF(INDEX(小男申込!$B$9:$AE$108,$B83,1)="","",INDEX(小男申込!$B$9:$AE$108,$B83,1))</f>
        <v/>
      </c>
      <c r="M83" s="123" t="str">
        <f>IF(INDEX(小男申込!$B$9:$AE$108,$B83,27)="","",INDEX(小男申込!$B$9:$AE$108,$B83,27)&amp;"  "&amp;INDEX(小女申込!$B$9:$AI$108,$B83,28))</f>
        <v/>
      </c>
      <c r="N83" s="98"/>
    </row>
    <row r="84" spans="2:14" ht="15" customHeight="1">
      <c r="B84" s="111">
        <f t="shared" si="1"/>
        <v>54</v>
      </c>
      <c r="C84" s="118" t="str">
        <f>IF(INDEX(小男申込!$B$9:$AE$108,$B84,1)="","",INDEX(小男申込!$B$9:$AE$108,$B84,1))</f>
        <v/>
      </c>
      <c r="D84" s="119" t="str">
        <f>IF(INDEX(小男申込!$B$9:$AE$108,$B84,2)="","",INDEX(小男申込!$B$9:$AE$108,$B84,2))</f>
        <v/>
      </c>
      <c r="E84" s="120" t="str">
        <f>IF(INDEX(小男申込!$B$9:$AE$108,$B84,3)="","",INDEX(小男申込!$B$9:$AE$108,$B84,3))</f>
        <v/>
      </c>
      <c r="F84" s="121" t="str">
        <f>IF(INDEX(小男申込!$B$9:$AE$108,$B84,4)="","",INDEX(小男申込!$B$9:$AE$108,$B84,4))</f>
        <v/>
      </c>
      <c r="G84" s="122" t="str">
        <f>IF(INDEX(小男申込!$B$9:$AE$108,$B84,30)="","",INDEX(小男申込!$B$9:$AE$108,$B84,30))</f>
        <v/>
      </c>
      <c r="H84" s="339" t="str">
        <f>IF(INDEX(小男申込!$B$9:$AE$108,$B84,6)="","",INDEX(小男申込!$B$9:$AE$108,$B84,6))</f>
        <v/>
      </c>
      <c r="I84" s="339" t="str">
        <f>IF(INDEX(小男申込!$B$9:$AE$108,$B84,1)="","",INDEX(小男申込!$B$9:$AE$108,$B84,1))</f>
        <v/>
      </c>
      <c r="J84" s="339" t="str">
        <f>IF(INDEX(小男申込!$B$9:$AE$108,$B84,1)="","",INDEX(小男申込!$B$9:$AE$108,$B84,1))</f>
        <v/>
      </c>
      <c r="K84" s="339" t="str">
        <f>IF(INDEX(小男申込!$B$9:$AE$108,$B84,1)="","",INDEX(小男申込!$B$9:$AE$108,$B84,1))</f>
        <v/>
      </c>
      <c r="L84" s="340" t="str">
        <f>IF(INDEX(小男申込!$B$9:$AE$108,$B84,1)="","",INDEX(小男申込!$B$9:$AE$108,$B84,1))</f>
        <v/>
      </c>
      <c r="M84" s="123" t="str">
        <f>IF(INDEX(小男申込!$B$9:$AE$108,$B84,27)="","",INDEX(小男申込!$B$9:$AE$108,$B84,27)&amp;"  "&amp;INDEX(小女申込!$B$9:$AI$108,$B84,28))</f>
        <v/>
      </c>
      <c r="N84" s="98"/>
    </row>
    <row r="85" spans="2:14" ht="15" customHeight="1">
      <c r="B85" s="111">
        <f t="shared" si="1"/>
        <v>55</v>
      </c>
      <c r="C85" s="118" t="str">
        <f>IF(INDEX(小男申込!$B$9:$AE$108,$B85,1)="","",INDEX(小男申込!$B$9:$AE$108,$B85,1))</f>
        <v/>
      </c>
      <c r="D85" s="119" t="str">
        <f>IF(INDEX(小男申込!$B$9:$AE$108,$B85,2)="","",INDEX(小男申込!$B$9:$AE$108,$B85,2))</f>
        <v/>
      </c>
      <c r="E85" s="120" t="str">
        <f>IF(INDEX(小男申込!$B$9:$AE$108,$B85,3)="","",INDEX(小男申込!$B$9:$AE$108,$B85,3))</f>
        <v/>
      </c>
      <c r="F85" s="121" t="str">
        <f>IF(INDEX(小男申込!$B$9:$AE$108,$B85,4)="","",INDEX(小男申込!$B$9:$AE$108,$B85,4))</f>
        <v/>
      </c>
      <c r="G85" s="122" t="str">
        <f>IF(INDEX(小男申込!$B$9:$AE$108,$B85,30)="","",INDEX(小男申込!$B$9:$AE$108,$B85,30))</f>
        <v/>
      </c>
      <c r="H85" s="339" t="str">
        <f>IF(INDEX(小男申込!$B$9:$AE$108,$B85,6)="","",INDEX(小男申込!$B$9:$AE$108,$B85,6))</f>
        <v/>
      </c>
      <c r="I85" s="339" t="str">
        <f>IF(INDEX(小男申込!$B$9:$AE$108,$B85,1)="","",INDEX(小男申込!$B$9:$AE$108,$B85,1))</f>
        <v/>
      </c>
      <c r="J85" s="339" t="str">
        <f>IF(INDEX(小男申込!$B$9:$AE$108,$B85,1)="","",INDEX(小男申込!$B$9:$AE$108,$B85,1))</f>
        <v/>
      </c>
      <c r="K85" s="339" t="str">
        <f>IF(INDEX(小男申込!$B$9:$AE$108,$B85,1)="","",INDEX(小男申込!$B$9:$AE$108,$B85,1))</f>
        <v/>
      </c>
      <c r="L85" s="340" t="str">
        <f>IF(INDEX(小男申込!$B$9:$AE$108,$B85,1)="","",INDEX(小男申込!$B$9:$AE$108,$B85,1))</f>
        <v/>
      </c>
      <c r="M85" s="123" t="str">
        <f>IF(INDEX(小男申込!$B$9:$AE$108,$B85,27)="","",INDEX(小男申込!$B$9:$AE$108,$B85,27)&amp;"  "&amp;INDEX(小女申込!$B$9:$AI$108,$B85,28))</f>
        <v/>
      </c>
      <c r="N85" s="98"/>
    </row>
    <row r="86" spans="2:14" ht="15" customHeight="1">
      <c r="B86" s="111">
        <f t="shared" si="1"/>
        <v>56</v>
      </c>
      <c r="C86" s="118" t="str">
        <f>IF(INDEX(小男申込!$B$9:$AE$108,$B86,1)="","",INDEX(小男申込!$B$9:$AE$108,$B86,1))</f>
        <v/>
      </c>
      <c r="D86" s="119" t="str">
        <f>IF(INDEX(小男申込!$B$9:$AE$108,$B86,2)="","",INDEX(小男申込!$B$9:$AE$108,$B86,2))</f>
        <v/>
      </c>
      <c r="E86" s="120" t="str">
        <f>IF(INDEX(小男申込!$B$9:$AE$108,$B86,3)="","",INDEX(小男申込!$B$9:$AE$108,$B86,3))</f>
        <v/>
      </c>
      <c r="F86" s="121" t="str">
        <f>IF(INDEX(小男申込!$B$9:$AE$108,$B86,4)="","",INDEX(小男申込!$B$9:$AE$108,$B86,4))</f>
        <v/>
      </c>
      <c r="G86" s="122" t="str">
        <f>IF(INDEX(小男申込!$B$9:$AE$108,$B86,30)="","",INDEX(小男申込!$B$9:$AE$108,$B86,30))</f>
        <v/>
      </c>
      <c r="H86" s="339" t="str">
        <f>IF(INDEX(小男申込!$B$9:$AE$108,$B86,6)="","",INDEX(小男申込!$B$9:$AE$108,$B86,6))</f>
        <v/>
      </c>
      <c r="I86" s="339" t="str">
        <f>IF(INDEX(小男申込!$B$9:$AE$108,$B86,1)="","",INDEX(小男申込!$B$9:$AE$108,$B86,1))</f>
        <v/>
      </c>
      <c r="J86" s="339" t="str">
        <f>IF(INDEX(小男申込!$B$9:$AE$108,$B86,1)="","",INDEX(小男申込!$B$9:$AE$108,$B86,1))</f>
        <v/>
      </c>
      <c r="K86" s="339" t="str">
        <f>IF(INDEX(小男申込!$B$9:$AE$108,$B86,1)="","",INDEX(小男申込!$B$9:$AE$108,$B86,1))</f>
        <v/>
      </c>
      <c r="L86" s="340" t="str">
        <f>IF(INDEX(小男申込!$B$9:$AE$108,$B86,1)="","",INDEX(小男申込!$B$9:$AE$108,$B86,1))</f>
        <v/>
      </c>
      <c r="M86" s="123" t="str">
        <f>IF(INDEX(小男申込!$B$9:$AE$108,$B86,27)="","",INDEX(小男申込!$B$9:$AE$108,$B86,27)&amp;"  "&amp;INDEX(小女申込!$B$9:$AI$108,$B86,28))</f>
        <v/>
      </c>
      <c r="N86" s="98"/>
    </row>
    <row r="87" spans="2:14" ht="15" customHeight="1">
      <c r="B87" s="111">
        <f t="shared" si="1"/>
        <v>57</v>
      </c>
      <c r="C87" s="118" t="str">
        <f>IF(INDEX(小男申込!$B$9:$AE$108,$B87,1)="","",INDEX(小男申込!$B$9:$AE$108,$B87,1))</f>
        <v/>
      </c>
      <c r="D87" s="119" t="str">
        <f>IF(INDEX(小男申込!$B$9:$AE$108,$B87,2)="","",INDEX(小男申込!$B$9:$AE$108,$B87,2))</f>
        <v/>
      </c>
      <c r="E87" s="120" t="str">
        <f>IF(INDEX(小男申込!$B$9:$AE$108,$B87,3)="","",INDEX(小男申込!$B$9:$AE$108,$B87,3))</f>
        <v/>
      </c>
      <c r="F87" s="121" t="str">
        <f>IF(INDEX(小男申込!$B$9:$AE$108,$B87,4)="","",INDEX(小男申込!$B$9:$AE$108,$B87,4))</f>
        <v/>
      </c>
      <c r="G87" s="122" t="str">
        <f>IF(INDEX(小男申込!$B$9:$AE$108,$B87,30)="","",INDEX(小男申込!$B$9:$AE$108,$B87,30))</f>
        <v/>
      </c>
      <c r="H87" s="339" t="str">
        <f>IF(INDEX(小男申込!$B$9:$AE$108,$B87,6)="","",INDEX(小男申込!$B$9:$AE$108,$B87,6))</f>
        <v/>
      </c>
      <c r="I87" s="339" t="str">
        <f>IF(INDEX(小男申込!$B$9:$AE$108,$B87,1)="","",INDEX(小男申込!$B$9:$AE$108,$B87,1))</f>
        <v/>
      </c>
      <c r="J87" s="339" t="str">
        <f>IF(INDEX(小男申込!$B$9:$AE$108,$B87,1)="","",INDEX(小男申込!$B$9:$AE$108,$B87,1))</f>
        <v/>
      </c>
      <c r="K87" s="339" t="str">
        <f>IF(INDEX(小男申込!$B$9:$AE$108,$B87,1)="","",INDEX(小男申込!$B$9:$AE$108,$B87,1))</f>
        <v/>
      </c>
      <c r="L87" s="340" t="str">
        <f>IF(INDEX(小男申込!$B$9:$AE$108,$B87,1)="","",INDEX(小男申込!$B$9:$AE$108,$B87,1))</f>
        <v/>
      </c>
      <c r="M87" s="123" t="str">
        <f>IF(INDEX(小男申込!$B$9:$AE$108,$B87,27)="","",INDEX(小男申込!$B$9:$AE$108,$B87,27)&amp;"  "&amp;INDEX(小女申込!$B$9:$AI$108,$B87,28))</f>
        <v/>
      </c>
      <c r="N87" s="98"/>
    </row>
    <row r="88" spans="2:14" ht="15" customHeight="1">
      <c r="B88" s="111">
        <f t="shared" si="1"/>
        <v>58</v>
      </c>
      <c r="C88" s="118" t="str">
        <f>IF(INDEX(小男申込!$B$9:$AE$108,$B88,1)="","",INDEX(小男申込!$B$9:$AE$108,$B88,1))</f>
        <v/>
      </c>
      <c r="D88" s="119" t="str">
        <f>IF(INDEX(小男申込!$B$9:$AE$108,$B88,2)="","",INDEX(小男申込!$B$9:$AE$108,$B88,2))</f>
        <v/>
      </c>
      <c r="E88" s="120" t="str">
        <f>IF(INDEX(小男申込!$B$9:$AE$108,$B88,3)="","",INDEX(小男申込!$B$9:$AE$108,$B88,3))</f>
        <v/>
      </c>
      <c r="F88" s="121" t="str">
        <f>IF(INDEX(小男申込!$B$9:$AE$108,$B88,4)="","",INDEX(小男申込!$B$9:$AE$108,$B88,4))</f>
        <v/>
      </c>
      <c r="G88" s="122" t="str">
        <f>IF(INDEX(小男申込!$B$9:$AE$108,$B88,30)="","",INDEX(小男申込!$B$9:$AE$108,$B88,30))</f>
        <v/>
      </c>
      <c r="H88" s="339" t="str">
        <f>IF(INDEX(小男申込!$B$9:$AE$108,$B88,6)="","",INDEX(小男申込!$B$9:$AE$108,$B88,6))</f>
        <v/>
      </c>
      <c r="I88" s="339" t="str">
        <f>IF(INDEX(小男申込!$B$9:$AE$108,$B88,1)="","",INDEX(小男申込!$B$9:$AE$108,$B88,1))</f>
        <v/>
      </c>
      <c r="J88" s="339" t="str">
        <f>IF(INDEX(小男申込!$B$9:$AE$108,$B88,1)="","",INDEX(小男申込!$B$9:$AE$108,$B88,1))</f>
        <v/>
      </c>
      <c r="K88" s="339" t="str">
        <f>IF(INDEX(小男申込!$B$9:$AE$108,$B88,1)="","",INDEX(小男申込!$B$9:$AE$108,$B88,1))</f>
        <v/>
      </c>
      <c r="L88" s="340" t="str">
        <f>IF(INDEX(小男申込!$B$9:$AE$108,$B88,1)="","",INDEX(小男申込!$B$9:$AE$108,$B88,1))</f>
        <v/>
      </c>
      <c r="M88" s="123" t="str">
        <f>IF(INDEX(小男申込!$B$9:$AE$108,$B88,27)="","",INDEX(小男申込!$B$9:$AE$108,$B88,27)&amp;"  "&amp;INDEX(小女申込!$B$9:$AI$108,$B88,28))</f>
        <v/>
      </c>
      <c r="N88" s="98"/>
    </row>
    <row r="89" spans="2:14" ht="15" customHeight="1">
      <c r="B89" s="111">
        <f t="shared" si="1"/>
        <v>59</v>
      </c>
      <c r="C89" s="118" t="str">
        <f>IF(INDEX(小男申込!$B$9:$AE$108,$B89,1)="","",INDEX(小男申込!$B$9:$AE$108,$B89,1))</f>
        <v/>
      </c>
      <c r="D89" s="119" t="str">
        <f>IF(INDEX(小男申込!$B$9:$AE$108,$B89,2)="","",INDEX(小男申込!$B$9:$AE$108,$B89,2))</f>
        <v/>
      </c>
      <c r="E89" s="120" t="str">
        <f>IF(INDEX(小男申込!$B$9:$AE$108,$B89,3)="","",INDEX(小男申込!$B$9:$AE$108,$B89,3))</f>
        <v/>
      </c>
      <c r="F89" s="121" t="str">
        <f>IF(INDEX(小男申込!$B$9:$AE$108,$B89,4)="","",INDEX(小男申込!$B$9:$AE$108,$B89,4))</f>
        <v/>
      </c>
      <c r="G89" s="122" t="str">
        <f>IF(INDEX(小男申込!$B$9:$AE$108,$B89,30)="","",INDEX(小男申込!$B$9:$AE$108,$B89,30))</f>
        <v/>
      </c>
      <c r="H89" s="339" t="str">
        <f>IF(INDEX(小男申込!$B$9:$AE$108,$B89,6)="","",INDEX(小男申込!$B$9:$AE$108,$B89,6))</f>
        <v/>
      </c>
      <c r="I89" s="339" t="str">
        <f>IF(INDEX(小男申込!$B$9:$AE$108,$B89,1)="","",INDEX(小男申込!$B$9:$AE$108,$B89,1))</f>
        <v/>
      </c>
      <c r="J89" s="339" t="str">
        <f>IF(INDEX(小男申込!$B$9:$AE$108,$B89,1)="","",INDEX(小男申込!$B$9:$AE$108,$B89,1))</f>
        <v/>
      </c>
      <c r="K89" s="339" t="str">
        <f>IF(INDEX(小男申込!$B$9:$AE$108,$B89,1)="","",INDEX(小男申込!$B$9:$AE$108,$B89,1))</f>
        <v/>
      </c>
      <c r="L89" s="340" t="str">
        <f>IF(INDEX(小男申込!$B$9:$AE$108,$B89,1)="","",INDEX(小男申込!$B$9:$AE$108,$B89,1))</f>
        <v/>
      </c>
      <c r="M89" s="123" t="str">
        <f>IF(INDEX(小男申込!$B$9:$AE$108,$B89,27)="","",INDEX(小男申込!$B$9:$AE$108,$B89,27)&amp;"  "&amp;INDEX(小女申込!$B$9:$AI$108,$B89,28))</f>
        <v/>
      </c>
      <c r="N89" s="98"/>
    </row>
    <row r="90" spans="2:14" ht="15" customHeight="1">
      <c r="B90" s="111">
        <f t="shared" si="1"/>
        <v>60</v>
      </c>
      <c r="C90" s="127" t="str">
        <f>IF(INDEX(小男申込!$B$9:$AE$108,$B90,1)="","",INDEX(小男申込!$B$9:$AE$108,$B90,1))</f>
        <v/>
      </c>
      <c r="D90" s="128" t="str">
        <f>IF(INDEX(小男申込!$B$9:$AE$108,$B90,2)="","",INDEX(小男申込!$B$9:$AE$108,$B90,2))</f>
        <v/>
      </c>
      <c r="E90" s="129" t="str">
        <f>IF(INDEX(小男申込!$B$9:$AE$108,$B90,3)="","",INDEX(小男申込!$B$9:$AE$108,$B90,3))</f>
        <v/>
      </c>
      <c r="F90" s="130" t="str">
        <f>IF(INDEX(小男申込!$B$9:$AE$108,$B90,4)="","",INDEX(小男申込!$B$9:$AE$108,$B90,4))</f>
        <v/>
      </c>
      <c r="G90" s="131" t="str">
        <f>IF(INDEX(小男申込!$B$9:$AE$108,$B90,30)="","",INDEX(小男申込!$B$9:$AE$108,$B90,30))</f>
        <v/>
      </c>
      <c r="H90" s="341" t="str">
        <f>IF(INDEX(小男申込!$B$9:$AE$108,$B90,6)="","",INDEX(小男申込!$B$9:$AE$108,$B90,6))</f>
        <v/>
      </c>
      <c r="I90" s="341" t="str">
        <f>IF(INDEX(小男申込!$B$9:$AE$108,$B90,1)="","",INDEX(小男申込!$B$9:$AE$108,$B90,1))</f>
        <v/>
      </c>
      <c r="J90" s="341" t="str">
        <f>IF(INDEX(小男申込!$B$9:$AE$108,$B90,1)="","",INDEX(小男申込!$B$9:$AE$108,$B90,1))</f>
        <v/>
      </c>
      <c r="K90" s="341" t="str">
        <f>IF(INDEX(小男申込!$B$9:$AE$108,$B90,1)="","",INDEX(小男申込!$B$9:$AE$108,$B90,1))</f>
        <v/>
      </c>
      <c r="L90" s="342" t="str">
        <f>IF(INDEX(小男申込!$B$9:$AE$108,$B90,1)="","",INDEX(小男申込!$B$9:$AE$108,$B90,1))</f>
        <v/>
      </c>
      <c r="M90" s="132" t="str">
        <f>IF(INDEX(小男申込!$B$9:$AE$108,$B90,27)="","",INDEX(小男申込!$B$9:$AE$108,$B90,27)&amp;"  "&amp;INDEX(小女申込!$B$9:$AI$108,$B90,28))</f>
        <v/>
      </c>
      <c r="N90" s="98"/>
    </row>
    <row r="91" spans="2:14" ht="15" customHeight="1">
      <c r="B91" s="111">
        <f t="shared" si="1"/>
        <v>61</v>
      </c>
      <c r="C91" s="112" t="str">
        <f>IF(INDEX(小男申込!$B$9:$AE$108,$B91,1)="","",INDEX(小男申込!$B$9:$AE$108,$B91,1))</f>
        <v/>
      </c>
      <c r="D91" s="113" t="str">
        <f>IF(INDEX(小男申込!$B$9:$AE$108,$B91,2)="","",INDEX(小男申込!$B$9:$AE$108,$B91,2))</f>
        <v/>
      </c>
      <c r="E91" s="114" t="str">
        <f>IF(INDEX(小男申込!$B$9:$AE$108,$B91,3)="","",INDEX(小男申込!$B$9:$AE$108,$B91,3))</f>
        <v/>
      </c>
      <c r="F91" s="115" t="str">
        <f>IF(INDEX(小男申込!$B$9:$AE$108,$B91,4)="","",INDEX(小男申込!$B$9:$AE$108,$B91,4))</f>
        <v/>
      </c>
      <c r="G91" s="116" t="str">
        <f>IF(INDEX(小男申込!$B$9:$AE$108,$B91,30)="","",INDEX(小男申込!$B$9:$AE$108,$B91,30))</f>
        <v/>
      </c>
      <c r="H91" s="343" t="str">
        <f>IF(INDEX(小男申込!$B$9:$AE$108,$B91,6)="","",INDEX(小男申込!$B$9:$AE$108,$B91,6))</f>
        <v/>
      </c>
      <c r="I91" s="343" t="str">
        <f>IF(INDEX(小男申込!$B$9:$AE$108,$B91,1)="","",INDEX(小男申込!$B$9:$AE$108,$B91,1))</f>
        <v/>
      </c>
      <c r="J91" s="343" t="str">
        <f>IF(INDEX(小男申込!$B$9:$AE$108,$B91,1)="","",INDEX(小男申込!$B$9:$AE$108,$B91,1))</f>
        <v/>
      </c>
      <c r="K91" s="343" t="str">
        <f>IF(INDEX(小男申込!$B$9:$AE$108,$B91,1)="","",INDEX(小男申込!$B$9:$AE$108,$B91,1))</f>
        <v/>
      </c>
      <c r="L91" s="344" t="str">
        <f>IF(INDEX(小男申込!$B$9:$AE$108,$B91,1)="","",INDEX(小男申込!$B$9:$AE$108,$B91,1))</f>
        <v/>
      </c>
      <c r="M91" s="133" t="str">
        <f>IF(INDEX(小男申込!$B$9:$AE$108,$B91,27)="","",INDEX(小男申込!$B$9:$AE$108,$B91,27)&amp;"  "&amp;INDEX(小女申込!$B$9:$AI$108,$B91,28))</f>
        <v/>
      </c>
      <c r="N91" s="98"/>
    </row>
    <row r="92" spans="2:14" ht="15" customHeight="1">
      <c r="B92" s="111">
        <f t="shared" si="1"/>
        <v>62</v>
      </c>
      <c r="C92" s="118" t="str">
        <f>IF(INDEX(小男申込!$B$9:$AE$108,$B92,1)="","",INDEX(小男申込!$B$9:$AE$108,$B92,1))</f>
        <v/>
      </c>
      <c r="D92" s="119" t="str">
        <f>IF(INDEX(小男申込!$B$9:$AE$108,$B92,2)="","",INDEX(小男申込!$B$9:$AE$108,$B92,2))</f>
        <v/>
      </c>
      <c r="E92" s="120" t="str">
        <f>IF(INDEX(小男申込!$B$9:$AE$108,$B92,3)="","",INDEX(小男申込!$B$9:$AE$108,$B92,3))</f>
        <v/>
      </c>
      <c r="F92" s="121" t="str">
        <f>IF(INDEX(小男申込!$B$9:$AE$108,$B92,4)="","",INDEX(小男申込!$B$9:$AE$108,$B92,4))</f>
        <v/>
      </c>
      <c r="G92" s="122" t="str">
        <f>IF(INDEX(小男申込!$B$9:$AE$108,$B92,30)="","",INDEX(小男申込!$B$9:$AE$108,$B92,30))</f>
        <v/>
      </c>
      <c r="H92" s="339" t="str">
        <f>IF(INDEX(小男申込!$B$9:$AE$108,$B92,6)="","",INDEX(小男申込!$B$9:$AE$108,$B92,6))</f>
        <v/>
      </c>
      <c r="I92" s="339" t="str">
        <f>IF(INDEX(小男申込!$B$9:$AE$108,$B92,1)="","",INDEX(小男申込!$B$9:$AE$108,$B92,1))</f>
        <v/>
      </c>
      <c r="J92" s="339" t="str">
        <f>IF(INDEX(小男申込!$B$9:$AE$108,$B92,1)="","",INDEX(小男申込!$B$9:$AE$108,$B92,1))</f>
        <v/>
      </c>
      <c r="K92" s="339" t="str">
        <f>IF(INDEX(小男申込!$B$9:$AE$108,$B92,1)="","",INDEX(小男申込!$B$9:$AE$108,$B92,1))</f>
        <v/>
      </c>
      <c r="L92" s="340" t="str">
        <f>IF(INDEX(小男申込!$B$9:$AE$108,$B92,1)="","",INDEX(小男申込!$B$9:$AE$108,$B92,1))</f>
        <v/>
      </c>
      <c r="M92" s="123" t="str">
        <f>IF(INDEX(小男申込!$B$9:$AE$108,$B92,27)="","",INDEX(小男申込!$B$9:$AE$108,$B92,27)&amp;"  "&amp;INDEX(小女申込!$B$9:$AI$108,$B92,28))</f>
        <v/>
      </c>
      <c r="N92" s="98"/>
    </row>
    <row r="93" spans="2:14" ht="15" customHeight="1">
      <c r="B93" s="111">
        <f t="shared" si="1"/>
        <v>63</v>
      </c>
      <c r="C93" s="118" t="str">
        <f>IF(INDEX(小男申込!$B$9:$AE$108,$B93,1)="","",INDEX(小男申込!$B$9:$AE$108,$B93,1))</f>
        <v/>
      </c>
      <c r="D93" s="119" t="str">
        <f>IF(INDEX(小男申込!$B$9:$AE$108,$B93,2)="","",INDEX(小男申込!$B$9:$AE$108,$B93,2))</f>
        <v/>
      </c>
      <c r="E93" s="120" t="str">
        <f>IF(INDEX(小男申込!$B$9:$AE$108,$B93,3)="","",INDEX(小男申込!$B$9:$AE$108,$B93,3))</f>
        <v/>
      </c>
      <c r="F93" s="121" t="str">
        <f>IF(INDEX(小男申込!$B$9:$AE$108,$B93,4)="","",INDEX(小男申込!$B$9:$AE$108,$B93,4))</f>
        <v/>
      </c>
      <c r="G93" s="122" t="str">
        <f>IF(INDEX(小男申込!$B$9:$AE$108,$B93,30)="","",INDEX(小男申込!$B$9:$AE$108,$B93,30))</f>
        <v/>
      </c>
      <c r="H93" s="339" t="str">
        <f>IF(INDEX(小男申込!$B$9:$AE$108,$B93,6)="","",INDEX(小男申込!$B$9:$AE$108,$B93,6))</f>
        <v/>
      </c>
      <c r="I93" s="339" t="str">
        <f>IF(INDEX(小男申込!$B$9:$AE$108,$B93,1)="","",INDEX(小男申込!$B$9:$AE$108,$B93,1))</f>
        <v/>
      </c>
      <c r="J93" s="339" t="str">
        <f>IF(INDEX(小男申込!$B$9:$AE$108,$B93,1)="","",INDEX(小男申込!$B$9:$AE$108,$B93,1))</f>
        <v/>
      </c>
      <c r="K93" s="339" t="str">
        <f>IF(INDEX(小男申込!$B$9:$AE$108,$B93,1)="","",INDEX(小男申込!$B$9:$AE$108,$B93,1))</f>
        <v/>
      </c>
      <c r="L93" s="340" t="str">
        <f>IF(INDEX(小男申込!$B$9:$AE$108,$B93,1)="","",INDEX(小男申込!$B$9:$AE$108,$B93,1))</f>
        <v/>
      </c>
      <c r="M93" s="123" t="str">
        <f>IF(INDEX(小男申込!$B$9:$AE$108,$B93,27)="","",INDEX(小男申込!$B$9:$AE$108,$B93,27)&amp;"  "&amp;INDEX(小女申込!$B$9:$AI$108,$B93,28))</f>
        <v/>
      </c>
      <c r="N93" s="98"/>
    </row>
    <row r="94" spans="2:14" ht="15" customHeight="1">
      <c r="B94" s="111">
        <f t="shared" si="1"/>
        <v>64</v>
      </c>
      <c r="C94" s="118" t="str">
        <f>IF(INDEX(小男申込!$B$9:$AE$108,$B94,1)="","",INDEX(小男申込!$B$9:$AE$108,$B94,1))</f>
        <v/>
      </c>
      <c r="D94" s="119" t="str">
        <f>IF(INDEX(小男申込!$B$9:$AE$108,$B94,2)="","",INDEX(小男申込!$B$9:$AE$108,$B94,2))</f>
        <v/>
      </c>
      <c r="E94" s="120" t="str">
        <f>IF(INDEX(小男申込!$B$9:$AE$108,$B94,3)="","",INDEX(小男申込!$B$9:$AE$108,$B94,3))</f>
        <v/>
      </c>
      <c r="F94" s="121" t="str">
        <f>IF(INDEX(小男申込!$B$9:$AE$108,$B94,4)="","",INDEX(小男申込!$B$9:$AE$108,$B94,4))</f>
        <v/>
      </c>
      <c r="G94" s="122" t="str">
        <f>IF(INDEX(小男申込!$B$9:$AE$108,$B94,30)="","",INDEX(小男申込!$B$9:$AE$108,$B94,30))</f>
        <v/>
      </c>
      <c r="H94" s="339" t="str">
        <f>IF(INDEX(小男申込!$B$9:$AE$108,$B94,6)="","",INDEX(小男申込!$B$9:$AE$108,$B94,6))</f>
        <v/>
      </c>
      <c r="I94" s="339" t="str">
        <f>IF(INDEX(小男申込!$B$9:$AE$108,$B94,1)="","",INDEX(小男申込!$B$9:$AE$108,$B94,1))</f>
        <v/>
      </c>
      <c r="J94" s="339" t="str">
        <f>IF(INDEX(小男申込!$B$9:$AE$108,$B94,1)="","",INDEX(小男申込!$B$9:$AE$108,$B94,1))</f>
        <v/>
      </c>
      <c r="K94" s="339" t="str">
        <f>IF(INDEX(小男申込!$B$9:$AE$108,$B94,1)="","",INDEX(小男申込!$B$9:$AE$108,$B94,1))</f>
        <v/>
      </c>
      <c r="L94" s="340" t="str">
        <f>IF(INDEX(小男申込!$B$9:$AE$108,$B94,1)="","",INDEX(小男申込!$B$9:$AE$108,$B94,1))</f>
        <v/>
      </c>
      <c r="M94" s="123" t="str">
        <f>IF(INDEX(小男申込!$B$9:$AE$108,$B94,27)="","",INDEX(小男申込!$B$9:$AE$108,$B94,27)&amp;"  "&amp;INDEX(小女申込!$B$9:$AI$108,$B94,28))</f>
        <v/>
      </c>
      <c r="N94" s="98"/>
    </row>
    <row r="95" spans="2:14" ht="15" customHeight="1">
      <c r="B95" s="111">
        <f t="shared" si="1"/>
        <v>65</v>
      </c>
      <c r="C95" s="118" t="str">
        <f>IF(INDEX(小男申込!$B$9:$AE$108,$B95,1)="","",INDEX(小男申込!$B$9:$AE$108,$B95,1))</f>
        <v/>
      </c>
      <c r="D95" s="119" t="str">
        <f>IF(INDEX(小男申込!$B$9:$AE$108,$B95,2)="","",INDEX(小男申込!$B$9:$AE$108,$B95,2))</f>
        <v/>
      </c>
      <c r="E95" s="120" t="str">
        <f>IF(INDEX(小男申込!$B$9:$AE$108,$B95,3)="","",INDEX(小男申込!$B$9:$AE$108,$B95,3))</f>
        <v/>
      </c>
      <c r="F95" s="121" t="str">
        <f>IF(INDEX(小男申込!$B$9:$AE$108,$B95,4)="","",INDEX(小男申込!$B$9:$AE$108,$B95,4))</f>
        <v/>
      </c>
      <c r="G95" s="122" t="str">
        <f>IF(INDEX(小男申込!$B$9:$AE$108,$B95,30)="","",INDEX(小男申込!$B$9:$AE$108,$B95,30))</f>
        <v/>
      </c>
      <c r="H95" s="339" t="str">
        <f>IF(INDEX(小男申込!$B$9:$AE$108,$B95,6)="","",INDEX(小男申込!$B$9:$AE$108,$B95,6))</f>
        <v/>
      </c>
      <c r="I95" s="339" t="str">
        <f>IF(INDEX(小男申込!$B$9:$AE$108,$B95,1)="","",INDEX(小男申込!$B$9:$AE$108,$B95,1))</f>
        <v/>
      </c>
      <c r="J95" s="339" t="str">
        <f>IF(INDEX(小男申込!$B$9:$AE$108,$B95,1)="","",INDEX(小男申込!$B$9:$AE$108,$B95,1))</f>
        <v/>
      </c>
      <c r="K95" s="339" t="str">
        <f>IF(INDEX(小男申込!$B$9:$AE$108,$B95,1)="","",INDEX(小男申込!$B$9:$AE$108,$B95,1))</f>
        <v/>
      </c>
      <c r="L95" s="340" t="str">
        <f>IF(INDEX(小男申込!$B$9:$AE$108,$B95,1)="","",INDEX(小男申込!$B$9:$AE$108,$B95,1))</f>
        <v/>
      </c>
      <c r="M95" s="123" t="str">
        <f>IF(INDEX(小男申込!$B$9:$AE$108,$B95,27)="","",INDEX(小男申込!$B$9:$AE$108,$B95,27)&amp;"  "&amp;INDEX(小女申込!$B$9:$AI$108,$B95,28))</f>
        <v/>
      </c>
      <c r="N95" s="98"/>
    </row>
    <row r="96" spans="2:14" ht="15" customHeight="1">
      <c r="B96" s="111">
        <f t="shared" si="1"/>
        <v>66</v>
      </c>
      <c r="C96" s="118" t="str">
        <f>IF(INDEX(小男申込!$B$9:$AE$108,$B96,1)="","",INDEX(小男申込!$B$9:$AE$108,$B96,1))</f>
        <v/>
      </c>
      <c r="D96" s="119" t="str">
        <f>IF(INDEX(小男申込!$B$9:$AE$108,$B96,2)="","",INDEX(小男申込!$B$9:$AE$108,$B96,2))</f>
        <v/>
      </c>
      <c r="E96" s="120" t="str">
        <f>IF(INDEX(小男申込!$B$9:$AE$108,$B96,3)="","",INDEX(小男申込!$B$9:$AE$108,$B96,3))</f>
        <v/>
      </c>
      <c r="F96" s="121" t="str">
        <f>IF(INDEX(小男申込!$B$9:$AE$108,$B96,4)="","",INDEX(小男申込!$B$9:$AE$108,$B96,4))</f>
        <v/>
      </c>
      <c r="G96" s="122" t="str">
        <f>IF(INDEX(小男申込!$B$9:$AE$108,$B96,30)="","",INDEX(小男申込!$B$9:$AE$108,$B96,30))</f>
        <v/>
      </c>
      <c r="H96" s="339" t="str">
        <f>IF(INDEX(小男申込!$B$9:$AE$108,$B96,6)="","",INDEX(小男申込!$B$9:$AE$108,$B96,6))</f>
        <v/>
      </c>
      <c r="I96" s="339" t="str">
        <f>IF(INDEX(小男申込!$B$9:$AE$108,$B96,1)="","",INDEX(小男申込!$B$9:$AE$108,$B96,1))</f>
        <v/>
      </c>
      <c r="J96" s="339" t="str">
        <f>IF(INDEX(小男申込!$B$9:$AE$108,$B96,1)="","",INDEX(小男申込!$B$9:$AE$108,$B96,1))</f>
        <v/>
      </c>
      <c r="K96" s="339" t="str">
        <f>IF(INDEX(小男申込!$B$9:$AE$108,$B96,1)="","",INDEX(小男申込!$B$9:$AE$108,$B96,1))</f>
        <v/>
      </c>
      <c r="L96" s="340" t="str">
        <f>IF(INDEX(小男申込!$B$9:$AE$108,$B96,1)="","",INDEX(小男申込!$B$9:$AE$108,$B96,1))</f>
        <v/>
      </c>
      <c r="M96" s="123" t="str">
        <f>IF(INDEX(小男申込!$B$9:$AE$108,$B96,27)="","",INDEX(小男申込!$B$9:$AE$108,$B96,27)&amp;"  "&amp;INDEX(小女申込!$B$9:$AI$108,$B96,28))</f>
        <v/>
      </c>
      <c r="N96" s="98"/>
    </row>
    <row r="97" spans="2:14" ht="15" customHeight="1">
      <c r="B97" s="111">
        <f t="shared" si="1"/>
        <v>67</v>
      </c>
      <c r="C97" s="118" t="str">
        <f>IF(INDEX(小男申込!$B$9:$AE$108,$B97,1)="","",INDEX(小男申込!$B$9:$AE$108,$B97,1))</f>
        <v/>
      </c>
      <c r="D97" s="119" t="str">
        <f>IF(INDEX(小男申込!$B$9:$AE$108,$B97,2)="","",INDEX(小男申込!$B$9:$AE$108,$B97,2))</f>
        <v/>
      </c>
      <c r="E97" s="120" t="str">
        <f>IF(INDEX(小男申込!$B$9:$AE$108,$B97,3)="","",INDEX(小男申込!$B$9:$AE$108,$B97,3))</f>
        <v/>
      </c>
      <c r="F97" s="121" t="str">
        <f>IF(INDEX(小男申込!$B$9:$AE$108,$B97,4)="","",INDEX(小男申込!$B$9:$AE$108,$B97,4))</f>
        <v/>
      </c>
      <c r="G97" s="122" t="str">
        <f>IF(INDEX(小男申込!$B$9:$AE$108,$B97,30)="","",INDEX(小男申込!$B$9:$AE$108,$B97,30))</f>
        <v/>
      </c>
      <c r="H97" s="339" t="str">
        <f>IF(INDEX(小男申込!$B$9:$AE$108,$B97,6)="","",INDEX(小男申込!$B$9:$AE$108,$B97,6))</f>
        <v/>
      </c>
      <c r="I97" s="339" t="str">
        <f>IF(INDEX(小男申込!$B$9:$AE$108,$B97,1)="","",INDEX(小男申込!$B$9:$AE$108,$B97,1))</f>
        <v/>
      </c>
      <c r="J97" s="339" t="str">
        <f>IF(INDEX(小男申込!$B$9:$AE$108,$B97,1)="","",INDEX(小男申込!$B$9:$AE$108,$B97,1))</f>
        <v/>
      </c>
      <c r="K97" s="339" t="str">
        <f>IF(INDEX(小男申込!$B$9:$AE$108,$B97,1)="","",INDEX(小男申込!$B$9:$AE$108,$B97,1))</f>
        <v/>
      </c>
      <c r="L97" s="340" t="str">
        <f>IF(INDEX(小男申込!$B$9:$AE$108,$B97,1)="","",INDEX(小男申込!$B$9:$AE$108,$B97,1))</f>
        <v/>
      </c>
      <c r="M97" s="123" t="str">
        <f>IF(INDEX(小男申込!$B$9:$AE$108,$B97,27)="","",INDEX(小男申込!$B$9:$AE$108,$B97,27)&amp;"  "&amp;INDEX(小女申込!$B$9:$AI$108,$B97,28))</f>
        <v/>
      </c>
      <c r="N97" s="98"/>
    </row>
    <row r="98" spans="2:14" ht="15" customHeight="1">
      <c r="B98" s="111">
        <f t="shared" si="1"/>
        <v>68</v>
      </c>
      <c r="C98" s="118" t="str">
        <f>IF(INDEX(小男申込!$B$9:$AE$108,$B98,1)="","",INDEX(小男申込!$B$9:$AE$108,$B98,1))</f>
        <v/>
      </c>
      <c r="D98" s="119" t="str">
        <f>IF(INDEX(小男申込!$B$9:$AE$108,$B98,2)="","",INDEX(小男申込!$B$9:$AE$108,$B98,2))</f>
        <v/>
      </c>
      <c r="E98" s="120" t="str">
        <f>IF(INDEX(小男申込!$B$9:$AE$108,$B98,3)="","",INDEX(小男申込!$B$9:$AE$108,$B98,3))</f>
        <v/>
      </c>
      <c r="F98" s="121" t="str">
        <f>IF(INDEX(小男申込!$B$9:$AE$108,$B98,4)="","",INDEX(小男申込!$B$9:$AE$108,$B98,4))</f>
        <v/>
      </c>
      <c r="G98" s="122" t="str">
        <f>IF(INDEX(小男申込!$B$9:$AE$108,$B98,30)="","",INDEX(小男申込!$B$9:$AE$108,$B98,30))</f>
        <v/>
      </c>
      <c r="H98" s="339" t="str">
        <f>IF(INDEX(小男申込!$B$9:$AE$108,$B98,6)="","",INDEX(小男申込!$B$9:$AE$108,$B98,6))</f>
        <v/>
      </c>
      <c r="I98" s="339" t="str">
        <f>IF(INDEX(小男申込!$B$9:$AE$108,$B98,1)="","",INDEX(小男申込!$B$9:$AE$108,$B98,1))</f>
        <v/>
      </c>
      <c r="J98" s="339" t="str">
        <f>IF(INDEX(小男申込!$B$9:$AE$108,$B98,1)="","",INDEX(小男申込!$B$9:$AE$108,$B98,1))</f>
        <v/>
      </c>
      <c r="K98" s="339" t="str">
        <f>IF(INDEX(小男申込!$B$9:$AE$108,$B98,1)="","",INDEX(小男申込!$B$9:$AE$108,$B98,1))</f>
        <v/>
      </c>
      <c r="L98" s="340" t="str">
        <f>IF(INDEX(小男申込!$B$9:$AE$108,$B98,1)="","",INDEX(小男申込!$B$9:$AE$108,$B98,1))</f>
        <v/>
      </c>
      <c r="M98" s="123" t="str">
        <f>IF(INDEX(小男申込!$B$9:$AE$108,$B98,27)="","",INDEX(小男申込!$B$9:$AE$108,$B98,27)&amp;"  "&amp;INDEX(小女申込!$B$9:$AI$108,$B98,28))</f>
        <v/>
      </c>
      <c r="N98" s="98"/>
    </row>
    <row r="99" spans="2:14" ht="15" customHeight="1">
      <c r="B99" s="111">
        <f t="shared" si="1"/>
        <v>69</v>
      </c>
      <c r="C99" s="118" t="str">
        <f>IF(INDEX(小男申込!$B$9:$AE$108,$B99,1)="","",INDEX(小男申込!$B$9:$AE$108,$B99,1))</f>
        <v/>
      </c>
      <c r="D99" s="119" t="str">
        <f>IF(INDEX(小男申込!$B$9:$AE$108,$B99,2)="","",INDEX(小男申込!$B$9:$AE$108,$B99,2))</f>
        <v/>
      </c>
      <c r="E99" s="120" t="str">
        <f>IF(INDEX(小男申込!$B$9:$AE$108,$B99,3)="","",INDEX(小男申込!$B$9:$AE$108,$B99,3))</f>
        <v/>
      </c>
      <c r="F99" s="121" t="str">
        <f>IF(INDEX(小男申込!$B$9:$AE$108,$B99,4)="","",INDEX(小男申込!$B$9:$AE$108,$B99,4))</f>
        <v/>
      </c>
      <c r="G99" s="122" t="str">
        <f>IF(INDEX(小男申込!$B$9:$AE$108,$B99,30)="","",INDEX(小男申込!$B$9:$AE$108,$B99,30))</f>
        <v/>
      </c>
      <c r="H99" s="339" t="str">
        <f>IF(INDEX(小男申込!$B$9:$AE$108,$B99,6)="","",INDEX(小男申込!$B$9:$AE$108,$B99,6))</f>
        <v/>
      </c>
      <c r="I99" s="339" t="str">
        <f>IF(INDEX(小男申込!$B$9:$AE$108,$B99,1)="","",INDEX(小男申込!$B$9:$AE$108,$B99,1))</f>
        <v/>
      </c>
      <c r="J99" s="339" t="str">
        <f>IF(INDEX(小男申込!$B$9:$AE$108,$B99,1)="","",INDEX(小男申込!$B$9:$AE$108,$B99,1))</f>
        <v/>
      </c>
      <c r="K99" s="339" t="str">
        <f>IF(INDEX(小男申込!$B$9:$AE$108,$B99,1)="","",INDEX(小男申込!$B$9:$AE$108,$B99,1))</f>
        <v/>
      </c>
      <c r="L99" s="340" t="str">
        <f>IF(INDEX(小男申込!$B$9:$AE$108,$B99,1)="","",INDEX(小男申込!$B$9:$AE$108,$B99,1))</f>
        <v/>
      </c>
      <c r="M99" s="123" t="str">
        <f>IF(INDEX(小男申込!$B$9:$AE$108,$B99,27)="","",INDEX(小男申込!$B$9:$AE$108,$B99,27)&amp;"  "&amp;INDEX(小女申込!$B$9:$AI$108,$B99,28))</f>
        <v/>
      </c>
      <c r="N99" s="98"/>
    </row>
    <row r="100" spans="2:14" ht="15" customHeight="1">
      <c r="B100" s="111">
        <f t="shared" si="1"/>
        <v>70</v>
      </c>
      <c r="C100" s="127" t="str">
        <f>IF(INDEX(小男申込!$B$9:$AE$108,$B100,1)="","",INDEX(小男申込!$B$9:$AE$108,$B100,1))</f>
        <v/>
      </c>
      <c r="D100" s="128" t="str">
        <f>IF(INDEX(小男申込!$B$9:$AE$108,$B100,2)="","",INDEX(小男申込!$B$9:$AE$108,$B100,2))</f>
        <v/>
      </c>
      <c r="E100" s="129" t="str">
        <f>IF(INDEX(小男申込!$B$9:$AE$108,$B100,3)="","",INDEX(小男申込!$B$9:$AE$108,$B100,3))</f>
        <v/>
      </c>
      <c r="F100" s="130" t="str">
        <f>IF(INDEX(小男申込!$B$9:$AE$108,$B100,4)="","",INDEX(小男申込!$B$9:$AE$108,$B100,4))</f>
        <v/>
      </c>
      <c r="G100" s="131" t="str">
        <f>IF(INDEX(小男申込!$B$9:$AE$108,$B100,30)="","",INDEX(小男申込!$B$9:$AE$108,$B100,30))</f>
        <v/>
      </c>
      <c r="H100" s="341" t="str">
        <f>IF(INDEX(小男申込!$B$9:$AE$108,$B100,6)="","",INDEX(小男申込!$B$9:$AE$108,$B100,6))</f>
        <v/>
      </c>
      <c r="I100" s="341" t="str">
        <f>IF(INDEX(小男申込!$B$9:$AE$108,$B100,1)="","",INDEX(小男申込!$B$9:$AE$108,$B100,1))</f>
        <v/>
      </c>
      <c r="J100" s="341" t="str">
        <f>IF(INDEX(小男申込!$B$9:$AE$108,$B100,1)="","",INDEX(小男申込!$B$9:$AE$108,$B100,1))</f>
        <v/>
      </c>
      <c r="K100" s="341" t="str">
        <f>IF(INDEX(小男申込!$B$9:$AE$108,$B100,1)="","",INDEX(小男申込!$B$9:$AE$108,$B100,1))</f>
        <v/>
      </c>
      <c r="L100" s="342" t="str">
        <f>IF(INDEX(小男申込!$B$9:$AE$108,$B100,1)="","",INDEX(小男申込!$B$9:$AE$108,$B100,1))</f>
        <v/>
      </c>
      <c r="M100" s="132" t="str">
        <f>IF(INDEX(小男申込!$B$9:$AE$108,$B100,27)="","",INDEX(小男申込!$B$9:$AE$108,$B100,27)&amp;"  "&amp;INDEX(小女申込!$B$9:$AI$108,$B100,28))</f>
        <v/>
      </c>
      <c r="N100" s="98"/>
    </row>
    <row r="101" spans="2:14" ht="15" customHeight="1">
      <c r="B101" s="111">
        <f t="shared" si="1"/>
        <v>71</v>
      </c>
      <c r="C101" s="112" t="str">
        <f>IF(INDEX(小男申込!$B$9:$AE$108,$B101,1)="","",INDEX(小男申込!$B$9:$AE$108,$B101,1))</f>
        <v/>
      </c>
      <c r="D101" s="113" t="str">
        <f>IF(INDEX(小男申込!$B$9:$AE$108,$B101,2)="","",INDEX(小男申込!$B$9:$AE$108,$B101,2))</f>
        <v/>
      </c>
      <c r="E101" s="114" t="str">
        <f>IF(INDEX(小男申込!$B$9:$AE$108,$B101,3)="","",INDEX(小男申込!$B$9:$AE$108,$B101,3))</f>
        <v/>
      </c>
      <c r="F101" s="115" t="str">
        <f>IF(INDEX(小男申込!$B$9:$AE$108,$B101,4)="","",INDEX(小男申込!$B$9:$AE$108,$B101,4))</f>
        <v/>
      </c>
      <c r="G101" s="116" t="str">
        <f>IF(INDEX(小男申込!$B$9:$AE$108,$B101,30)="","",INDEX(小男申込!$B$9:$AE$108,$B101,30))</f>
        <v/>
      </c>
      <c r="H101" s="343" t="str">
        <f>IF(INDEX(小男申込!$B$9:$AE$108,$B101,6)="","",INDEX(小男申込!$B$9:$AE$108,$B101,6))</f>
        <v/>
      </c>
      <c r="I101" s="343" t="str">
        <f>IF(INDEX(小男申込!$B$9:$AE$108,$B101,1)="","",INDEX(小男申込!$B$9:$AE$108,$B101,1))</f>
        <v/>
      </c>
      <c r="J101" s="343" t="str">
        <f>IF(INDEX(小男申込!$B$9:$AE$108,$B101,1)="","",INDEX(小男申込!$B$9:$AE$108,$B101,1))</f>
        <v/>
      </c>
      <c r="K101" s="343" t="str">
        <f>IF(INDEX(小男申込!$B$9:$AE$108,$B101,1)="","",INDEX(小男申込!$B$9:$AE$108,$B101,1))</f>
        <v/>
      </c>
      <c r="L101" s="344" t="str">
        <f>IF(INDEX(小男申込!$B$9:$AE$108,$B101,1)="","",INDEX(小男申込!$B$9:$AE$108,$B101,1))</f>
        <v/>
      </c>
      <c r="M101" s="133" t="str">
        <f>IF(INDEX(小男申込!$B$9:$AE$108,$B101,27)="","",INDEX(小男申込!$B$9:$AE$108,$B101,27)&amp;"  "&amp;INDEX(小女申込!$B$9:$AI$108,$B101,28))</f>
        <v/>
      </c>
      <c r="N101" s="98"/>
    </row>
    <row r="102" spans="2:14" ht="15" customHeight="1">
      <c r="B102" s="111">
        <f t="shared" si="1"/>
        <v>72</v>
      </c>
      <c r="C102" s="118" t="str">
        <f>IF(INDEX(小男申込!$B$9:$AE$108,$B102,1)="","",INDEX(小男申込!$B$9:$AE$108,$B102,1))</f>
        <v/>
      </c>
      <c r="D102" s="119" t="str">
        <f>IF(INDEX(小男申込!$B$9:$AE$108,$B102,2)="","",INDEX(小男申込!$B$9:$AE$108,$B102,2))</f>
        <v/>
      </c>
      <c r="E102" s="120" t="str">
        <f>IF(INDEX(小男申込!$B$9:$AE$108,$B102,3)="","",INDEX(小男申込!$B$9:$AE$108,$B102,3))</f>
        <v/>
      </c>
      <c r="F102" s="121" t="str">
        <f>IF(INDEX(小男申込!$B$9:$AE$108,$B102,4)="","",INDEX(小男申込!$B$9:$AE$108,$B102,4))</f>
        <v/>
      </c>
      <c r="G102" s="122" t="str">
        <f>IF(INDEX(小男申込!$B$9:$AE$108,$B102,30)="","",INDEX(小男申込!$B$9:$AE$108,$B102,30))</f>
        <v/>
      </c>
      <c r="H102" s="339" t="str">
        <f>IF(INDEX(小男申込!$B$9:$AE$108,$B102,6)="","",INDEX(小男申込!$B$9:$AE$108,$B102,6))</f>
        <v/>
      </c>
      <c r="I102" s="339" t="str">
        <f>IF(INDEX(小男申込!$B$9:$AE$108,$B102,1)="","",INDEX(小男申込!$B$9:$AE$108,$B102,1))</f>
        <v/>
      </c>
      <c r="J102" s="339" t="str">
        <f>IF(INDEX(小男申込!$B$9:$AE$108,$B102,1)="","",INDEX(小男申込!$B$9:$AE$108,$B102,1))</f>
        <v/>
      </c>
      <c r="K102" s="339" t="str">
        <f>IF(INDEX(小男申込!$B$9:$AE$108,$B102,1)="","",INDEX(小男申込!$B$9:$AE$108,$B102,1))</f>
        <v/>
      </c>
      <c r="L102" s="340" t="str">
        <f>IF(INDEX(小男申込!$B$9:$AE$108,$B102,1)="","",INDEX(小男申込!$B$9:$AE$108,$B102,1))</f>
        <v/>
      </c>
      <c r="M102" s="123" t="str">
        <f>IF(INDEX(小男申込!$B$9:$AE$108,$B102,27)="","",INDEX(小男申込!$B$9:$AE$108,$B102,27)&amp;"  "&amp;INDEX(小女申込!$B$9:$AI$108,$B102,28))</f>
        <v/>
      </c>
      <c r="N102" s="98"/>
    </row>
    <row r="103" spans="2:14" ht="15" customHeight="1">
      <c r="B103" s="111">
        <f t="shared" si="1"/>
        <v>73</v>
      </c>
      <c r="C103" s="118" t="str">
        <f>IF(INDEX(小男申込!$B$9:$AE$108,$B103,1)="","",INDEX(小男申込!$B$9:$AE$108,$B103,1))</f>
        <v/>
      </c>
      <c r="D103" s="119" t="str">
        <f>IF(INDEX(小男申込!$B$9:$AE$108,$B103,2)="","",INDEX(小男申込!$B$9:$AE$108,$B103,2))</f>
        <v/>
      </c>
      <c r="E103" s="120" t="str">
        <f>IF(INDEX(小男申込!$B$9:$AE$108,$B103,3)="","",INDEX(小男申込!$B$9:$AE$108,$B103,3))</f>
        <v/>
      </c>
      <c r="F103" s="121" t="str">
        <f>IF(INDEX(小男申込!$B$9:$AE$108,$B103,4)="","",INDEX(小男申込!$B$9:$AE$108,$B103,4))</f>
        <v/>
      </c>
      <c r="G103" s="122" t="str">
        <f>IF(INDEX(小男申込!$B$9:$AE$108,$B103,30)="","",INDEX(小男申込!$B$9:$AE$108,$B103,30))</f>
        <v/>
      </c>
      <c r="H103" s="339" t="str">
        <f>IF(INDEX(小男申込!$B$9:$AE$108,$B103,6)="","",INDEX(小男申込!$B$9:$AE$108,$B103,6))</f>
        <v/>
      </c>
      <c r="I103" s="339" t="str">
        <f>IF(INDEX(小男申込!$B$9:$AE$108,$B103,1)="","",INDEX(小男申込!$B$9:$AE$108,$B103,1))</f>
        <v/>
      </c>
      <c r="J103" s="339" t="str">
        <f>IF(INDEX(小男申込!$B$9:$AE$108,$B103,1)="","",INDEX(小男申込!$B$9:$AE$108,$B103,1))</f>
        <v/>
      </c>
      <c r="K103" s="339" t="str">
        <f>IF(INDEX(小男申込!$B$9:$AE$108,$B103,1)="","",INDEX(小男申込!$B$9:$AE$108,$B103,1))</f>
        <v/>
      </c>
      <c r="L103" s="340" t="str">
        <f>IF(INDEX(小男申込!$B$9:$AE$108,$B103,1)="","",INDEX(小男申込!$B$9:$AE$108,$B103,1))</f>
        <v/>
      </c>
      <c r="M103" s="123" t="str">
        <f>IF(INDEX(小男申込!$B$9:$AE$108,$B103,27)="","",INDEX(小男申込!$B$9:$AE$108,$B103,27)&amp;"  "&amp;INDEX(小女申込!$B$9:$AI$108,$B103,28))</f>
        <v/>
      </c>
      <c r="N103" s="98"/>
    </row>
    <row r="104" spans="2:14" ht="15" customHeight="1">
      <c r="B104" s="111">
        <f t="shared" si="1"/>
        <v>74</v>
      </c>
      <c r="C104" s="118" t="str">
        <f>IF(INDEX(小男申込!$B$9:$AE$108,$B104,1)="","",INDEX(小男申込!$B$9:$AE$108,$B104,1))</f>
        <v/>
      </c>
      <c r="D104" s="119" t="str">
        <f>IF(INDEX(小男申込!$B$9:$AE$108,$B104,2)="","",INDEX(小男申込!$B$9:$AE$108,$B104,2))</f>
        <v/>
      </c>
      <c r="E104" s="120" t="str">
        <f>IF(INDEX(小男申込!$B$9:$AE$108,$B104,3)="","",INDEX(小男申込!$B$9:$AE$108,$B104,3))</f>
        <v/>
      </c>
      <c r="F104" s="121" t="str">
        <f>IF(INDEX(小男申込!$B$9:$AE$108,$B104,4)="","",INDEX(小男申込!$B$9:$AE$108,$B104,4))</f>
        <v/>
      </c>
      <c r="G104" s="122" t="str">
        <f>IF(INDEX(小男申込!$B$9:$AE$108,$B104,30)="","",INDEX(小男申込!$B$9:$AE$108,$B104,30))</f>
        <v/>
      </c>
      <c r="H104" s="339" t="str">
        <f>IF(INDEX(小男申込!$B$9:$AE$108,$B104,6)="","",INDEX(小男申込!$B$9:$AE$108,$B104,6))</f>
        <v/>
      </c>
      <c r="I104" s="339" t="str">
        <f>IF(INDEX(小男申込!$B$9:$AE$108,$B104,1)="","",INDEX(小男申込!$B$9:$AE$108,$B104,1))</f>
        <v/>
      </c>
      <c r="J104" s="339" t="str">
        <f>IF(INDEX(小男申込!$B$9:$AE$108,$B104,1)="","",INDEX(小男申込!$B$9:$AE$108,$B104,1))</f>
        <v/>
      </c>
      <c r="K104" s="339" t="str">
        <f>IF(INDEX(小男申込!$B$9:$AE$108,$B104,1)="","",INDEX(小男申込!$B$9:$AE$108,$B104,1))</f>
        <v/>
      </c>
      <c r="L104" s="340" t="str">
        <f>IF(INDEX(小男申込!$B$9:$AE$108,$B104,1)="","",INDEX(小男申込!$B$9:$AE$108,$B104,1))</f>
        <v/>
      </c>
      <c r="M104" s="123" t="str">
        <f>IF(INDEX(小男申込!$B$9:$AE$108,$B104,27)="","",INDEX(小男申込!$B$9:$AE$108,$B104,27)&amp;"  "&amp;INDEX(小女申込!$B$9:$AI$108,$B104,28))</f>
        <v/>
      </c>
      <c r="N104" s="98"/>
    </row>
    <row r="105" spans="2:14" ht="15" customHeight="1">
      <c r="B105" s="111">
        <f t="shared" si="1"/>
        <v>75</v>
      </c>
      <c r="C105" s="118" t="str">
        <f>IF(INDEX(小男申込!$B$9:$AE$108,$B105,1)="","",INDEX(小男申込!$B$9:$AE$108,$B105,1))</f>
        <v/>
      </c>
      <c r="D105" s="119" t="str">
        <f>IF(INDEX(小男申込!$B$9:$AE$108,$B105,2)="","",INDEX(小男申込!$B$9:$AE$108,$B105,2))</f>
        <v/>
      </c>
      <c r="E105" s="120" t="str">
        <f>IF(INDEX(小男申込!$B$9:$AE$108,$B105,3)="","",INDEX(小男申込!$B$9:$AE$108,$B105,3))</f>
        <v/>
      </c>
      <c r="F105" s="121" t="str">
        <f>IF(INDEX(小男申込!$B$9:$AE$108,$B105,4)="","",INDEX(小男申込!$B$9:$AE$108,$B105,4))</f>
        <v/>
      </c>
      <c r="G105" s="122" t="str">
        <f>IF(INDEX(小男申込!$B$9:$AE$108,$B105,30)="","",INDEX(小男申込!$B$9:$AE$108,$B105,30))</f>
        <v/>
      </c>
      <c r="H105" s="339" t="str">
        <f>IF(INDEX(小男申込!$B$9:$AE$108,$B105,6)="","",INDEX(小男申込!$B$9:$AE$108,$B105,6))</f>
        <v/>
      </c>
      <c r="I105" s="339" t="str">
        <f>IF(INDEX(小男申込!$B$9:$AE$108,$B105,1)="","",INDEX(小男申込!$B$9:$AE$108,$B105,1))</f>
        <v/>
      </c>
      <c r="J105" s="339" t="str">
        <f>IF(INDEX(小男申込!$B$9:$AE$108,$B105,1)="","",INDEX(小男申込!$B$9:$AE$108,$B105,1))</f>
        <v/>
      </c>
      <c r="K105" s="339" t="str">
        <f>IF(INDEX(小男申込!$B$9:$AE$108,$B105,1)="","",INDEX(小男申込!$B$9:$AE$108,$B105,1))</f>
        <v/>
      </c>
      <c r="L105" s="340" t="str">
        <f>IF(INDEX(小男申込!$B$9:$AE$108,$B105,1)="","",INDEX(小男申込!$B$9:$AE$108,$B105,1))</f>
        <v/>
      </c>
      <c r="M105" s="123" t="str">
        <f>IF(INDEX(小男申込!$B$9:$AE$108,$B105,27)="","",INDEX(小男申込!$B$9:$AE$108,$B105,27)&amp;"  "&amp;INDEX(小女申込!$B$9:$AI$108,$B105,28))</f>
        <v/>
      </c>
      <c r="N105" s="98"/>
    </row>
    <row r="106" spans="2:14" ht="15" customHeight="1">
      <c r="B106" s="111">
        <f t="shared" si="1"/>
        <v>76</v>
      </c>
      <c r="C106" s="118" t="str">
        <f>IF(INDEX(小男申込!$B$9:$AE$108,$B106,1)="","",INDEX(小男申込!$B$9:$AE$108,$B106,1))</f>
        <v/>
      </c>
      <c r="D106" s="119" t="str">
        <f>IF(INDEX(小男申込!$B$9:$AE$108,$B106,2)="","",INDEX(小男申込!$B$9:$AE$108,$B106,2))</f>
        <v/>
      </c>
      <c r="E106" s="120" t="str">
        <f>IF(INDEX(小男申込!$B$9:$AE$108,$B106,3)="","",INDEX(小男申込!$B$9:$AE$108,$B106,3))</f>
        <v/>
      </c>
      <c r="F106" s="121" t="str">
        <f>IF(INDEX(小男申込!$B$9:$AE$108,$B106,4)="","",INDEX(小男申込!$B$9:$AE$108,$B106,4))</f>
        <v/>
      </c>
      <c r="G106" s="122" t="str">
        <f>IF(INDEX(小男申込!$B$9:$AE$108,$B106,30)="","",INDEX(小男申込!$B$9:$AE$108,$B106,30))</f>
        <v/>
      </c>
      <c r="H106" s="339" t="str">
        <f>IF(INDEX(小男申込!$B$9:$AE$108,$B106,6)="","",INDEX(小男申込!$B$9:$AE$108,$B106,6))</f>
        <v/>
      </c>
      <c r="I106" s="339" t="str">
        <f>IF(INDEX(小男申込!$B$9:$AE$108,$B106,1)="","",INDEX(小男申込!$B$9:$AE$108,$B106,1))</f>
        <v/>
      </c>
      <c r="J106" s="339" t="str">
        <f>IF(INDEX(小男申込!$B$9:$AE$108,$B106,1)="","",INDEX(小男申込!$B$9:$AE$108,$B106,1))</f>
        <v/>
      </c>
      <c r="K106" s="339" t="str">
        <f>IF(INDEX(小男申込!$B$9:$AE$108,$B106,1)="","",INDEX(小男申込!$B$9:$AE$108,$B106,1))</f>
        <v/>
      </c>
      <c r="L106" s="340" t="str">
        <f>IF(INDEX(小男申込!$B$9:$AE$108,$B106,1)="","",INDEX(小男申込!$B$9:$AE$108,$B106,1))</f>
        <v/>
      </c>
      <c r="M106" s="123" t="str">
        <f>IF(INDEX(小男申込!$B$9:$AE$108,$B106,27)="","",INDEX(小男申込!$B$9:$AE$108,$B106,27)&amp;"  "&amp;INDEX(小女申込!$B$9:$AI$108,$B106,28))</f>
        <v/>
      </c>
      <c r="N106" s="98"/>
    </row>
    <row r="107" spans="2:14" ht="15" customHeight="1">
      <c r="B107" s="111">
        <f t="shared" si="1"/>
        <v>77</v>
      </c>
      <c r="C107" s="118" t="str">
        <f>IF(INDEX(小男申込!$B$9:$AE$108,$B107,1)="","",INDEX(小男申込!$B$9:$AE$108,$B107,1))</f>
        <v/>
      </c>
      <c r="D107" s="119" t="str">
        <f>IF(INDEX(小男申込!$B$9:$AE$108,$B107,2)="","",INDEX(小男申込!$B$9:$AE$108,$B107,2))</f>
        <v/>
      </c>
      <c r="E107" s="120" t="str">
        <f>IF(INDEX(小男申込!$B$9:$AE$108,$B107,3)="","",INDEX(小男申込!$B$9:$AE$108,$B107,3))</f>
        <v/>
      </c>
      <c r="F107" s="121" t="str">
        <f>IF(INDEX(小男申込!$B$9:$AE$108,$B107,4)="","",INDEX(小男申込!$B$9:$AE$108,$B107,4))</f>
        <v/>
      </c>
      <c r="G107" s="122" t="str">
        <f>IF(INDEX(小男申込!$B$9:$AE$108,$B107,30)="","",INDEX(小男申込!$B$9:$AE$108,$B107,30))</f>
        <v/>
      </c>
      <c r="H107" s="339" t="str">
        <f>IF(INDEX(小男申込!$B$9:$AE$108,$B107,6)="","",INDEX(小男申込!$B$9:$AE$108,$B107,6))</f>
        <v/>
      </c>
      <c r="I107" s="339" t="str">
        <f>IF(INDEX(小男申込!$B$9:$AE$108,$B107,1)="","",INDEX(小男申込!$B$9:$AE$108,$B107,1))</f>
        <v/>
      </c>
      <c r="J107" s="339" t="str">
        <f>IF(INDEX(小男申込!$B$9:$AE$108,$B107,1)="","",INDEX(小男申込!$B$9:$AE$108,$B107,1))</f>
        <v/>
      </c>
      <c r="K107" s="339" t="str">
        <f>IF(INDEX(小男申込!$B$9:$AE$108,$B107,1)="","",INDEX(小男申込!$B$9:$AE$108,$B107,1))</f>
        <v/>
      </c>
      <c r="L107" s="340" t="str">
        <f>IF(INDEX(小男申込!$B$9:$AE$108,$B107,1)="","",INDEX(小男申込!$B$9:$AE$108,$B107,1))</f>
        <v/>
      </c>
      <c r="M107" s="123" t="str">
        <f>IF(INDEX(小男申込!$B$9:$AE$108,$B107,27)="","",INDEX(小男申込!$B$9:$AE$108,$B107,27)&amp;"  "&amp;INDEX(小女申込!$B$9:$AI$108,$B107,28))</f>
        <v/>
      </c>
      <c r="N107" s="98"/>
    </row>
    <row r="108" spans="2:14" ht="15" customHeight="1">
      <c r="B108" s="111">
        <f t="shared" si="1"/>
        <v>78</v>
      </c>
      <c r="C108" s="118" t="str">
        <f>IF(INDEX(小男申込!$B$9:$AE$108,$B108,1)="","",INDEX(小男申込!$B$9:$AE$108,$B108,1))</f>
        <v/>
      </c>
      <c r="D108" s="119" t="str">
        <f>IF(INDEX(小男申込!$B$9:$AE$108,$B108,2)="","",INDEX(小男申込!$B$9:$AE$108,$B108,2))</f>
        <v/>
      </c>
      <c r="E108" s="120" t="str">
        <f>IF(INDEX(小男申込!$B$9:$AE$108,$B108,3)="","",INDEX(小男申込!$B$9:$AE$108,$B108,3))</f>
        <v/>
      </c>
      <c r="F108" s="121" t="str">
        <f>IF(INDEX(小男申込!$B$9:$AE$108,$B108,4)="","",INDEX(小男申込!$B$9:$AE$108,$B108,4))</f>
        <v/>
      </c>
      <c r="G108" s="122" t="str">
        <f>IF(INDEX(小男申込!$B$9:$AE$108,$B108,30)="","",INDEX(小男申込!$B$9:$AE$108,$B108,30))</f>
        <v/>
      </c>
      <c r="H108" s="339" t="str">
        <f>IF(INDEX(小男申込!$B$9:$AE$108,$B108,6)="","",INDEX(小男申込!$B$9:$AE$108,$B108,6))</f>
        <v/>
      </c>
      <c r="I108" s="339" t="str">
        <f>IF(INDEX(小男申込!$B$9:$AE$108,$B108,1)="","",INDEX(小男申込!$B$9:$AE$108,$B108,1))</f>
        <v/>
      </c>
      <c r="J108" s="339" t="str">
        <f>IF(INDEX(小男申込!$B$9:$AE$108,$B108,1)="","",INDEX(小男申込!$B$9:$AE$108,$B108,1))</f>
        <v/>
      </c>
      <c r="K108" s="339" t="str">
        <f>IF(INDEX(小男申込!$B$9:$AE$108,$B108,1)="","",INDEX(小男申込!$B$9:$AE$108,$B108,1))</f>
        <v/>
      </c>
      <c r="L108" s="340" t="str">
        <f>IF(INDEX(小男申込!$B$9:$AE$108,$B108,1)="","",INDEX(小男申込!$B$9:$AE$108,$B108,1))</f>
        <v/>
      </c>
      <c r="M108" s="123" t="str">
        <f>IF(INDEX(小男申込!$B$9:$AE$108,$B108,27)="","",INDEX(小男申込!$B$9:$AE$108,$B108,27)&amp;"  "&amp;INDEX(小女申込!$B$9:$AI$108,$B108,28))</f>
        <v/>
      </c>
      <c r="N108" s="98"/>
    </row>
    <row r="109" spans="2:14" ht="15" customHeight="1">
      <c r="B109" s="111">
        <f t="shared" si="1"/>
        <v>79</v>
      </c>
      <c r="C109" s="118" t="str">
        <f>IF(INDEX(小男申込!$B$9:$AE$108,$B109,1)="","",INDEX(小男申込!$B$9:$AE$108,$B109,1))</f>
        <v/>
      </c>
      <c r="D109" s="119" t="str">
        <f>IF(INDEX(小男申込!$B$9:$AE$108,$B109,2)="","",INDEX(小男申込!$B$9:$AE$108,$B109,2))</f>
        <v/>
      </c>
      <c r="E109" s="120" t="str">
        <f>IF(INDEX(小男申込!$B$9:$AE$108,$B109,3)="","",INDEX(小男申込!$B$9:$AE$108,$B109,3))</f>
        <v/>
      </c>
      <c r="F109" s="121" t="str">
        <f>IF(INDEX(小男申込!$B$9:$AE$108,$B109,4)="","",INDEX(小男申込!$B$9:$AE$108,$B109,4))</f>
        <v/>
      </c>
      <c r="G109" s="122" t="str">
        <f>IF(INDEX(小男申込!$B$9:$AE$108,$B109,30)="","",INDEX(小男申込!$B$9:$AE$108,$B109,30))</f>
        <v/>
      </c>
      <c r="H109" s="339" t="str">
        <f>IF(INDEX(小男申込!$B$9:$AE$108,$B109,6)="","",INDEX(小男申込!$B$9:$AE$108,$B109,6))</f>
        <v/>
      </c>
      <c r="I109" s="339" t="str">
        <f>IF(INDEX(小男申込!$B$9:$AE$108,$B109,1)="","",INDEX(小男申込!$B$9:$AE$108,$B109,1))</f>
        <v/>
      </c>
      <c r="J109" s="339" t="str">
        <f>IF(INDEX(小男申込!$B$9:$AE$108,$B109,1)="","",INDEX(小男申込!$B$9:$AE$108,$B109,1))</f>
        <v/>
      </c>
      <c r="K109" s="339" t="str">
        <f>IF(INDEX(小男申込!$B$9:$AE$108,$B109,1)="","",INDEX(小男申込!$B$9:$AE$108,$B109,1))</f>
        <v/>
      </c>
      <c r="L109" s="340" t="str">
        <f>IF(INDEX(小男申込!$B$9:$AE$108,$B109,1)="","",INDEX(小男申込!$B$9:$AE$108,$B109,1))</f>
        <v/>
      </c>
      <c r="M109" s="123" t="str">
        <f>IF(INDEX(小男申込!$B$9:$AE$108,$B109,27)="","",INDEX(小男申込!$B$9:$AE$108,$B109,27)&amp;"  "&amp;INDEX(小女申込!$B$9:$AI$108,$B109,28))</f>
        <v/>
      </c>
      <c r="N109" s="98"/>
    </row>
    <row r="110" spans="2:14" ht="15" customHeight="1" thickBot="1">
      <c r="B110" s="111">
        <f t="shared" si="1"/>
        <v>80</v>
      </c>
      <c r="C110" s="134" t="str">
        <f>IF(INDEX(小男申込!$B$9:$AE$108,$B110,1)="","",INDEX(小男申込!$B$9:$AE$108,$B110,1))</f>
        <v/>
      </c>
      <c r="D110" s="135" t="str">
        <f>IF(INDEX(小男申込!$B$9:$AE$108,$B110,2)="","",INDEX(小男申込!$B$9:$AE$108,$B110,2))</f>
        <v/>
      </c>
      <c r="E110" s="136" t="str">
        <f>IF(INDEX(小男申込!$B$9:$AE$108,$B110,3)="","",INDEX(小男申込!$B$9:$AE$108,$B110,3))</f>
        <v/>
      </c>
      <c r="F110" s="137" t="str">
        <f>IF(INDEX(小男申込!$B$9:$AE$108,$B110,4)="","",INDEX(小男申込!$B$9:$AE$108,$B110,4))</f>
        <v/>
      </c>
      <c r="G110" s="138" t="str">
        <f>IF(INDEX(小男申込!$B$9:$AE$108,$B110,30)="","",INDEX(小男申込!$B$9:$AE$108,$B110,30))</f>
        <v/>
      </c>
      <c r="H110" s="354" t="str">
        <f>IF(INDEX(小男申込!$B$9:$AE$108,$B110,6)="","",INDEX(小男申込!$B$9:$AE$108,$B110,6))</f>
        <v/>
      </c>
      <c r="I110" s="354" t="str">
        <f>IF(INDEX(小男申込!$B$9:$AE$108,$B110,1)="","",INDEX(小男申込!$B$9:$AE$108,$B110,1))</f>
        <v/>
      </c>
      <c r="J110" s="354" t="str">
        <f>IF(INDEX(小男申込!$B$9:$AE$108,$B110,1)="","",INDEX(小男申込!$B$9:$AE$108,$B110,1))</f>
        <v/>
      </c>
      <c r="K110" s="354" t="str">
        <f>IF(INDEX(小男申込!$B$9:$AE$108,$B110,1)="","",INDEX(小男申込!$B$9:$AE$108,$B110,1))</f>
        <v/>
      </c>
      <c r="L110" s="355" t="str">
        <f>IF(INDEX(小男申込!$B$9:$AE$108,$B110,1)="","",INDEX(小男申込!$B$9:$AE$108,$B110,1))</f>
        <v/>
      </c>
      <c r="M110" s="139" t="str">
        <f>IF(INDEX(小男申込!$B$9:$AE$108,$B110,27)="","",INDEX(小男申込!$B$9:$AE$108,$B110,27)&amp;"  "&amp;INDEX(小女申込!$B$9:$AI$108,$B110,28))</f>
        <v/>
      </c>
      <c r="N110" s="98"/>
    </row>
    <row r="111" spans="2:14">
      <c r="B111" s="93"/>
      <c r="G111">
        <f>SUM(G71:G110)</f>
        <v>0</v>
      </c>
      <c r="N111" s="99"/>
    </row>
    <row r="112" spans="2:14">
      <c r="B112" s="93"/>
      <c r="N112" s="99"/>
    </row>
    <row r="113" spans="2:14" ht="17.25">
      <c r="B113" s="140"/>
      <c r="C113" s="141"/>
      <c r="D113" s="141"/>
      <c r="E113" s="141" t="s">
        <v>48</v>
      </c>
      <c r="F113" s="141"/>
      <c r="G113" s="141"/>
      <c r="H113" s="352">
        <f>(G56+G111)*400+AJ58*500</f>
        <v>0</v>
      </c>
      <c r="I113" s="353"/>
      <c r="J113" s="141"/>
      <c r="K113" s="141"/>
      <c r="L113" s="141"/>
      <c r="M113" s="141"/>
      <c r="N113" s="142"/>
    </row>
  </sheetData>
  <protectedRanges>
    <protectedRange sqref="U12:W12 K66:N66 N11" name="範囲5"/>
    <protectedRange sqref="D66" name="範囲3"/>
    <protectedRange sqref="C63:D63" name="範囲1"/>
    <protectedRange sqref="K64:N64 N9" name="範囲2"/>
    <protectedRange sqref="C67:E67" name="範囲4"/>
    <protectedRange sqref="K67:N67 N12" name="範囲6"/>
    <protectedRange sqref="K11:M11" name="範囲5_1"/>
    <protectedRange sqref="D11" name="範囲3_1"/>
    <protectedRange sqref="C8:D8" name="範囲1_1"/>
    <protectedRange sqref="K9:M9" name="範囲2_1"/>
    <protectedRange sqref="C12:E12" name="範囲4_1"/>
    <protectedRange sqref="K12:M12" name="範囲6_1"/>
  </protectedRanges>
  <mergeCells count="134">
    <mergeCell ref="U49:U54"/>
    <mergeCell ref="AA49:AA54"/>
    <mergeCell ref="S57:U57"/>
    <mergeCell ref="U59:U64"/>
    <mergeCell ref="Y57:AA57"/>
    <mergeCell ref="AA59:AA64"/>
    <mergeCell ref="J64:L64"/>
    <mergeCell ref="H50:L50"/>
    <mergeCell ref="C13:C15"/>
    <mergeCell ref="D13:D15"/>
    <mergeCell ref="H22:L22"/>
    <mergeCell ref="H21:L21"/>
    <mergeCell ref="H14:L15"/>
    <mergeCell ref="E13:E15"/>
    <mergeCell ref="F13:F15"/>
    <mergeCell ref="H23:L23"/>
    <mergeCell ref="K58:L58"/>
    <mergeCell ref="H24:L24"/>
    <mergeCell ref="J9:L9"/>
    <mergeCell ref="J11:M11"/>
    <mergeCell ref="J12:M12"/>
    <mergeCell ref="H16:L16"/>
    <mergeCell ref="H17:L17"/>
    <mergeCell ref="H18:L18"/>
    <mergeCell ref="H19:L19"/>
    <mergeCell ref="H20:L20"/>
    <mergeCell ref="D11:H11"/>
    <mergeCell ref="H32:L32"/>
    <mergeCell ref="H33:L33"/>
    <mergeCell ref="H34:L34"/>
    <mergeCell ref="H49:L49"/>
    <mergeCell ref="H37:L37"/>
    <mergeCell ref="H38:L38"/>
    <mergeCell ref="H39:L39"/>
    <mergeCell ref="H40:L40"/>
    <mergeCell ref="H47:L47"/>
    <mergeCell ref="H48:L48"/>
    <mergeCell ref="C67:H67"/>
    <mergeCell ref="J67:M67"/>
    <mergeCell ref="H41:L41"/>
    <mergeCell ref="H42:L42"/>
    <mergeCell ref="H58:I58"/>
    <mergeCell ref="H54:L54"/>
    <mergeCell ref="H55:L55"/>
    <mergeCell ref="H52:L52"/>
    <mergeCell ref="H44:L44"/>
    <mergeCell ref="H53:L53"/>
    <mergeCell ref="D66:H66"/>
    <mergeCell ref="J66:M66"/>
    <mergeCell ref="H51:L51"/>
    <mergeCell ref="H69:L70"/>
    <mergeCell ref="G68:M68"/>
    <mergeCell ref="M69:M70"/>
    <mergeCell ref="G69:G70"/>
    <mergeCell ref="C68:C70"/>
    <mergeCell ref="D68:D70"/>
    <mergeCell ref="E68:E70"/>
    <mergeCell ref="F68:F70"/>
    <mergeCell ref="H85:L85"/>
    <mergeCell ref="H86:L86"/>
    <mergeCell ref="H71:L71"/>
    <mergeCell ref="H72:L72"/>
    <mergeCell ref="H73:L73"/>
    <mergeCell ref="H74:L74"/>
    <mergeCell ref="H75:L75"/>
    <mergeCell ref="H76:L76"/>
    <mergeCell ref="H77:L77"/>
    <mergeCell ref="H78:L78"/>
    <mergeCell ref="H79:L79"/>
    <mergeCell ref="H80:L80"/>
    <mergeCell ref="H81:L81"/>
    <mergeCell ref="H82:L82"/>
    <mergeCell ref="H83:L83"/>
    <mergeCell ref="H84:L84"/>
    <mergeCell ref="H101:L101"/>
    <mergeCell ref="H102:L102"/>
    <mergeCell ref="H87:L87"/>
    <mergeCell ref="H88:L88"/>
    <mergeCell ref="H89:L89"/>
    <mergeCell ref="H90:L90"/>
    <mergeCell ref="H91:L91"/>
    <mergeCell ref="H92:L92"/>
    <mergeCell ref="H93:L93"/>
    <mergeCell ref="H94:L94"/>
    <mergeCell ref="H95:L95"/>
    <mergeCell ref="H96:L96"/>
    <mergeCell ref="H97:L97"/>
    <mergeCell ref="H98:L98"/>
    <mergeCell ref="H99:L99"/>
    <mergeCell ref="H100:L100"/>
    <mergeCell ref="H103:L103"/>
    <mergeCell ref="H104:L104"/>
    <mergeCell ref="H105:L105"/>
    <mergeCell ref="H106:L106"/>
    <mergeCell ref="H113:I113"/>
    <mergeCell ref="H107:L107"/>
    <mergeCell ref="H108:L108"/>
    <mergeCell ref="H109:L109"/>
    <mergeCell ref="H110:L110"/>
    <mergeCell ref="S48:U48"/>
    <mergeCell ref="Y48:AA48"/>
    <mergeCell ref="AE17:AG17"/>
    <mergeCell ref="AG19:AG24"/>
    <mergeCell ref="AE28:AG28"/>
    <mergeCell ref="S17:U17"/>
    <mergeCell ref="U19:U24"/>
    <mergeCell ref="Y17:AA17"/>
    <mergeCell ref="AA19:AA24"/>
    <mergeCell ref="S27:U27"/>
    <mergeCell ref="Y27:AA27"/>
    <mergeCell ref="T12:Y12"/>
    <mergeCell ref="M14:M15"/>
    <mergeCell ref="G13:M13"/>
    <mergeCell ref="C12:H12"/>
    <mergeCell ref="G14:G15"/>
    <mergeCell ref="H43:L43"/>
    <mergeCell ref="H45:L45"/>
    <mergeCell ref="H46:L46"/>
    <mergeCell ref="AG41:AG46"/>
    <mergeCell ref="AG30:AG35"/>
    <mergeCell ref="AE39:AG39"/>
    <mergeCell ref="S30:U30"/>
    <mergeCell ref="Y30:AA30"/>
    <mergeCell ref="U32:U37"/>
    <mergeCell ref="AA32:AA37"/>
    <mergeCell ref="H35:L35"/>
    <mergeCell ref="H36:L36"/>
    <mergeCell ref="H25:L25"/>
    <mergeCell ref="H26:L26"/>
    <mergeCell ref="H27:L27"/>
    <mergeCell ref="H28:L28"/>
    <mergeCell ref="H29:L29"/>
    <mergeCell ref="H30:L30"/>
    <mergeCell ref="H31:L31"/>
  </mergeCells>
  <phoneticPr fontId="2"/>
  <printOptions horizontalCentered="1" verticalCentered="1"/>
  <pageMargins left="0.36" right="0.28000000000000003" top="0.49" bottom="0.21" header="0.51200000000000001" footer="0.21"/>
  <pageSetup paperSize="9" scale="95" orientation="portrait" blackAndWhite="1" horizontalDpi="300" r:id="rId1"/>
  <headerFooter alignWithMargins="0"/>
  <rowBreaks count="1" manualBreakCount="1">
    <brk id="59" min="1" max="1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47"/>
  </sheetPr>
  <dimension ref="A1:AK113"/>
  <sheetViews>
    <sheetView zoomScaleNormal="100" workbookViewId="0"/>
  </sheetViews>
  <sheetFormatPr defaultRowHeight="13.5"/>
  <cols>
    <col min="2" max="2" width="2.625" customWidth="1"/>
    <col min="3" max="3" width="7" customWidth="1"/>
    <col min="4" max="4" width="14" customWidth="1"/>
    <col min="5" max="5" width="14.75" customWidth="1"/>
    <col min="6" max="7" width="4.125" customWidth="1"/>
    <col min="8" max="8" width="7" customWidth="1"/>
    <col min="9" max="9" width="10.25" customWidth="1"/>
    <col min="10" max="10" width="12.625" customWidth="1"/>
    <col min="11" max="11" width="10" customWidth="1"/>
    <col min="12" max="12" width="4.25" customWidth="1"/>
    <col min="13" max="13" width="9.75" customWidth="1"/>
    <col min="14" max="14" width="1.75" customWidth="1"/>
    <col min="16" max="16" width="3.75" customWidth="1"/>
    <col min="17" max="17" width="3.125" customWidth="1"/>
    <col min="19" max="19" width="12.5" customWidth="1"/>
    <col min="20" max="20" width="4.125" customWidth="1"/>
    <col min="22" max="22" width="2.5" customWidth="1"/>
    <col min="23" max="23" width="3.125" customWidth="1"/>
    <col min="25" max="25" width="12.5" customWidth="1"/>
    <col min="26" max="26" width="4" customWidth="1"/>
    <col min="28" max="28" width="2.875" customWidth="1"/>
    <col min="29" max="29" width="2.125" customWidth="1"/>
    <col min="31" max="31" width="12.5" customWidth="1"/>
    <col min="32" max="32" width="3.5" customWidth="1"/>
  </cols>
  <sheetData>
    <row r="1" spans="1:37">
      <c r="D1" s="143" t="s">
        <v>51</v>
      </c>
      <c r="E1" s="84"/>
      <c r="J1" s="85"/>
    </row>
    <row r="2" spans="1:37">
      <c r="D2" s="90"/>
      <c r="E2" s="86"/>
      <c r="K2" s="87"/>
      <c r="L2" t="s">
        <v>32</v>
      </c>
    </row>
    <row r="3" spans="1:37">
      <c r="D3" s="86" t="s">
        <v>33</v>
      </c>
      <c r="E3" s="86"/>
      <c r="AK3" s="88" t="s">
        <v>34</v>
      </c>
    </row>
    <row r="4" spans="1:37">
      <c r="B4" s="89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1"/>
      <c r="R4" s="143" t="s">
        <v>50</v>
      </c>
    </row>
    <row r="5" spans="1:37" ht="13.5" customHeight="1">
      <c r="A5" s="92">
        <v>13.5</v>
      </c>
      <c r="B5" s="93" t="s">
        <v>35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5"/>
    </row>
    <row r="6" spans="1:37" ht="15.75" customHeight="1">
      <c r="A6" s="92">
        <v>15.75</v>
      </c>
      <c r="B6" s="93"/>
      <c r="C6" s="96"/>
      <c r="D6" s="96"/>
      <c r="E6" s="96" t="str">
        <f>"第"&amp;DBCS('必ず入力してください!!'!$L$2)&amp;"回　"&amp;"石見陸上競技大会　参加申込確認シート　（小学校女子）"</f>
        <v>第１００回　石見陸上競技大会　参加申込確認シート　（小学校女子）</v>
      </c>
      <c r="F6" s="96"/>
      <c r="G6" s="96"/>
      <c r="H6" s="96"/>
      <c r="I6" s="96"/>
      <c r="K6" s="97"/>
      <c r="L6" s="97"/>
      <c r="M6" s="97"/>
      <c r="N6" s="98"/>
    </row>
    <row r="7" spans="1:37" ht="13.5" customHeight="1">
      <c r="A7" s="92">
        <v>13.5</v>
      </c>
      <c r="B7" s="93"/>
      <c r="N7" s="99"/>
      <c r="P7" s="204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6"/>
    </row>
    <row r="8" spans="1:37" ht="14.25">
      <c r="A8" s="92">
        <v>13.5</v>
      </c>
      <c r="B8" s="93"/>
      <c r="C8" t="s">
        <v>36</v>
      </c>
      <c r="D8" s="104"/>
      <c r="N8" s="99"/>
      <c r="P8" s="207"/>
      <c r="S8" s="96" t="s">
        <v>173</v>
      </c>
      <c r="AB8" s="208"/>
    </row>
    <row r="9" spans="1:37" ht="17.25" customHeight="1">
      <c r="A9" s="92">
        <v>17.25</v>
      </c>
      <c r="B9" s="93"/>
      <c r="F9" s="102"/>
      <c r="G9" s="102"/>
      <c r="I9" s="103" t="s">
        <v>59</v>
      </c>
      <c r="J9" s="380">
        <f>'必ず入力してください!!'!D10</f>
        <v>0</v>
      </c>
      <c r="K9" s="381"/>
      <c r="L9" s="381"/>
      <c r="N9" s="99"/>
      <c r="P9" s="207"/>
      <c r="AB9" s="208"/>
    </row>
    <row r="10" spans="1:37" ht="6.75" customHeight="1" thickBot="1">
      <c r="A10" s="92">
        <v>6.75</v>
      </c>
      <c r="B10" s="93"/>
      <c r="D10" s="104"/>
      <c r="N10" s="99"/>
      <c r="P10" s="207"/>
      <c r="AB10" s="208"/>
    </row>
    <row r="11" spans="1:37" ht="26.25" customHeight="1">
      <c r="A11" s="92">
        <v>26.25</v>
      </c>
      <c r="B11" s="93"/>
      <c r="C11" s="105" t="s">
        <v>38</v>
      </c>
      <c r="D11" s="386" t="str">
        <f>"〒　"&amp;'必ず入力してください!!'!D9</f>
        <v>〒　</v>
      </c>
      <c r="E11" s="387"/>
      <c r="F11" s="387"/>
      <c r="G11" s="387"/>
      <c r="H11" s="388"/>
      <c r="I11" s="106" t="s">
        <v>39</v>
      </c>
      <c r="J11" s="382" t="str">
        <f>"     "&amp;'必ず入力してください!!'!D8</f>
        <v xml:space="preserve">     </v>
      </c>
      <c r="K11" s="383"/>
      <c r="L11" s="383"/>
      <c r="M11" s="384"/>
      <c r="N11" s="107"/>
      <c r="P11" s="207"/>
      <c r="AB11" s="208"/>
    </row>
    <row r="12" spans="1:37" ht="24" customHeight="1">
      <c r="A12" s="92">
        <v>21</v>
      </c>
      <c r="B12" s="93"/>
      <c r="C12" s="334" t="str">
        <f>"   "&amp;'必ず入力してください!!'!F9</f>
        <v xml:space="preserve">   </v>
      </c>
      <c r="D12" s="335"/>
      <c r="E12" s="335"/>
      <c r="F12" s="335"/>
      <c r="G12" s="335"/>
      <c r="H12" s="336"/>
      <c r="I12" s="108" t="s">
        <v>40</v>
      </c>
      <c r="J12" s="385">
        <f>'必ず入力してください!!'!D11</f>
        <v>0</v>
      </c>
      <c r="K12" s="332"/>
      <c r="L12" s="332"/>
      <c r="M12" s="333"/>
      <c r="N12" s="99"/>
      <c r="P12" s="207"/>
      <c r="S12" s="109" t="s">
        <v>41</v>
      </c>
      <c r="T12" s="327" t="str">
        <f>J11</f>
        <v xml:space="preserve">     </v>
      </c>
      <c r="U12" s="327"/>
      <c r="V12" s="327"/>
      <c r="W12" s="327"/>
      <c r="X12" s="328"/>
      <c r="Y12" s="328"/>
      <c r="AB12" s="208"/>
    </row>
    <row r="13" spans="1:37" ht="21" customHeight="1">
      <c r="A13" s="92">
        <v>21</v>
      </c>
      <c r="B13" s="93"/>
      <c r="C13" s="359" t="s">
        <v>174</v>
      </c>
      <c r="D13" s="362" t="s">
        <v>3</v>
      </c>
      <c r="E13" s="365" t="s">
        <v>20</v>
      </c>
      <c r="F13" s="362" t="s">
        <v>1</v>
      </c>
      <c r="G13" s="331" t="s">
        <v>42</v>
      </c>
      <c r="H13" s="332"/>
      <c r="I13" s="332"/>
      <c r="J13" s="332"/>
      <c r="K13" s="332"/>
      <c r="L13" s="332"/>
      <c r="M13" s="333"/>
      <c r="N13" s="107"/>
      <c r="P13" s="207"/>
      <c r="AB13" s="208"/>
    </row>
    <row r="14" spans="1:37" ht="21" customHeight="1">
      <c r="A14" s="92">
        <v>21</v>
      </c>
      <c r="B14" s="93"/>
      <c r="C14" s="360"/>
      <c r="D14" s="363"/>
      <c r="E14" s="366"/>
      <c r="F14" s="363"/>
      <c r="G14" s="337" t="s">
        <v>43</v>
      </c>
      <c r="H14" s="356" t="s">
        <v>44</v>
      </c>
      <c r="I14" s="357"/>
      <c r="J14" s="357"/>
      <c r="K14" s="357"/>
      <c r="L14" s="357"/>
      <c r="M14" s="329" t="s">
        <v>89</v>
      </c>
      <c r="N14" s="110"/>
      <c r="P14" s="207"/>
      <c r="AB14" s="208"/>
    </row>
    <row r="15" spans="1:37" ht="27" customHeight="1">
      <c r="A15" s="92">
        <v>27</v>
      </c>
      <c r="B15" s="93"/>
      <c r="C15" s="361"/>
      <c r="D15" s="364"/>
      <c r="E15" s="367"/>
      <c r="F15" s="364"/>
      <c r="G15" s="338"/>
      <c r="H15" s="358"/>
      <c r="I15" s="358"/>
      <c r="J15" s="358"/>
      <c r="K15" s="358"/>
      <c r="L15" s="358"/>
      <c r="M15" s="330"/>
      <c r="N15" s="110"/>
      <c r="P15" s="207"/>
      <c r="AB15" s="208"/>
    </row>
    <row r="16" spans="1:37" ht="15" customHeight="1">
      <c r="A16" s="92"/>
      <c r="B16" s="111">
        <v>1</v>
      </c>
      <c r="C16" s="112" t="str">
        <f>IF(INDEX(小女申込!$B$9:$AI$108,$B16,1)="","",INDEX(小女申込!$B$9:$AI$108,$B16,1))</f>
        <v/>
      </c>
      <c r="D16" s="113" t="str">
        <f>IF(INDEX(小女申込!$B$9:$AI$108,$B16,2)="","",INDEX(小女申込!$B$9:$AI$108,$B16,2))</f>
        <v/>
      </c>
      <c r="E16" s="114" t="str">
        <f>IF(INDEX(小女申込!$B$9:$AI$108,$B16,3)="","",INDEX(小女申込!$B$9:$AI$108,$B16,3))</f>
        <v/>
      </c>
      <c r="F16" s="115" t="str">
        <f>IF(INDEX(小女申込!$B$9:$AI$108,$B16,4)="","",INDEX(小女申込!$B$9:$AI$108,$B16,4))</f>
        <v/>
      </c>
      <c r="G16" s="116" t="str">
        <f>IF(INDEX(小女申込!$B$9:$AI$108,$B16,30)="","",INDEX(小女申込!$B$9:$AI$108,$B16,30))</f>
        <v/>
      </c>
      <c r="H16" s="343" t="str">
        <f>IF(INDEX(小女申込!$B$9:$AI$108,$B16,6)="","",INDEX(小女申込!$B$9:$AI$108,$B16,6))</f>
        <v/>
      </c>
      <c r="I16" s="343" t="str">
        <f>IF(INDEX(小男申込!$B$9:$AE$108,$B16,1)="","",INDEX(小男申込!$B$9:$AE$108,$B16,1))</f>
        <v/>
      </c>
      <c r="J16" s="343" t="str">
        <f>IF(INDEX(小男申込!$B$9:$AE$108,$B16,1)="","",INDEX(小男申込!$B$9:$AE$108,$B16,1))</f>
        <v/>
      </c>
      <c r="K16" s="343" t="str">
        <f>IF(INDEX(小男申込!$B$9:$AE$108,$B16,1)="","",INDEX(小男申込!$B$9:$AE$108,$B16,1))</f>
        <v/>
      </c>
      <c r="L16" s="344" t="str">
        <f>IF(INDEX(小男申込!$B$9:$AE$108,$B16,1)="","",INDEX(小男申込!$B$9:$AE$108,$B16,1))</f>
        <v/>
      </c>
      <c r="M16" s="117" t="str">
        <f>IF(INDEX(小女申込!$B$9:$AI$108,$B16,27)="","",INDEX(小女申込!$B$9:$AI$108,$B16,27)&amp;"  "&amp;INDEX(小女申込!$B$9:$AI$108,$B16,28))</f>
        <v/>
      </c>
      <c r="N16" s="98"/>
      <c r="P16" s="207"/>
      <c r="Q16" s="193">
        <v>1</v>
      </c>
      <c r="R16" t="s">
        <v>91</v>
      </c>
      <c r="W16" s="193">
        <f>Q16+1</f>
        <v>2</v>
      </c>
      <c r="X16" t="s">
        <v>91</v>
      </c>
      <c r="AB16" s="208"/>
    </row>
    <row r="17" spans="2:36" ht="15" customHeight="1">
      <c r="B17" s="111">
        <f t="shared" ref="B17:B55" si="0">B16+1</f>
        <v>2</v>
      </c>
      <c r="C17" s="118" t="str">
        <f>IF(INDEX(小女申込!$B$9:$AI$108,$B17,1)="","",INDEX(小女申込!$B$9:$AI$108,$B17,1))</f>
        <v/>
      </c>
      <c r="D17" s="119" t="str">
        <f>IF(INDEX(小女申込!$B$9:$AI$108,$B17,2)="","",INDEX(小女申込!$B$9:$AI$108,$B17,2))</f>
        <v/>
      </c>
      <c r="E17" s="120" t="str">
        <f>IF(INDEX(小女申込!$B$9:$AI$108,$B17,3)="","",INDEX(小女申込!$B$9:$AI$108,$B17,3))</f>
        <v/>
      </c>
      <c r="F17" s="121" t="str">
        <f>IF(INDEX(小女申込!$B$9:$AI$108,$B17,4)="","",INDEX(小女申込!$B$9:$AI$108,$B17,4))</f>
        <v/>
      </c>
      <c r="G17" s="122" t="str">
        <f>IF(INDEX(小女申込!$B$9:$AI$108,$B17,30)="","",INDEX(小女申込!$B$9:$AI$108,$B17,30))</f>
        <v/>
      </c>
      <c r="H17" s="339" t="str">
        <f>IF(INDEX(小女申込!$B$9:$AI$108,$B17,6)="","",INDEX(小女申込!$B$9:$AI$108,$B17,6))</f>
        <v/>
      </c>
      <c r="I17" s="339" t="str">
        <f>IF(INDEX(小男申込!$B$9:$AE$108,$B17,1)="","",INDEX(小男申込!$B$9:$AE$108,$B17,1))</f>
        <v/>
      </c>
      <c r="J17" s="339" t="str">
        <f>IF(INDEX(小男申込!$B$9:$AE$108,$B17,1)="","",INDEX(小男申込!$B$9:$AE$108,$B17,1))</f>
        <v/>
      </c>
      <c r="K17" s="339" t="str">
        <f>IF(INDEX(小男申込!$B$9:$AE$108,$B17,1)="","",INDEX(小男申込!$B$9:$AE$108,$B17,1))</f>
        <v/>
      </c>
      <c r="L17" s="340" t="str">
        <f>IF(INDEX(小男申込!$B$9:$AE$108,$B17,1)="","",INDEX(小男申込!$B$9:$AE$108,$B17,1))</f>
        <v/>
      </c>
      <c r="M17" s="123" t="str">
        <f>IF(INDEX(小女申込!$B$9:$AI$108,$B17,27)="","",INDEX(小女申込!$B$9:$AI$108,$B17,27)&amp;"  "&amp;INDEX(小女申込!$B$9:$AI$108,$B17,28))</f>
        <v/>
      </c>
      <c r="N17" s="98"/>
      <c r="P17" s="207"/>
      <c r="R17" s="124" t="s">
        <v>45</v>
      </c>
      <c r="S17" s="346" t="str">
        <f>IF(VLOOKUP(MATCH($Q16,リレー小女申込!$B$10:$B$63,0)+2,リレー小女申込!$A$10:$K$63,5)="","",VLOOKUP(MATCH($Q16,リレー小女申込!$B$10:$B$63,0)+2,リレー小女申込!$A$10:$K$63,5))</f>
        <v/>
      </c>
      <c r="T17" s="347" t="e">
        <v>#N/A</v>
      </c>
      <c r="U17" s="348" t="e">
        <v>#N/A</v>
      </c>
      <c r="X17" s="124" t="s">
        <v>45</v>
      </c>
      <c r="Y17" s="346" t="str">
        <f>IF(VLOOKUP(MATCH($W16,リレー小女申込!$G$10:$G$63,0)+2,リレー小女申込!$A$10:$K$63,10)="","",VLOOKUP(MATCH($W16,リレー小女申込!$G$10:$G$63,0)+2,リレー小女申込!$A$10:$K$63,10))</f>
        <v/>
      </c>
      <c r="Z17" s="347" t="e">
        <v>#N/A</v>
      </c>
      <c r="AA17" s="348" t="e">
        <v>#N/A</v>
      </c>
      <c r="AB17" s="208"/>
      <c r="AE17" s="326"/>
      <c r="AF17" s="326"/>
      <c r="AG17" s="326"/>
      <c r="AJ17" s="20">
        <f>IF(S17="",0,1)</f>
        <v>0</v>
      </c>
    </row>
    <row r="18" spans="2:36" ht="15" customHeight="1">
      <c r="B18" s="111">
        <f t="shared" si="0"/>
        <v>3</v>
      </c>
      <c r="C18" s="118" t="str">
        <f>IF(INDEX(小女申込!$B$9:$AI$108,$B18,1)="","",INDEX(小女申込!$B$9:$AI$108,$B18,1))</f>
        <v/>
      </c>
      <c r="D18" s="119" t="str">
        <f>IF(INDEX(小女申込!$B$9:$AI$108,$B18,2)="","",INDEX(小女申込!$B$9:$AI$108,$B18,2))</f>
        <v/>
      </c>
      <c r="E18" s="120" t="str">
        <f>IF(INDEX(小女申込!$B$9:$AI$108,$B18,3)="","",INDEX(小女申込!$B$9:$AI$108,$B18,3))</f>
        <v/>
      </c>
      <c r="F18" s="121" t="str">
        <f>IF(INDEX(小女申込!$B$9:$AI$108,$B18,4)="","",INDEX(小女申込!$B$9:$AI$108,$B18,4))</f>
        <v/>
      </c>
      <c r="G18" s="122" t="str">
        <f>IF(INDEX(小女申込!$B$9:$AI$108,$B18,30)="","",INDEX(小女申込!$B$9:$AI$108,$B18,30))</f>
        <v/>
      </c>
      <c r="H18" s="339" t="str">
        <f>IF(INDEX(小女申込!$B$9:$AI$108,$B18,6)="","",INDEX(小女申込!$B$9:$AI$108,$B18,6))</f>
        <v/>
      </c>
      <c r="I18" s="339" t="str">
        <f>IF(INDEX(小男申込!$B$9:$AE$108,$B18,1)="","",INDEX(小男申込!$B$9:$AE$108,$B18,1))</f>
        <v/>
      </c>
      <c r="J18" s="339" t="str">
        <f>IF(INDEX(小男申込!$B$9:$AE$108,$B18,1)="","",INDEX(小男申込!$B$9:$AE$108,$B18,1))</f>
        <v/>
      </c>
      <c r="K18" s="339" t="str">
        <f>IF(INDEX(小男申込!$B$9:$AE$108,$B18,1)="","",INDEX(小男申込!$B$9:$AE$108,$B18,1))</f>
        <v/>
      </c>
      <c r="L18" s="340" t="str">
        <f>IF(INDEX(小男申込!$B$9:$AE$108,$B18,1)="","",INDEX(小男申込!$B$9:$AE$108,$B18,1))</f>
        <v/>
      </c>
      <c r="M18" s="123" t="str">
        <f>IF(INDEX(小女申込!$B$9:$AI$108,$B18,27)="","",INDEX(小女申込!$B$9:$AI$108,$B18,27)&amp;"  "&amp;INDEX(小女申込!$B$9:$AI$108,$B18,28))</f>
        <v/>
      </c>
      <c r="N18" s="98"/>
      <c r="P18" s="207"/>
      <c r="R18" s="268" t="s">
        <v>174</v>
      </c>
      <c r="S18" s="125" t="s">
        <v>26</v>
      </c>
      <c r="T18" s="125" t="s">
        <v>1</v>
      </c>
      <c r="U18" s="125" t="s">
        <v>4</v>
      </c>
      <c r="V18" s="97"/>
      <c r="X18" s="268" t="s">
        <v>174</v>
      </c>
      <c r="Y18" s="125" t="s">
        <v>26</v>
      </c>
      <c r="Z18" s="125" t="s">
        <v>1</v>
      </c>
      <c r="AA18" s="125" t="s">
        <v>4</v>
      </c>
      <c r="AB18" s="208"/>
      <c r="AC18" s="97"/>
      <c r="AD18" s="126"/>
      <c r="AE18" s="97"/>
      <c r="AF18" s="97"/>
      <c r="AG18" s="97"/>
      <c r="AH18" s="97"/>
    </row>
    <row r="19" spans="2:36" ht="15" customHeight="1">
      <c r="B19" s="111">
        <f t="shared" si="0"/>
        <v>4</v>
      </c>
      <c r="C19" s="118" t="str">
        <f>IF(INDEX(小女申込!$B$9:$AI$108,$B19,1)="","",INDEX(小女申込!$B$9:$AI$108,$B19,1))</f>
        <v/>
      </c>
      <c r="D19" s="119" t="str">
        <f>IF(INDEX(小女申込!$B$9:$AI$108,$B19,2)="","",INDEX(小女申込!$B$9:$AI$108,$B19,2))</f>
        <v/>
      </c>
      <c r="E19" s="120" t="str">
        <f>IF(INDEX(小女申込!$B$9:$AI$108,$B19,3)="","",INDEX(小女申込!$B$9:$AI$108,$B19,3))</f>
        <v/>
      </c>
      <c r="F19" s="121" t="str">
        <f>IF(INDEX(小女申込!$B$9:$AI$108,$B19,4)="","",INDEX(小女申込!$B$9:$AI$108,$B19,4))</f>
        <v/>
      </c>
      <c r="G19" s="122" t="str">
        <f>IF(INDEX(小女申込!$B$9:$AI$108,$B19,30)="","",INDEX(小女申込!$B$9:$AI$108,$B19,30))</f>
        <v/>
      </c>
      <c r="H19" s="339" t="str">
        <f>IF(INDEX(小女申込!$B$9:$AI$108,$B19,6)="","",INDEX(小女申込!$B$9:$AI$108,$B19,6))</f>
        <v/>
      </c>
      <c r="I19" s="339" t="str">
        <f>IF(INDEX(小男申込!$B$9:$AE$108,$B19,1)="","",INDEX(小男申込!$B$9:$AE$108,$B19,1))</f>
        <v/>
      </c>
      <c r="J19" s="339" t="str">
        <f>IF(INDEX(小男申込!$B$9:$AE$108,$B19,1)="","",INDEX(小男申込!$B$9:$AE$108,$B19,1))</f>
        <v/>
      </c>
      <c r="K19" s="339" t="str">
        <f>IF(INDEX(小男申込!$B$9:$AE$108,$B19,1)="","",INDEX(小男申込!$B$9:$AE$108,$B19,1))</f>
        <v/>
      </c>
      <c r="L19" s="340" t="str">
        <f>IF(INDEX(小男申込!$B$9:$AE$108,$B19,1)="","",INDEX(小男申込!$B$9:$AE$108,$B19,1))</f>
        <v/>
      </c>
      <c r="M19" s="123" t="str">
        <f>IF(INDEX(小女申込!$B$9:$AI$108,$B19,27)="","",INDEX(小女申込!$B$9:$AI$108,$B19,27)&amp;"  "&amp;INDEX(小女申込!$B$9:$AI$108,$B19,28))</f>
        <v/>
      </c>
      <c r="N19" s="98"/>
      <c r="P19" s="207"/>
      <c r="Q19">
        <v>1</v>
      </c>
      <c r="R19" s="248" t="str">
        <f>IF(VLOOKUP(MATCH($Q16,リレー小女申込!$B$10:$B$63,0)+3+$Q19,リレー小女申込!$A$10:$K$63,4)="","",VLOOKUP(MATCH($Q16,リレー小女申込!$B$10:$B$63,0)+3+$Q19,リレー小女申込!$A$10:$K$63,4))</f>
        <v/>
      </c>
      <c r="S19" s="248" t="str">
        <f>IF(VLOOKUP(MATCH($Q16,リレー小女申込!$B$10:$B$63,0)+3+$Q19,リレー小女申込!$A$10:$K$63,5)="","",VLOOKUP(MATCH($Q16,リレー小女申込!$B$10:$B$63,0)+3+$Q19,リレー小女申込!$A$10:$K$63,5))</f>
        <v/>
      </c>
      <c r="T19" s="248" t="str">
        <f>IF(VLOOKUP(MATCH($Q16,リレー小女申込!$B$10:$B$63,0)+3+$Q19,リレー小女申込!$A$10:$K$63,6)="","",VLOOKUP(MATCH($Q16,リレー小女申込!$B$10:$B$63,0)+3+$Q19,リレー小女申込!$A$10:$K$63,6))</f>
        <v/>
      </c>
      <c r="U19" s="349" t="str">
        <f>IF(VLOOKUP(MATCH($Q16,リレー小女申込!$B$10:$B$63,0)+1,リレー小女申込!$A$10:$K$63,4)="","",VLOOKUP(MATCH($Q16,リレー小女申込!$B$10:$B$63,0)+1,リレー小女申込!$A$10:$K$63,4))</f>
        <v/>
      </c>
      <c r="W19">
        <v>1</v>
      </c>
      <c r="X19" s="248" t="str">
        <f>IF(VLOOKUP(MATCH($W16,リレー小女申込!$G$10:$G$63,0)+3+$W19,リレー小女申込!$A$10:$K$63,9)="","",VLOOKUP(MATCH($W16,リレー小女申込!$G$10:$G$63,0)+3+$W19,リレー小女申込!$A$10:$K$63,9))</f>
        <v/>
      </c>
      <c r="Y19" s="248" t="str">
        <f>IF(VLOOKUP(MATCH($W16,リレー小女申込!$G$10:$G$63,0)+3+$W19,リレー小女申込!$A$10:$K$63,10)="","",VLOOKUP(MATCH($W16,リレー小女申込!$G$10:$G$63,0)+3+$W19,リレー小女申込!$A$10:$K$63,10))</f>
        <v/>
      </c>
      <c r="Z19" s="248" t="str">
        <f>IF(VLOOKUP(MATCH($W16,リレー小女申込!$G$10:$G$63,0)+3+$W19,リレー小女申込!$A$10:$K$63,11)="","",VLOOKUP(MATCH($W16,リレー小女申込!$G$10:$G$63,0)+3+$W19,リレー小女申込!$A$10:$K$63,11))</f>
        <v/>
      </c>
      <c r="AA19" s="349" t="str">
        <f>IF(VLOOKUP(MATCH($W16,リレー小女申込!$G$10:$G$63,0)+1,リレー小女申込!$A$10:$K$63,9)="","",VLOOKUP(MATCH($W16,リレー小女申込!$G$10:$G$63,0)+1,リレー小女申込!$A$10:$K$63,9))</f>
        <v/>
      </c>
      <c r="AB19" s="208"/>
      <c r="AF19" s="97"/>
      <c r="AG19" s="345"/>
      <c r="AH19" s="103"/>
      <c r="AJ19" s="20">
        <f>IF(Y17="",0,1)</f>
        <v>0</v>
      </c>
    </row>
    <row r="20" spans="2:36" ht="15" customHeight="1">
      <c r="B20" s="111">
        <f t="shared" si="0"/>
        <v>5</v>
      </c>
      <c r="C20" s="118" t="str">
        <f>IF(INDEX(小女申込!$B$9:$AI$108,$B20,1)="","",INDEX(小女申込!$B$9:$AI$108,$B20,1))</f>
        <v/>
      </c>
      <c r="D20" s="119" t="str">
        <f>IF(INDEX(小女申込!$B$9:$AI$108,$B20,2)="","",INDEX(小女申込!$B$9:$AI$108,$B20,2))</f>
        <v/>
      </c>
      <c r="E20" s="120" t="str">
        <f>IF(INDEX(小女申込!$B$9:$AI$108,$B20,3)="","",INDEX(小女申込!$B$9:$AI$108,$B20,3))</f>
        <v/>
      </c>
      <c r="F20" s="121" t="str">
        <f>IF(INDEX(小女申込!$B$9:$AI$108,$B20,4)="","",INDEX(小女申込!$B$9:$AI$108,$B20,4))</f>
        <v/>
      </c>
      <c r="G20" s="122" t="str">
        <f>IF(INDEX(小女申込!$B$9:$AI$108,$B20,30)="","",INDEX(小女申込!$B$9:$AI$108,$B20,30))</f>
        <v/>
      </c>
      <c r="H20" s="339" t="str">
        <f>IF(INDEX(小女申込!$B$9:$AI$108,$B20,6)="","",INDEX(小女申込!$B$9:$AI$108,$B20,6))</f>
        <v/>
      </c>
      <c r="I20" s="339" t="str">
        <f>IF(INDEX(小男申込!$B$9:$AE$108,$B20,1)="","",INDEX(小男申込!$B$9:$AE$108,$B20,1))</f>
        <v/>
      </c>
      <c r="J20" s="339" t="str">
        <f>IF(INDEX(小男申込!$B$9:$AE$108,$B20,1)="","",INDEX(小男申込!$B$9:$AE$108,$B20,1))</f>
        <v/>
      </c>
      <c r="K20" s="339" t="str">
        <f>IF(INDEX(小男申込!$B$9:$AE$108,$B20,1)="","",INDEX(小男申込!$B$9:$AE$108,$B20,1))</f>
        <v/>
      </c>
      <c r="L20" s="340" t="str">
        <f>IF(INDEX(小男申込!$B$9:$AE$108,$B20,1)="","",INDEX(小男申込!$B$9:$AE$108,$B20,1))</f>
        <v/>
      </c>
      <c r="M20" s="123" t="str">
        <f>IF(INDEX(小女申込!$B$9:$AI$108,$B20,27)="","",INDEX(小女申込!$B$9:$AI$108,$B20,27)&amp;"  "&amp;INDEX(小女申込!$B$9:$AI$108,$B20,28))</f>
        <v/>
      </c>
      <c r="N20" s="98"/>
      <c r="P20" s="207"/>
      <c r="Q20">
        <v>2</v>
      </c>
      <c r="R20" s="248" t="str">
        <f>IF(VLOOKUP(MATCH($Q16,リレー小女申込!$B$10:$B$63,0)+3+$Q20,リレー小女申込!$A$10:$K$63,4)="","",VLOOKUP(MATCH($Q16,リレー小女申込!$B$10:$B$63,0)+3+$Q20,リレー小女申込!$A$10:$K$63,4))</f>
        <v/>
      </c>
      <c r="S20" s="248" t="str">
        <f>IF(VLOOKUP(MATCH($Q16,リレー小女申込!$B$10:$B$63,0)+3+$Q20,リレー小女申込!$A$10:$K$63,5)="","",VLOOKUP(MATCH($Q16,リレー小女申込!$B$10:$B$63,0)+3+$Q20,リレー小女申込!$A$10:$K$63,5))</f>
        <v/>
      </c>
      <c r="T20" s="248" t="str">
        <f>IF(VLOOKUP(MATCH($Q16,リレー小女申込!$B$10:$B$63,0)+3+$Q20,リレー小女申込!$A$10:$K$63,6)="","",VLOOKUP(MATCH($Q16,リレー小女申込!$B$10:$B$63,0)+3+$Q20,リレー小女申込!$A$10:$K$63,6))</f>
        <v/>
      </c>
      <c r="U20" s="350" t="e">
        <v>#N/A</v>
      </c>
      <c r="W20">
        <v>2</v>
      </c>
      <c r="X20" s="248" t="str">
        <f>IF(VLOOKUP(MATCH($W16,リレー小女申込!$G$10:$G$63,0)+3+$W20,リレー小女申込!$A$10:$K$63,9)="","",VLOOKUP(MATCH($W16,リレー小女申込!$G$10:$G$63,0)+3+$W20,リレー小女申込!$A$10:$K$63,9))</f>
        <v/>
      </c>
      <c r="Y20" s="248" t="str">
        <f>IF(VLOOKUP(MATCH($W16,リレー小女申込!$G$10:$G$63,0)+3+$W20,リレー小女申込!$A$10:$K$63,10)="","",VLOOKUP(MATCH($W16,リレー小女申込!$G$10:$G$63,0)+3+$W20,リレー小女申込!$A$10:$K$63,10))</f>
        <v/>
      </c>
      <c r="Z20" s="248" t="str">
        <f>IF(VLOOKUP(MATCH($W16,リレー小女申込!$G$10:$G$63,0)+3+$W20,リレー小女申込!$A$10:$K$63,11)="","",VLOOKUP(MATCH($W16,リレー小女申込!$G$10:$G$63,0)+3+$W20,リレー小女申込!$A$10:$K$63,11))</f>
        <v/>
      </c>
      <c r="AA20" s="350" t="e">
        <v>#N/A</v>
      </c>
      <c r="AB20" s="208"/>
      <c r="AF20" s="97"/>
      <c r="AG20" s="345"/>
      <c r="AH20" s="103"/>
    </row>
    <row r="21" spans="2:36" ht="15" customHeight="1">
      <c r="B21" s="111">
        <f t="shared" si="0"/>
        <v>6</v>
      </c>
      <c r="C21" s="118" t="str">
        <f>IF(INDEX(小女申込!$B$9:$AI$108,$B21,1)="","",INDEX(小女申込!$B$9:$AI$108,$B21,1))</f>
        <v/>
      </c>
      <c r="D21" s="119" t="str">
        <f>IF(INDEX(小女申込!$B$9:$AI$108,$B21,2)="","",INDEX(小女申込!$B$9:$AI$108,$B21,2))</f>
        <v/>
      </c>
      <c r="E21" s="120" t="str">
        <f>IF(INDEX(小女申込!$B$9:$AI$108,$B21,3)="","",INDEX(小女申込!$B$9:$AI$108,$B21,3))</f>
        <v/>
      </c>
      <c r="F21" s="121" t="str">
        <f>IF(INDEX(小女申込!$B$9:$AI$108,$B21,4)="","",INDEX(小女申込!$B$9:$AI$108,$B21,4))</f>
        <v/>
      </c>
      <c r="G21" s="122" t="str">
        <f>IF(INDEX(小女申込!$B$9:$AI$108,$B21,30)="","",INDEX(小女申込!$B$9:$AI$108,$B21,30))</f>
        <v/>
      </c>
      <c r="H21" s="339" t="str">
        <f>IF(INDEX(小女申込!$B$9:$AI$108,$B21,6)="","",INDEX(小女申込!$B$9:$AI$108,$B21,6))</f>
        <v/>
      </c>
      <c r="I21" s="339" t="str">
        <f>IF(INDEX(小男申込!$B$9:$AE$108,$B21,1)="","",INDEX(小男申込!$B$9:$AE$108,$B21,1))</f>
        <v/>
      </c>
      <c r="J21" s="339" t="str">
        <f>IF(INDEX(小男申込!$B$9:$AE$108,$B21,1)="","",INDEX(小男申込!$B$9:$AE$108,$B21,1))</f>
        <v/>
      </c>
      <c r="K21" s="339" t="str">
        <f>IF(INDEX(小男申込!$B$9:$AE$108,$B21,1)="","",INDEX(小男申込!$B$9:$AE$108,$B21,1))</f>
        <v/>
      </c>
      <c r="L21" s="340" t="str">
        <f>IF(INDEX(小男申込!$B$9:$AE$108,$B21,1)="","",INDEX(小男申込!$B$9:$AE$108,$B21,1))</f>
        <v/>
      </c>
      <c r="M21" s="123" t="str">
        <f>IF(INDEX(小女申込!$B$9:$AI$108,$B21,27)="","",INDEX(小女申込!$B$9:$AI$108,$B21,27)&amp;"  "&amp;INDEX(小女申込!$B$9:$AI$108,$B21,28))</f>
        <v/>
      </c>
      <c r="N21" s="98"/>
      <c r="P21" s="207"/>
      <c r="Q21">
        <v>3</v>
      </c>
      <c r="R21" s="248" t="str">
        <f>IF(VLOOKUP(MATCH($Q16,リレー小女申込!$B$10:$B$63,0)+3+$Q21,リレー小女申込!$A$10:$K$63,4)="","",VLOOKUP(MATCH($Q16,リレー小女申込!$B$10:$B$63,0)+3+$Q21,リレー小女申込!$A$10:$K$63,4))</f>
        <v/>
      </c>
      <c r="S21" s="248" t="str">
        <f>IF(VLOOKUP(MATCH($Q16,リレー小女申込!$B$10:$B$63,0)+3+$Q21,リレー小女申込!$A$10:$K$63,5)="","",VLOOKUP(MATCH($Q16,リレー小女申込!$B$10:$B$63,0)+3+$Q21,リレー小女申込!$A$10:$K$63,5))</f>
        <v/>
      </c>
      <c r="T21" s="248" t="str">
        <f>IF(VLOOKUP(MATCH($Q16,リレー小女申込!$B$10:$B$63,0)+3+$Q21,リレー小女申込!$A$10:$K$63,6)="","",VLOOKUP(MATCH($Q16,リレー小女申込!$B$10:$B$63,0)+3+$Q21,リレー小女申込!$A$10:$K$63,6))</f>
        <v/>
      </c>
      <c r="U21" s="350" t="e">
        <v>#N/A</v>
      </c>
      <c r="W21">
        <v>3</v>
      </c>
      <c r="X21" s="248" t="str">
        <f>IF(VLOOKUP(MATCH($W16,リレー小女申込!$G$10:$G$63,0)+3+$W21,リレー小女申込!$A$10:$K$63,9)="","",VLOOKUP(MATCH($W16,リレー小女申込!$G$10:$G$63,0)+3+$W21,リレー小女申込!$A$10:$K$63,9))</f>
        <v/>
      </c>
      <c r="Y21" s="248" t="str">
        <f>IF(VLOOKUP(MATCH($W16,リレー小女申込!$G$10:$G$63,0)+3+$W21,リレー小女申込!$A$10:$K$63,10)="","",VLOOKUP(MATCH($W16,リレー小女申込!$G$10:$G$63,0)+3+$W21,リレー小女申込!$A$10:$K$63,10))</f>
        <v/>
      </c>
      <c r="Z21" s="248" t="str">
        <f>IF(VLOOKUP(MATCH($W16,リレー小女申込!$G$10:$G$63,0)+3+$W21,リレー小女申込!$A$10:$K$63,11)="","",VLOOKUP(MATCH($W16,リレー小女申込!$G$10:$G$63,0)+3+$W21,リレー小女申込!$A$10:$K$63,11))</f>
        <v/>
      </c>
      <c r="AA21" s="350" t="e">
        <v>#N/A</v>
      </c>
      <c r="AB21" s="208"/>
      <c r="AF21" s="97"/>
      <c r="AG21" s="345"/>
      <c r="AH21" s="103"/>
      <c r="AJ21" s="103"/>
    </row>
    <row r="22" spans="2:36" ht="15" customHeight="1">
      <c r="B22" s="111">
        <f t="shared" si="0"/>
        <v>7</v>
      </c>
      <c r="C22" s="118" t="str">
        <f>IF(INDEX(小女申込!$B$9:$AI$108,$B22,1)="","",INDEX(小女申込!$B$9:$AI$108,$B22,1))</f>
        <v/>
      </c>
      <c r="D22" s="119" t="str">
        <f>IF(INDEX(小女申込!$B$9:$AI$108,$B22,2)="","",INDEX(小女申込!$B$9:$AI$108,$B22,2))</f>
        <v/>
      </c>
      <c r="E22" s="120" t="str">
        <f>IF(INDEX(小女申込!$B$9:$AI$108,$B22,3)="","",INDEX(小女申込!$B$9:$AI$108,$B22,3))</f>
        <v/>
      </c>
      <c r="F22" s="121" t="str">
        <f>IF(INDEX(小女申込!$B$9:$AI$108,$B22,4)="","",INDEX(小女申込!$B$9:$AI$108,$B22,4))</f>
        <v/>
      </c>
      <c r="G22" s="122" t="str">
        <f>IF(INDEX(小女申込!$B$9:$AI$108,$B22,30)="","",INDEX(小女申込!$B$9:$AI$108,$B22,30))</f>
        <v/>
      </c>
      <c r="H22" s="339" t="str">
        <f>IF(INDEX(小女申込!$B$9:$AI$108,$B22,6)="","",INDEX(小女申込!$B$9:$AI$108,$B22,6))</f>
        <v/>
      </c>
      <c r="I22" s="339" t="str">
        <f>IF(INDEX(小男申込!$B$9:$AE$108,$B22,1)="","",INDEX(小男申込!$B$9:$AE$108,$B22,1))</f>
        <v/>
      </c>
      <c r="J22" s="339" t="str">
        <f>IF(INDEX(小男申込!$B$9:$AE$108,$B22,1)="","",INDEX(小男申込!$B$9:$AE$108,$B22,1))</f>
        <v/>
      </c>
      <c r="K22" s="339" t="str">
        <f>IF(INDEX(小男申込!$B$9:$AE$108,$B22,1)="","",INDEX(小男申込!$B$9:$AE$108,$B22,1))</f>
        <v/>
      </c>
      <c r="L22" s="340" t="str">
        <f>IF(INDEX(小男申込!$B$9:$AE$108,$B22,1)="","",INDEX(小男申込!$B$9:$AE$108,$B22,1))</f>
        <v/>
      </c>
      <c r="M22" s="123" t="str">
        <f>IF(INDEX(小女申込!$B$9:$AI$108,$B22,27)="","",INDEX(小女申込!$B$9:$AI$108,$B22,27)&amp;"  "&amp;INDEX(小女申込!$B$9:$AI$108,$B22,28))</f>
        <v/>
      </c>
      <c r="N22" s="98"/>
      <c r="P22" s="207"/>
      <c r="Q22">
        <v>4</v>
      </c>
      <c r="R22" s="248" t="str">
        <f>IF(VLOOKUP(MATCH($Q16,リレー小女申込!$B$10:$B$63,0)+3+$Q22,リレー小女申込!$A$10:$K$63,4)="","",VLOOKUP(MATCH($Q16,リレー小女申込!$B$10:$B$63,0)+3+$Q22,リレー小女申込!$A$10:$K$63,4))</f>
        <v/>
      </c>
      <c r="S22" s="248" t="str">
        <f>IF(VLOOKUP(MATCH($Q16,リレー小女申込!$B$10:$B$63,0)+3+$Q22,リレー小女申込!$A$10:$K$63,5)="","",VLOOKUP(MATCH($Q16,リレー小女申込!$B$10:$B$63,0)+3+$Q22,リレー小女申込!$A$10:$K$63,5))</f>
        <v/>
      </c>
      <c r="T22" s="248" t="str">
        <f>IF(VLOOKUP(MATCH($Q16,リレー小女申込!$B$10:$B$63,0)+3+$Q22,リレー小女申込!$A$10:$K$63,6)="","",VLOOKUP(MATCH($Q16,リレー小女申込!$B$10:$B$63,0)+3+$Q22,リレー小女申込!$A$10:$K$63,6))</f>
        <v/>
      </c>
      <c r="U22" s="350" t="s">
        <v>168</v>
      </c>
      <c r="W22">
        <v>4</v>
      </c>
      <c r="X22" s="248" t="str">
        <f>IF(VLOOKUP(MATCH($W16,リレー小女申込!$G$10:$G$63,0)+3+$W22,リレー小女申込!$A$10:$K$63,9)="","",VLOOKUP(MATCH($W16,リレー小女申込!$G$10:$G$63,0)+3+$W22,リレー小女申込!$A$10:$K$63,9))</f>
        <v/>
      </c>
      <c r="Y22" s="248" t="str">
        <f>IF(VLOOKUP(MATCH($W16,リレー小女申込!$G$10:$G$63,0)+3+$W22,リレー小女申込!$A$10:$K$63,10)="","",VLOOKUP(MATCH($W16,リレー小女申込!$G$10:$G$63,0)+3+$W22,リレー小女申込!$A$10:$K$63,10))</f>
        <v/>
      </c>
      <c r="Z22" s="248" t="str">
        <f>IF(VLOOKUP(MATCH($W16,リレー小女申込!$G$10:$G$63,0)+3+$W22,リレー小女申込!$A$10:$K$63,11)="","",VLOOKUP(MATCH($W16,リレー小女申込!$G$10:$G$63,0)+3+$W22,リレー小女申込!$A$10:$K$63,11))</f>
        <v/>
      </c>
      <c r="AA22" s="350" t="s">
        <v>168</v>
      </c>
      <c r="AB22" s="208"/>
      <c r="AF22" s="97"/>
      <c r="AG22" s="345"/>
      <c r="AH22" s="103"/>
    </row>
    <row r="23" spans="2:36" ht="15" customHeight="1">
      <c r="B23" s="111">
        <f t="shared" si="0"/>
        <v>8</v>
      </c>
      <c r="C23" s="118" t="str">
        <f>IF(INDEX(小女申込!$B$9:$AI$108,$B23,1)="","",INDEX(小女申込!$B$9:$AI$108,$B23,1))</f>
        <v/>
      </c>
      <c r="D23" s="119" t="str">
        <f>IF(INDEX(小女申込!$B$9:$AI$108,$B23,2)="","",INDEX(小女申込!$B$9:$AI$108,$B23,2))</f>
        <v/>
      </c>
      <c r="E23" s="120" t="str">
        <f>IF(INDEX(小女申込!$B$9:$AI$108,$B23,3)="","",INDEX(小女申込!$B$9:$AI$108,$B23,3))</f>
        <v/>
      </c>
      <c r="F23" s="121" t="str">
        <f>IF(INDEX(小女申込!$B$9:$AI$108,$B23,4)="","",INDEX(小女申込!$B$9:$AI$108,$B23,4))</f>
        <v/>
      </c>
      <c r="G23" s="122" t="str">
        <f>IF(INDEX(小女申込!$B$9:$AI$108,$B23,30)="","",INDEX(小女申込!$B$9:$AI$108,$B23,30))</f>
        <v/>
      </c>
      <c r="H23" s="339" t="str">
        <f>IF(INDEX(小女申込!$B$9:$AI$108,$B23,6)="","",INDEX(小女申込!$B$9:$AI$108,$B23,6))</f>
        <v/>
      </c>
      <c r="I23" s="339" t="str">
        <f>IF(INDEX(小男申込!$B$9:$AE$108,$B23,1)="","",INDEX(小男申込!$B$9:$AE$108,$B23,1))</f>
        <v/>
      </c>
      <c r="J23" s="339" t="str">
        <f>IF(INDEX(小男申込!$B$9:$AE$108,$B23,1)="","",INDEX(小男申込!$B$9:$AE$108,$B23,1))</f>
        <v/>
      </c>
      <c r="K23" s="339" t="str">
        <f>IF(INDEX(小男申込!$B$9:$AE$108,$B23,1)="","",INDEX(小男申込!$B$9:$AE$108,$B23,1))</f>
        <v/>
      </c>
      <c r="L23" s="340" t="str">
        <f>IF(INDEX(小男申込!$B$9:$AE$108,$B23,1)="","",INDEX(小男申込!$B$9:$AE$108,$B23,1))</f>
        <v/>
      </c>
      <c r="M23" s="123" t="str">
        <f>IF(INDEX(小女申込!$B$9:$AI$108,$B23,27)="","",INDEX(小女申込!$B$9:$AI$108,$B23,27)&amp;"  "&amp;INDEX(小女申込!$B$9:$AI$108,$B23,28))</f>
        <v/>
      </c>
      <c r="N23" s="98"/>
      <c r="P23" s="207"/>
      <c r="Q23">
        <v>5</v>
      </c>
      <c r="R23" s="248" t="str">
        <f>IF(VLOOKUP(MATCH($Q16,リレー小女申込!$B$10:$B$63,0)+3+$Q23,リレー小女申込!$A$10:$K$63,4)="","",VLOOKUP(MATCH($Q16,リレー小女申込!$B$10:$B$63,0)+3+$Q23,リレー小女申込!$A$10:$K$63,4))</f>
        <v/>
      </c>
      <c r="S23" s="248" t="str">
        <f>IF(VLOOKUP(MATCH($Q16,リレー小女申込!$B$10:$B$63,0)+3+$Q23,リレー小女申込!$A$10:$K$63,5)="","",VLOOKUP(MATCH($Q16,リレー小女申込!$B$10:$B$63,0)+3+$Q23,リレー小女申込!$A$10:$K$63,5))</f>
        <v/>
      </c>
      <c r="T23" s="248" t="str">
        <f>IF(VLOOKUP(MATCH($Q16,リレー小女申込!$B$10:$B$63,0)+3+$Q23,リレー小女申込!$A$10:$K$63,6)="","",VLOOKUP(MATCH($Q16,リレー小女申込!$B$10:$B$63,0)+3+$Q23,リレー小女申込!$A$10:$K$63,6))</f>
        <v/>
      </c>
      <c r="U23" s="350">
        <v>0</v>
      </c>
      <c r="W23">
        <v>5</v>
      </c>
      <c r="X23" s="248" t="str">
        <f>IF(VLOOKUP(MATCH($W16,リレー小女申込!$G$10:$G$63,0)+3+$W23,リレー小女申込!$A$10:$K$63,9)="","",VLOOKUP(MATCH($W16,リレー小女申込!$G$10:$G$63,0)+3+$W23,リレー小女申込!$A$10:$K$63,9))</f>
        <v/>
      </c>
      <c r="Y23" s="248" t="str">
        <f>IF(VLOOKUP(MATCH($W16,リレー小女申込!$G$10:$G$63,0)+3+$W23,リレー小女申込!$A$10:$K$63,10)="","",VLOOKUP(MATCH($W16,リレー小女申込!$G$10:$G$63,0)+3+$W23,リレー小女申込!$A$10:$K$63,10))</f>
        <v/>
      </c>
      <c r="Z23" s="248" t="str">
        <f>IF(VLOOKUP(MATCH($W16,リレー小女申込!$G$10:$G$63,0)+3+$W23,リレー小女申込!$A$10:$K$63,11)="","",VLOOKUP(MATCH($W16,リレー小女申込!$G$10:$G$63,0)+3+$W23,リレー小女申込!$A$10:$K$63,11))</f>
        <v/>
      </c>
      <c r="AA23" s="350">
        <v>0</v>
      </c>
      <c r="AB23" s="208"/>
      <c r="AF23" s="97"/>
      <c r="AG23" s="345"/>
      <c r="AH23" s="103"/>
    </row>
    <row r="24" spans="2:36" ht="15" customHeight="1">
      <c r="B24" s="111">
        <f t="shared" si="0"/>
        <v>9</v>
      </c>
      <c r="C24" s="118" t="str">
        <f>IF(INDEX(小女申込!$B$9:$AI$108,$B24,1)="","",INDEX(小女申込!$B$9:$AI$108,$B24,1))</f>
        <v/>
      </c>
      <c r="D24" s="119" t="str">
        <f>IF(INDEX(小女申込!$B$9:$AI$108,$B24,2)="","",INDEX(小女申込!$B$9:$AI$108,$B24,2))</f>
        <v/>
      </c>
      <c r="E24" s="120" t="str">
        <f>IF(INDEX(小女申込!$B$9:$AI$108,$B24,3)="","",INDEX(小女申込!$B$9:$AI$108,$B24,3))</f>
        <v/>
      </c>
      <c r="F24" s="121" t="str">
        <f>IF(INDEX(小女申込!$B$9:$AI$108,$B24,4)="","",INDEX(小女申込!$B$9:$AI$108,$B24,4))</f>
        <v/>
      </c>
      <c r="G24" s="122" t="str">
        <f>IF(INDEX(小女申込!$B$9:$AI$108,$B24,30)="","",INDEX(小女申込!$B$9:$AI$108,$B24,30))</f>
        <v/>
      </c>
      <c r="H24" s="339" t="str">
        <f>IF(INDEX(小女申込!$B$9:$AI$108,$B24,6)="","",INDEX(小女申込!$B$9:$AI$108,$B24,6))</f>
        <v/>
      </c>
      <c r="I24" s="339" t="str">
        <f>IF(INDEX(小男申込!$B$9:$AE$108,$B24,1)="","",INDEX(小男申込!$B$9:$AE$108,$B24,1))</f>
        <v/>
      </c>
      <c r="J24" s="339" t="str">
        <f>IF(INDEX(小男申込!$B$9:$AE$108,$B24,1)="","",INDEX(小男申込!$B$9:$AE$108,$B24,1))</f>
        <v/>
      </c>
      <c r="K24" s="339" t="str">
        <f>IF(INDEX(小男申込!$B$9:$AE$108,$B24,1)="","",INDEX(小男申込!$B$9:$AE$108,$B24,1))</f>
        <v/>
      </c>
      <c r="L24" s="340" t="str">
        <f>IF(INDEX(小男申込!$B$9:$AE$108,$B24,1)="","",INDEX(小男申込!$B$9:$AE$108,$B24,1))</f>
        <v/>
      </c>
      <c r="M24" s="123" t="str">
        <f>IF(INDEX(小女申込!$B$9:$AI$108,$B24,27)="","",INDEX(小女申込!$B$9:$AI$108,$B24,27)&amp;"  "&amp;INDEX(小女申込!$B$9:$AI$108,$B24,28))</f>
        <v/>
      </c>
      <c r="N24" s="98"/>
      <c r="P24" s="207"/>
      <c r="Q24">
        <v>6</v>
      </c>
      <c r="R24" s="248" t="str">
        <f>IF(VLOOKUP(MATCH($Q16,リレー小女申込!$B$10:$B$63,0)+3+$Q24,リレー小女申込!$A$10:$K$63,4)="","",VLOOKUP(MATCH($Q16,リレー小女申込!$B$10:$B$63,0)+3+$Q24,リレー小女申込!$A$10:$K$63,4))</f>
        <v/>
      </c>
      <c r="S24" s="248" t="str">
        <f>IF(VLOOKUP(MATCH($Q16,リレー小女申込!$B$10:$B$63,0)+3+$Q24,リレー小女申込!$A$10:$K$63,5)="","",VLOOKUP(MATCH($Q16,リレー小女申込!$B$10:$B$63,0)+3+$Q24,リレー小女申込!$A$10:$K$63,5))</f>
        <v/>
      </c>
      <c r="T24" s="248" t="str">
        <f>IF(VLOOKUP(MATCH($Q16,リレー小女申込!$B$10:$B$63,0)+3+$Q24,リレー小女申込!$A$10:$K$63,6)="","",VLOOKUP(MATCH($Q16,リレー小女申込!$B$10:$B$63,0)+3+$Q24,リレー小女申込!$A$10:$K$63,6))</f>
        <v/>
      </c>
      <c r="U24" s="351" t="s">
        <v>168</v>
      </c>
      <c r="W24">
        <v>6</v>
      </c>
      <c r="X24" s="248" t="str">
        <f>IF(VLOOKUP(MATCH($W16,リレー小女申込!$G$10:$G$63,0)+3+$W24,リレー小女申込!$A$10:$K$63,9)="","",VLOOKUP(MATCH($W16,リレー小女申込!$G$10:$G$63,0)+3+$W24,リレー小女申込!$A$10:$K$63,9))</f>
        <v/>
      </c>
      <c r="Y24" s="248" t="str">
        <f>IF(VLOOKUP(MATCH($W16,リレー小女申込!$G$10:$G$63,0)+3+$W24,リレー小女申込!$A$10:$K$63,10)="","",VLOOKUP(MATCH($W16,リレー小女申込!$G$10:$G$63,0)+3+$W24,リレー小女申込!$A$10:$K$63,10))</f>
        <v/>
      </c>
      <c r="Z24" s="248" t="str">
        <f>IF(VLOOKUP(MATCH($W16,リレー小女申込!$G$10:$G$63,0)+3+$W24,リレー小女申込!$A$10:$K$63,11)="","",VLOOKUP(MATCH($W16,リレー小女申込!$G$10:$G$63,0)+3+$W24,リレー小女申込!$A$10:$K$63,11))</f>
        <v/>
      </c>
      <c r="AA24" s="351" t="s">
        <v>168</v>
      </c>
      <c r="AB24" s="208"/>
      <c r="AF24" s="97"/>
      <c r="AG24" s="345"/>
      <c r="AH24" s="103"/>
    </row>
    <row r="25" spans="2:36" ht="15" customHeight="1">
      <c r="B25" s="111">
        <f t="shared" si="0"/>
        <v>10</v>
      </c>
      <c r="C25" s="127" t="str">
        <f>IF(INDEX(小女申込!$B$9:$AI$108,$B25,1)="","",INDEX(小女申込!$B$9:$AI$108,$B25,1))</f>
        <v/>
      </c>
      <c r="D25" s="128" t="str">
        <f>IF(INDEX(小女申込!$B$9:$AI$108,$B25,2)="","",INDEX(小女申込!$B$9:$AI$108,$B25,2))</f>
        <v/>
      </c>
      <c r="E25" s="129" t="str">
        <f>IF(INDEX(小女申込!$B$9:$AI$108,$B25,3)="","",INDEX(小女申込!$B$9:$AI$108,$B25,3))</f>
        <v/>
      </c>
      <c r="F25" s="130" t="str">
        <f>IF(INDEX(小女申込!$B$9:$AI$108,$B25,4)="","",INDEX(小女申込!$B$9:$AI$108,$B25,4))</f>
        <v/>
      </c>
      <c r="G25" s="131" t="str">
        <f>IF(INDEX(小女申込!$B$9:$AI$108,$B25,30)="","",INDEX(小女申込!$B$9:$AI$108,$B25,30))</f>
        <v/>
      </c>
      <c r="H25" s="341" t="str">
        <f>IF(INDEX(小女申込!$B$9:$AI$108,$B25,6)="","",INDEX(小女申込!$B$9:$AI$108,$B25,6))</f>
        <v/>
      </c>
      <c r="I25" s="341" t="str">
        <f>IF(INDEX(小男申込!$B$9:$AE$108,$B25,1)="","",INDEX(小男申込!$B$9:$AE$108,$B25,1))</f>
        <v/>
      </c>
      <c r="J25" s="341" t="str">
        <f>IF(INDEX(小男申込!$B$9:$AE$108,$B25,1)="","",INDEX(小男申込!$B$9:$AE$108,$B25,1))</f>
        <v/>
      </c>
      <c r="K25" s="341" t="str">
        <f>IF(INDEX(小男申込!$B$9:$AE$108,$B25,1)="","",INDEX(小男申込!$B$9:$AE$108,$B25,1))</f>
        <v/>
      </c>
      <c r="L25" s="342" t="str">
        <f>IF(INDEX(小男申込!$B$9:$AE$108,$B25,1)="","",INDEX(小男申込!$B$9:$AE$108,$B25,1))</f>
        <v/>
      </c>
      <c r="M25" s="132" t="str">
        <f>IF(INDEX(小女申込!$B$9:$AI$108,$B25,27)="","",INDEX(小女申込!$B$9:$AI$108,$B25,27)&amp;"  "&amp;INDEX(小女申込!$B$9:$AI$108,$B25,28))</f>
        <v/>
      </c>
      <c r="N25" s="98"/>
      <c r="P25" s="207"/>
      <c r="AB25" s="208"/>
    </row>
    <row r="26" spans="2:36" ht="15" customHeight="1">
      <c r="B26" s="111">
        <f t="shared" si="0"/>
        <v>11</v>
      </c>
      <c r="C26" s="112" t="str">
        <f>IF(INDEX(小女申込!$B$9:$AI$108,$B26,1)="","",INDEX(小女申込!$B$9:$AI$108,$B26,1))</f>
        <v/>
      </c>
      <c r="D26" s="113" t="str">
        <f>IF(INDEX(小女申込!$B$9:$AI$108,$B26,2)="","",INDEX(小女申込!$B$9:$AI$108,$B26,2))</f>
        <v/>
      </c>
      <c r="E26" s="114" t="str">
        <f>IF(INDEX(小女申込!$B$9:$AI$108,$B26,3)="","",INDEX(小女申込!$B$9:$AI$108,$B26,3))</f>
        <v/>
      </c>
      <c r="F26" s="115" t="str">
        <f>IF(INDEX(小女申込!$B$9:$AI$108,$B26,4)="","",INDEX(小女申込!$B$9:$AI$108,$B26,4))</f>
        <v/>
      </c>
      <c r="G26" s="116" t="str">
        <f>IF(INDEX(小女申込!$B$9:$AI$108,$B26,30)="","",INDEX(小女申込!$B$9:$AI$108,$B26,30))</f>
        <v/>
      </c>
      <c r="H26" s="343" t="str">
        <f>IF(INDEX(小女申込!$B$9:$AI$108,$B26,6)="","",INDEX(小女申込!$B$9:$AI$108,$B26,6))</f>
        <v/>
      </c>
      <c r="I26" s="343" t="str">
        <f>IF(INDEX(小男申込!$B$9:$AE$108,$B26,1)="","",INDEX(小男申込!$B$9:$AE$108,$B26,1))</f>
        <v/>
      </c>
      <c r="J26" s="343" t="str">
        <f>IF(INDEX(小男申込!$B$9:$AE$108,$B26,1)="","",INDEX(小男申込!$B$9:$AE$108,$B26,1))</f>
        <v/>
      </c>
      <c r="K26" s="343" t="str">
        <f>IF(INDEX(小男申込!$B$9:$AE$108,$B26,1)="","",INDEX(小男申込!$B$9:$AE$108,$B26,1))</f>
        <v/>
      </c>
      <c r="L26" s="344" t="str">
        <f>IF(INDEX(小男申込!$B$9:$AE$108,$B26,1)="","",INDEX(小男申込!$B$9:$AE$108,$B26,1))</f>
        <v/>
      </c>
      <c r="M26" s="133" t="str">
        <f>IF(INDEX(小女申込!$B$9:$AI$108,$B26,27)="","",INDEX(小女申込!$B$9:$AI$108,$B26,27)&amp;"  "&amp;INDEX(小女申込!$B$9:$AI$108,$B26,28))</f>
        <v/>
      </c>
      <c r="N26" s="98"/>
      <c r="Q26" s="215"/>
      <c r="W26" s="215"/>
    </row>
    <row r="27" spans="2:36" ht="15" customHeight="1">
      <c r="B27" s="111">
        <f t="shared" si="0"/>
        <v>12</v>
      </c>
      <c r="C27" s="118" t="str">
        <f>IF(INDEX(小女申込!$B$9:$AI$108,$B27,1)="","",INDEX(小女申込!$B$9:$AI$108,$B27,1))</f>
        <v/>
      </c>
      <c r="D27" s="119" t="str">
        <f>IF(INDEX(小女申込!$B$9:$AI$108,$B27,2)="","",INDEX(小女申込!$B$9:$AI$108,$B27,2))</f>
        <v/>
      </c>
      <c r="E27" s="120" t="str">
        <f>IF(INDEX(小女申込!$B$9:$AI$108,$B27,3)="","",INDEX(小女申込!$B$9:$AI$108,$B27,3))</f>
        <v/>
      </c>
      <c r="F27" s="121" t="str">
        <f>IF(INDEX(小女申込!$B$9:$AI$108,$B27,4)="","",INDEX(小女申込!$B$9:$AI$108,$B27,4))</f>
        <v/>
      </c>
      <c r="G27" s="122" t="str">
        <f>IF(INDEX(小女申込!$B$9:$AI$108,$B27,30)="","",INDEX(小女申込!$B$9:$AI$108,$B27,30))</f>
        <v/>
      </c>
      <c r="H27" s="339" t="str">
        <f>IF(INDEX(小女申込!$B$9:$AI$108,$B27,6)="","",INDEX(小女申込!$B$9:$AI$108,$B27,6))</f>
        <v/>
      </c>
      <c r="I27" s="339" t="str">
        <f>IF(INDEX(小男申込!$B$9:$AE$108,$B27,1)="","",INDEX(小男申込!$B$9:$AE$108,$B27,1))</f>
        <v/>
      </c>
      <c r="J27" s="339" t="str">
        <f>IF(INDEX(小男申込!$B$9:$AE$108,$B27,1)="","",INDEX(小男申込!$B$9:$AE$108,$B27,1))</f>
        <v/>
      </c>
      <c r="K27" s="339" t="str">
        <f>IF(INDEX(小男申込!$B$9:$AE$108,$B27,1)="","",INDEX(小男申込!$B$9:$AE$108,$B27,1))</f>
        <v/>
      </c>
      <c r="L27" s="340" t="str">
        <f>IF(INDEX(小男申込!$B$9:$AE$108,$B27,1)="","",INDEX(小男申込!$B$9:$AE$108,$B27,1))</f>
        <v/>
      </c>
      <c r="M27" s="123" t="str">
        <f>IF(INDEX(小女申込!$B$9:$AI$108,$B27,27)="","",INDEX(小女申込!$B$9:$AI$108,$B27,27)&amp;"  "&amp;INDEX(小女申込!$B$9:$AI$108,$B27,28))</f>
        <v/>
      </c>
      <c r="N27" s="98"/>
      <c r="S27" s="326"/>
      <c r="T27" s="326"/>
      <c r="U27" s="326"/>
      <c r="Y27" s="326"/>
      <c r="Z27" s="326"/>
      <c r="AA27" s="326"/>
    </row>
    <row r="28" spans="2:36" ht="15" customHeight="1">
      <c r="B28" s="111">
        <f t="shared" si="0"/>
        <v>13</v>
      </c>
      <c r="C28" s="118" t="str">
        <f>IF(INDEX(小女申込!$B$9:$AI$108,$B28,1)="","",INDEX(小女申込!$B$9:$AI$108,$B28,1))</f>
        <v/>
      </c>
      <c r="D28" s="119" t="str">
        <f>IF(INDEX(小女申込!$B$9:$AI$108,$B28,2)="","",INDEX(小女申込!$B$9:$AI$108,$B28,2))</f>
        <v/>
      </c>
      <c r="E28" s="120" t="str">
        <f>IF(INDEX(小女申込!$B$9:$AI$108,$B28,3)="","",INDEX(小女申込!$B$9:$AI$108,$B28,3))</f>
        <v/>
      </c>
      <c r="F28" s="121" t="str">
        <f>IF(INDEX(小女申込!$B$9:$AI$108,$B28,4)="","",INDEX(小女申込!$B$9:$AI$108,$B28,4))</f>
        <v/>
      </c>
      <c r="G28" s="122" t="str">
        <f>IF(INDEX(小女申込!$B$9:$AI$108,$B28,30)="","",INDEX(小女申込!$B$9:$AI$108,$B28,30))</f>
        <v/>
      </c>
      <c r="H28" s="339" t="str">
        <f>IF(INDEX(小女申込!$B$9:$AI$108,$B28,6)="","",INDEX(小女申込!$B$9:$AI$108,$B28,6))</f>
        <v/>
      </c>
      <c r="I28" s="339" t="str">
        <f>IF(INDEX(小男申込!$B$9:$AE$108,$B28,1)="","",INDEX(小男申込!$B$9:$AE$108,$B28,1))</f>
        <v/>
      </c>
      <c r="J28" s="339" t="str">
        <f>IF(INDEX(小男申込!$B$9:$AE$108,$B28,1)="","",INDEX(小男申込!$B$9:$AE$108,$B28,1))</f>
        <v/>
      </c>
      <c r="K28" s="339" t="str">
        <f>IF(INDEX(小男申込!$B$9:$AE$108,$B28,1)="","",INDEX(小男申込!$B$9:$AE$108,$B28,1))</f>
        <v/>
      </c>
      <c r="L28" s="340" t="str">
        <f>IF(INDEX(小男申込!$B$9:$AE$108,$B28,1)="","",INDEX(小男申込!$B$9:$AE$108,$B28,1))</f>
        <v/>
      </c>
      <c r="M28" s="123" t="str">
        <f>IF(INDEX(小女申込!$B$9:$AI$108,$B28,27)="","",INDEX(小女申込!$B$9:$AI$108,$B28,27)&amp;"  "&amp;INDEX(小女申込!$B$9:$AI$108,$B28,28))</f>
        <v/>
      </c>
      <c r="N28" s="98"/>
      <c r="P28" s="207"/>
      <c r="AB28" s="208"/>
      <c r="AE28" s="326"/>
      <c r="AF28" s="326"/>
      <c r="AG28" s="326"/>
      <c r="AJ28" s="20">
        <f>IF(S30="",0,1)</f>
        <v>0</v>
      </c>
    </row>
    <row r="29" spans="2:36" ht="15" customHeight="1">
      <c r="B29" s="111">
        <f t="shared" si="0"/>
        <v>14</v>
      </c>
      <c r="C29" s="118" t="str">
        <f>IF(INDEX(小女申込!$B$9:$AI$108,$B29,1)="","",INDEX(小女申込!$B$9:$AI$108,$B29,1))</f>
        <v/>
      </c>
      <c r="D29" s="119" t="str">
        <f>IF(INDEX(小女申込!$B$9:$AI$108,$B29,2)="","",INDEX(小女申込!$B$9:$AI$108,$B29,2))</f>
        <v/>
      </c>
      <c r="E29" s="120" t="str">
        <f>IF(INDEX(小女申込!$B$9:$AI$108,$B29,3)="","",INDEX(小女申込!$B$9:$AI$108,$B29,3))</f>
        <v/>
      </c>
      <c r="F29" s="121" t="str">
        <f>IF(INDEX(小女申込!$B$9:$AI$108,$B29,4)="","",INDEX(小女申込!$B$9:$AI$108,$B29,4))</f>
        <v/>
      </c>
      <c r="G29" s="122" t="str">
        <f>IF(INDEX(小女申込!$B$9:$AI$108,$B29,30)="","",INDEX(小女申込!$B$9:$AI$108,$B29,30))</f>
        <v/>
      </c>
      <c r="H29" s="339" t="str">
        <f>IF(INDEX(小女申込!$B$9:$AI$108,$B29,6)="","",INDEX(小女申込!$B$9:$AI$108,$B29,6))</f>
        <v/>
      </c>
      <c r="I29" s="339" t="str">
        <f>IF(INDEX(小男申込!$B$9:$AE$108,$B29,1)="","",INDEX(小男申込!$B$9:$AE$108,$B29,1))</f>
        <v/>
      </c>
      <c r="J29" s="339" t="str">
        <f>IF(INDEX(小男申込!$B$9:$AE$108,$B29,1)="","",INDEX(小男申込!$B$9:$AE$108,$B29,1))</f>
        <v/>
      </c>
      <c r="K29" s="339" t="str">
        <f>IF(INDEX(小男申込!$B$9:$AE$108,$B29,1)="","",INDEX(小男申込!$B$9:$AE$108,$B29,1))</f>
        <v/>
      </c>
      <c r="L29" s="340" t="str">
        <f>IF(INDEX(小男申込!$B$9:$AE$108,$B29,1)="","",INDEX(小男申込!$B$9:$AE$108,$B29,1))</f>
        <v/>
      </c>
      <c r="M29" s="123" t="str">
        <f>IF(INDEX(小女申込!$B$9:$AI$108,$B29,27)="","",INDEX(小女申込!$B$9:$AI$108,$B29,27)&amp;"  "&amp;INDEX(小女申込!$B$9:$AI$108,$B29,28))</f>
        <v/>
      </c>
      <c r="N29" s="98"/>
      <c r="P29" s="207"/>
      <c r="Q29" s="193">
        <f>W16+1</f>
        <v>3</v>
      </c>
      <c r="R29" t="s">
        <v>91</v>
      </c>
      <c r="W29" s="193">
        <f>Q29+1</f>
        <v>4</v>
      </c>
      <c r="X29" t="s">
        <v>91</v>
      </c>
      <c r="AB29" s="208"/>
      <c r="AC29" s="97"/>
      <c r="AD29" s="126"/>
      <c r="AE29" s="97"/>
      <c r="AF29" s="97"/>
      <c r="AG29" s="97"/>
      <c r="AH29" s="97"/>
    </row>
    <row r="30" spans="2:36" ht="15" customHeight="1">
      <c r="B30" s="111">
        <f t="shared" si="0"/>
        <v>15</v>
      </c>
      <c r="C30" s="118" t="str">
        <f>IF(INDEX(小女申込!$B$9:$AI$108,$B30,1)="","",INDEX(小女申込!$B$9:$AI$108,$B30,1))</f>
        <v/>
      </c>
      <c r="D30" s="119" t="str">
        <f>IF(INDEX(小女申込!$B$9:$AI$108,$B30,2)="","",INDEX(小女申込!$B$9:$AI$108,$B30,2))</f>
        <v/>
      </c>
      <c r="E30" s="120" t="str">
        <f>IF(INDEX(小女申込!$B$9:$AI$108,$B30,3)="","",INDEX(小女申込!$B$9:$AI$108,$B30,3))</f>
        <v/>
      </c>
      <c r="F30" s="121" t="str">
        <f>IF(INDEX(小女申込!$B$9:$AI$108,$B30,4)="","",INDEX(小女申込!$B$9:$AI$108,$B30,4))</f>
        <v/>
      </c>
      <c r="G30" s="122" t="str">
        <f>IF(INDEX(小女申込!$B$9:$AI$108,$B30,30)="","",INDEX(小女申込!$B$9:$AI$108,$B30,30))</f>
        <v/>
      </c>
      <c r="H30" s="339" t="str">
        <f>IF(INDEX(小女申込!$B$9:$AI$108,$B30,6)="","",INDEX(小女申込!$B$9:$AI$108,$B30,6))</f>
        <v/>
      </c>
      <c r="I30" s="339" t="str">
        <f>IF(INDEX(小男申込!$B$9:$AE$108,$B30,1)="","",INDEX(小男申込!$B$9:$AE$108,$B30,1))</f>
        <v/>
      </c>
      <c r="J30" s="339" t="str">
        <f>IF(INDEX(小男申込!$B$9:$AE$108,$B30,1)="","",INDEX(小男申込!$B$9:$AE$108,$B30,1))</f>
        <v/>
      </c>
      <c r="K30" s="339" t="str">
        <f>IF(INDEX(小男申込!$B$9:$AE$108,$B30,1)="","",INDEX(小男申込!$B$9:$AE$108,$B30,1))</f>
        <v/>
      </c>
      <c r="L30" s="340" t="str">
        <f>IF(INDEX(小男申込!$B$9:$AE$108,$B30,1)="","",INDEX(小男申込!$B$9:$AE$108,$B30,1))</f>
        <v/>
      </c>
      <c r="M30" s="123" t="str">
        <f>IF(INDEX(小女申込!$B$9:$AI$108,$B30,27)="","",INDEX(小女申込!$B$9:$AI$108,$B30,27)&amp;"  "&amp;INDEX(小女申込!$B$9:$AI$108,$B30,28))</f>
        <v/>
      </c>
      <c r="N30" s="98"/>
      <c r="P30" s="207"/>
      <c r="R30" s="124" t="s">
        <v>45</v>
      </c>
      <c r="S30" s="346" t="str">
        <f>IF(VLOOKUP(MATCH($Q29,リレー小女申込!$B$10:$B$63,0)+2,リレー小女申込!$A$10:$K$63,5)="","",VLOOKUP(MATCH($Q29,リレー小女申込!$B$10:$B$63,0)+2,リレー小女申込!$A$10:$K$63,5))</f>
        <v/>
      </c>
      <c r="T30" s="347" t="e">
        <v>#N/A</v>
      </c>
      <c r="U30" s="348" t="e">
        <v>#N/A</v>
      </c>
      <c r="X30" s="124" t="s">
        <v>45</v>
      </c>
      <c r="Y30" s="346" t="str">
        <f>IF(VLOOKUP(MATCH($W29,リレー小女申込!$G$10:$G$63,0)+2,リレー小女申込!$A$10:$K$63,10)="","",VLOOKUP(MATCH($W29,リレー小女申込!$G$10:$G$63,0)+2,リレー小女申込!$A$10:$K$63,10))</f>
        <v/>
      </c>
      <c r="Z30" s="347" t="e">
        <v>#N/A</v>
      </c>
      <c r="AA30" s="348" t="e">
        <v>#N/A</v>
      </c>
      <c r="AB30" s="208"/>
      <c r="AF30" s="97"/>
      <c r="AG30" s="345"/>
      <c r="AH30" s="103"/>
      <c r="AJ30" s="20">
        <f>IF(Y30="",0,1)</f>
        <v>0</v>
      </c>
    </row>
    <row r="31" spans="2:36" ht="15" customHeight="1">
      <c r="B31" s="111">
        <f t="shared" si="0"/>
        <v>16</v>
      </c>
      <c r="C31" s="118" t="str">
        <f>IF(INDEX(小女申込!$B$9:$AI$108,$B31,1)="","",INDEX(小女申込!$B$9:$AI$108,$B31,1))</f>
        <v/>
      </c>
      <c r="D31" s="119" t="str">
        <f>IF(INDEX(小女申込!$B$9:$AI$108,$B31,2)="","",INDEX(小女申込!$B$9:$AI$108,$B31,2))</f>
        <v/>
      </c>
      <c r="E31" s="120" t="str">
        <f>IF(INDEX(小女申込!$B$9:$AI$108,$B31,3)="","",INDEX(小女申込!$B$9:$AI$108,$B31,3))</f>
        <v/>
      </c>
      <c r="F31" s="121" t="str">
        <f>IF(INDEX(小女申込!$B$9:$AI$108,$B31,4)="","",INDEX(小女申込!$B$9:$AI$108,$B31,4))</f>
        <v/>
      </c>
      <c r="G31" s="122" t="str">
        <f>IF(INDEX(小女申込!$B$9:$AI$108,$B31,30)="","",INDEX(小女申込!$B$9:$AI$108,$B31,30))</f>
        <v/>
      </c>
      <c r="H31" s="339" t="str">
        <f>IF(INDEX(小女申込!$B$9:$AI$108,$B31,6)="","",INDEX(小女申込!$B$9:$AI$108,$B31,6))</f>
        <v/>
      </c>
      <c r="I31" s="339" t="str">
        <f>IF(INDEX(小男申込!$B$9:$AE$108,$B31,1)="","",INDEX(小男申込!$B$9:$AE$108,$B31,1))</f>
        <v/>
      </c>
      <c r="J31" s="339" t="str">
        <f>IF(INDEX(小男申込!$B$9:$AE$108,$B31,1)="","",INDEX(小男申込!$B$9:$AE$108,$B31,1))</f>
        <v/>
      </c>
      <c r="K31" s="339" t="str">
        <f>IF(INDEX(小男申込!$B$9:$AE$108,$B31,1)="","",INDEX(小男申込!$B$9:$AE$108,$B31,1))</f>
        <v/>
      </c>
      <c r="L31" s="340" t="str">
        <f>IF(INDEX(小男申込!$B$9:$AE$108,$B31,1)="","",INDEX(小男申込!$B$9:$AE$108,$B31,1))</f>
        <v/>
      </c>
      <c r="M31" s="123" t="str">
        <f>IF(INDEX(小女申込!$B$9:$AI$108,$B31,27)="","",INDEX(小女申込!$B$9:$AI$108,$B31,27)&amp;"  "&amp;INDEX(小女申込!$B$9:$AI$108,$B31,28))</f>
        <v/>
      </c>
      <c r="N31" s="98"/>
      <c r="P31" s="207"/>
      <c r="R31" s="268" t="s">
        <v>174</v>
      </c>
      <c r="S31" s="125" t="s">
        <v>26</v>
      </c>
      <c r="T31" s="125" t="s">
        <v>1</v>
      </c>
      <c r="U31" s="125" t="s">
        <v>4</v>
      </c>
      <c r="V31" s="97"/>
      <c r="X31" s="268" t="s">
        <v>174</v>
      </c>
      <c r="Y31" s="125" t="s">
        <v>26</v>
      </c>
      <c r="Z31" s="125" t="s">
        <v>1</v>
      </c>
      <c r="AA31" s="125" t="s">
        <v>4</v>
      </c>
      <c r="AB31" s="208"/>
      <c r="AF31" s="97"/>
      <c r="AG31" s="345"/>
      <c r="AH31" s="103"/>
    </row>
    <row r="32" spans="2:36" ht="15" customHeight="1">
      <c r="B32" s="111">
        <f t="shared" si="0"/>
        <v>17</v>
      </c>
      <c r="C32" s="118" t="str">
        <f>IF(INDEX(小女申込!$B$9:$AI$108,$B32,1)="","",INDEX(小女申込!$B$9:$AI$108,$B32,1))</f>
        <v/>
      </c>
      <c r="D32" s="119" t="str">
        <f>IF(INDEX(小女申込!$B$9:$AI$108,$B32,2)="","",INDEX(小女申込!$B$9:$AI$108,$B32,2))</f>
        <v/>
      </c>
      <c r="E32" s="120" t="str">
        <f>IF(INDEX(小女申込!$B$9:$AI$108,$B32,3)="","",INDEX(小女申込!$B$9:$AI$108,$B32,3))</f>
        <v/>
      </c>
      <c r="F32" s="121" t="str">
        <f>IF(INDEX(小女申込!$B$9:$AI$108,$B32,4)="","",INDEX(小女申込!$B$9:$AI$108,$B32,4))</f>
        <v/>
      </c>
      <c r="G32" s="122" t="str">
        <f>IF(INDEX(小女申込!$B$9:$AI$108,$B32,30)="","",INDEX(小女申込!$B$9:$AI$108,$B32,30))</f>
        <v/>
      </c>
      <c r="H32" s="339" t="str">
        <f>IF(INDEX(小女申込!$B$9:$AI$108,$B32,6)="","",INDEX(小女申込!$B$9:$AI$108,$B32,6))</f>
        <v/>
      </c>
      <c r="I32" s="339" t="str">
        <f>IF(INDEX(小男申込!$B$9:$AE$108,$B32,1)="","",INDEX(小男申込!$B$9:$AE$108,$B32,1))</f>
        <v/>
      </c>
      <c r="J32" s="339" t="str">
        <f>IF(INDEX(小男申込!$B$9:$AE$108,$B32,1)="","",INDEX(小男申込!$B$9:$AE$108,$B32,1))</f>
        <v/>
      </c>
      <c r="K32" s="339" t="str">
        <f>IF(INDEX(小男申込!$B$9:$AE$108,$B32,1)="","",INDEX(小男申込!$B$9:$AE$108,$B32,1))</f>
        <v/>
      </c>
      <c r="L32" s="340" t="str">
        <f>IF(INDEX(小男申込!$B$9:$AE$108,$B32,1)="","",INDEX(小男申込!$B$9:$AE$108,$B32,1))</f>
        <v/>
      </c>
      <c r="M32" s="123" t="str">
        <f>IF(INDEX(小女申込!$B$9:$AI$108,$B32,27)="","",INDEX(小女申込!$B$9:$AI$108,$B32,27)&amp;"  "&amp;INDEX(小女申込!$B$9:$AI$108,$B32,28))</f>
        <v/>
      </c>
      <c r="N32" s="98"/>
      <c r="P32" s="207"/>
      <c r="Q32">
        <v>1</v>
      </c>
      <c r="R32" s="248" t="str">
        <f>IF(VLOOKUP(MATCH($Q29,リレー小女申込!$B$10:$B$63,0)+3+$Q32,リレー小女申込!$A$10:$K$63,4)="","",VLOOKUP(MATCH($Q29,リレー小女申込!$B$10:$B$63,0)+3+$Q32,リレー小女申込!$A$10:$K$63,4))</f>
        <v/>
      </c>
      <c r="S32" s="248" t="str">
        <f>IF(VLOOKUP(MATCH($Q29,リレー小女申込!$B$10:$B$63,0)+3+$Q32,リレー小女申込!$A$10:$K$63,5)="","",VLOOKUP(MATCH($Q29,リレー小女申込!$B$10:$B$63,0)+3+$Q32,リレー小女申込!$A$10:$K$63,5))</f>
        <v/>
      </c>
      <c r="T32" s="248" t="str">
        <f>IF(VLOOKUP(MATCH($Q29,リレー小女申込!$B$10:$B$63,0)+3+$Q32,リレー小女申込!$A$10:$K$63,6)="","",VLOOKUP(MATCH($Q29,リレー小女申込!$B$10:$B$63,0)+3+$Q32,リレー小女申込!$A$10:$K$63,6))</f>
        <v/>
      </c>
      <c r="U32" s="349" t="str">
        <f>IF(VLOOKUP(MATCH($Q29,リレー小女申込!$B$10:$B$63,0)+1,リレー小女申込!$A$10:$K$63,4)="","",VLOOKUP(MATCH($Q29,リレー小女申込!$B$10:$B$63,0)+1,リレー小女申込!$A$10:$K$63,4))</f>
        <v/>
      </c>
      <c r="W32">
        <v>1</v>
      </c>
      <c r="X32" s="248" t="str">
        <f>IF(VLOOKUP(MATCH($W29,リレー小女申込!$G$10:$G$63,0)+3+$W32,リレー小女申込!$A$10:$K$63,9)="","",VLOOKUP(MATCH($W29,リレー小女申込!$G$10:$G$63,0)+3+$W32,リレー小女申込!$A$10:$K$63,9))</f>
        <v/>
      </c>
      <c r="Y32" s="248" t="str">
        <f>IF(VLOOKUP(MATCH($W29,リレー小女申込!$G$10:$G$63,0)+3+$W32,リレー小女申込!$A$10:$K$63,10)="","",VLOOKUP(MATCH($W29,リレー小女申込!$G$10:$G$63,0)+3+$W32,リレー小女申込!$A$10:$K$63,10))</f>
        <v/>
      </c>
      <c r="Z32" s="248" t="str">
        <f>IF(VLOOKUP(MATCH($W29,リレー小女申込!$G$10:$G$63,0)+3+$W32,リレー小女申込!$A$10:$K$63,11)="","",VLOOKUP(MATCH($W29,リレー小女申込!$G$10:$G$63,0)+3+$W32,リレー小女申込!$A$10:$K$63,11))</f>
        <v/>
      </c>
      <c r="AA32" s="349" t="str">
        <f>IF(VLOOKUP(MATCH($W29,リレー小女申込!$G$10:$G$63,0)+1,リレー小女申込!$A$10:$K$63,9)="","",VLOOKUP(MATCH($W29,リレー小女申込!$G$10:$G$63,0)+1,リレー小女申込!$A$10:$K$63,9))</f>
        <v/>
      </c>
      <c r="AB32" s="208"/>
      <c r="AF32" s="97"/>
      <c r="AG32" s="345"/>
      <c r="AH32" s="103"/>
    </row>
    <row r="33" spans="2:36" ht="15" customHeight="1">
      <c r="B33" s="111">
        <f t="shared" si="0"/>
        <v>18</v>
      </c>
      <c r="C33" s="118" t="str">
        <f>IF(INDEX(小女申込!$B$9:$AI$108,$B33,1)="","",INDEX(小女申込!$B$9:$AI$108,$B33,1))</f>
        <v/>
      </c>
      <c r="D33" s="119" t="str">
        <f>IF(INDEX(小女申込!$B$9:$AI$108,$B33,2)="","",INDEX(小女申込!$B$9:$AI$108,$B33,2))</f>
        <v/>
      </c>
      <c r="E33" s="120" t="str">
        <f>IF(INDEX(小女申込!$B$9:$AI$108,$B33,3)="","",INDEX(小女申込!$B$9:$AI$108,$B33,3))</f>
        <v/>
      </c>
      <c r="F33" s="121" t="str">
        <f>IF(INDEX(小女申込!$B$9:$AI$108,$B33,4)="","",INDEX(小女申込!$B$9:$AI$108,$B33,4))</f>
        <v/>
      </c>
      <c r="G33" s="122" t="str">
        <f>IF(INDEX(小女申込!$B$9:$AI$108,$B33,30)="","",INDEX(小女申込!$B$9:$AI$108,$B33,30))</f>
        <v/>
      </c>
      <c r="H33" s="339" t="str">
        <f>IF(INDEX(小女申込!$B$9:$AI$108,$B33,6)="","",INDEX(小女申込!$B$9:$AI$108,$B33,6))</f>
        <v/>
      </c>
      <c r="I33" s="339" t="str">
        <f>IF(INDEX(小男申込!$B$9:$AE$108,$B33,1)="","",INDEX(小男申込!$B$9:$AE$108,$B33,1))</f>
        <v/>
      </c>
      <c r="J33" s="339" t="str">
        <f>IF(INDEX(小男申込!$B$9:$AE$108,$B33,1)="","",INDEX(小男申込!$B$9:$AE$108,$B33,1))</f>
        <v/>
      </c>
      <c r="K33" s="339" t="str">
        <f>IF(INDEX(小男申込!$B$9:$AE$108,$B33,1)="","",INDEX(小男申込!$B$9:$AE$108,$B33,1))</f>
        <v/>
      </c>
      <c r="L33" s="340" t="str">
        <f>IF(INDEX(小男申込!$B$9:$AE$108,$B33,1)="","",INDEX(小男申込!$B$9:$AE$108,$B33,1))</f>
        <v/>
      </c>
      <c r="M33" s="123" t="str">
        <f>IF(INDEX(小女申込!$B$9:$AI$108,$B33,27)="","",INDEX(小女申込!$B$9:$AI$108,$B33,27)&amp;"  "&amp;INDEX(小女申込!$B$9:$AI$108,$B33,28))</f>
        <v/>
      </c>
      <c r="N33" s="98"/>
      <c r="P33" s="207"/>
      <c r="Q33">
        <v>2</v>
      </c>
      <c r="R33" s="248" t="str">
        <f>IF(VLOOKUP(MATCH($Q29,リレー小女申込!$B$10:$B$63,0)+3+$Q33,リレー小女申込!$A$10:$K$63,4)="","",VLOOKUP(MATCH($Q29,リレー小女申込!$B$10:$B$63,0)+3+$Q33,リレー小女申込!$A$10:$K$63,4))</f>
        <v/>
      </c>
      <c r="S33" s="248" t="str">
        <f>IF(VLOOKUP(MATCH($Q29,リレー小女申込!$B$10:$B$63,0)+3+$Q33,リレー小女申込!$A$10:$K$63,5)="","",VLOOKUP(MATCH($Q29,リレー小女申込!$B$10:$B$63,0)+3+$Q33,リレー小女申込!$A$10:$K$63,5))</f>
        <v/>
      </c>
      <c r="T33" s="248" t="str">
        <f>IF(VLOOKUP(MATCH($Q29,リレー小女申込!$B$10:$B$63,0)+3+$Q33,リレー小女申込!$A$10:$K$63,6)="","",VLOOKUP(MATCH($Q29,リレー小女申込!$B$10:$B$63,0)+3+$Q33,リレー小女申込!$A$10:$K$63,6))</f>
        <v/>
      </c>
      <c r="U33" s="350" t="e">
        <v>#N/A</v>
      </c>
      <c r="W33">
        <v>2</v>
      </c>
      <c r="X33" s="248" t="str">
        <f>IF(VLOOKUP(MATCH($W29,リレー小女申込!$G$10:$G$63,0)+3+$W33,リレー小女申込!$A$10:$K$63,9)="","",VLOOKUP(MATCH($W29,リレー小女申込!$G$10:$G$63,0)+3+$W33,リレー小女申込!$A$10:$K$63,9))</f>
        <v/>
      </c>
      <c r="Y33" s="248" t="str">
        <f>IF(VLOOKUP(MATCH($W29,リレー小女申込!$G$10:$G$63,0)+3+$W33,リレー小女申込!$A$10:$K$63,10)="","",VLOOKUP(MATCH($W29,リレー小女申込!$G$10:$G$63,0)+3+$W33,リレー小女申込!$A$10:$K$63,10))</f>
        <v/>
      </c>
      <c r="Z33" s="248" t="str">
        <f>IF(VLOOKUP(MATCH($W29,リレー小女申込!$G$10:$G$63,0)+3+$W33,リレー小女申込!$A$10:$K$63,11)="","",VLOOKUP(MATCH($W29,リレー小女申込!$G$10:$G$63,0)+3+$W33,リレー小女申込!$A$10:$K$63,11))</f>
        <v/>
      </c>
      <c r="AA33" s="350" t="e">
        <v>#N/A</v>
      </c>
      <c r="AB33" s="208"/>
      <c r="AF33" s="97"/>
      <c r="AG33" s="345"/>
      <c r="AH33" s="103"/>
    </row>
    <row r="34" spans="2:36" ht="15" customHeight="1">
      <c r="B34" s="111">
        <f t="shared" si="0"/>
        <v>19</v>
      </c>
      <c r="C34" s="118" t="str">
        <f>IF(INDEX(小女申込!$B$9:$AI$108,$B34,1)="","",INDEX(小女申込!$B$9:$AI$108,$B34,1))</f>
        <v/>
      </c>
      <c r="D34" s="119" t="str">
        <f>IF(INDEX(小女申込!$B$9:$AI$108,$B34,2)="","",INDEX(小女申込!$B$9:$AI$108,$B34,2))</f>
        <v/>
      </c>
      <c r="E34" s="120" t="str">
        <f>IF(INDEX(小女申込!$B$9:$AI$108,$B34,3)="","",INDEX(小女申込!$B$9:$AI$108,$B34,3))</f>
        <v/>
      </c>
      <c r="F34" s="121" t="str">
        <f>IF(INDEX(小女申込!$B$9:$AI$108,$B34,4)="","",INDEX(小女申込!$B$9:$AI$108,$B34,4))</f>
        <v/>
      </c>
      <c r="G34" s="122" t="str">
        <f>IF(INDEX(小女申込!$B$9:$AI$108,$B34,30)="","",INDEX(小女申込!$B$9:$AI$108,$B34,30))</f>
        <v/>
      </c>
      <c r="H34" s="339" t="str">
        <f>IF(INDEX(小女申込!$B$9:$AI$108,$B34,6)="","",INDEX(小女申込!$B$9:$AI$108,$B34,6))</f>
        <v/>
      </c>
      <c r="I34" s="339" t="str">
        <f>IF(INDEX(小男申込!$B$9:$AE$108,$B34,1)="","",INDEX(小男申込!$B$9:$AE$108,$B34,1))</f>
        <v/>
      </c>
      <c r="J34" s="339" t="str">
        <f>IF(INDEX(小男申込!$B$9:$AE$108,$B34,1)="","",INDEX(小男申込!$B$9:$AE$108,$B34,1))</f>
        <v/>
      </c>
      <c r="K34" s="339" t="str">
        <f>IF(INDEX(小男申込!$B$9:$AE$108,$B34,1)="","",INDEX(小男申込!$B$9:$AE$108,$B34,1))</f>
        <v/>
      </c>
      <c r="L34" s="340" t="str">
        <f>IF(INDEX(小男申込!$B$9:$AE$108,$B34,1)="","",INDEX(小男申込!$B$9:$AE$108,$B34,1))</f>
        <v/>
      </c>
      <c r="M34" s="123" t="str">
        <f>IF(INDEX(小女申込!$B$9:$AI$108,$B34,27)="","",INDEX(小女申込!$B$9:$AI$108,$B34,27)&amp;"  "&amp;INDEX(小女申込!$B$9:$AI$108,$B34,28))</f>
        <v/>
      </c>
      <c r="N34" s="98"/>
      <c r="P34" s="207"/>
      <c r="Q34">
        <v>3</v>
      </c>
      <c r="R34" s="248" t="str">
        <f>IF(VLOOKUP(MATCH($Q29,リレー小女申込!$B$10:$B$63,0)+3+$Q34,リレー小女申込!$A$10:$K$63,4)="","",VLOOKUP(MATCH($Q29,リレー小女申込!$B$10:$B$63,0)+3+$Q34,リレー小女申込!$A$10:$K$63,4))</f>
        <v/>
      </c>
      <c r="S34" s="248" t="str">
        <f>IF(VLOOKUP(MATCH($Q29,リレー小女申込!$B$10:$B$63,0)+3+$Q34,リレー小女申込!$A$10:$K$63,5)="","",VLOOKUP(MATCH($Q29,リレー小女申込!$B$10:$B$63,0)+3+$Q34,リレー小女申込!$A$10:$K$63,5))</f>
        <v/>
      </c>
      <c r="T34" s="248" t="str">
        <f>IF(VLOOKUP(MATCH($Q29,リレー小女申込!$B$10:$B$63,0)+3+$Q34,リレー小女申込!$A$10:$K$63,6)="","",VLOOKUP(MATCH($Q29,リレー小女申込!$B$10:$B$63,0)+3+$Q34,リレー小女申込!$A$10:$K$63,6))</f>
        <v/>
      </c>
      <c r="U34" s="350" t="e">
        <v>#N/A</v>
      </c>
      <c r="W34">
        <v>3</v>
      </c>
      <c r="X34" s="248" t="str">
        <f>IF(VLOOKUP(MATCH($W29,リレー小女申込!$G$10:$G$63,0)+3+$W34,リレー小女申込!$A$10:$K$63,9)="","",VLOOKUP(MATCH($W29,リレー小女申込!$G$10:$G$63,0)+3+$W34,リレー小女申込!$A$10:$K$63,9))</f>
        <v/>
      </c>
      <c r="Y34" s="248" t="str">
        <f>IF(VLOOKUP(MATCH($W29,リレー小女申込!$G$10:$G$63,0)+3+$W34,リレー小女申込!$A$10:$K$63,10)="","",VLOOKUP(MATCH($W29,リレー小女申込!$G$10:$G$63,0)+3+$W34,リレー小女申込!$A$10:$K$63,10))</f>
        <v/>
      </c>
      <c r="Z34" s="248" t="str">
        <f>IF(VLOOKUP(MATCH($W29,リレー小女申込!$G$10:$G$63,0)+3+$W34,リレー小女申込!$A$10:$K$63,11)="","",VLOOKUP(MATCH($W29,リレー小女申込!$G$10:$G$63,0)+3+$W34,リレー小女申込!$A$10:$K$63,11))</f>
        <v/>
      </c>
      <c r="AA34" s="350" t="e">
        <v>#N/A</v>
      </c>
      <c r="AB34" s="208"/>
      <c r="AF34" s="97"/>
      <c r="AG34" s="345"/>
      <c r="AH34" s="103"/>
    </row>
    <row r="35" spans="2:36" ht="15" customHeight="1">
      <c r="B35" s="111">
        <f t="shared" si="0"/>
        <v>20</v>
      </c>
      <c r="C35" s="127" t="str">
        <f>IF(INDEX(小女申込!$B$9:$AI$108,$B35,1)="","",INDEX(小女申込!$B$9:$AI$108,$B35,1))</f>
        <v/>
      </c>
      <c r="D35" s="128" t="str">
        <f>IF(INDEX(小女申込!$B$9:$AI$108,$B35,2)="","",INDEX(小女申込!$B$9:$AI$108,$B35,2))</f>
        <v/>
      </c>
      <c r="E35" s="129" t="str">
        <f>IF(INDEX(小女申込!$B$9:$AI$108,$B35,3)="","",INDEX(小女申込!$B$9:$AI$108,$B35,3))</f>
        <v/>
      </c>
      <c r="F35" s="130" t="str">
        <f>IF(INDEX(小女申込!$B$9:$AI$108,$B35,4)="","",INDEX(小女申込!$B$9:$AI$108,$B35,4))</f>
        <v/>
      </c>
      <c r="G35" s="131" t="str">
        <f>IF(INDEX(小女申込!$B$9:$AI$108,$B35,30)="","",INDEX(小女申込!$B$9:$AI$108,$B35,30))</f>
        <v/>
      </c>
      <c r="H35" s="341" t="str">
        <f>IF(INDEX(小女申込!$B$9:$AI$108,$B35,6)="","",INDEX(小女申込!$B$9:$AI$108,$B35,6))</f>
        <v/>
      </c>
      <c r="I35" s="341" t="str">
        <f>IF(INDEX(小男申込!$B$9:$AE$108,$B35,1)="","",INDEX(小男申込!$B$9:$AE$108,$B35,1))</f>
        <v/>
      </c>
      <c r="J35" s="341" t="str">
        <f>IF(INDEX(小男申込!$B$9:$AE$108,$B35,1)="","",INDEX(小男申込!$B$9:$AE$108,$B35,1))</f>
        <v/>
      </c>
      <c r="K35" s="341" t="str">
        <f>IF(INDEX(小男申込!$B$9:$AE$108,$B35,1)="","",INDEX(小男申込!$B$9:$AE$108,$B35,1))</f>
        <v/>
      </c>
      <c r="L35" s="342" t="str">
        <f>IF(INDEX(小男申込!$B$9:$AE$108,$B35,1)="","",INDEX(小男申込!$B$9:$AE$108,$B35,1))</f>
        <v/>
      </c>
      <c r="M35" s="132" t="str">
        <f>IF(INDEX(小女申込!$B$9:$AI$108,$B35,27)="","",INDEX(小女申込!$B$9:$AI$108,$B35,27)&amp;"  "&amp;INDEX(小女申込!$B$9:$AI$108,$B35,28))</f>
        <v/>
      </c>
      <c r="N35" s="98"/>
      <c r="P35" s="207"/>
      <c r="Q35">
        <v>4</v>
      </c>
      <c r="R35" s="248" t="str">
        <f>IF(VLOOKUP(MATCH($Q29,リレー小女申込!$B$10:$B$63,0)+3+$Q35,リレー小女申込!$A$10:$K$63,4)="","",VLOOKUP(MATCH($Q29,リレー小女申込!$B$10:$B$63,0)+3+$Q35,リレー小女申込!$A$10:$K$63,4))</f>
        <v/>
      </c>
      <c r="S35" s="248" t="str">
        <f>IF(VLOOKUP(MATCH($Q29,リレー小女申込!$B$10:$B$63,0)+3+$Q35,リレー小女申込!$A$10:$K$63,5)="","",VLOOKUP(MATCH($Q29,リレー小女申込!$B$10:$B$63,0)+3+$Q35,リレー小女申込!$A$10:$K$63,5))</f>
        <v/>
      </c>
      <c r="T35" s="248" t="str">
        <f>IF(VLOOKUP(MATCH($Q29,リレー小女申込!$B$10:$B$63,0)+3+$Q35,リレー小女申込!$A$10:$K$63,6)="","",VLOOKUP(MATCH($Q29,リレー小女申込!$B$10:$B$63,0)+3+$Q35,リレー小女申込!$A$10:$K$63,6))</f>
        <v/>
      </c>
      <c r="U35" s="350" t="s">
        <v>168</v>
      </c>
      <c r="W35">
        <v>4</v>
      </c>
      <c r="X35" s="248" t="str">
        <f>IF(VLOOKUP(MATCH($W29,リレー小女申込!$G$10:$G$63,0)+3+$W35,リレー小女申込!$A$10:$K$63,9)="","",VLOOKUP(MATCH($W29,リレー小女申込!$G$10:$G$63,0)+3+$W35,リレー小女申込!$A$10:$K$63,9))</f>
        <v/>
      </c>
      <c r="Y35" s="248" t="str">
        <f>IF(VLOOKUP(MATCH($W29,リレー小女申込!$G$10:$G$63,0)+3+$W35,リレー小女申込!$A$10:$K$63,10)="","",VLOOKUP(MATCH($W29,リレー小女申込!$G$10:$G$63,0)+3+$W35,リレー小女申込!$A$10:$K$63,10))</f>
        <v/>
      </c>
      <c r="Z35" s="248" t="str">
        <f>IF(VLOOKUP(MATCH($W29,リレー小女申込!$G$10:$G$63,0)+3+$W35,リレー小女申込!$A$10:$K$63,11)="","",VLOOKUP(MATCH($W29,リレー小女申込!$G$10:$G$63,0)+3+$W35,リレー小女申込!$A$10:$K$63,11))</f>
        <v/>
      </c>
      <c r="AA35" s="350" t="s">
        <v>168</v>
      </c>
      <c r="AB35" s="208"/>
      <c r="AF35" s="97"/>
      <c r="AG35" s="345"/>
      <c r="AH35" s="103"/>
    </row>
    <row r="36" spans="2:36" ht="15" customHeight="1">
      <c r="B36" s="111">
        <f t="shared" si="0"/>
        <v>21</v>
      </c>
      <c r="C36" s="112" t="str">
        <f>IF(INDEX(小女申込!$B$9:$AI$108,$B36,1)="","",INDEX(小女申込!$B$9:$AI$108,$B36,1))</f>
        <v/>
      </c>
      <c r="D36" s="113" t="str">
        <f>IF(INDEX(小女申込!$B$9:$AI$108,$B36,2)="","",INDEX(小女申込!$B$9:$AI$108,$B36,2))</f>
        <v/>
      </c>
      <c r="E36" s="114" t="str">
        <f>IF(INDEX(小女申込!$B$9:$AI$108,$B36,3)="","",INDEX(小女申込!$B$9:$AI$108,$B36,3))</f>
        <v/>
      </c>
      <c r="F36" s="115" t="str">
        <f>IF(INDEX(小女申込!$B$9:$AI$108,$B36,4)="","",INDEX(小女申込!$B$9:$AI$108,$B36,4))</f>
        <v/>
      </c>
      <c r="G36" s="116" t="str">
        <f>IF(INDEX(小女申込!$B$9:$AI$108,$B36,30)="","",INDEX(小女申込!$B$9:$AI$108,$B36,30))</f>
        <v/>
      </c>
      <c r="H36" s="343" t="str">
        <f>IF(INDEX(小女申込!$B$9:$AI$108,$B36,6)="","",INDEX(小女申込!$B$9:$AI$108,$B36,6))</f>
        <v/>
      </c>
      <c r="I36" s="343" t="str">
        <f>IF(INDEX(小男申込!$B$9:$AE$108,$B36,1)="","",INDEX(小男申込!$B$9:$AE$108,$B36,1))</f>
        <v/>
      </c>
      <c r="J36" s="343" t="str">
        <f>IF(INDEX(小男申込!$B$9:$AE$108,$B36,1)="","",INDEX(小男申込!$B$9:$AE$108,$B36,1))</f>
        <v/>
      </c>
      <c r="K36" s="343" t="str">
        <f>IF(INDEX(小男申込!$B$9:$AE$108,$B36,1)="","",INDEX(小男申込!$B$9:$AE$108,$B36,1))</f>
        <v/>
      </c>
      <c r="L36" s="344" t="str">
        <f>IF(INDEX(小男申込!$B$9:$AE$108,$B36,1)="","",INDEX(小男申込!$B$9:$AE$108,$B36,1))</f>
        <v/>
      </c>
      <c r="M36" s="133" t="str">
        <f>IF(INDEX(小女申込!$B$9:$AI$108,$B36,27)="","",INDEX(小女申込!$B$9:$AI$108,$B36,27)&amp;"  "&amp;INDEX(小女申込!$B$9:$AI$108,$B36,28))</f>
        <v/>
      </c>
      <c r="N36" s="98"/>
      <c r="P36" s="207"/>
      <c r="Q36">
        <v>5</v>
      </c>
      <c r="R36" s="248" t="str">
        <f>IF(VLOOKUP(MATCH($Q29,リレー小女申込!$B$10:$B$63,0)+3+$Q36,リレー小女申込!$A$10:$K$63,4)="","",VLOOKUP(MATCH($Q29,リレー小女申込!$B$10:$B$63,0)+3+$Q36,リレー小女申込!$A$10:$K$63,4))</f>
        <v/>
      </c>
      <c r="S36" s="248" t="str">
        <f>IF(VLOOKUP(MATCH($Q29,リレー小女申込!$B$10:$B$63,0)+3+$Q36,リレー小女申込!$A$10:$K$63,5)="","",VLOOKUP(MATCH($Q29,リレー小女申込!$B$10:$B$63,0)+3+$Q36,リレー小女申込!$A$10:$K$63,5))</f>
        <v/>
      </c>
      <c r="T36" s="248" t="str">
        <f>IF(VLOOKUP(MATCH($Q29,リレー小女申込!$B$10:$B$63,0)+3+$Q36,リレー小女申込!$A$10:$K$63,6)="","",VLOOKUP(MATCH($Q29,リレー小女申込!$B$10:$B$63,0)+3+$Q36,リレー小女申込!$A$10:$K$63,6))</f>
        <v/>
      </c>
      <c r="U36" s="350">
        <v>0</v>
      </c>
      <c r="W36">
        <v>5</v>
      </c>
      <c r="X36" s="248" t="str">
        <f>IF(VLOOKUP(MATCH($W29,リレー小女申込!$G$10:$G$63,0)+3+$W36,リレー小女申込!$A$10:$K$63,9)="","",VLOOKUP(MATCH($W29,リレー小女申込!$G$10:$G$63,0)+3+$W36,リレー小女申込!$A$10:$K$63,9))</f>
        <v/>
      </c>
      <c r="Y36" s="248" t="str">
        <f>IF(VLOOKUP(MATCH($W29,リレー小女申込!$G$10:$G$63,0)+3+$W36,リレー小女申込!$A$10:$K$63,10)="","",VLOOKUP(MATCH($W29,リレー小女申込!$G$10:$G$63,0)+3+$W36,リレー小女申込!$A$10:$K$63,10))</f>
        <v/>
      </c>
      <c r="Z36" s="248" t="str">
        <f>IF(VLOOKUP(MATCH($W29,リレー小女申込!$G$10:$G$63,0)+3+$W36,リレー小女申込!$A$10:$K$63,11)="","",VLOOKUP(MATCH($W29,リレー小女申込!$G$10:$G$63,0)+3+$W36,リレー小女申込!$A$10:$K$63,11))</f>
        <v/>
      </c>
      <c r="AA36" s="350">
        <v>0</v>
      </c>
      <c r="AB36" s="208"/>
    </row>
    <row r="37" spans="2:36" ht="15" customHeight="1">
      <c r="B37" s="111">
        <f t="shared" si="0"/>
        <v>22</v>
      </c>
      <c r="C37" s="118" t="str">
        <f>IF(INDEX(小女申込!$B$9:$AI$108,$B37,1)="","",INDEX(小女申込!$B$9:$AI$108,$B37,1))</f>
        <v/>
      </c>
      <c r="D37" s="119" t="str">
        <f>IF(INDEX(小女申込!$B$9:$AI$108,$B37,2)="","",INDEX(小女申込!$B$9:$AI$108,$B37,2))</f>
        <v/>
      </c>
      <c r="E37" s="120" t="str">
        <f>IF(INDEX(小女申込!$B$9:$AI$108,$B37,3)="","",INDEX(小女申込!$B$9:$AI$108,$B37,3))</f>
        <v/>
      </c>
      <c r="F37" s="121" t="str">
        <f>IF(INDEX(小女申込!$B$9:$AI$108,$B37,4)="","",INDEX(小女申込!$B$9:$AI$108,$B37,4))</f>
        <v/>
      </c>
      <c r="G37" s="122" t="str">
        <f>IF(INDEX(小女申込!$B$9:$AI$108,$B37,30)="","",INDEX(小女申込!$B$9:$AI$108,$B37,30))</f>
        <v/>
      </c>
      <c r="H37" s="339" t="str">
        <f>IF(INDEX(小女申込!$B$9:$AI$108,$B37,6)="","",INDEX(小女申込!$B$9:$AI$108,$B37,6))</f>
        <v/>
      </c>
      <c r="I37" s="339" t="str">
        <f>IF(INDEX(小男申込!$B$9:$AE$108,$B37,1)="","",INDEX(小男申込!$B$9:$AE$108,$B37,1))</f>
        <v/>
      </c>
      <c r="J37" s="339" t="str">
        <f>IF(INDEX(小男申込!$B$9:$AE$108,$B37,1)="","",INDEX(小男申込!$B$9:$AE$108,$B37,1))</f>
        <v/>
      </c>
      <c r="K37" s="339" t="str">
        <f>IF(INDEX(小男申込!$B$9:$AE$108,$B37,1)="","",INDEX(小男申込!$B$9:$AE$108,$B37,1))</f>
        <v/>
      </c>
      <c r="L37" s="340" t="str">
        <f>IF(INDEX(小男申込!$B$9:$AE$108,$B37,1)="","",INDEX(小男申込!$B$9:$AE$108,$B37,1))</f>
        <v/>
      </c>
      <c r="M37" s="123" t="str">
        <f>IF(INDEX(小女申込!$B$9:$AI$108,$B37,27)="","",INDEX(小女申込!$B$9:$AI$108,$B37,27)&amp;"  "&amp;INDEX(小女申込!$B$9:$AI$108,$B37,28))</f>
        <v/>
      </c>
      <c r="N37" s="98"/>
      <c r="P37" s="207"/>
      <c r="Q37">
        <v>6</v>
      </c>
      <c r="R37" s="248" t="str">
        <f>IF(VLOOKUP(MATCH($Q29,リレー小女申込!$B$10:$B$63,0)+3+$Q37,リレー小女申込!$A$10:$K$63,4)="","",VLOOKUP(MATCH($Q29,リレー小女申込!$B$10:$B$63,0)+3+$Q37,リレー小女申込!$A$10:$K$63,4))</f>
        <v/>
      </c>
      <c r="S37" s="248" t="str">
        <f>IF(VLOOKUP(MATCH($Q29,リレー小女申込!$B$10:$B$63,0)+3+$Q37,リレー小女申込!$A$10:$K$63,5)="","",VLOOKUP(MATCH($Q29,リレー小女申込!$B$10:$B$63,0)+3+$Q37,リレー小女申込!$A$10:$K$63,5))</f>
        <v/>
      </c>
      <c r="T37" s="248" t="str">
        <f>IF(VLOOKUP(MATCH($Q29,リレー小女申込!$B$10:$B$63,0)+3+$Q37,リレー小女申込!$A$10:$K$63,6)="","",VLOOKUP(MATCH($Q29,リレー小女申込!$B$10:$B$63,0)+3+$Q37,リレー小女申込!$A$10:$K$63,6))</f>
        <v/>
      </c>
      <c r="U37" s="351" t="s">
        <v>168</v>
      </c>
      <c r="W37">
        <v>6</v>
      </c>
      <c r="X37" s="248" t="str">
        <f>IF(VLOOKUP(MATCH($W29,リレー小女申込!$G$10:$G$63,0)+3+$W37,リレー小女申込!$A$10:$K$63,9)="","",VLOOKUP(MATCH($W29,リレー小女申込!$G$10:$G$63,0)+3+$W37,リレー小女申込!$A$10:$K$63,9))</f>
        <v/>
      </c>
      <c r="Y37" s="248" t="str">
        <f>IF(VLOOKUP(MATCH($W29,リレー小女申込!$G$10:$G$63,0)+3+$W37,リレー小女申込!$A$10:$K$63,10)="","",VLOOKUP(MATCH($W29,リレー小女申込!$G$10:$G$63,0)+3+$W37,リレー小女申込!$A$10:$K$63,10))</f>
        <v/>
      </c>
      <c r="Z37" s="248" t="str">
        <f>IF(VLOOKUP(MATCH($W29,リレー小女申込!$G$10:$G$63,0)+3+$W37,リレー小女申込!$A$10:$K$63,11)="","",VLOOKUP(MATCH($W29,リレー小女申込!$G$10:$G$63,0)+3+$W37,リレー小女申込!$A$10:$K$63,11))</f>
        <v/>
      </c>
      <c r="AA37" s="351" t="s">
        <v>168</v>
      </c>
      <c r="AB37" s="208"/>
    </row>
    <row r="38" spans="2:36" ht="15" customHeight="1">
      <c r="B38" s="111">
        <f t="shared" si="0"/>
        <v>23</v>
      </c>
      <c r="C38" s="118" t="str">
        <f>IF(INDEX(小女申込!$B$9:$AI$108,$B38,1)="","",INDEX(小女申込!$B$9:$AI$108,$B38,1))</f>
        <v/>
      </c>
      <c r="D38" s="119" t="str">
        <f>IF(INDEX(小女申込!$B$9:$AI$108,$B38,2)="","",INDEX(小女申込!$B$9:$AI$108,$B38,2))</f>
        <v/>
      </c>
      <c r="E38" s="120" t="str">
        <f>IF(INDEX(小女申込!$B$9:$AI$108,$B38,3)="","",INDEX(小女申込!$B$9:$AI$108,$B38,3))</f>
        <v/>
      </c>
      <c r="F38" s="121" t="str">
        <f>IF(INDEX(小女申込!$B$9:$AI$108,$B38,4)="","",INDEX(小女申込!$B$9:$AI$108,$B38,4))</f>
        <v/>
      </c>
      <c r="G38" s="122" t="str">
        <f>IF(INDEX(小女申込!$B$9:$AI$108,$B38,30)="","",INDEX(小女申込!$B$9:$AI$108,$B38,30))</f>
        <v/>
      </c>
      <c r="H38" s="339" t="str">
        <f>IF(INDEX(小女申込!$B$9:$AI$108,$B38,6)="","",INDEX(小女申込!$B$9:$AI$108,$B38,6))</f>
        <v/>
      </c>
      <c r="I38" s="339" t="str">
        <f>IF(INDEX(小男申込!$B$9:$AE$108,$B38,1)="","",INDEX(小男申込!$B$9:$AE$108,$B38,1))</f>
        <v/>
      </c>
      <c r="J38" s="339" t="str">
        <f>IF(INDEX(小男申込!$B$9:$AE$108,$B38,1)="","",INDEX(小男申込!$B$9:$AE$108,$B38,1))</f>
        <v/>
      </c>
      <c r="K38" s="339" t="str">
        <f>IF(INDEX(小男申込!$B$9:$AE$108,$B38,1)="","",INDEX(小男申込!$B$9:$AE$108,$B38,1))</f>
        <v/>
      </c>
      <c r="L38" s="340" t="str">
        <f>IF(INDEX(小男申込!$B$9:$AE$108,$B38,1)="","",INDEX(小男申込!$B$9:$AE$108,$B38,1))</f>
        <v/>
      </c>
      <c r="M38" s="123" t="str">
        <f>IF(INDEX(小女申込!$B$9:$AI$108,$B38,27)="","",INDEX(小女申込!$B$9:$AI$108,$B38,27)&amp;"  "&amp;INDEX(小女申込!$B$9:$AI$108,$B38,28))</f>
        <v/>
      </c>
      <c r="N38" s="98"/>
    </row>
    <row r="39" spans="2:36" ht="15" customHeight="1">
      <c r="B39" s="111">
        <f t="shared" si="0"/>
        <v>24</v>
      </c>
      <c r="C39" s="118" t="str">
        <f>IF(INDEX(小女申込!$B$9:$AI$108,$B39,1)="","",INDEX(小女申込!$B$9:$AI$108,$B39,1))</f>
        <v/>
      </c>
      <c r="D39" s="119" t="str">
        <f>IF(INDEX(小女申込!$B$9:$AI$108,$B39,2)="","",INDEX(小女申込!$B$9:$AI$108,$B39,2))</f>
        <v/>
      </c>
      <c r="E39" s="120" t="str">
        <f>IF(INDEX(小女申込!$B$9:$AI$108,$B39,3)="","",INDEX(小女申込!$B$9:$AI$108,$B39,3))</f>
        <v/>
      </c>
      <c r="F39" s="121" t="str">
        <f>IF(INDEX(小女申込!$B$9:$AI$108,$B39,4)="","",INDEX(小女申込!$B$9:$AI$108,$B39,4))</f>
        <v/>
      </c>
      <c r="G39" s="122" t="str">
        <f>IF(INDEX(小女申込!$B$9:$AI$108,$B39,30)="","",INDEX(小女申込!$B$9:$AI$108,$B39,30))</f>
        <v/>
      </c>
      <c r="H39" s="339" t="str">
        <f>IF(INDEX(小女申込!$B$9:$AI$108,$B39,6)="","",INDEX(小女申込!$B$9:$AI$108,$B39,6))</f>
        <v/>
      </c>
      <c r="I39" s="339" t="str">
        <f>IF(INDEX(小男申込!$B$9:$AE$108,$B39,1)="","",INDEX(小男申込!$B$9:$AE$108,$B39,1))</f>
        <v/>
      </c>
      <c r="J39" s="339" t="str">
        <f>IF(INDEX(小男申込!$B$9:$AE$108,$B39,1)="","",INDEX(小男申込!$B$9:$AE$108,$B39,1))</f>
        <v/>
      </c>
      <c r="K39" s="339" t="str">
        <f>IF(INDEX(小男申込!$B$9:$AE$108,$B39,1)="","",INDEX(小男申込!$B$9:$AE$108,$B39,1))</f>
        <v/>
      </c>
      <c r="L39" s="340" t="str">
        <f>IF(INDEX(小男申込!$B$9:$AE$108,$B39,1)="","",INDEX(小男申込!$B$9:$AE$108,$B39,1))</f>
        <v/>
      </c>
      <c r="M39" s="123" t="str">
        <f>IF(INDEX(小女申込!$B$9:$AI$108,$B39,27)="","",INDEX(小女申込!$B$9:$AI$108,$B39,27)&amp;"  "&amp;INDEX(小女申込!$B$9:$AI$108,$B39,28))</f>
        <v/>
      </c>
      <c r="N39" s="98"/>
      <c r="V39" s="97"/>
      <c r="AE39" s="326"/>
      <c r="AF39" s="326"/>
      <c r="AG39" s="326"/>
      <c r="AJ39" s="20">
        <f>IF(S39="",0,1)</f>
        <v>0</v>
      </c>
    </row>
    <row r="40" spans="2:36" ht="15" customHeight="1">
      <c r="B40" s="111">
        <f t="shared" si="0"/>
        <v>25</v>
      </c>
      <c r="C40" s="118" t="str">
        <f>IF(INDEX(小女申込!$B$9:$AI$108,$B40,1)="","",INDEX(小女申込!$B$9:$AI$108,$B40,1))</f>
        <v/>
      </c>
      <c r="D40" s="119" t="str">
        <f>IF(INDEX(小女申込!$B$9:$AI$108,$B40,2)="","",INDEX(小女申込!$B$9:$AI$108,$B40,2))</f>
        <v/>
      </c>
      <c r="E40" s="120" t="str">
        <f>IF(INDEX(小女申込!$B$9:$AI$108,$B40,3)="","",INDEX(小女申込!$B$9:$AI$108,$B40,3))</f>
        <v/>
      </c>
      <c r="F40" s="121" t="str">
        <f>IF(INDEX(小女申込!$B$9:$AI$108,$B40,4)="","",INDEX(小女申込!$B$9:$AI$108,$B40,4))</f>
        <v/>
      </c>
      <c r="G40" s="122" t="str">
        <f>IF(INDEX(小女申込!$B$9:$AI$108,$B40,30)="","",INDEX(小女申込!$B$9:$AI$108,$B40,30))</f>
        <v/>
      </c>
      <c r="H40" s="339" t="str">
        <f>IF(INDEX(小女申込!$B$9:$AI$108,$B40,6)="","",INDEX(小女申込!$B$9:$AI$108,$B40,6))</f>
        <v/>
      </c>
      <c r="I40" s="339" t="str">
        <f>IF(INDEX(小男申込!$B$9:$AE$108,$B40,1)="","",INDEX(小男申込!$B$9:$AE$108,$B40,1))</f>
        <v/>
      </c>
      <c r="J40" s="339" t="str">
        <f>IF(INDEX(小男申込!$B$9:$AE$108,$B40,1)="","",INDEX(小男申込!$B$9:$AE$108,$B40,1))</f>
        <v/>
      </c>
      <c r="K40" s="339" t="str">
        <f>IF(INDEX(小男申込!$B$9:$AE$108,$B40,1)="","",INDEX(小男申込!$B$9:$AE$108,$B40,1))</f>
        <v/>
      </c>
      <c r="L40" s="340" t="str">
        <f>IF(INDEX(小男申込!$B$9:$AE$108,$B40,1)="","",INDEX(小男申込!$B$9:$AE$108,$B40,1))</f>
        <v/>
      </c>
      <c r="M40" s="123" t="str">
        <f>IF(INDEX(小女申込!$B$9:$AI$108,$B40,27)="","",INDEX(小女申込!$B$9:$AI$108,$B40,27)&amp;"  "&amp;INDEX(小女申込!$B$9:$AI$108,$B40,28))</f>
        <v/>
      </c>
      <c r="N40" s="98"/>
      <c r="R40" s="126"/>
      <c r="S40" s="97"/>
      <c r="T40" s="97"/>
      <c r="U40" s="97"/>
      <c r="W40" s="97"/>
      <c r="X40" s="126"/>
      <c r="Y40" s="97"/>
      <c r="Z40" s="97"/>
      <c r="AA40" s="97"/>
      <c r="AC40" s="97"/>
      <c r="AD40" s="126"/>
      <c r="AE40" s="97"/>
      <c r="AF40" s="97"/>
      <c r="AG40" s="97"/>
      <c r="AH40" s="97"/>
    </row>
    <row r="41" spans="2:36" ht="15" customHeight="1">
      <c r="B41" s="111">
        <f t="shared" si="0"/>
        <v>26</v>
      </c>
      <c r="C41" s="118" t="str">
        <f>IF(INDEX(小女申込!$B$9:$AI$108,$B41,1)="","",INDEX(小女申込!$B$9:$AI$108,$B41,1))</f>
        <v/>
      </c>
      <c r="D41" s="119" t="str">
        <f>IF(INDEX(小女申込!$B$9:$AI$108,$B41,2)="","",INDEX(小女申込!$B$9:$AI$108,$B41,2))</f>
        <v/>
      </c>
      <c r="E41" s="120" t="str">
        <f>IF(INDEX(小女申込!$B$9:$AI$108,$B41,3)="","",INDEX(小女申込!$B$9:$AI$108,$B41,3))</f>
        <v/>
      </c>
      <c r="F41" s="121" t="str">
        <f>IF(INDEX(小女申込!$B$9:$AI$108,$B41,4)="","",INDEX(小女申込!$B$9:$AI$108,$B41,4))</f>
        <v/>
      </c>
      <c r="G41" s="122" t="str">
        <f>IF(INDEX(小女申込!$B$9:$AI$108,$B41,30)="","",INDEX(小女申込!$B$9:$AI$108,$B41,30))</f>
        <v/>
      </c>
      <c r="H41" s="339" t="str">
        <f>IF(INDEX(小女申込!$B$9:$AI$108,$B41,6)="","",INDEX(小女申込!$B$9:$AI$108,$B41,6))</f>
        <v/>
      </c>
      <c r="I41" s="339" t="str">
        <f>IF(INDEX(小男申込!$B$9:$AE$108,$B41,1)="","",INDEX(小男申込!$B$9:$AE$108,$B41,1))</f>
        <v/>
      </c>
      <c r="J41" s="339" t="str">
        <f>IF(INDEX(小男申込!$B$9:$AE$108,$B41,1)="","",INDEX(小男申込!$B$9:$AE$108,$B41,1))</f>
        <v/>
      </c>
      <c r="K41" s="339" t="str">
        <f>IF(INDEX(小男申込!$B$9:$AE$108,$B41,1)="","",INDEX(小男申込!$B$9:$AE$108,$B41,1))</f>
        <v/>
      </c>
      <c r="L41" s="340" t="str">
        <f>IF(INDEX(小男申込!$B$9:$AE$108,$B41,1)="","",INDEX(小男申込!$B$9:$AE$108,$B41,1))</f>
        <v/>
      </c>
      <c r="M41" s="123" t="str">
        <f>IF(INDEX(小女申込!$B$9:$AI$108,$B41,27)="","",INDEX(小女申込!$B$9:$AI$108,$B41,27)&amp;"  "&amp;INDEX(小女申込!$B$9:$AI$108,$B41,28))</f>
        <v/>
      </c>
      <c r="N41" s="98"/>
      <c r="R41" s="97"/>
      <c r="T41" s="97"/>
      <c r="U41" s="103"/>
      <c r="X41" s="97"/>
      <c r="Z41" s="97"/>
      <c r="AA41" s="103"/>
      <c r="AF41" s="97"/>
      <c r="AG41" s="345"/>
      <c r="AH41" s="103"/>
      <c r="AJ41" s="20">
        <f>IF(Y39="",0,1)</f>
        <v>0</v>
      </c>
    </row>
    <row r="42" spans="2:36" ht="15" customHeight="1">
      <c r="B42" s="111">
        <f t="shared" si="0"/>
        <v>27</v>
      </c>
      <c r="C42" s="118" t="str">
        <f>IF(INDEX(小女申込!$B$9:$AI$108,$B42,1)="","",INDEX(小女申込!$B$9:$AI$108,$B42,1))</f>
        <v/>
      </c>
      <c r="D42" s="119" t="str">
        <f>IF(INDEX(小女申込!$B$9:$AI$108,$B42,2)="","",INDEX(小女申込!$B$9:$AI$108,$B42,2))</f>
        <v/>
      </c>
      <c r="E42" s="120" t="str">
        <f>IF(INDEX(小女申込!$B$9:$AI$108,$B42,3)="","",INDEX(小女申込!$B$9:$AI$108,$B42,3))</f>
        <v/>
      </c>
      <c r="F42" s="121" t="str">
        <f>IF(INDEX(小女申込!$B$9:$AI$108,$B42,4)="","",INDEX(小女申込!$B$9:$AI$108,$B42,4))</f>
        <v/>
      </c>
      <c r="G42" s="122" t="str">
        <f>IF(INDEX(小女申込!$B$9:$AI$108,$B42,30)="","",INDEX(小女申込!$B$9:$AI$108,$B42,30))</f>
        <v/>
      </c>
      <c r="H42" s="339" t="str">
        <f>IF(INDEX(小女申込!$B$9:$AI$108,$B42,6)="","",INDEX(小女申込!$B$9:$AI$108,$B42,6))</f>
        <v/>
      </c>
      <c r="I42" s="339" t="str">
        <f>IF(INDEX(小男申込!$B$9:$AE$108,$B42,1)="","",INDEX(小男申込!$B$9:$AE$108,$B42,1))</f>
        <v/>
      </c>
      <c r="J42" s="339" t="str">
        <f>IF(INDEX(小男申込!$B$9:$AE$108,$B42,1)="","",INDEX(小男申込!$B$9:$AE$108,$B42,1))</f>
        <v/>
      </c>
      <c r="K42" s="339" t="str">
        <f>IF(INDEX(小男申込!$B$9:$AE$108,$B42,1)="","",INDEX(小男申込!$B$9:$AE$108,$B42,1))</f>
        <v/>
      </c>
      <c r="L42" s="340" t="str">
        <f>IF(INDEX(小男申込!$B$9:$AE$108,$B42,1)="","",INDEX(小男申込!$B$9:$AE$108,$B42,1))</f>
        <v/>
      </c>
      <c r="M42" s="123" t="str">
        <f>IF(INDEX(小女申込!$B$9:$AI$108,$B42,27)="","",INDEX(小女申込!$B$9:$AI$108,$B42,27)&amp;"  "&amp;INDEX(小女申込!$B$9:$AI$108,$B42,28))</f>
        <v/>
      </c>
      <c r="N42" s="98"/>
      <c r="R42" s="97"/>
      <c r="T42" s="97"/>
      <c r="U42" s="103"/>
      <c r="X42" s="97"/>
      <c r="Z42" s="97"/>
      <c r="AA42" s="103"/>
      <c r="AF42" s="97"/>
      <c r="AG42" s="345"/>
      <c r="AH42" s="103"/>
    </row>
    <row r="43" spans="2:36" ht="15" customHeight="1">
      <c r="B43" s="111">
        <f t="shared" si="0"/>
        <v>28</v>
      </c>
      <c r="C43" s="118" t="str">
        <f>IF(INDEX(小女申込!$B$9:$AI$108,$B43,1)="","",INDEX(小女申込!$B$9:$AI$108,$B43,1))</f>
        <v/>
      </c>
      <c r="D43" s="119" t="str">
        <f>IF(INDEX(小女申込!$B$9:$AI$108,$B43,2)="","",INDEX(小女申込!$B$9:$AI$108,$B43,2))</f>
        <v/>
      </c>
      <c r="E43" s="120" t="str">
        <f>IF(INDEX(小女申込!$B$9:$AI$108,$B43,3)="","",INDEX(小女申込!$B$9:$AI$108,$B43,3))</f>
        <v/>
      </c>
      <c r="F43" s="121" t="str">
        <f>IF(INDEX(小女申込!$B$9:$AI$108,$B43,4)="","",INDEX(小女申込!$B$9:$AI$108,$B43,4))</f>
        <v/>
      </c>
      <c r="G43" s="122" t="str">
        <f>IF(INDEX(小女申込!$B$9:$AI$108,$B43,30)="","",INDEX(小女申込!$B$9:$AI$108,$B43,30))</f>
        <v/>
      </c>
      <c r="H43" s="339" t="str">
        <f>IF(INDEX(小女申込!$B$9:$AI$108,$B43,6)="","",INDEX(小女申込!$B$9:$AI$108,$B43,6))</f>
        <v/>
      </c>
      <c r="I43" s="339" t="str">
        <f>IF(INDEX(小男申込!$B$9:$AE$108,$B43,1)="","",INDEX(小男申込!$B$9:$AE$108,$B43,1))</f>
        <v/>
      </c>
      <c r="J43" s="339" t="str">
        <f>IF(INDEX(小男申込!$B$9:$AE$108,$B43,1)="","",INDEX(小男申込!$B$9:$AE$108,$B43,1))</f>
        <v/>
      </c>
      <c r="K43" s="339" t="str">
        <f>IF(INDEX(小男申込!$B$9:$AE$108,$B43,1)="","",INDEX(小男申込!$B$9:$AE$108,$B43,1))</f>
        <v/>
      </c>
      <c r="L43" s="340" t="str">
        <f>IF(INDEX(小男申込!$B$9:$AE$108,$B43,1)="","",INDEX(小男申込!$B$9:$AE$108,$B43,1))</f>
        <v/>
      </c>
      <c r="M43" s="123" t="str">
        <f>IF(INDEX(小女申込!$B$9:$AI$108,$B43,27)="","",INDEX(小女申込!$B$9:$AI$108,$B43,27)&amp;"  "&amp;INDEX(小女申込!$B$9:$AI$108,$B43,28))</f>
        <v/>
      </c>
      <c r="N43" s="98"/>
      <c r="R43" s="97"/>
      <c r="T43" s="97"/>
      <c r="U43" s="103"/>
      <c r="X43" s="97"/>
      <c r="Z43" s="97"/>
      <c r="AA43" s="103"/>
      <c r="AF43" s="97"/>
      <c r="AG43" s="345"/>
      <c r="AH43" s="103"/>
    </row>
    <row r="44" spans="2:36" ht="15" customHeight="1">
      <c r="B44" s="111">
        <f t="shared" si="0"/>
        <v>29</v>
      </c>
      <c r="C44" s="118" t="str">
        <f>IF(INDEX(小女申込!$B$9:$AI$108,$B44,1)="","",INDEX(小女申込!$B$9:$AI$108,$B44,1))</f>
        <v/>
      </c>
      <c r="D44" s="119" t="str">
        <f>IF(INDEX(小女申込!$B$9:$AI$108,$B44,2)="","",INDEX(小女申込!$B$9:$AI$108,$B44,2))</f>
        <v/>
      </c>
      <c r="E44" s="120" t="str">
        <f>IF(INDEX(小女申込!$B$9:$AI$108,$B44,3)="","",INDEX(小女申込!$B$9:$AI$108,$B44,3))</f>
        <v/>
      </c>
      <c r="F44" s="121" t="str">
        <f>IF(INDEX(小女申込!$B$9:$AI$108,$B44,4)="","",INDEX(小女申込!$B$9:$AI$108,$B44,4))</f>
        <v/>
      </c>
      <c r="G44" s="122" t="str">
        <f>IF(INDEX(小女申込!$B$9:$AI$108,$B44,30)="","",INDEX(小女申込!$B$9:$AI$108,$B44,30))</f>
        <v/>
      </c>
      <c r="H44" s="339" t="str">
        <f>IF(INDEX(小女申込!$B$9:$AI$108,$B44,6)="","",INDEX(小女申込!$B$9:$AI$108,$B44,6))</f>
        <v/>
      </c>
      <c r="I44" s="339" t="str">
        <f>IF(INDEX(小男申込!$B$9:$AE$108,$B44,1)="","",INDEX(小男申込!$B$9:$AE$108,$B44,1))</f>
        <v/>
      </c>
      <c r="J44" s="339" t="str">
        <f>IF(INDEX(小男申込!$B$9:$AE$108,$B44,1)="","",INDEX(小男申込!$B$9:$AE$108,$B44,1))</f>
        <v/>
      </c>
      <c r="K44" s="339" t="str">
        <f>IF(INDEX(小男申込!$B$9:$AE$108,$B44,1)="","",INDEX(小男申込!$B$9:$AE$108,$B44,1))</f>
        <v/>
      </c>
      <c r="L44" s="340" t="str">
        <f>IF(INDEX(小男申込!$B$9:$AE$108,$B44,1)="","",INDEX(小男申込!$B$9:$AE$108,$B44,1))</f>
        <v/>
      </c>
      <c r="M44" s="123" t="str">
        <f>IF(INDEX(小女申込!$B$9:$AI$108,$B44,27)="","",INDEX(小女申込!$B$9:$AI$108,$B44,27)&amp;"  "&amp;INDEX(小女申込!$B$9:$AI$108,$B44,28))</f>
        <v/>
      </c>
      <c r="N44" s="98"/>
      <c r="R44" s="97"/>
      <c r="T44" s="97"/>
      <c r="U44" s="103"/>
      <c r="X44" s="97"/>
      <c r="Z44" s="97"/>
      <c r="AA44" s="103"/>
      <c r="AF44" s="97"/>
      <c r="AG44" s="345"/>
      <c r="AH44" s="103"/>
    </row>
    <row r="45" spans="2:36" ht="15" customHeight="1">
      <c r="B45" s="111">
        <f t="shared" si="0"/>
        <v>30</v>
      </c>
      <c r="C45" s="127" t="str">
        <f>IF(INDEX(小女申込!$B$9:$AI$108,$B45,1)="","",INDEX(小女申込!$B$9:$AI$108,$B45,1))</f>
        <v/>
      </c>
      <c r="D45" s="128" t="str">
        <f>IF(INDEX(小女申込!$B$9:$AI$108,$B45,2)="","",INDEX(小女申込!$B$9:$AI$108,$B45,2))</f>
        <v/>
      </c>
      <c r="E45" s="129" t="str">
        <f>IF(INDEX(小女申込!$B$9:$AI$108,$B45,3)="","",INDEX(小女申込!$B$9:$AI$108,$B45,3))</f>
        <v/>
      </c>
      <c r="F45" s="130" t="str">
        <f>IF(INDEX(小女申込!$B$9:$AI$108,$B45,4)="","",INDEX(小女申込!$B$9:$AI$108,$B45,4))</f>
        <v/>
      </c>
      <c r="G45" s="131" t="str">
        <f>IF(INDEX(小女申込!$B$9:$AI$108,$B45,30)="","",INDEX(小女申込!$B$9:$AI$108,$B45,30))</f>
        <v/>
      </c>
      <c r="H45" s="341" t="str">
        <f>IF(INDEX(小女申込!$B$9:$AI$108,$B45,6)="","",INDEX(小女申込!$B$9:$AI$108,$B45,6))</f>
        <v/>
      </c>
      <c r="I45" s="341" t="str">
        <f>IF(INDEX(小男申込!$B$9:$AE$108,$B45,1)="","",INDEX(小男申込!$B$9:$AE$108,$B45,1))</f>
        <v/>
      </c>
      <c r="J45" s="341" t="str">
        <f>IF(INDEX(小男申込!$B$9:$AE$108,$B45,1)="","",INDEX(小男申込!$B$9:$AE$108,$B45,1))</f>
        <v/>
      </c>
      <c r="K45" s="341" t="str">
        <f>IF(INDEX(小男申込!$B$9:$AE$108,$B45,1)="","",INDEX(小男申込!$B$9:$AE$108,$B45,1))</f>
        <v/>
      </c>
      <c r="L45" s="342" t="str">
        <f>IF(INDEX(小男申込!$B$9:$AE$108,$B45,1)="","",INDEX(小男申込!$B$9:$AE$108,$B45,1))</f>
        <v/>
      </c>
      <c r="M45" s="132" t="str">
        <f>IF(INDEX(小女申込!$B$9:$AI$108,$B45,27)="","",INDEX(小女申込!$B$9:$AI$108,$B45,27)&amp;"  "&amp;INDEX(小女申込!$B$9:$AI$108,$B45,28))</f>
        <v/>
      </c>
      <c r="N45" s="98"/>
      <c r="R45" s="97"/>
      <c r="T45" s="97"/>
      <c r="U45" s="103"/>
      <c r="X45" s="97"/>
      <c r="Z45" s="97"/>
      <c r="AA45" s="103"/>
      <c r="AF45" s="97"/>
      <c r="AG45" s="345"/>
      <c r="AH45" s="103"/>
    </row>
    <row r="46" spans="2:36" ht="15" customHeight="1">
      <c r="B46" s="111">
        <f t="shared" si="0"/>
        <v>31</v>
      </c>
      <c r="C46" s="112" t="str">
        <f>IF(INDEX(小女申込!$B$9:$AI$108,$B46,1)="","",INDEX(小女申込!$B$9:$AI$108,$B46,1))</f>
        <v/>
      </c>
      <c r="D46" s="113" t="str">
        <f>IF(INDEX(小女申込!$B$9:$AI$108,$B46,2)="","",INDEX(小女申込!$B$9:$AI$108,$B46,2))</f>
        <v/>
      </c>
      <c r="E46" s="114" t="str">
        <f>IF(INDEX(小女申込!$B$9:$AI$108,$B46,3)="","",INDEX(小女申込!$B$9:$AI$108,$B46,3))</f>
        <v/>
      </c>
      <c r="F46" s="115" t="str">
        <f>IF(INDEX(小女申込!$B$9:$AI$108,$B46,4)="","",INDEX(小女申込!$B$9:$AI$108,$B46,4))</f>
        <v/>
      </c>
      <c r="G46" s="116" t="str">
        <f>IF(INDEX(小女申込!$B$9:$AI$108,$B46,30)="","",INDEX(小女申込!$B$9:$AI$108,$B46,30))</f>
        <v/>
      </c>
      <c r="H46" s="343" t="str">
        <f>IF(INDEX(小女申込!$B$9:$AI$108,$B46,6)="","",INDEX(小女申込!$B$9:$AI$108,$B46,6))</f>
        <v/>
      </c>
      <c r="I46" s="343" t="str">
        <f>IF(INDEX(小男申込!$B$9:$AE$108,$B46,1)="","",INDEX(小男申込!$B$9:$AE$108,$B46,1))</f>
        <v/>
      </c>
      <c r="J46" s="343" t="str">
        <f>IF(INDEX(小男申込!$B$9:$AE$108,$B46,1)="","",INDEX(小男申込!$B$9:$AE$108,$B46,1))</f>
        <v/>
      </c>
      <c r="K46" s="343" t="str">
        <f>IF(INDEX(小男申込!$B$9:$AE$108,$B46,1)="","",INDEX(小男申込!$B$9:$AE$108,$B46,1))</f>
        <v/>
      </c>
      <c r="L46" s="344" t="str">
        <f>IF(INDEX(小男申込!$B$9:$AE$108,$B46,1)="","",INDEX(小男申込!$B$9:$AE$108,$B46,1))</f>
        <v/>
      </c>
      <c r="M46" s="133" t="str">
        <f>IF(INDEX(小女申込!$B$9:$AI$108,$B46,27)="","",INDEX(小女申込!$B$9:$AI$108,$B46,27)&amp;"  "&amp;INDEX(小女申込!$B$9:$AI$108,$B46,28))</f>
        <v/>
      </c>
      <c r="N46" s="98"/>
      <c r="R46" s="97"/>
      <c r="T46" s="97"/>
      <c r="U46" s="103"/>
      <c r="X46" s="97"/>
      <c r="Z46" s="97"/>
      <c r="AA46" s="103"/>
      <c r="AF46" s="97"/>
      <c r="AG46" s="345"/>
      <c r="AH46" s="103"/>
    </row>
    <row r="47" spans="2:36" ht="15" customHeight="1">
      <c r="B47" s="111">
        <f t="shared" si="0"/>
        <v>32</v>
      </c>
      <c r="C47" s="118" t="str">
        <f>IF(INDEX(小女申込!$B$9:$AI$108,$B47,1)="","",INDEX(小女申込!$B$9:$AI$108,$B47,1))</f>
        <v/>
      </c>
      <c r="D47" s="119" t="str">
        <f>IF(INDEX(小女申込!$B$9:$AI$108,$B47,2)="","",INDEX(小女申込!$B$9:$AI$108,$B47,2))</f>
        <v/>
      </c>
      <c r="E47" s="120" t="str">
        <f>IF(INDEX(小女申込!$B$9:$AI$108,$B47,3)="","",INDEX(小女申込!$B$9:$AI$108,$B47,3))</f>
        <v/>
      </c>
      <c r="F47" s="121" t="str">
        <f>IF(INDEX(小女申込!$B$9:$AI$108,$B47,4)="","",INDEX(小女申込!$B$9:$AI$108,$B47,4))</f>
        <v/>
      </c>
      <c r="G47" s="122" t="str">
        <f>IF(INDEX(小女申込!$B$9:$AI$108,$B47,30)="","",INDEX(小女申込!$B$9:$AI$108,$B47,30))</f>
        <v/>
      </c>
      <c r="H47" s="339" t="str">
        <f>IF(INDEX(小女申込!$B$9:$AI$108,$B47,6)="","",INDEX(小女申込!$B$9:$AI$108,$B47,6))</f>
        <v/>
      </c>
      <c r="I47" s="339" t="str">
        <f>IF(INDEX(小男申込!$B$9:$AE$108,$B47,1)="","",INDEX(小男申込!$B$9:$AE$108,$B47,1))</f>
        <v/>
      </c>
      <c r="J47" s="339" t="str">
        <f>IF(INDEX(小男申込!$B$9:$AE$108,$B47,1)="","",INDEX(小男申込!$B$9:$AE$108,$B47,1))</f>
        <v/>
      </c>
      <c r="K47" s="339" t="str">
        <f>IF(INDEX(小男申込!$B$9:$AE$108,$B47,1)="","",INDEX(小男申込!$B$9:$AE$108,$B47,1))</f>
        <v/>
      </c>
      <c r="L47" s="340" t="str">
        <f>IF(INDEX(小男申込!$B$9:$AE$108,$B47,1)="","",INDEX(小男申込!$B$9:$AE$108,$B47,1))</f>
        <v/>
      </c>
      <c r="M47" s="123" t="str">
        <f>IF(INDEX(小女申込!$B$9:$AI$108,$B47,27)="","",INDEX(小女申込!$B$9:$AI$108,$B47,27)&amp;"  "&amp;INDEX(小女申込!$B$9:$AI$108,$B47,28))</f>
        <v/>
      </c>
      <c r="N47" s="98"/>
    </row>
    <row r="48" spans="2:36" ht="15" customHeight="1">
      <c r="B48" s="111">
        <f t="shared" si="0"/>
        <v>33</v>
      </c>
      <c r="C48" s="118" t="str">
        <f>IF(INDEX(小女申込!$B$9:$AI$108,$B48,1)="","",INDEX(小女申込!$B$9:$AI$108,$B48,1))</f>
        <v/>
      </c>
      <c r="D48" s="119" t="str">
        <f>IF(INDEX(小女申込!$B$9:$AI$108,$B48,2)="","",INDEX(小女申込!$B$9:$AI$108,$B48,2))</f>
        <v/>
      </c>
      <c r="E48" s="120" t="str">
        <f>IF(INDEX(小女申込!$B$9:$AI$108,$B48,3)="","",INDEX(小女申込!$B$9:$AI$108,$B48,3))</f>
        <v/>
      </c>
      <c r="F48" s="121" t="str">
        <f>IF(INDEX(小女申込!$B$9:$AI$108,$B48,4)="","",INDEX(小女申込!$B$9:$AI$108,$B48,4))</f>
        <v/>
      </c>
      <c r="G48" s="122" t="str">
        <f>IF(INDEX(小女申込!$B$9:$AI$108,$B48,30)="","",INDEX(小女申込!$B$9:$AI$108,$B48,30))</f>
        <v/>
      </c>
      <c r="H48" s="339" t="str">
        <f>IF(INDEX(小女申込!$B$9:$AI$108,$B48,6)="","",INDEX(小女申込!$B$9:$AI$108,$B48,6))</f>
        <v/>
      </c>
      <c r="I48" s="339" t="str">
        <f>IF(INDEX(小男申込!$B$9:$AE$108,$B48,1)="","",INDEX(小男申込!$B$9:$AE$108,$B48,1))</f>
        <v/>
      </c>
      <c r="J48" s="339" t="str">
        <f>IF(INDEX(小男申込!$B$9:$AE$108,$B48,1)="","",INDEX(小男申込!$B$9:$AE$108,$B48,1))</f>
        <v/>
      </c>
      <c r="K48" s="339" t="str">
        <f>IF(INDEX(小男申込!$B$9:$AE$108,$B48,1)="","",INDEX(小男申込!$B$9:$AE$108,$B48,1))</f>
        <v/>
      </c>
      <c r="L48" s="340" t="str">
        <f>IF(INDEX(小男申込!$B$9:$AE$108,$B48,1)="","",INDEX(小男申込!$B$9:$AE$108,$B48,1))</f>
        <v/>
      </c>
      <c r="M48" s="123" t="str">
        <f>IF(INDEX(小女申込!$B$9:$AI$108,$B48,27)="","",INDEX(小女申込!$B$9:$AI$108,$B48,27)&amp;"  "&amp;INDEX(小女申込!$B$9:$AI$108,$B48,28))</f>
        <v/>
      </c>
      <c r="N48" s="98"/>
      <c r="R48" s="126"/>
      <c r="S48" s="97"/>
      <c r="T48" s="97"/>
      <c r="U48" s="97"/>
      <c r="V48" s="97"/>
      <c r="W48" s="97"/>
      <c r="X48" s="126"/>
      <c r="Y48" s="97"/>
      <c r="Z48" s="97"/>
      <c r="AA48" s="97"/>
    </row>
    <row r="49" spans="1:36" ht="15" customHeight="1">
      <c r="B49" s="111">
        <f t="shared" si="0"/>
        <v>34</v>
      </c>
      <c r="C49" s="118" t="str">
        <f>IF(INDEX(小女申込!$B$9:$AI$108,$B49,1)="","",INDEX(小女申込!$B$9:$AI$108,$B49,1))</f>
        <v/>
      </c>
      <c r="D49" s="119" t="str">
        <f>IF(INDEX(小女申込!$B$9:$AI$108,$B49,2)="","",INDEX(小女申込!$B$9:$AI$108,$B49,2))</f>
        <v/>
      </c>
      <c r="E49" s="120" t="str">
        <f>IF(INDEX(小女申込!$B$9:$AI$108,$B49,3)="","",INDEX(小女申込!$B$9:$AI$108,$B49,3))</f>
        <v/>
      </c>
      <c r="F49" s="121" t="str">
        <f>IF(INDEX(小女申込!$B$9:$AI$108,$B49,4)="","",INDEX(小女申込!$B$9:$AI$108,$B49,4))</f>
        <v/>
      </c>
      <c r="G49" s="122" t="str">
        <f>IF(INDEX(小女申込!$B$9:$AI$108,$B49,30)="","",INDEX(小女申込!$B$9:$AI$108,$B49,30))</f>
        <v/>
      </c>
      <c r="H49" s="339" t="str">
        <f>IF(INDEX(小女申込!$B$9:$AI$108,$B49,6)="","",INDEX(小女申込!$B$9:$AI$108,$B49,6))</f>
        <v/>
      </c>
      <c r="I49" s="339" t="str">
        <f>IF(INDEX(小男申込!$B$9:$AE$108,$B49,1)="","",INDEX(小男申込!$B$9:$AE$108,$B49,1))</f>
        <v/>
      </c>
      <c r="J49" s="339" t="str">
        <f>IF(INDEX(小男申込!$B$9:$AE$108,$B49,1)="","",INDEX(小男申込!$B$9:$AE$108,$B49,1))</f>
        <v/>
      </c>
      <c r="K49" s="339" t="str">
        <f>IF(INDEX(小男申込!$B$9:$AE$108,$B49,1)="","",INDEX(小男申込!$B$9:$AE$108,$B49,1))</f>
        <v/>
      </c>
      <c r="L49" s="340" t="str">
        <f>IF(INDEX(小男申込!$B$9:$AE$108,$B49,1)="","",INDEX(小男申込!$B$9:$AE$108,$B49,1))</f>
        <v/>
      </c>
      <c r="M49" s="123" t="str">
        <f>IF(INDEX(小女申込!$B$9:$AI$108,$B49,27)="","",INDEX(小女申込!$B$9:$AI$108,$B49,27)&amp;"  "&amp;INDEX(小女申込!$B$9:$AI$108,$B49,28))</f>
        <v/>
      </c>
      <c r="N49" s="98"/>
      <c r="R49" s="97"/>
      <c r="S49" s="97"/>
      <c r="T49" s="97"/>
      <c r="U49" s="103"/>
      <c r="X49" s="97"/>
      <c r="Y49" s="97"/>
      <c r="Z49" s="97"/>
      <c r="AA49" s="103"/>
    </row>
    <row r="50" spans="1:36" ht="15" customHeight="1">
      <c r="B50" s="111">
        <f t="shared" si="0"/>
        <v>35</v>
      </c>
      <c r="C50" s="118" t="str">
        <f>IF(INDEX(小女申込!$B$9:$AI$108,$B50,1)="","",INDEX(小女申込!$B$9:$AI$108,$B50,1))</f>
        <v/>
      </c>
      <c r="D50" s="119" t="str">
        <f>IF(INDEX(小女申込!$B$9:$AI$108,$B50,2)="","",INDEX(小女申込!$B$9:$AI$108,$B50,2))</f>
        <v/>
      </c>
      <c r="E50" s="120" t="str">
        <f>IF(INDEX(小女申込!$B$9:$AI$108,$B50,3)="","",INDEX(小女申込!$B$9:$AI$108,$B50,3))</f>
        <v/>
      </c>
      <c r="F50" s="121" t="str">
        <f>IF(INDEX(小女申込!$B$9:$AI$108,$B50,4)="","",INDEX(小女申込!$B$9:$AI$108,$B50,4))</f>
        <v/>
      </c>
      <c r="G50" s="122" t="str">
        <f>IF(INDEX(小女申込!$B$9:$AI$108,$B50,30)="","",INDEX(小女申込!$B$9:$AI$108,$B50,30))</f>
        <v/>
      </c>
      <c r="H50" s="339" t="str">
        <f>IF(INDEX(小女申込!$B$9:$AI$108,$B50,6)="","",INDEX(小女申込!$B$9:$AI$108,$B50,6))</f>
        <v/>
      </c>
      <c r="I50" s="339" t="str">
        <f>IF(INDEX(小男申込!$B$9:$AE$108,$B50,1)="","",INDEX(小男申込!$B$9:$AE$108,$B50,1))</f>
        <v/>
      </c>
      <c r="J50" s="339" t="str">
        <f>IF(INDEX(小男申込!$B$9:$AE$108,$B50,1)="","",INDEX(小男申込!$B$9:$AE$108,$B50,1))</f>
        <v/>
      </c>
      <c r="K50" s="339" t="str">
        <f>IF(INDEX(小男申込!$B$9:$AE$108,$B50,1)="","",INDEX(小男申込!$B$9:$AE$108,$B50,1))</f>
        <v/>
      </c>
      <c r="L50" s="340" t="str">
        <f>IF(INDEX(小男申込!$B$9:$AE$108,$B50,1)="","",INDEX(小男申込!$B$9:$AE$108,$B50,1))</f>
        <v/>
      </c>
      <c r="M50" s="123" t="str">
        <f>IF(INDEX(小女申込!$B$9:$AI$108,$B50,27)="","",INDEX(小女申込!$B$9:$AI$108,$B50,27)&amp;"  "&amp;INDEX(小女申込!$B$9:$AI$108,$B50,28))</f>
        <v/>
      </c>
      <c r="N50" s="98"/>
      <c r="R50" s="97"/>
      <c r="S50" s="97"/>
      <c r="T50" s="97"/>
      <c r="U50" s="103"/>
      <c r="X50" s="97"/>
      <c r="Y50" s="97"/>
      <c r="Z50" s="97"/>
      <c r="AA50" s="103"/>
    </row>
    <row r="51" spans="1:36" ht="15" customHeight="1">
      <c r="B51" s="111">
        <f t="shared" si="0"/>
        <v>36</v>
      </c>
      <c r="C51" s="118" t="str">
        <f>IF(INDEX(小女申込!$B$9:$AI$108,$B51,1)="","",INDEX(小女申込!$B$9:$AI$108,$B51,1))</f>
        <v/>
      </c>
      <c r="D51" s="119" t="str">
        <f>IF(INDEX(小女申込!$B$9:$AI$108,$B51,2)="","",INDEX(小女申込!$B$9:$AI$108,$B51,2))</f>
        <v/>
      </c>
      <c r="E51" s="120" t="str">
        <f>IF(INDEX(小女申込!$B$9:$AI$108,$B51,3)="","",INDEX(小女申込!$B$9:$AI$108,$B51,3))</f>
        <v/>
      </c>
      <c r="F51" s="121" t="str">
        <f>IF(INDEX(小女申込!$B$9:$AI$108,$B51,4)="","",INDEX(小女申込!$B$9:$AI$108,$B51,4))</f>
        <v/>
      </c>
      <c r="G51" s="122" t="str">
        <f>IF(INDEX(小女申込!$B$9:$AI$108,$B51,30)="","",INDEX(小女申込!$B$9:$AI$108,$B51,30))</f>
        <v/>
      </c>
      <c r="H51" s="339" t="str">
        <f>IF(INDEX(小女申込!$B$9:$AI$108,$B51,6)="","",INDEX(小女申込!$B$9:$AI$108,$B51,6))</f>
        <v/>
      </c>
      <c r="I51" s="339" t="str">
        <f>IF(INDEX(小男申込!$B$9:$AE$108,$B51,1)="","",INDEX(小男申込!$B$9:$AE$108,$B51,1))</f>
        <v/>
      </c>
      <c r="J51" s="339" t="str">
        <f>IF(INDEX(小男申込!$B$9:$AE$108,$B51,1)="","",INDEX(小男申込!$B$9:$AE$108,$B51,1))</f>
        <v/>
      </c>
      <c r="K51" s="339" t="str">
        <f>IF(INDEX(小男申込!$B$9:$AE$108,$B51,1)="","",INDEX(小男申込!$B$9:$AE$108,$B51,1))</f>
        <v/>
      </c>
      <c r="L51" s="340" t="str">
        <f>IF(INDEX(小男申込!$B$9:$AE$108,$B51,1)="","",INDEX(小男申込!$B$9:$AE$108,$B51,1))</f>
        <v/>
      </c>
      <c r="M51" s="123" t="str">
        <f>IF(INDEX(小女申込!$B$9:$AI$108,$B51,27)="","",INDEX(小女申込!$B$9:$AI$108,$B51,27)&amp;"  "&amp;INDEX(小女申込!$B$9:$AI$108,$B51,28))</f>
        <v/>
      </c>
      <c r="N51" s="98"/>
      <c r="R51" s="97"/>
      <c r="S51" s="97"/>
      <c r="T51" s="97"/>
      <c r="U51" s="103"/>
      <c r="X51" s="97"/>
      <c r="Y51" s="97"/>
      <c r="Z51" s="97"/>
      <c r="AA51" s="103"/>
    </row>
    <row r="52" spans="1:36" ht="15" customHeight="1">
      <c r="B52" s="111">
        <f t="shared" si="0"/>
        <v>37</v>
      </c>
      <c r="C52" s="118" t="str">
        <f>IF(INDEX(小女申込!$B$9:$AI$108,$B52,1)="","",INDEX(小女申込!$B$9:$AI$108,$B52,1))</f>
        <v/>
      </c>
      <c r="D52" s="119" t="str">
        <f>IF(INDEX(小女申込!$B$9:$AI$108,$B52,2)="","",INDEX(小女申込!$B$9:$AI$108,$B52,2))</f>
        <v/>
      </c>
      <c r="E52" s="120" t="str">
        <f>IF(INDEX(小女申込!$B$9:$AI$108,$B52,3)="","",INDEX(小女申込!$B$9:$AI$108,$B52,3))</f>
        <v/>
      </c>
      <c r="F52" s="121" t="str">
        <f>IF(INDEX(小女申込!$B$9:$AI$108,$B52,4)="","",INDEX(小女申込!$B$9:$AI$108,$B52,4))</f>
        <v/>
      </c>
      <c r="G52" s="122" t="str">
        <f>IF(INDEX(小女申込!$B$9:$AI$108,$B52,30)="","",INDEX(小女申込!$B$9:$AI$108,$B52,30))</f>
        <v/>
      </c>
      <c r="H52" s="339" t="str">
        <f>IF(INDEX(小女申込!$B$9:$AI$108,$B52,6)="","",INDEX(小女申込!$B$9:$AI$108,$B52,6))</f>
        <v/>
      </c>
      <c r="I52" s="339" t="str">
        <f>IF(INDEX(小男申込!$B$9:$AE$108,$B52,1)="","",INDEX(小男申込!$B$9:$AE$108,$B52,1))</f>
        <v/>
      </c>
      <c r="J52" s="339" t="str">
        <f>IF(INDEX(小男申込!$B$9:$AE$108,$B52,1)="","",INDEX(小男申込!$B$9:$AE$108,$B52,1))</f>
        <v/>
      </c>
      <c r="K52" s="339" t="str">
        <f>IF(INDEX(小男申込!$B$9:$AE$108,$B52,1)="","",INDEX(小男申込!$B$9:$AE$108,$B52,1))</f>
        <v/>
      </c>
      <c r="L52" s="340" t="str">
        <f>IF(INDEX(小男申込!$B$9:$AE$108,$B52,1)="","",INDEX(小男申込!$B$9:$AE$108,$B52,1))</f>
        <v/>
      </c>
      <c r="M52" s="123" t="str">
        <f>IF(INDEX(小女申込!$B$9:$AI$108,$B52,27)="","",INDEX(小女申込!$B$9:$AI$108,$B52,27)&amp;"  "&amp;INDEX(小女申込!$B$9:$AI$108,$B52,28))</f>
        <v/>
      </c>
      <c r="N52" s="98"/>
      <c r="R52" s="97"/>
      <c r="S52" s="97"/>
      <c r="T52" s="97"/>
      <c r="U52" s="103"/>
      <c r="X52" s="97"/>
      <c r="Y52" s="97"/>
      <c r="Z52" s="97"/>
      <c r="AA52" s="103"/>
    </row>
    <row r="53" spans="1:36" ht="15" customHeight="1">
      <c r="B53" s="111">
        <f t="shared" si="0"/>
        <v>38</v>
      </c>
      <c r="C53" s="118" t="str">
        <f>IF(INDEX(小女申込!$B$9:$AI$108,$B53,1)="","",INDEX(小女申込!$B$9:$AI$108,$B53,1))</f>
        <v/>
      </c>
      <c r="D53" s="119" t="str">
        <f>IF(INDEX(小女申込!$B$9:$AI$108,$B53,2)="","",INDEX(小女申込!$B$9:$AI$108,$B53,2))</f>
        <v/>
      </c>
      <c r="E53" s="120" t="str">
        <f>IF(INDEX(小女申込!$B$9:$AI$108,$B53,3)="","",INDEX(小女申込!$B$9:$AI$108,$B53,3))</f>
        <v/>
      </c>
      <c r="F53" s="121" t="str">
        <f>IF(INDEX(小女申込!$B$9:$AI$108,$B53,4)="","",INDEX(小女申込!$B$9:$AI$108,$B53,4))</f>
        <v/>
      </c>
      <c r="G53" s="122" t="str">
        <f>IF(INDEX(小女申込!$B$9:$AI$108,$B53,30)="","",INDEX(小女申込!$B$9:$AI$108,$B53,30))</f>
        <v/>
      </c>
      <c r="H53" s="339" t="str">
        <f>IF(INDEX(小女申込!$B$9:$AI$108,$B53,6)="","",INDEX(小女申込!$B$9:$AI$108,$B53,6))</f>
        <v/>
      </c>
      <c r="I53" s="339" t="str">
        <f>IF(INDEX(小男申込!$B$9:$AE$108,$B53,1)="","",INDEX(小男申込!$B$9:$AE$108,$B53,1))</f>
        <v/>
      </c>
      <c r="J53" s="339" t="str">
        <f>IF(INDEX(小男申込!$B$9:$AE$108,$B53,1)="","",INDEX(小男申込!$B$9:$AE$108,$B53,1))</f>
        <v/>
      </c>
      <c r="K53" s="339" t="str">
        <f>IF(INDEX(小男申込!$B$9:$AE$108,$B53,1)="","",INDEX(小男申込!$B$9:$AE$108,$B53,1))</f>
        <v/>
      </c>
      <c r="L53" s="340" t="str">
        <f>IF(INDEX(小男申込!$B$9:$AE$108,$B53,1)="","",INDEX(小男申込!$B$9:$AE$108,$B53,1))</f>
        <v/>
      </c>
      <c r="M53" s="123" t="str">
        <f>IF(INDEX(小女申込!$B$9:$AI$108,$B53,27)="","",INDEX(小女申込!$B$9:$AI$108,$B53,27)&amp;"  "&amp;INDEX(小女申込!$B$9:$AI$108,$B53,28))</f>
        <v/>
      </c>
      <c r="N53" s="98"/>
      <c r="R53" s="97"/>
      <c r="S53" s="97"/>
      <c r="T53" s="97"/>
      <c r="U53" s="103"/>
      <c r="X53" s="97"/>
      <c r="Y53" s="97"/>
      <c r="Z53" s="97"/>
      <c r="AA53" s="103"/>
    </row>
    <row r="54" spans="1:36" ht="15" customHeight="1">
      <c r="B54" s="111">
        <f t="shared" si="0"/>
        <v>39</v>
      </c>
      <c r="C54" s="118" t="str">
        <f>IF(INDEX(小女申込!$B$9:$AI$108,$B54,1)="","",INDEX(小女申込!$B$9:$AI$108,$B54,1))</f>
        <v/>
      </c>
      <c r="D54" s="119" t="str">
        <f>IF(INDEX(小女申込!$B$9:$AI$108,$B54,2)="","",INDEX(小女申込!$B$9:$AI$108,$B54,2))</f>
        <v/>
      </c>
      <c r="E54" s="120" t="str">
        <f>IF(INDEX(小女申込!$B$9:$AI$108,$B54,3)="","",INDEX(小女申込!$B$9:$AI$108,$B54,3))</f>
        <v/>
      </c>
      <c r="F54" s="121" t="str">
        <f>IF(INDEX(小女申込!$B$9:$AI$108,$B54,4)="","",INDEX(小女申込!$B$9:$AI$108,$B54,4))</f>
        <v/>
      </c>
      <c r="G54" s="122" t="str">
        <f>IF(INDEX(小女申込!$B$9:$AI$108,$B54,30)="","",INDEX(小女申込!$B$9:$AI$108,$B54,30))</f>
        <v/>
      </c>
      <c r="H54" s="339" t="str">
        <f>IF(INDEX(小女申込!$B$9:$AI$108,$B54,6)="","",INDEX(小女申込!$B$9:$AI$108,$B54,6))</f>
        <v/>
      </c>
      <c r="I54" s="339" t="str">
        <f>IF(INDEX(小男申込!$B$9:$AE$108,$B54,1)="","",INDEX(小男申込!$B$9:$AE$108,$B54,1))</f>
        <v/>
      </c>
      <c r="J54" s="339" t="str">
        <f>IF(INDEX(小男申込!$B$9:$AE$108,$B54,1)="","",INDEX(小男申込!$B$9:$AE$108,$B54,1))</f>
        <v/>
      </c>
      <c r="K54" s="339" t="str">
        <f>IF(INDEX(小男申込!$B$9:$AE$108,$B54,1)="","",INDEX(小男申込!$B$9:$AE$108,$B54,1))</f>
        <v/>
      </c>
      <c r="L54" s="340" t="str">
        <f>IF(INDEX(小男申込!$B$9:$AE$108,$B54,1)="","",INDEX(小男申込!$B$9:$AE$108,$B54,1))</f>
        <v/>
      </c>
      <c r="M54" s="123" t="str">
        <f>IF(INDEX(小女申込!$B$9:$AI$108,$B54,27)="","",INDEX(小女申込!$B$9:$AI$108,$B54,27)&amp;"  "&amp;INDEX(小女申込!$B$9:$AI$108,$B54,28))</f>
        <v/>
      </c>
      <c r="N54" s="98"/>
      <c r="R54" s="97"/>
      <c r="S54" s="97"/>
      <c r="T54" s="97"/>
      <c r="U54" s="103"/>
      <c r="X54" s="97"/>
      <c r="Y54" s="97"/>
      <c r="Z54" s="97"/>
      <c r="AA54" s="103"/>
    </row>
    <row r="55" spans="1:36" ht="15" customHeight="1" thickBot="1">
      <c r="B55" s="111">
        <f t="shared" si="0"/>
        <v>40</v>
      </c>
      <c r="C55" s="134" t="str">
        <f>IF(INDEX(小女申込!$B$9:$AI$108,$B55,1)="","",INDEX(小女申込!$B$9:$AI$108,$B55,1))</f>
        <v/>
      </c>
      <c r="D55" s="135" t="str">
        <f>IF(INDEX(小女申込!$B$9:$AI$108,$B55,2)="","",INDEX(小女申込!$B$9:$AI$108,$B55,2))</f>
        <v/>
      </c>
      <c r="E55" s="136" t="str">
        <f>IF(INDEX(小女申込!$B$9:$AI$108,$B55,3)="","",INDEX(小女申込!$B$9:$AI$108,$B55,3))</f>
        <v/>
      </c>
      <c r="F55" s="137" t="str">
        <f>IF(INDEX(小女申込!$B$9:$AI$108,$B55,4)="","",INDEX(小女申込!$B$9:$AI$108,$B55,4))</f>
        <v/>
      </c>
      <c r="G55" s="138" t="str">
        <f>IF(INDEX(小女申込!$B$9:$AI$108,$B55,30)="","",INDEX(小女申込!$B$9:$AI$108,$B55,30))</f>
        <v/>
      </c>
      <c r="H55" s="354" t="str">
        <f>IF(INDEX(小女申込!$B$9:$AI$108,$B55,6)="","",INDEX(小女申込!$B$9:$AI$108,$B55,6))</f>
        <v/>
      </c>
      <c r="I55" s="354" t="str">
        <f>IF(INDEX(小男申込!$B$9:$AE$108,$B55,1)="","",INDEX(小男申込!$B$9:$AE$108,$B55,1))</f>
        <v/>
      </c>
      <c r="J55" s="354" t="str">
        <f>IF(INDEX(小男申込!$B$9:$AE$108,$B55,1)="","",INDEX(小男申込!$B$9:$AE$108,$B55,1))</f>
        <v/>
      </c>
      <c r="K55" s="354" t="str">
        <f>IF(INDEX(小男申込!$B$9:$AE$108,$B55,1)="","",INDEX(小男申込!$B$9:$AE$108,$B55,1))</f>
        <v/>
      </c>
      <c r="L55" s="355" t="str">
        <f>IF(INDEX(小男申込!$B$9:$AE$108,$B55,1)="","",INDEX(小男申込!$B$9:$AE$108,$B55,1))</f>
        <v/>
      </c>
      <c r="M55" s="139" t="str">
        <f>IF(INDEX(小女申込!$B$9:$AI$108,$B55,27)="","",INDEX(小女申込!$B$9:$AI$108,$B55,27)&amp;"  "&amp;INDEX(小女申込!$B$9:$AI$108,$B55,28))</f>
        <v/>
      </c>
      <c r="N55" s="98"/>
    </row>
    <row r="56" spans="1:36" ht="13.5" customHeight="1">
      <c r="B56" s="93"/>
      <c r="G56">
        <f>SUM(G16:G55)</f>
        <v>0</v>
      </c>
      <c r="N56" s="99"/>
      <c r="P56" s="207"/>
      <c r="AB56" s="208"/>
    </row>
    <row r="57" spans="1:36" ht="13.5" customHeight="1">
      <c r="B57" s="93"/>
      <c r="K57" t="s">
        <v>159</v>
      </c>
      <c r="N57" s="99"/>
      <c r="P57" s="207"/>
      <c r="AB57" s="208"/>
    </row>
    <row r="58" spans="1:36" ht="13.5" customHeight="1">
      <c r="B58" s="140"/>
      <c r="C58" s="141"/>
      <c r="D58" s="141"/>
      <c r="E58" s="141" t="s">
        <v>61</v>
      </c>
      <c r="F58" s="141"/>
      <c r="G58" s="141"/>
      <c r="H58" s="352">
        <f>G56*400+AJ58*500</f>
        <v>0</v>
      </c>
      <c r="I58" s="353"/>
      <c r="J58" s="141"/>
      <c r="K58" s="391">
        <f>+H113+小男子一覧印刷用!H58</f>
        <v>0</v>
      </c>
      <c r="L58" s="392"/>
      <c r="M58" s="141" t="s">
        <v>160</v>
      </c>
      <c r="N58" s="142"/>
      <c r="R58" s="126"/>
      <c r="S58" s="97"/>
      <c r="T58" s="97"/>
      <c r="U58" s="97"/>
      <c r="V58" s="97"/>
      <c r="W58" s="97"/>
      <c r="X58" s="126"/>
      <c r="Y58" s="97"/>
      <c r="Z58" s="97"/>
      <c r="AA58" s="97"/>
      <c r="AJ58">
        <f>SUM(AJ17:AJ41)</f>
        <v>0</v>
      </c>
    </row>
    <row r="59" spans="1:36" ht="13.5" customHeight="1">
      <c r="B59" s="93"/>
      <c r="N59" s="99"/>
      <c r="P59" s="207"/>
      <c r="R59" s="97"/>
      <c r="S59" s="97"/>
      <c r="T59" s="97"/>
      <c r="U59" s="103"/>
      <c r="X59" s="97"/>
      <c r="Y59" s="97"/>
      <c r="Z59" s="97"/>
      <c r="AA59" s="103"/>
      <c r="AB59" s="208"/>
    </row>
    <row r="60" spans="1:36" ht="14.25">
      <c r="A60" s="92">
        <v>13.5</v>
      </c>
      <c r="B60" s="93" t="s">
        <v>35</v>
      </c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5"/>
      <c r="P60" s="207"/>
      <c r="R60" s="97"/>
      <c r="S60" s="97"/>
      <c r="T60" s="97"/>
      <c r="U60" s="103"/>
      <c r="X60" s="97"/>
      <c r="Y60" s="97"/>
      <c r="Z60" s="97"/>
      <c r="AA60" s="103"/>
      <c r="AB60" s="208"/>
    </row>
    <row r="61" spans="1:36" ht="15.75" customHeight="1">
      <c r="A61" s="92">
        <v>15.75</v>
      </c>
      <c r="B61" s="93"/>
      <c r="C61" s="96"/>
      <c r="D61" s="96"/>
      <c r="E61" s="96" t="str">
        <f>E6</f>
        <v>第１００回　石見陸上競技大会　参加申込確認シート　（小学校女子）</v>
      </c>
      <c r="F61" s="96"/>
      <c r="G61" s="96"/>
      <c r="H61" s="96"/>
      <c r="I61" s="96"/>
      <c r="K61" s="97"/>
      <c r="L61" s="97"/>
      <c r="M61" s="97"/>
      <c r="N61" s="98"/>
      <c r="P61" s="209"/>
      <c r="Q61" s="210"/>
      <c r="R61" s="211"/>
      <c r="S61" s="211"/>
      <c r="T61" s="211"/>
      <c r="U61" s="212"/>
      <c r="V61" s="210"/>
      <c r="W61" s="210"/>
      <c r="X61" s="211"/>
      <c r="Y61" s="211"/>
      <c r="Z61" s="211"/>
      <c r="AA61" s="212"/>
      <c r="AB61" s="213"/>
    </row>
    <row r="62" spans="1:36">
      <c r="A62" s="92">
        <v>13.5</v>
      </c>
      <c r="B62" s="93"/>
      <c r="N62" s="99"/>
      <c r="P62" s="205"/>
      <c r="R62" s="97"/>
      <c r="S62" s="97"/>
      <c r="T62" s="97"/>
      <c r="U62" s="103"/>
      <c r="X62" s="97"/>
      <c r="Y62" s="97"/>
      <c r="Z62" s="97"/>
      <c r="AA62" s="103"/>
    </row>
    <row r="63" spans="1:36">
      <c r="A63" s="92">
        <v>13.5</v>
      </c>
      <c r="B63" s="93"/>
      <c r="C63" s="100" t="str">
        <f>C8</f>
        <v>　　　　年　　　月　　　日</v>
      </c>
      <c r="D63" s="101"/>
      <c r="N63" s="99"/>
      <c r="R63" s="97"/>
      <c r="S63" s="97"/>
      <c r="T63" s="97"/>
      <c r="U63" s="103"/>
      <c r="X63" s="97"/>
      <c r="Y63" s="97"/>
      <c r="Z63" s="97"/>
      <c r="AA63" s="103"/>
    </row>
    <row r="64" spans="1:36" ht="17.25" customHeight="1">
      <c r="A64" s="92">
        <v>17.25</v>
      </c>
      <c r="B64" s="93"/>
      <c r="F64" s="102"/>
      <c r="G64" s="102"/>
      <c r="I64" s="103" t="s">
        <v>37</v>
      </c>
      <c r="J64" s="380"/>
      <c r="K64" s="381"/>
      <c r="L64" s="381"/>
      <c r="N64" s="99"/>
      <c r="R64" s="97"/>
      <c r="S64" s="97"/>
      <c r="T64" s="97"/>
      <c r="U64" s="103"/>
      <c r="X64" s="97"/>
      <c r="Y64" s="97"/>
      <c r="Z64" s="97"/>
      <c r="AA64" s="103"/>
    </row>
    <row r="65" spans="1:14" ht="6.75" customHeight="1" thickBot="1">
      <c r="A65" s="92">
        <v>6.75</v>
      </c>
      <c r="B65" s="93"/>
      <c r="D65" s="104"/>
      <c r="N65" s="99"/>
    </row>
    <row r="66" spans="1:14" ht="26.25" customHeight="1">
      <c r="A66" s="92">
        <v>26.25</v>
      </c>
      <c r="B66" s="93"/>
      <c r="C66" s="105" t="s">
        <v>38</v>
      </c>
      <c r="D66" s="374" t="str">
        <f>D11</f>
        <v>〒　</v>
      </c>
      <c r="E66" s="375"/>
      <c r="F66" s="375"/>
      <c r="G66" s="375"/>
      <c r="H66" s="376"/>
      <c r="I66" s="106" t="s">
        <v>39</v>
      </c>
      <c r="J66" s="377" t="str">
        <f>J11</f>
        <v xml:space="preserve">     </v>
      </c>
      <c r="K66" s="378"/>
      <c r="L66" s="378"/>
      <c r="M66" s="379"/>
      <c r="N66" s="107"/>
    </row>
    <row r="67" spans="1:14" ht="21" customHeight="1">
      <c r="A67" s="92">
        <v>21</v>
      </c>
      <c r="B67" s="93"/>
      <c r="C67" s="368" t="str">
        <f>C12</f>
        <v xml:space="preserve">   </v>
      </c>
      <c r="D67" s="369"/>
      <c r="E67" s="369"/>
      <c r="F67" s="369"/>
      <c r="G67" s="369"/>
      <c r="H67" s="370"/>
      <c r="I67" s="108" t="s">
        <v>40</v>
      </c>
      <c r="J67" s="371">
        <f>J12</f>
        <v>0</v>
      </c>
      <c r="K67" s="372"/>
      <c r="L67" s="372"/>
      <c r="M67" s="373"/>
      <c r="N67" s="99"/>
    </row>
    <row r="68" spans="1:14" ht="21" customHeight="1">
      <c r="A68" s="92">
        <v>21</v>
      </c>
      <c r="B68" s="93"/>
      <c r="C68" s="359" t="s">
        <v>47</v>
      </c>
      <c r="D68" s="362" t="s">
        <v>3</v>
      </c>
      <c r="E68" s="365" t="s">
        <v>20</v>
      </c>
      <c r="F68" s="362" t="s">
        <v>1</v>
      </c>
      <c r="G68" s="331" t="s">
        <v>42</v>
      </c>
      <c r="H68" s="332"/>
      <c r="I68" s="332"/>
      <c r="J68" s="332"/>
      <c r="K68" s="332"/>
      <c r="L68" s="332"/>
      <c r="M68" s="333"/>
      <c r="N68" s="107"/>
    </row>
    <row r="69" spans="1:14" ht="21" customHeight="1">
      <c r="A69" s="92">
        <v>21</v>
      </c>
      <c r="B69" s="93"/>
      <c r="C69" s="360"/>
      <c r="D69" s="363"/>
      <c r="E69" s="366"/>
      <c r="F69" s="363"/>
      <c r="G69" s="337" t="s">
        <v>43</v>
      </c>
      <c r="H69" s="356" t="s">
        <v>44</v>
      </c>
      <c r="I69" s="357"/>
      <c r="J69" s="357"/>
      <c r="K69" s="357"/>
      <c r="L69" s="357"/>
      <c r="M69" s="329" t="s">
        <v>79</v>
      </c>
      <c r="N69" s="110"/>
    </row>
    <row r="70" spans="1:14" ht="27" customHeight="1">
      <c r="A70" s="92">
        <v>27</v>
      </c>
      <c r="B70" s="93"/>
      <c r="C70" s="361"/>
      <c r="D70" s="364"/>
      <c r="E70" s="367"/>
      <c r="F70" s="364"/>
      <c r="G70" s="338"/>
      <c r="H70" s="358"/>
      <c r="I70" s="358"/>
      <c r="J70" s="358"/>
      <c r="K70" s="358"/>
      <c r="L70" s="358"/>
      <c r="M70" s="330"/>
      <c r="N70" s="110"/>
    </row>
    <row r="71" spans="1:14" ht="15" customHeight="1">
      <c r="B71" s="111">
        <v>41</v>
      </c>
      <c r="C71" s="112" t="str">
        <f>IF(INDEX(小女申込!$B$9:$AI$108,$B71,1)="","",INDEX(小女申込!$B$9:$AI$108,$B71,1))</f>
        <v/>
      </c>
      <c r="D71" s="113" t="str">
        <f>IF(INDEX(小女申込!$B$9:$AI$108,$B71,2)="","",INDEX(小女申込!$B$9:$AI$108,$B71,2))</f>
        <v/>
      </c>
      <c r="E71" s="114" t="str">
        <f>IF(INDEX(小女申込!$B$9:$AI$108,$B71,3)="","",INDEX(小女申込!$B$9:$AI$108,$B71,3))</f>
        <v/>
      </c>
      <c r="F71" s="115" t="str">
        <f>IF(INDEX(小女申込!$B$9:$AI$108,$B71,4)="","",INDEX(小女申込!$B$9:$AI$108,$B71,4))</f>
        <v/>
      </c>
      <c r="G71" s="116" t="str">
        <f>IF(INDEX(小女申込!$B$9:$AI$108,$B71,30)="","",INDEX(小女申込!$B$9:$AI$108,$B71,30))</f>
        <v/>
      </c>
      <c r="H71" s="343" t="str">
        <f>IF(INDEX(小女申込!$B$9:$AI$108,$B71,6)="","",INDEX(小女申込!$B$9:$AI$108,$B71,6))</f>
        <v/>
      </c>
      <c r="I71" s="343" t="str">
        <f>IF(INDEX(小男申込!$B$9:$AE$108,$B71,1)="","",INDEX(小男申込!$B$9:$AE$108,$B71,1))</f>
        <v/>
      </c>
      <c r="J71" s="343" t="str">
        <f>IF(INDEX(小男申込!$B$9:$AE$108,$B71,1)="","",INDEX(小男申込!$B$9:$AE$108,$B71,1))</f>
        <v/>
      </c>
      <c r="K71" s="343" t="str">
        <f>IF(INDEX(小男申込!$B$9:$AE$108,$B71,1)="","",INDEX(小男申込!$B$9:$AE$108,$B71,1))</f>
        <v/>
      </c>
      <c r="L71" s="344" t="str">
        <f>IF(INDEX(小男申込!$B$9:$AE$108,$B71,1)="","",INDEX(小男申込!$B$9:$AE$108,$B71,1))</f>
        <v/>
      </c>
      <c r="M71" s="117" t="str">
        <f>IF(INDEX(小女申込!$B$9:$AI$108,$B71,27)="","",INDEX(小女申込!$B$9:$AI$108,$B71,27)&amp;"  "&amp;INDEX(小女申込!$B$9:$AI$108,$B71,28))</f>
        <v/>
      </c>
      <c r="N71" s="98"/>
    </row>
    <row r="72" spans="1:14" ht="15" customHeight="1">
      <c r="B72" s="111">
        <f t="shared" ref="B72:B110" si="1">B71+1</f>
        <v>42</v>
      </c>
      <c r="C72" s="118" t="str">
        <f>IF(INDEX(小女申込!$B$9:$AI$108,$B72,1)="","",INDEX(小女申込!$B$9:$AI$108,$B72,1))</f>
        <v/>
      </c>
      <c r="D72" s="119" t="str">
        <f>IF(INDEX(小女申込!$B$9:$AI$108,$B72,2)="","",INDEX(小女申込!$B$9:$AI$108,$B72,2))</f>
        <v/>
      </c>
      <c r="E72" s="120" t="str">
        <f>IF(INDEX(小女申込!$B$9:$AI$108,$B72,3)="","",INDEX(小女申込!$B$9:$AI$108,$B72,3))</f>
        <v/>
      </c>
      <c r="F72" s="121" t="str">
        <f>IF(INDEX(小女申込!$B$9:$AI$108,$B72,4)="","",INDEX(小女申込!$B$9:$AI$108,$B72,4))</f>
        <v/>
      </c>
      <c r="G72" s="122" t="str">
        <f>IF(INDEX(小女申込!$B$9:$AI$108,$B72,30)="","",INDEX(小女申込!$B$9:$AI$108,$B72,30))</f>
        <v/>
      </c>
      <c r="H72" s="339" t="str">
        <f>IF(INDEX(小女申込!$B$9:$AI$108,$B72,6)="","",INDEX(小女申込!$B$9:$AI$108,$B72,6))</f>
        <v/>
      </c>
      <c r="I72" s="339" t="str">
        <f>IF(INDEX(小男申込!$B$9:$AE$108,$B72,1)="","",INDEX(小男申込!$B$9:$AE$108,$B72,1))</f>
        <v/>
      </c>
      <c r="J72" s="339" t="str">
        <f>IF(INDEX(小男申込!$B$9:$AE$108,$B72,1)="","",INDEX(小男申込!$B$9:$AE$108,$B72,1))</f>
        <v/>
      </c>
      <c r="K72" s="339" t="str">
        <f>IF(INDEX(小男申込!$B$9:$AE$108,$B72,1)="","",INDEX(小男申込!$B$9:$AE$108,$B72,1))</f>
        <v/>
      </c>
      <c r="L72" s="340" t="str">
        <f>IF(INDEX(小男申込!$B$9:$AE$108,$B72,1)="","",INDEX(小男申込!$B$9:$AE$108,$B72,1))</f>
        <v/>
      </c>
      <c r="M72" s="123" t="str">
        <f>IF(INDEX(小女申込!$B$9:$AI$108,$B72,27)="","",INDEX(小女申込!$B$9:$AI$108,$B72,27)&amp;"  "&amp;INDEX(小女申込!$B$9:$AI$108,$B72,28))</f>
        <v/>
      </c>
      <c r="N72" s="98"/>
    </row>
    <row r="73" spans="1:14" ht="15" customHeight="1">
      <c r="B73" s="111">
        <f t="shared" si="1"/>
        <v>43</v>
      </c>
      <c r="C73" s="118" t="str">
        <f>IF(INDEX(小女申込!$B$9:$AI$108,$B73,1)="","",INDEX(小女申込!$B$9:$AI$108,$B73,1))</f>
        <v/>
      </c>
      <c r="D73" s="119" t="str">
        <f>IF(INDEX(小女申込!$B$9:$AI$108,$B73,2)="","",INDEX(小女申込!$B$9:$AI$108,$B73,2))</f>
        <v/>
      </c>
      <c r="E73" s="120" t="str">
        <f>IF(INDEX(小女申込!$B$9:$AI$108,$B73,3)="","",INDEX(小女申込!$B$9:$AI$108,$B73,3))</f>
        <v/>
      </c>
      <c r="F73" s="121" t="str">
        <f>IF(INDEX(小女申込!$B$9:$AI$108,$B73,4)="","",INDEX(小女申込!$B$9:$AI$108,$B73,4))</f>
        <v/>
      </c>
      <c r="G73" s="122" t="str">
        <f>IF(INDEX(小女申込!$B$9:$AI$108,$B73,30)="","",INDEX(小女申込!$B$9:$AI$108,$B73,30))</f>
        <v/>
      </c>
      <c r="H73" s="339" t="str">
        <f>IF(INDEX(小女申込!$B$9:$AI$108,$B73,6)="","",INDEX(小女申込!$B$9:$AI$108,$B73,6))</f>
        <v/>
      </c>
      <c r="I73" s="339" t="str">
        <f>IF(INDEX(小男申込!$B$9:$AE$108,$B73,1)="","",INDEX(小男申込!$B$9:$AE$108,$B73,1))</f>
        <v/>
      </c>
      <c r="J73" s="339" t="str">
        <f>IF(INDEX(小男申込!$B$9:$AE$108,$B73,1)="","",INDEX(小男申込!$B$9:$AE$108,$B73,1))</f>
        <v/>
      </c>
      <c r="K73" s="339" t="str">
        <f>IF(INDEX(小男申込!$B$9:$AE$108,$B73,1)="","",INDEX(小男申込!$B$9:$AE$108,$B73,1))</f>
        <v/>
      </c>
      <c r="L73" s="340" t="str">
        <f>IF(INDEX(小男申込!$B$9:$AE$108,$B73,1)="","",INDEX(小男申込!$B$9:$AE$108,$B73,1))</f>
        <v/>
      </c>
      <c r="M73" s="123" t="str">
        <f>IF(INDEX(小女申込!$B$9:$AI$108,$B73,27)="","",INDEX(小女申込!$B$9:$AI$108,$B73,27)&amp;"  "&amp;INDEX(小女申込!$B$9:$AI$108,$B73,28))</f>
        <v/>
      </c>
      <c r="N73" s="98"/>
    </row>
    <row r="74" spans="1:14" ht="15" customHeight="1">
      <c r="B74" s="111">
        <f t="shared" si="1"/>
        <v>44</v>
      </c>
      <c r="C74" s="118" t="str">
        <f>IF(INDEX(小女申込!$B$9:$AI$108,$B74,1)="","",INDEX(小女申込!$B$9:$AI$108,$B74,1))</f>
        <v/>
      </c>
      <c r="D74" s="119" t="str">
        <f>IF(INDEX(小女申込!$B$9:$AI$108,$B74,2)="","",INDEX(小女申込!$B$9:$AI$108,$B74,2))</f>
        <v/>
      </c>
      <c r="E74" s="120" t="str">
        <f>IF(INDEX(小女申込!$B$9:$AI$108,$B74,3)="","",INDEX(小女申込!$B$9:$AI$108,$B74,3))</f>
        <v/>
      </c>
      <c r="F74" s="121" t="str">
        <f>IF(INDEX(小女申込!$B$9:$AI$108,$B74,4)="","",INDEX(小女申込!$B$9:$AI$108,$B74,4))</f>
        <v/>
      </c>
      <c r="G74" s="122" t="str">
        <f>IF(INDEX(小女申込!$B$9:$AI$108,$B74,30)="","",INDEX(小女申込!$B$9:$AI$108,$B74,30))</f>
        <v/>
      </c>
      <c r="H74" s="339" t="str">
        <f>IF(INDEX(小女申込!$B$9:$AI$108,$B74,6)="","",INDEX(小女申込!$B$9:$AI$108,$B74,6))</f>
        <v/>
      </c>
      <c r="I74" s="339" t="str">
        <f>IF(INDEX(小男申込!$B$9:$AE$108,$B74,1)="","",INDEX(小男申込!$B$9:$AE$108,$B74,1))</f>
        <v/>
      </c>
      <c r="J74" s="339" t="str">
        <f>IF(INDEX(小男申込!$B$9:$AE$108,$B74,1)="","",INDEX(小男申込!$B$9:$AE$108,$B74,1))</f>
        <v/>
      </c>
      <c r="K74" s="339" t="str">
        <f>IF(INDEX(小男申込!$B$9:$AE$108,$B74,1)="","",INDEX(小男申込!$B$9:$AE$108,$B74,1))</f>
        <v/>
      </c>
      <c r="L74" s="340" t="str">
        <f>IF(INDEX(小男申込!$B$9:$AE$108,$B74,1)="","",INDEX(小男申込!$B$9:$AE$108,$B74,1))</f>
        <v/>
      </c>
      <c r="M74" s="123" t="str">
        <f>IF(INDEX(小女申込!$B$9:$AI$108,$B74,27)="","",INDEX(小女申込!$B$9:$AI$108,$B74,27)&amp;"  "&amp;INDEX(小女申込!$B$9:$AI$108,$B74,28))</f>
        <v/>
      </c>
      <c r="N74" s="98"/>
    </row>
    <row r="75" spans="1:14" ht="15" customHeight="1">
      <c r="B75" s="111">
        <f t="shared" si="1"/>
        <v>45</v>
      </c>
      <c r="C75" s="118" t="str">
        <f>IF(INDEX(小女申込!$B$9:$AI$108,$B75,1)="","",INDEX(小女申込!$B$9:$AI$108,$B75,1))</f>
        <v/>
      </c>
      <c r="D75" s="119" t="str">
        <f>IF(INDEX(小女申込!$B$9:$AI$108,$B75,2)="","",INDEX(小女申込!$B$9:$AI$108,$B75,2))</f>
        <v/>
      </c>
      <c r="E75" s="120" t="str">
        <f>IF(INDEX(小女申込!$B$9:$AI$108,$B75,3)="","",INDEX(小女申込!$B$9:$AI$108,$B75,3))</f>
        <v/>
      </c>
      <c r="F75" s="121" t="str">
        <f>IF(INDEX(小女申込!$B$9:$AI$108,$B75,4)="","",INDEX(小女申込!$B$9:$AI$108,$B75,4))</f>
        <v/>
      </c>
      <c r="G75" s="122" t="str">
        <f>IF(INDEX(小女申込!$B$9:$AI$108,$B75,30)="","",INDEX(小女申込!$B$9:$AI$108,$B75,30))</f>
        <v/>
      </c>
      <c r="H75" s="339" t="str">
        <f>IF(INDEX(小女申込!$B$9:$AI$108,$B75,6)="","",INDEX(小女申込!$B$9:$AI$108,$B75,6))</f>
        <v/>
      </c>
      <c r="I75" s="339" t="str">
        <f>IF(INDEX(小男申込!$B$9:$AE$108,$B75,1)="","",INDEX(小男申込!$B$9:$AE$108,$B75,1))</f>
        <v/>
      </c>
      <c r="J75" s="339" t="str">
        <f>IF(INDEX(小男申込!$B$9:$AE$108,$B75,1)="","",INDEX(小男申込!$B$9:$AE$108,$B75,1))</f>
        <v/>
      </c>
      <c r="K75" s="339" t="str">
        <f>IF(INDEX(小男申込!$B$9:$AE$108,$B75,1)="","",INDEX(小男申込!$B$9:$AE$108,$B75,1))</f>
        <v/>
      </c>
      <c r="L75" s="340" t="str">
        <f>IF(INDEX(小男申込!$B$9:$AE$108,$B75,1)="","",INDEX(小男申込!$B$9:$AE$108,$B75,1))</f>
        <v/>
      </c>
      <c r="M75" s="123" t="str">
        <f>IF(INDEX(小女申込!$B$9:$AI$108,$B75,27)="","",INDEX(小女申込!$B$9:$AI$108,$B75,27)&amp;"  "&amp;INDEX(小女申込!$B$9:$AI$108,$B75,28))</f>
        <v/>
      </c>
      <c r="N75" s="98"/>
    </row>
    <row r="76" spans="1:14" ht="15" customHeight="1">
      <c r="B76" s="111">
        <f t="shared" si="1"/>
        <v>46</v>
      </c>
      <c r="C76" s="118" t="str">
        <f>IF(INDEX(小女申込!$B$9:$AI$108,$B76,1)="","",INDEX(小女申込!$B$9:$AI$108,$B76,1))</f>
        <v/>
      </c>
      <c r="D76" s="119" t="str">
        <f>IF(INDEX(小女申込!$B$9:$AI$108,$B76,2)="","",INDEX(小女申込!$B$9:$AI$108,$B76,2))</f>
        <v/>
      </c>
      <c r="E76" s="120" t="str">
        <f>IF(INDEX(小女申込!$B$9:$AI$108,$B76,3)="","",INDEX(小女申込!$B$9:$AI$108,$B76,3))</f>
        <v/>
      </c>
      <c r="F76" s="121" t="str">
        <f>IF(INDEX(小女申込!$B$9:$AI$108,$B76,4)="","",INDEX(小女申込!$B$9:$AI$108,$B76,4))</f>
        <v/>
      </c>
      <c r="G76" s="122" t="str">
        <f>IF(INDEX(小女申込!$B$9:$AI$108,$B76,30)="","",INDEX(小女申込!$B$9:$AI$108,$B76,30))</f>
        <v/>
      </c>
      <c r="H76" s="339" t="str">
        <f>IF(INDEX(小女申込!$B$9:$AI$108,$B76,6)="","",INDEX(小女申込!$B$9:$AI$108,$B76,6))</f>
        <v/>
      </c>
      <c r="I76" s="339" t="str">
        <f>IF(INDEX(小男申込!$B$9:$AE$108,$B76,1)="","",INDEX(小男申込!$B$9:$AE$108,$B76,1))</f>
        <v/>
      </c>
      <c r="J76" s="339" t="str">
        <f>IF(INDEX(小男申込!$B$9:$AE$108,$B76,1)="","",INDEX(小男申込!$B$9:$AE$108,$B76,1))</f>
        <v/>
      </c>
      <c r="K76" s="339" t="str">
        <f>IF(INDEX(小男申込!$B$9:$AE$108,$B76,1)="","",INDEX(小男申込!$B$9:$AE$108,$B76,1))</f>
        <v/>
      </c>
      <c r="L76" s="340" t="str">
        <f>IF(INDEX(小男申込!$B$9:$AE$108,$B76,1)="","",INDEX(小男申込!$B$9:$AE$108,$B76,1))</f>
        <v/>
      </c>
      <c r="M76" s="123" t="str">
        <f>IF(INDEX(小女申込!$B$9:$AI$108,$B76,27)="","",INDEX(小女申込!$B$9:$AI$108,$B76,27)&amp;"  "&amp;INDEX(小女申込!$B$9:$AI$108,$B76,28))</f>
        <v/>
      </c>
      <c r="N76" s="98"/>
    </row>
    <row r="77" spans="1:14" ht="15" customHeight="1">
      <c r="B77" s="111">
        <f t="shared" si="1"/>
        <v>47</v>
      </c>
      <c r="C77" s="118" t="str">
        <f>IF(INDEX(小女申込!$B$9:$AI$108,$B77,1)="","",INDEX(小女申込!$B$9:$AI$108,$B77,1))</f>
        <v/>
      </c>
      <c r="D77" s="119" t="str">
        <f>IF(INDEX(小女申込!$B$9:$AI$108,$B77,2)="","",INDEX(小女申込!$B$9:$AI$108,$B77,2))</f>
        <v/>
      </c>
      <c r="E77" s="120" t="str">
        <f>IF(INDEX(小女申込!$B$9:$AI$108,$B77,3)="","",INDEX(小女申込!$B$9:$AI$108,$B77,3))</f>
        <v/>
      </c>
      <c r="F77" s="121" t="str">
        <f>IF(INDEX(小女申込!$B$9:$AI$108,$B77,4)="","",INDEX(小女申込!$B$9:$AI$108,$B77,4))</f>
        <v/>
      </c>
      <c r="G77" s="122" t="str">
        <f>IF(INDEX(小女申込!$B$9:$AI$108,$B77,30)="","",INDEX(小女申込!$B$9:$AI$108,$B77,30))</f>
        <v/>
      </c>
      <c r="H77" s="339" t="str">
        <f>IF(INDEX(小女申込!$B$9:$AI$108,$B77,6)="","",INDEX(小女申込!$B$9:$AI$108,$B77,6))</f>
        <v/>
      </c>
      <c r="I77" s="339" t="str">
        <f>IF(INDEX(小男申込!$B$9:$AE$108,$B77,1)="","",INDEX(小男申込!$B$9:$AE$108,$B77,1))</f>
        <v/>
      </c>
      <c r="J77" s="339" t="str">
        <f>IF(INDEX(小男申込!$B$9:$AE$108,$B77,1)="","",INDEX(小男申込!$B$9:$AE$108,$B77,1))</f>
        <v/>
      </c>
      <c r="K77" s="339" t="str">
        <f>IF(INDEX(小男申込!$B$9:$AE$108,$B77,1)="","",INDEX(小男申込!$B$9:$AE$108,$B77,1))</f>
        <v/>
      </c>
      <c r="L77" s="340" t="str">
        <f>IF(INDEX(小男申込!$B$9:$AE$108,$B77,1)="","",INDEX(小男申込!$B$9:$AE$108,$B77,1))</f>
        <v/>
      </c>
      <c r="M77" s="123" t="str">
        <f>IF(INDEX(小女申込!$B$9:$AI$108,$B77,27)="","",INDEX(小女申込!$B$9:$AI$108,$B77,27)&amp;"  "&amp;INDEX(小女申込!$B$9:$AI$108,$B77,28))</f>
        <v/>
      </c>
      <c r="N77" s="98"/>
    </row>
    <row r="78" spans="1:14" ht="15" customHeight="1">
      <c r="B78" s="111">
        <f t="shared" si="1"/>
        <v>48</v>
      </c>
      <c r="C78" s="118" t="str">
        <f>IF(INDEX(小女申込!$B$9:$AI$108,$B78,1)="","",INDEX(小女申込!$B$9:$AI$108,$B78,1))</f>
        <v/>
      </c>
      <c r="D78" s="119" t="str">
        <f>IF(INDEX(小女申込!$B$9:$AI$108,$B78,2)="","",INDEX(小女申込!$B$9:$AI$108,$B78,2))</f>
        <v/>
      </c>
      <c r="E78" s="120" t="str">
        <f>IF(INDEX(小女申込!$B$9:$AI$108,$B78,3)="","",INDEX(小女申込!$B$9:$AI$108,$B78,3))</f>
        <v/>
      </c>
      <c r="F78" s="121" t="str">
        <f>IF(INDEX(小女申込!$B$9:$AI$108,$B78,4)="","",INDEX(小女申込!$B$9:$AI$108,$B78,4))</f>
        <v/>
      </c>
      <c r="G78" s="122" t="str">
        <f>IF(INDEX(小女申込!$B$9:$AI$108,$B78,30)="","",INDEX(小女申込!$B$9:$AI$108,$B78,30))</f>
        <v/>
      </c>
      <c r="H78" s="339" t="str">
        <f>IF(INDEX(小女申込!$B$9:$AI$108,$B78,6)="","",INDEX(小女申込!$B$9:$AI$108,$B78,6))</f>
        <v/>
      </c>
      <c r="I78" s="339" t="str">
        <f>IF(INDEX(小男申込!$B$9:$AE$108,$B78,1)="","",INDEX(小男申込!$B$9:$AE$108,$B78,1))</f>
        <v/>
      </c>
      <c r="J78" s="339" t="str">
        <f>IF(INDEX(小男申込!$B$9:$AE$108,$B78,1)="","",INDEX(小男申込!$B$9:$AE$108,$B78,1))</f>
        <v/>
      </c>
      <c r="K78" s="339" t="str">
        <f>IF(INDEX(小男申込!$B$9:$AE$108,$B78,1)="","",INDEX(小男申込!$B$9:$AE$108,$B78,1))</f>
        <v/>
      </c>
      <c r="L78" s="340" t="str">
        <f>IF(INDEX(小男申込!$B$9:$AE$108,$B78,1)="","",INDEX(小男申込!$B$9:$AE$108,$B78,1))</f>
        <v/>
      </c>
      <c r="M78" s="123" t="str">
        <f>IF(INDEX(小女申込!$B$9:$AI$108,$B78,27)="","",INDEX(小女申込!$B$9:$AI$108,$B78,27)&amp;"  "&amp;INDEX(小女申込!$B$9:$AI$108,$B78,28))</f>
        <v/>
      </c>
      <c r="N78" s="98"/>
    </row>
    <row r="79" spans="1:14" ht="15" customHeight="1">
      <c r="B79" s="111">
        <f t="shared" si="1"/>
        <v>49</v>
      </c>
      <c r="C79" s="118" t="str">
        <f>IF(INDEX(小女申込!$B$9:$AI$108,$B79,1)="","",INDEX(小女申込!$B$9:$AI$108,$B79,1))</f>
        <v/>
      </c>
      <c r="D79" s="119" t="str">
        <f>IF(INDEX(小女申込!$B$9:$AI$108,$B79,2)="","",INDEX(小女申込!$B$9:$AI$108,$B79,2))</f>
        <v/>
      </c>
      <c r="E79" s="120" t="str">
        <f>IF(INDEX(小女申込!$B$9:$AI$108,$B79,3)="","",INDEX(小女申込!$B$9:$AI$108,$B79,3))</f>
        <v/>
      </c>
      <c r="F79" s="121" t="str">
        <f>IF(INDEX(小女申込!$B$9:$AI$108,$B79,4)="","",INDEX(小女申込!$B$9:$AI$108,$B79,4))</f>
        <v/>
      </c>
      <c r="G79" s="122" t="str">
        <f>IF(INDEX(小女申込!$B$9:$AI$108,$B79,30)="","",INDEX(小女申込!$B$9:$AI$108,$B79,30))</f>
        <v/>
      </c>
      <c r="H79" s="339" t="str">
        <f>IF(INDEX(小女申込!$B$9:$AI$108,$B79,6)="","",INDEX(小女申込!$B$9:$AI$108,$B79,6))</f>
        <v/>
      </c>
      <c r="I79" s="339" t="str">
        <f>IF(INDEX(小男申込!$B$9:$AE$108,$B79,1)="","",INDEX(小男申込!$B$9:$AE$108,$B79,1))</f>
        <v/>
      </c>
      <c r="J79" s="339" t="str">
        <f>IF(INDEX(小男申込!$B$9:$AE$108,$B79,1)="","",INDEX(小男申込!$B$9:$AE$108,$B79,1))</f>
        <v/>
      </c>
      <c r="K79" s="339" t="str">
        <f>IF(INDEX(小男申込!$B$9:$AE$108,$B79,1)="","",INDEX(小男申込!$B$9:$AE$108,$B79,1))</f>
        <v/>
      </c>
      <c r="L79" s="340" t="str">
        <f>IF(INDEX(小男申込!$B$9:$AE$108,$B79,1)="","",INDEX(小男申込!$B$9:$AE$108,$B79,1))</f>
        <v/>
      </c>
      <c r="M79" s="123" t="str">
        <f>IF(INDEX(小女申込!$B$9:$AI$108,$B79,27)="","",INDEX(小女申込!$B$9:$AI$108,$B79,27)&amp;"  "&amp;INDEX(小女申込!$B$9:$AI$108,$B79,28))</f>
        <v/>
      </c>
      <c r="N79" s="98"/>
    </row>
    <row r="80" spans="1:14" ht="15" customHeight="1">
      <c r="B80" s="111">
        <f t="shared" si="1"/>
        <v>50</v>
      </c>
      <c r="C80" s="127" t="str">
        <f>IF(INDEX(小女申込!$B$9:$AI$108,$B80,1)="","",INDEX(小女申込!$B$9:$AI$108,$B80,1))</f>
        <v/>
      </c>
      <c r="D80" s="128" t="str">
        <f>IF(INDEX(小女申込!$B$9:$AI$108,$B80,2)="","",INDEX(小女申込!$B$9:$AI$108,$B80,2))</f>
        <v/>
      </c>
      <c r="E80" s="129" t="str">
        <f>IF(INDEX(小女申込!$B$9:$AI$108,$B80,3)="","",INDEX(小女申込!$B$9:$AI$108,$B80,3))</f>
        <v/>
      </c>
      <c r="F80" s="130" t="str">
        <f>IF(INDEX(小女申込!$B$9:$AI$108,$B80,4)="","",INDEX(小女申込!$B$9:$AI$108,$B80,4))</f>
        <v/>
      </c>
      <c r="G80" s="131" t="str">
        <f>IF(INDEX(小女申込!$B$9:$AI$108,$B80,30)="","",INDEX(小女申込!$B$9:$AI$108,$B80,30))</f>
        <v/>
      </c>
      <c r="H80" s="341" t="str">
        <f>IF(INDEX(小女申込!$B$9:$AI$108,$B80,6)="","",INDEX(小女申込!$B$9:$AI$108,$B80,6))</f>
        <v/>
      </c>
      <c r="I80" s="341" t="str">
        <f>IF(INDEX(小男申込!$B$9:$AE$108,$B80,1)="","",INDEX(小男申込!$B$9:$AE$108,$B80,1))</f>
        <v/>
      </c>
      <c r="J80" s="341" t="str">
        <f>IF(INDEX(小男申込!$B$9:$AE$108,$B80,1)="","",INDEX(小男申込!$B$9:$AE$108,$B80,1))</f>
        <v/>
      </c>
      <c r="K80" s="341" t="str">
        <f>IF(INDEX(小男申込!$B$9:$AE$108,$B80,1)="","",INDEX(小男申込!$B$9:$AE$108,$B80,1))</f>
        <v/>
      </c>
      <c r="L80" s="342" t="str">
        <f>IF(INDEX(小男申込!$B$9:$AE$108,$B80,1)="","",INDEX(小男申込!$B$9:$AE$108,$B80,1))</f>
        <v/>
      </c>
      <c r="M80" s="132" t="str">
        <f>IF(INDEX(小女申込!$B$9:$AI$108,$B80,27)="","",INDEX(小女申込!$B$9:$AI$108,$B80,27)&amp;"  "&amp;INDEX(小女申込!$B$9:$AI$108,$B80,28))</f>
        <v/>
      </c>
      <c r="N80" s="98"/>
    </row>
    <row r="81" spans="2:14" ht="15" customHeight="1">
      <c r="B81" s="111">
        <f t="shared" si="1"/>
        <v>51</v>
      </c>
      <c r="C81" s="112" t="str">
        <f>IF(INDEX(小女申込!$B$9:$AI$108,$B81,1)="","",INDEX(小女申込!$B$9:$AI$108,$B81,1))</f>
        <v/>
      </c>
      <c r="D81" s="113" t="str">
        <f>IF(INDEX(小女申込!$B$9:$AI$108,$B81,2)="","",INDEX(小女申込!$B$9:$AI$108,$B81,2))</f>
        <v/>
      </c>
      <c r="E81" s="114" t="str">
        <f>IF(INDEX(小女申込!$B$9:$AI$108,$B81,3)="","",INDEX(小女申込!$B$9:$AI$108,$B81,3))</f>
        <v/>
      </c>
      <c r="F81" s="115" t="str">
        <f>IF(INDEX(小女申込!$B$9:$AI$108,$B81,4)="","",INDEX(小女申込!$B$9:$AI$108,$B81,4))</f>
        <v/>
      </c>
      <c r="G81" s="116" t="str">
        <f>IF(INDEX(小女申込!$B$9:$AI$108,$B81,30)="","",INDEX(小女申込!$B$9:$AI$108,$B81,30))</f>
        <v/>
      </c>
      <c r="H81" s="343" t="str">
        <f>IF(INDEX(小女申込!$B$9:$AI$108,$B81,6)="","",INDEX(小女申込!$B$9:$AI$108,$B81,6))</f>
        <v/>
      </c>
      <c r="I81" s="343" t="str">
        <f>IF(INDEX(小男申込!$B$9:$AE$108,$B81,1)="","",INDEX(小男申込!$B$9:$AE$108,$B81,1))</f>
        <v/>
      </c>
      <c r="J81" s="343" t="str">
        <f>IF(INDEX(小男申込!$B$9:$AE$108,$B81,1)="","",INDEX(小男申込!$B$9:$AE$108,$B81,1))</f>
        <v/>
      </c>
      <c r="K81" s="343" t="str">
        <f>IF(INDEX(小男申込!$B$9:$AE$108,$B81,1)="","",INDEX(小男申込!$B$9:$AE$108,$B81,1))</f>
        <v/>
      </c>
      <c r="L81" s="344" t="str">
        <f>IF(INDEX(小男申込!$B$9:$AE$108,$B81,1)="","",INDEX(小男申込!$B$9:$AE$108,$B81,1))</f>
        <v/>
      </c>
      <c r="M81" s="133" t="str">
        <f>IF(INDEX(小女申込!$B$9:$AI$108,$B81,27)="","",INDEX(小女申込!$B$9:$AI$108,$B81,27)&amp;"  "&amp;INDEX(小女申込!$B$9:$AI$108,$B81,28))</f>
        <v/>
      </c>
      <c r="N81" s="98"/>
    </row>
    <row r="82" spans="2:14" ht="15" customHeight="1">
      <c r="B82" s="111">
        <f t="shared" si="1"/>
        <v>52</v>
      </c>
      <c r="C82" s="118" t="str">
        <f>IF(INDEX(小女申込!$B$9:$AI$108,$B82,1)="","",INDEX(小女申込!$B$9:$AI$108,$B82,1))</f>
        <v/>
      </c>
      <c r="D82" s="119" t="str">
        <f>IF(INDEX(小女申込!$B$9:$AI$108,$B82,2)="","",INDEX(小女申込!$B$9:$AI$108,$B82,2))</f>
        <v/>
      </c>
      <c r="E82" s="120" t="str">
        <f>IF(INDEX(小女申込!$B$9:$AI$108,$B82,3)="","",INDEX(小女申込!$B$9:$AI$108,$B82,3))</f>
        <v/>
      </c>
      <c r="F82" s="121" t="str">
        <f>IF(INDEX(小女申込!$B$9:$AI$108,$B82,4)="","",INDEX(小女申込!$B$9:$AI$108,$B82,4))</f>
        <v/>
      </c>
      <c r="G82" s="122" t="str">
        <f>IF(INDEX(小女申込!$B$9:$AI$108,$B82,30)="","",INDEX(小女申込!$B$9:$AI$108,$B82,30))</f>
        <v/>
      </c>
      <c r="H82" s="339" t="str">
        <f>IF(INDEX(小女申込!$B$9:$AI$108,$B82,6)="","",INDEX(小女申込!$B$9:$AI$108,$B82,6))</f>
        <v/>
      </c>
      <c r="I82" s="339" t="str">
        <f>IF(INDEX(小男申込!$B$9:$AE$108,$B82,1)="","",INDEX(小男申込!$B$9:$AE$108,$B82,1))</f>
        <v/>
      </c>
      <c r="J82" s="339" t="str">
        <f>IF(INDEX(小男申込!$B$9:$AE$108,$B82,1)="","",INDEX(小男申込!$B$9:$AE$108,$B82,1))</f>
        <v/>
      </c>
      <c r="K82" s="339" t="str">
        <f>IF(INDEX(小男申込!$B$9:$AE$108,$B82,1)="","",INDEX(小男申込!$B$9:$AE$108,$B82,1))</f>
        <v/>
      </c>
      <c r="L82" s="340" t="str">
        <f>IF(INDEX(小男申込!$B$9:$AE$108,$B82,1)="","",INDEX(小男申込!$B$9:$AE$108,$B82,1))</f>
        <v/>
      </c>
      <c r="M82" s="123" t="str">
        <f>IF(INDEX(小女申込!$B$9:$AI$108,$B82,27)="","",INDEX(小女申込!$B$9:$AI$108,$B82,27)&amp;"  "&amp;INDEX(小女申込!$B$9:$AI$108,$B82,28))</f>
        <v/>
      </c>
      <c r="N82" s="98"/>
    </row>
    <row r="83" spans="2:14" ht="15" customHeight="1">
      <c r="B83" s="111">
        <f t="shared" si="1"/>
        <v>53</v>
      </c>
      <c r="C83" s="118" t="str">
        <f>IF(INDEX(小女申込!$B$9:$AI$108,$B83,1)="","",INDEX(小女申込!$B$9:$AI$108,$B83,1))</f>
        <v/>
      </c>
      <c r="D83" s="119" t="str">
        <f>IF(INDEX(小女申込!$B$9:$AI$108,$B83,2)="","",INDEX(小女申込!$B$9:$AI$108,$B83,2))</f>
        <v/>
      </c>
      <c r="E83" s="120" t="str">
        <f>IF(INDEX(小女申込!$B$9:$AI$108,$B83,3)="","",INDEX(小女申込!$B$9:$AI$108,$B83,3))</f>
        <v/>
      </c>
      <c r="F83" s="121" t="str">
        <f>IF(INDEX(小女申込!$B$9:$AI$108,$B83,4)="","",INDEX(小女申込!$B$9:$AI$108,$B83,4))</f>
        <v/>
      </c>
      <c r="G83" s="122" t="str">
        <f>IF(INDEX(小女申込!$B$9:$AI$108,$B83,30)="","",INDEX(小女申込!$B$9:$AI$108,$B83,30))</f>
        <v/>
      </c>
      <c r="H83" s="339" t="str">
        <f>IF(INDEX(小女申込!$B$9:$AI$108,$B83,6)="","",INDEX(小女申込!$B$9:$AI$108,$B83,6))</f>
        <v/>
      </c>
      <c r="I83" s="339" t="str">
        <f>IF(INDEX(小男申込!$B$9:$AE$108,$B83,1)="","",INDEX(小男申込!$B$9:$AE$108,$B83,1))</f>
        <v/>
      </c>
      <c r="J83" s="339" t="str">
        <f>IF(INDEX(小男申込!$B$9:$AE$108,$B83,1)="","",INDEX(小男申込!$B$9:$AE$108,$B83,1))</f>
        <v/>
      </c>
      <c r="K83" s="339" t="str">
        <f>IF(INDEX(小男申込!$B$9:$AE$108,$B83,1)="","",INDEX(小男申込!$B$9:$AE$108,$B83,1))</f>
        <v/>
      </c>
      <c r="L83" s="340" t="str">
        <f>IF(INDEX(小男申込!$B$9:$AE$108,$B83,1)="","",INDEX(小男申込!$B$9:$AE$108,$B83,1))</f>
        <v/>
      </c>
      <c r="M83" s="123" t="str">
        <f>IF(INDEX(小女申込!$B$9:$AI$108,$B83,27)="","",INDEX(小女申込!$B$9:$AI$108,$B83,27)&amp;"  "&amp;INDEX(小女申込!$B$9:$AI$108,$B83,28))</f>
        <v/>
      </c>
      <c r="N83" s="98"/>
    </row>
    <row r="84" spans="2:14" ht="15" customHeight="1">
      <c r="B84" s="111">
        <f t="shared" si="1"/>
        <v>54</v>
      </c>
      <c r="C84" s="118" t="str">
        <f>IF(INDEX(小女申込!$B$9:$AI$108,$B84,1)="","",INDEX(小女申込!$B$9:$AI$108,$B84,1))</f>
        <v/>
      </c>
      <c r="D84" s="119" t="str">
        <f>IF(INDEX(小女申込!$B$9:$AI$108,$B84,2)="","",INDEX(小女申込!$B$9:$AI$108,$B84,2))</f>
        <v/>
      </c>
      <c r="E84" s="120" t="str">
        <f>IF(INDEX(小女申込!$B$9:$AI$108,$B84,3)="","",INDEX(小女申込!$B$9:$AI$108,$B84,3))</f>
        <v/>
      </c>
      <c r="F84" s="121" t="str">
        <f>IF(INDEX(小女申込!$B$9:$AI$108,$B84,4)="","",INDEX(小女申込!$B$9:$AI$108,$B84,4))</f>
        <v/>
      </c>
      <c r="G84" s="122" t="str">
        <f>IF(INDEX(小女申込!$B$9:$AI$108,$B84,30)="","",INDEX(小女申込!$B$9:$AI$108,$B84,30))</f>
        <v/>
      </c>
      <c r="H84" s="339" t="str">
        <f>IF(INDEX(小女申込!$B$9:$AI$108,$B84,6)="","",INDEX(小女申込!$B$9:$AI$108,$B84,6))</f>
        <v/>
      </c>
      <c r="I84" s="339" t="str">
        <f>IF(INDEX(小男申込!$B$9:$AE$108,$B84,1)="","",INDEX(小男申込!$B$9:$AE$108,$B84,1))</f>
        <v/>
      </c>
      <c r="J84" s="339" t="str">
        <f>IF(INDEX(小男申込!$B$9:$AE$108,$B84,1)="","",INDEX(小男申込!$B$9:$AE$108,$B84,1))</f>
        <v/>
      </c>
      <c r="K84" s="339" t="str">
        <f>IF(INDEX(小男申込!$B$9:$AE$108,$B84,1)="","",INDEX(小男申込!$B$9:$AE$108,$B84,1))</f>
        <v/>
      </c>
      <c r="L84" s="340" t="str">
        <f>IF(INDEX(小男申込!$B$9:$AE$108,$B84,1)="","",INDEX(小男申込!$B$9:$AE$108,$B84,1))</f>
        <v/>
      </c>
      <c r="M84" s="123" t="str">
        <f>IF(INDEX(小女申込!$B$9:$AI$108,$B84,27)="","",INDEX(小女申込!$B$9:$AI$108,$B84,27)&amp;"  "&amp;INDEX(小女申込!$B$9:$AI$108,$B84,28))</f>
        <v/>
      </c>
      <c r="N84" s="98"/>
    </row>
    <row r="85" spans="2:14" ht="15" customHeight="1">
      <c r="B85" s="111">
        <f t="shared" si="1"/>
        <v>55</v>
      </c>
      <c r="C85" s="118" t="str">
        <f>IF(INDEX(小女申込!$B$9:$AI$108,$B85,1)="","",INDEX(小女申込!$B$9:$AI$108,$B85,1))</f>
        <v/>
      </c>
      <c r="D85" s="119" t="str">
        <f>IF(INDEX(小女申込!$B$9:$AI$108,$B85,2)="","",INDEX(小女申込!$B$9:$AI$108,$B85,2))</f>
        <v/>
      </c>
      <c r="E85" s="120" t="str">
        <f>IF(INDEX(小女申込!$B$9:$AI$108,$B85,3)="","",INDEX(小女申込!$B$9:$AI$108,$B85,3))</f>
        <v/>
      </c>
      <c r="F85" s="121" t="str">
        <f>IF(INDEX(小女申込!$B$9:$AI$108,$B85,4)="","",INDEX(小女申込!$B$9:$AI$108,$B85,4))</f>
        <v/>
      </c>
      <c r="G85" s="122" t="str">
        <f>IF(INDEX(小女申込!$B$9:$AI$108,$B85,30)="","",INDEX(小女申込!$B$9:$AI$108,$B85,30))</f>
        <v/>
      </c>
      <c r="H85" s="339" t="str">
        <f>IF(INDEX(小女申込!$B$9:$AI$108,$B85,6)="","",INDEX(小女申込!$B$9:$AI$108,$B85,6))</f>
        <v/>
      </c>
      <c r="I85" s="339" t="str">
        <f>IF(INDEX(小男申込!$B$9:$AE$108,$B85,1)="","",INDEX(小男申込!$B$9:$AE$108,$B85,1))</f>
        <v/>
      </c>
      <c r="J85" s="339" t="str">
        <f>IF(INDEX(小男申込!$B$9:$AE$108,$B85,1)="","",INDEX(小男申込!$B$9:$AE$108,$B85,1))</f>
        <v/>
      </c>
      <c r="K85" s="339" t="str">
        <f>IF(INDEX(小男申込!$B$9:$AE$108,$B85,1)="","",INDEX(小男申込!$B$9:$AE$108,$B85,1))</f>
        <v/>
      </c>
      <c r="L85" s="340" t="str">
        <f>IF(INDEX(小男申込!$B$9:$AE$108,$B85,1)="","",INDEX(小男申込!$B$9:$AE$108,$B85,1))</f>
        <v/>
      </c>
      <c r="M85" s="123" t="str">
        <f>IF(INDEX(小女申込!$B$9:$AI$108,$B85,27)="","",INDEX(小女申込!$B$9:$AI$108,$B85,27)&amp;"  "&amp;INDEX(小女申込!$B$9:$AI$108,$B85,28))</f>
        <v/>
      </c>
      <c r="N85" s="98"/>
    </row>
    <row r="86" spans="2:14" ht="15" customHeight="1">
      <c r="B86" s="111">
        <f t="shared" si="1"/>
        <v>56</v>
      </c>
      <c r="C86" s="118" t="str">
        <f>IF(INDEX(小女申込!$B$9:$AI$108,$B86,1)="","",INDEX(小女申込!$B$9:$AI$108,$B86,1))</f>
        <v/>
      </c>
      <c r="D86" s="119" t="str">
        <f>IF(INDEX(小女申込!$B$9:$AI$108,$B86,2)="","",INDEX(小女申込!$B$9:$AI$108,$B86,2))</f>
        <v/>
      </c>
      <c r="E86" s="120" t="str">
        <f>IF(INDEX(小女申込!$B$9:$AI$108,$B86,3)="","",INDEX(小女申込!$B$9:$AI$108,$B86,3))</f>
        <v/>
      </c>
      <c r="F86" s="121" t="str">
        <f>IF(INDEX(小女申込!$B$9:$AI$108,$B86,4)="","",INDEX(小女申込!$B$9:$AI$108,$B86,4))</f>
        <v/>
      </c>
      <c r="G86" s="122" t="str">
        <f>IF(INDEX(小女申込!$B$9:$AI$108,$B86,30)="","",INDEX(小女申込!$B$9:$AI$108,$B86,30))</f>
        <v/>
      </c>
      <c r="H86" s="339" t="str">
        <f>IF(INDEX(小女申込!$B$9:$AI$108,$B86,6)="","",INDEX(小女申込!$B$9:$AI$108,$B86,6))</f>
        <v/>
      </c>
      <c r="I86" s="339" t="str">
        <f>IF(INDEX(小男申込!$B$9:$AE$108,$B86,1)="","",INDEX(小男申込!$B$9:$AE$108,$B86,1))</f>
        <v/>
      </c>
      <c r="J86" s="339" t="str">
        <f>IF(INDEX(小男申込!$B$9:$AE$108,$B86,1)="","",INDEX(小男申込!$B$9:$AE$108,$B86,1))</f>
        <v/>
      </c>
      <c r="K86" s="339" t="str">
        <f>IF(INDEX(小男申込!$B$9:$AE$108,$B86,1)="","",INDEX(小男申込!$B$9:$AE$108,$B86,1))</f>
        <v/>
      </c>
      <c r="L86" s="340" t="str">
        <f>IF(INDEX(小男申込!$B$9:$AE$108,$B86,1)="","",INDEX(小男申込!$B$9:$AE$108,$B86,1))</f>
        <v/>
      </c>
      <c r="M86" s="123" t="str">
        <f>IF(INDEX(小女申込!$B$9:$AI$108,$B86,27)="","",INDEX(小女申込!$B$9:$AI$108,$B86,27)&amp;"  "&amp;INDEX(小女申込!$B$9:$AI$108,$B86,28))</f>
        <v/>
      </c>
      <c r="N86" s="98"/>
    </row>
    <row r="87" spans="2:14" ht="15" customHeight="1">
      <c r="B87" s="111">
        <f t="shared" si="1"/>
        <v>57</v>
      </c>
      <c r="C87" s="118" t="str">
        <f>IF(INDEX(小女申込!$B$9:$AI$108,$B87,1)="","",INDEX(小女申込!$B$9:$AI$108,$B87,1))</f>
        <v/>
      </c>
      <c r="D87" s="119" t="str">
        <f>IF(INDEX(小女申込!$B$9:$AI$108,$B87,2)="","",INDEX(小女申込!$B$9:$AI$108,$B87,2))</f>
        <v/>
      </c>
      <c r="E87" s="120" t="str">
        <f>IF(INDEX(小女申込!$B$9:$AI$108,$B87,3)="","",INDEX(小女申込!$B$9:$AI$108,$B87,3))</f>
        <v/>
      </c>
      <c r="F87" s="121" t="str">
        <f>IF(INDEX(小女申込!$B$9:$AI$108,$B87,4)="","",INDEX(小女申込!$B$9:$AI$108,$B87,4))</f>
        <v/>
      </c>
      <c r="G87" s="122" t="str">
        <f>IF(INDEX(小女申込!$B$9:$AI$108,$B87,30)="","",INDEX(小女申込!$B$9:$AI$108,$B87,30))</f>
        <v/>
      </c>
      <c r="H87" s="339" t="str">
        <f>IF(INDEX(小女申込!$B$9:$AI$108,$B87,6)="","",INDEX(小女申込!$B$9:$AI$108,$B87,6))</f>
        <v/>
      </c>
      <c r="I87" s="339" t="str">
        <f>IF(INDEX(小男申込!$B$9:$AE$108,$B87,1)="","",INDEX(小男申込!$B$9:$AE$108,$B87,1))</f>
        <v/>
      </c>
      <c r="J87" s="339" t="str">
        <f>IF(INDEX(小男申込!$B$9:$AE$108,$B87,1)="","",INDEX(小男申込!$B$9:$AE$108,$B87,1))</f>
        <v/>
      </c>
      <c r="K87" s="339" t="str">
        <f>IF(INDEX(小男申込!$B$9:$AE$108,$B87,1)="","",INDEX(小男申込!$B$9:$AE$108,$B87,1))</f>
        <v/>
      </c>
      <c r="L87" s="340" t="str">
        <f>IF(INDEX(小男申込!$B$9:$AE$108,$B87,1)="","",INDEX(小男申込!$B$9:$AE$108,$B87,1))</f>
        <v/>
      </c>
      <c r="M87" s="123" t="str">
        <f>IF(INDEX(小女申込!$B$9:$AI$108,$B87,27)="","",INDEX(小女申込!$B$9:$AI$108,$B87,27)&amp;"  "&amp;INDEX(小女申込!$B$9:$AI$108,$B87,28))</f>
        <v/>
      </c>
      <c r="N87" s="98"/>
    </row>
    <row r="88" spans="2:14" ht="15" customHeight="1">
      <c r="B88" s="111">
        <f t="shared" si="1"/>
        <v>58</v>
      </c>
      <c r="C88" s="118" t="str">
        <f>IF(INDEX(小女申込!$B$9:$AI$108,$B88,1)="","",INDEX(小女申込!$B$9:$AI$108,$B88,1))</f>
        <v/>
      </c>
      <c r="D88" s="119" t="str">
        <f>IF(INDEX(小女申込!$B$9:$AI$108,$B88,2)="","",INDEX(小女申込!$B$9:$AI$108,$B88,2))</f>
        <v/>
      </c>
      <c r="E88" s="120" t="str">
        <f>IF(INDEX(小女申込!$B$9:$AI$108,$B88,3)="","",INDEX(小女申込!$B$9:$AI$108,$B88,3))</f>
        <v/>
      </c>
      <c r="F88" s="121" t="str">
        <f>IF(INDEX(小女申込!$B$9:$AI$108,$B88,4)="","",INDEX(小女申込!$B$9:$AI$108,$B88,4))</f>
        <v/>
      </c>
      <c r="G88" s="122" t="str">
        <f>IF(INDEX(小女申込!$B$9:$AI$108,$B88,30)="","",INDEX(小女申込!$B$9:$AI$108,$B88,30))</f>
        <v/>
      </c>
      <c r="H88" s="339" t="str">
        <f>IF(INDEX(小女申込!$B$9:$AI$108,$B88,6)="","",INDEX(小女申込!$B$9:$AI$108,$B88,6))</f>
        <v/>
      </c>
      <c r="I88" s="339" t="str">
        <f>IF(INDEX(小男申込!$B$9:$AE$108,$B88,1)="","",INDEX(小男申込!$B$9:$AE$108,$B88,1))</f>
        <v/>
      </c>
      <c r="J88" s="339" t="str">
        <f>IF(INDEX(小男申込!$B$9:$AE$108,$B88,1)="","",INDEX(小男申込!$B$9:$AE$108,$B88,1))</f>
        <v/>
      </c>
      <c r="K88" s="339" t="str">
        <f>IF(INDEX(小男申込!$B$9:$AE$108,$B88,1)="","",INDEX(小男申込!$B$9:$AE$108,$B88,1))</f>
        <v/>
      </c>
      <c r="L88" s="340" t="str">
        <f>IF(INDEX(小男申込!$B$9:$AE$108,$B88,1)="","",INDEX(小男申込!$B$9:$AE$108,$B88,1))</f>
        <v/>
      </c>
      <c r="M88" s="123" t="str">
        <f>IF(INDEX(小女申込!$B$9:$AI$108,$B88,27)="","",INDEX(小女申込!$B$9:$AI$108,$B88,27)&amp;"  "&amp;INDEX(小女申込!$B$9:$AI$108,$B88,28))</f>
        <v/>
      </c>
      <c r="N88" s="98"/>
    </row>
    <row r="89" spans="2:14" ht="15" customHeight="1">
      <c r="B89" s="111">
        <f t="shared" si="1"/>
        <v>59</v>
      </c>
      <c r="C89" s="118" t="str">
        <f>IF(INDEX(小女申込!$B$9:$AI$108,$B89,1)="","",INDEX(小女申込!$B$9:$AI$108,$B89,1))</f>
        <v/>
      </c>
      <c r="D89" s="119" t="str">
        <f>IF(INDEX(小女申込!$B$9:$AI$108,$B89,2)="","",INDEX(小女申込!$B$9:$AI$108,$B89,2))</f>
        <v/>
      </c>
      <c r="E89" s="120" t="str">
        <f>IF(INDEX(小女申込!$B$9:$AI$108,$B89,3)="","",INDEX(小女申込!$B$9:$AI$108,$B89,3))</f>
        <v/>
      </c>
      <c r="F89" s="121" t="str">
        <f>IF(INDEX(小女申込!$B$9:$AI$108,$B89,4)="","",INDEX(小女申込!$B$9:$AI$108,$B89,4))</f>
        <v/>
      </c>
      <c r="G89" s="122" t="str">
        <f>IF(INDEX(小女申込!$B$9:$AI$108,$B89,30)="","",INDEX(小女申込!$B$9:$AI$108,$B89,30))</f>
        <v/>
      </c>
      <c r="H89" s="339" t="str">
        <f>IF(INDEX(小女申込!$B$9:$AI$108,$B89,6)="","",INDEX(小女申込!$B$9:$AI$108,$B89,6))</f>
        <v/>
      </c>
      <c r="I89" s="339" t="str">
        <f>IF(INDEX(小男申込!$B$9:$AE$108,$B89,1)="","",INDEX(小男申込!$B$9:$AE$108,$B89,1))</f>
        <v/>
      </c>
      <c r="J89" s="339" t="str">
        <f>IF(INDEX(小男申込!$B$9:$AE$108,$B89,1)="","",INDEX(小男申込!$B$9:$AE$108,$B89,1))</f>
        <v/>
      </c>
      <c r="K89" s="339" t="str">
        <f>IF(INDEX(小男申込!$B$9:$AE$108,$B89,1)="","",INDEX(小男申込!$B$9:$AE$108,$B89,1))</f>
        <v/>
      </c>
      <c r="L89" s="340" t="str">
        <f>IF(INDEX(小男申込!$B$9:$AE$108,$B89,1)="","",INDEX(小男申込!$B$9:$AE$108,$B89,1))</f>
        <v/>
      </c>
      <c r="M89" s="123" t="str">
        <f>IF(INDEX(小女申込!$B$9:$AI$108,$B89,27)="","",INDEX(小女申込!$B$9:$AI$108,$B89,27)&amp;"  "&amp;INDEX(小女申込!$B$9:$AI$108,$B89,28))</f>
        <v/>
      </c>
      <c r="N89" s="98"/>
    </row>
    <row r="90" spans="2:14" ht="15" customHeight="1">
      <c r="B90" s="111">
        <f t="shared" si="1"/>
        <v>60</v>
      </c>
      <c r="C90" s="127" t="str">
        <f>IF(INDEX(小女申込!$B$9:$AI$108,$B90,1)="","",INDEX(小女申込!$B$9:$AI$108,$B90,1))</f>
        <v/>
      </c>
      <c r="D90" s="128" t="str">
        <f>IF(INDEX(小女申込!$B$9:$AI$108,$B90,2)="","",INDEX(小女申込!$B$9:$AI$108,$B90,2))</f>
        <v/>
      </c>
      <c r="E90" s="129" t="str">
        <f>IF(INDEX(小女申込!$B$9:$AI$108,$B90,3)="","",INDEX(小女申込!$B$9:$AI$108,$B90,3))</f>
        <v/>
      </c>
      <c r="F90" s="130" t="str">
        <f>IF(INDEX(小女申込!$B$9:$AI$108,$B90,4)="","",INDEX(小女申込!$B$9:$AI$108,$B90,4))</f>
        <v/>
      </c>
      <c r="G90" s="131" t="str">
        <f>IF(INDEX(小女申込!$B$9:$AI$108,$B90,30)="","",INDEX(小女申込!$B$9:$AI$108,$B90,30))</f>
        <v/>
      </c>
      <c r="H90" s="341" t="str">
        <f>IF(INDEX(小女申込!$B$9:$AI$108,$B90,6)="","",INDEX(小女申込!$B$9:$AI$108,$B90,6))</f>
        <v/>
      </c>
      <c r="I90" s="341" t="str">
        <f>IF(INDEX(小男申込!$B$9:$AE$108,$B90,1)="","",INDEX(小男申込!$B$9:$AE$108,$B90,1))</f>
        <v/>
      </c>
      <c r="J90" s="341" t="str">
        <f>IF(INDEX(小男申込!$B$9:$AE$108,$B90,1)="","",INDEX(小男申込!$B$9:$AE$108,$B90,1))</f>
        <v/>
      </c>
      <c r="K90" s="341" t="str">
        <f>IF(INDEX(小男申込!$B$9:$AE$108,$B90,1)="","",INDEX(小男申込!$B$9:$AE$108,$B90,1))</f>
        <v/>
      </c>
      <c r="L90" s="342" t="str">
        <f>IF(INDEX(小男申込!$B$9:$AE$108,$B90,1)="","",INDEX(小男申込!$B$9:$AE$108,$B90,1))</f>
        <v/>
      </c>
      <c r="M90" s="132" t="str">
        <f>IF(INDEX(小女申込!$B$9:$AI$108,$B90,27)="","",INDEX(小女申込!$B$9:$AI$108,$B90,27)&amp;"  "&amp;INDEX(小女申込!$B$9:$AI$108,$B90,28))</f>
        <v/>
      </c>
      <c r="N90" s="98"/>
    </row>
    <row r="91" spans="2:14" ht="15" customHeight="1">
      <c r="B91" s="111">
        <f t="shared" si="1"/>
        <v>61</v>
      </c>
      <c r="C91" s="112" t="str">
        <f>IF(INDEX(小女申込!$B$9:$AI$108,$B91,1)="","",INDEX(小女申込!$B$9:$AI$108,$B91,1))</f>
        <v/>
      </c>
      <c r="D91" s="113" t="str">
        <f>IF(INDEX(小女申込!$B$9:$AI$108,$B91,2)="","",INDEX(小女申込!$B$9:$AI$108,$B91,2))</f>
        <v/>
      </c>
      <c r="E91" s="114" t="str">
        <f>IF(INDEX(小女申込!$B$9:$AI$108,$B91,3)="","",INDEX(小女申込!$B$9:$AI$108,$B91,3))</f>
        <v/>
      </c>
      <c r="F91" s="115" t="str">
        <f>IF(INDEX(小女申込!$B$9:$AI$108,$B91,4)="","",INDEX(小女申込!$B$9:$AI$108,$B91,4))</f>
        <v/>
      </c>
      <c r="G91" s="116" t="str">
        <f>IF(INDEX(小女申込!$B$9:$AI$108,$B91,30)="","",INDEX(小女申込!$B$9:$AI$108,$B91,30))</f>
        <v/>
      </c>
      <c r="H91" s="343" t="str">
        <f>IF(INDEX(小女申込!$B$9:$AI$108,$B91,6)="","",INDEX(小女申込!$B$9:$AI$108,$B91,6))</f>
        <v/>
      </c>
      <c r="I91" s="343" t="str">
        <f>IF(INDEX(小男申込!$B$9:$AE$108,$B91,1)="","",INDEX(小男申込!$B$9:$AE$108,$B91,1))</f>
        <v/>
      </c>
      <c r="J91" s="343" t="str">
        <f>IF(INDEX(小男申込!$B$9:$AE$108,$B91,1)="","",INDEX(小男申込!$B$9:$AE$108,$B91,1))</f>
        <v/>
      </c>
      <c r="K91" s="343" t="str">
        <f>IF(INDEX(小男申込!$B$9:$AE$108,$B91,1)="","",INDEX(小男申込!$B$9:$AE$108,$B91,1))</f>
        <v/>
      </c>
      <c r="L91" s="344" t="str">
        <f>IF(INDEX(小男申込!$B$9:$AE$108,$B91,1)="","",INDEX(小男申込!$B$9:$AE$108,$B91,1))</f>
        <v/>
      </c>
      <c r="M91" s="133" t="str">
        <f>IF(INDEX(小女申込!$B$9:$AI$108,$B91,27)="","",INDEX(小女申込!$B$9:$AI$108,$B91,27)&amp;"  "&amp;INDEX(小女申込!$B$9:$AI$108,$B91,28))</f>
        <v/>
      </c>
      <c r="N91" s="98"/>
    </row>
    <row r="92" spans="2:14" ht="15" customHeight="1">
      <c r="B92" s="111">
        <f t="shared" si="1"/>
        <v>62</v>
      </c>
      <c r="C92" s="118" t="str">
        <f>IF(INDEX(小女申込!$B$9:$AI$108,$B92,1)="","",INDEX(小女申込!$B$9:$AI$108,$B92,1))</f>
        <v/>
      </c>
      <c r="D92" s="119" t="str">
        <f>IF(INDEX(小女申込!$B$9:$AI$108,$B92,2)="","",INDEX(小女申込!$B$9:$AI$108,$B92,2))</f>
        <v/>
      </c>
      <c r="E92" s="120" t="str">
        <f>IF(INDEX(小女申込!$B$9:$AI$108,$B92,3)="","",INDEX(小女申込!$B$9:$AI$108,$B92,3))</f>
        <v/>
      </c>
      <c r="F92" s="121" t="str">
        <f>IF(INDEX(小女申込!$B$9:$AI$108,$B92,4)="","",INDEX(小女申込!$B$9:$AI$108,$B92,4))</f>
        <v/>
      </c>
      <c r="G92" s="122" t="str">
        <f>IF(INDEX(小女申込!$B$9:$AI$108,$B92,30)="","",INDEX(小女申込!$B$9:$AI$108,$B92,30))</f>
        <v/>
      </c>
      <c r="H92" s="339" t="str">
        <f>IF(INDEX(小女申込!$B$9:$AI$108,$B92,6)="","",INDEX(小女申込!$B$9:$AI$108,$B92,6))</f>
        <v/>
      </c>
      <c r="I92" s="339" t="str">
        <f>IF(INDEX(小男申込!$B$9:$AE$108,$B92,1)="","",INDEX(小男申込!$B$9:$AE$108,$B92,1))</f>
        <v/>
      </c>
      <c r="J92" s="339" t="str">
        <f>IF(INDEX(小男申込!$B$9:$AE$108,$B92,1)="","",INDEX(小男申込!$B$9:$AE$108,$B92,1))</f>
        <v/>
      </c>
      <c r="K92" s="339" t="str">
        <f>IF(INDEX(小男申込!$B$9:$AE$108,$B92,1)="","",INDEX(小男申込!$B$9:$AE$108,$B92,1))</f>
        <v/>
      </c>
      <c r="L92" s="340" t="str">
        <f>IF(INDEX(小男申込!$B$9:$AE$108,$B92,1)="","",INDEX(小男申込!$B$9:$AE$108,$B92,1))</f>
        <v/>
      </c>
      <c r="M92" s="123" t="str">
        <f>IF(INDEX(小女申込!$B$9:$AI$108,$B92,27)="","",INDEX(小女申込!$B$9:$AI$108,$B92,27)&amp;"  "&amp;INDEX(小女申込!$B$9:$AI$108,$B92,28))</f>
        <v/>
      </c>
      <c r="N92" s="98"/>
    </row>
    <row r="93" spans="2:14" ht="15" customHeight="1">
      <c r="B93" s="111">
        <f t="shared" si="1"/>
        <v>63</v>
      </c>
      <c r="C93" s="118" t="str">
        <f>IF(INDEX(小女申込!$B$9:$AI$108,$B93,1)="","",INDEX(小女申込!$B$9:$AI$108,$B93,1))</f>
        <v/>
      </c>
      <c r="D93" s="119" t="str">
        <f>IF(INDEX(小女申込!$B$9:$AI$108,$B93,2)="","",INDEX(小女申込!$B$9:$AI$108,$B93,2))</f>
        <v/>
      </c>
      <c r="E93" s="120" t="str">
        <f>IF(INDEX(小女申込!$B$9:$AI$108,$B93,3)="","",INDEX(小女申込!$B$9:$AI$108,$B93,3))</f>
        <v/>
      </c>
      <c r="F93" s="121" t="str">
        <f>IF(INDEX(小女申込!$B$9:$AI$108,$B93,4)="","",INDEX(小女申込!$B$9:$AI$108,$B93,4))</f>
        <v/>
      </c>
      <c r="G93" s="122" t="str">
        <f>IF(INDEX(小女申込!$B$9:$AI$108,$B93,30)="","",INDEX(小女申込!$B$9:$AI$108,$B93,30))</f>
        <v/>
      </c>
      <c r="H93" s="339" t="str">
        <f>IF(INDEX(小女申込!$B$9:$AI$108,$B93,6)="","",INDEX(小女申込!$B$9:$AI$108,$B93,6))</f>
        <v/>
      </c>
      <c r="I93" s="339" t="str">
        <f>IF(INDEX(小男申込!$B$9:$AE$108,$B93,1)="","",INDEX(小男申込!$B$9:$AE$108,$B93,1))</f>
        <v/>
      </c>
      <c r="J93" s="339" t="str">
        <f>IF(INDEX(小男申込!$B$9:$AE$108,$B93,1)="","",INDEX(小男申込!$B$9:$AE$108,$B93,1))</f>
        <v/>
      </c>
      <c r="K93" s="339" t="str">
        <f>IF(INDEX(小男申込!$B$9:$AE$108,$B93,1)="","",INDEX(小男申込!$B$9:$AE$108,$B93,1))</f>
        <v/>
      </c>
      <c r="L93" s="340" t="str">
        <f>IF(INDEX(小男申込!$B$9:$AE$108,$B93,1)="","",INDEX(小男申込!$B$9:$AE$108,$B93,1))</f>
        <v/>
      </c>
      <c r="M93" s="123" t="str">
        <f>IF(INDEX(小女申込!$B$9:$AI$108,$B93,27)="","",INDEX(小女申込!$B$9:$AI$108,$B93,27)&amp;"  "&amp;INDEX(小女申込!$B$9:$AI$108,$B93,28))</f>
        <v/>
      </c>
      <c r="N93" s="98"/>
    </row>
    <row r="94" spans="2:14" ht="15" customHeight="1">
      <c r="B94" s="111">
        <f t="shared" si="1"/>
        <v>64</v>
      </c>
      <c r="C94" s="118" t="str">
        <f>IF(INDEX(小女申込!$B$9:$AI$108,$B94,1)="","",INDEX(小女申込!$B$9:$AI$108,$B94,1))</f>
        <v/>
      </c>
      <c r="D94" s="119" t="str">
        <f>IF(INDEX(小女申込!$B$9:$AI$108,$B94,2)="","",INDEX(小女申込!$B$9:$AI$108,$B94,2))</f>
        <v/>
      </c>
      <c r="E94" s="120" t="str">
        <f>IF(INDEX(小女申込!$B$9:$AI$108,$B94,3)="","",INDEX(小女申込!$B$9:$AI$108,$B94,3))</f>
        <v/>
      </c>
      <c r="F94" s="121" t="str">
        <f>IF(INDEX(小女申込!$B$9:$AI$108,$B94,4)="","",INDEX(小女申込!$B$9:$AI$108,$B94,4))</f>
        <v/>
      </c>
      <c r="G94" s="122" t="str">
        <f>IF(INDEX(小女申込!$B$9:$AI$108,$B94,30)="","",INDEX(小女申込!$B$9:$AI$108,$B94,30))</f>
        <v/>
      </c>
      <c r="H94" s="339" t="str">
        <f>IF(INDEX(小女申込!$B$9:$AI$108,$B94,6)="","",INDEX(小女申込!$B$9:$AI$108,$B94,6))</f>
        <v/>
      </c>
      <c r="I94" s="339" t="str">
        <f>IF(INDEX(小男申込!$B$9:$AE$108,$B94,1)="","",INDEX(小男申込!$B$9:$AE$108,$B94,1))</f>
        <v/>
      </c>
      <c r="J94" s="339" t="str">
        <f>IF(INDEX(小男申込!$B$9:$AE$108,$B94,1)="","",INDEX(小男申込!$B$9:$AE$108,$B94,1))</f>
        <v/>
      </c>
      <c r="K94" s="339" t="str">
        <f>IF(INDEX(小男申込!$B$9:$AE$108,$B94,1)="","",INDEX(小男申込!$B$9:$AE$108,$B94,1))</f>
        <v/>
      </c>
      <c r="L94" s="340" t="str">
        <f>IF(INDEX(小男申込!$B$9:$AE$108,$B94,1)="","",INDEX(小男申込!$B$9:$AE$108,$B94,1))</f>
        <v/>
      </c>
      <c r="M94" s="123" t="str">
        <f>IF(INDEX(小女申込!$B$9:$AI$108,$B94,27)="","",INDEX(小女申込!$B$9:$AI$108,$B94,27)&amp;"  "&amp;INDEX(小女申込!$B$9:$AI$108,$B94,28))</f>
        <v/>
      </c>
      <c r="N94" s="98"/>
    </row>
    <row r="95" spans="2:14" ht="15" customHeight="1">
      <c r="B95" s="111">
        <f t="shared" si="1"/>
        <v>65</v>
      </c>
      <c r="C95" s="118" t="str">
        <f>IF(INDEX(小女申込!$B$9:$AI$108,$B95,1)="","",INDEX(小女申込!$B$9:$AI$108,$B95,1))</f>
        <v/>
      </c>
      <c r="D95" s="119" t="str">
        <f>IF(INDEX(小女申込!$B$9:$AI$108,$B95,2)="","",INDEX(小女申込!$B$9:$AI$108,$B95,2))</f>
        <v/>
      </c>
      <c r="E95" s="120" t="str">
        <f>IF(INDEX(小女申込!$B$9:$AI$108,$B95,3)="","",INDEX(小女申込!$B$9:$AI$108,$B95,3))</f>
        <v/>
      </c>
      <c r="F95" s="121" t="str">
        <f>IF(INDEX(小女申込!$B$9:$AI$108,$B95,4)="","",INDEX(小女申込!$B$9:$AI$108,$B95,4))</f>
        <v/>
      </c>
      <c r="G95" s="122" t="str">
        <f>IF(INDEX(小女申込!$B$9:$AI$108,$B95,30)="","",INDEX(小女申込!$B$9:$AI$108,$B95,30))</f>
        <v/>
      </c>
      <c r="H95" s="339" t="str">
        <f>IF(INDEX(小女申込!$B$9:$AI$108,$B95,6)="","",INDEX(小女申込!$B$9:$AI$108,$B95,6))</f>
        <v/>
      </c>
      <c r="I95" s="339" t="str">
        <f>IF(INDEX(小男申込!$B$9:$AE$108,$B95,1)="","",INDEX(小男申込!$B$9:$AE$108,$B95,1))</f>
        <v/>
      </c>
      <c r="J95" s="339" t="str">
        <f>IF(INDEX(小男申込!$B$9:$AE$108,$B95,1)="","",INDEX(小男申込!$B$9:$AE$108,$B95,1))</f>
        <v/>
      </c>
      <c r="K95" s="339" t="str">
        <f>IF(INDEX(小男申込!$B$9:$AE$108,$B95,1)="","",INDEX(小男申込!$B$9:$AE$108,$B95,1))</f>
        <v/>
      </c>
      <c r="L95" s="340" t="str">
        <f>IF(INDEX(小男申込!$B$9:$AE$108,$B95,1)="","",INDEX(小男申込!$B$9:$AE$108,$B95,1))</f>
        <v/>
      </c>
      <c r="M95" s="123" t="str">
        <f>IF(INDEX(小女申込!$B$9:$AI$108,$B95,27)="","",INDEX(小女申込!$B$9:$AI$108,$B95,27)&amp;"  "&amp;INDEX(小女申込!$B$9:$AI$108,$B95,28))</f>
        <v/>
      </c>
      <c r="N95" s="98"/>
    </row>
    <row r="96" spans="2:14" ht="15" customHeight="1">
      <c r="B96" s="111">
        <f t="shared" si="1"/>
        <v>66</v>
      </c>
      <c r="C96" s="118" t="str">
        <f>IF(INDEX(小女申込!$B$9:$AI$108,$B96,1)="","",INDEX(小女申込!$B$9:$AI$108,$B96,1))</f>
        <v/>
      </c>
      <c r="D96" s="119" t="str">
        <f>IF(INDEX(小女申込!$B$9:$AI$108,$B96,2)="","",INDEX(小女申込!$B$9:$AI$108,$B96,2))</f>
        <v/>
      </c>
      <c r="E96" s="120" t="str">
        <f>IF(INDEX(小女申込!$B$9:$AI$108,$B96,3)="","",INDEX(小女申込!$B$9:$AI$108,$B96,3))</f>
        <v/>
      </c>
      <c r="F96" s="121" t="str">
        <f>IF(INDEX(小女申込!$B$9:$AI$108,$B96,4)="","",INDEX(小女申込!$B$9:$AI$108,$B96,4))</f>
        <v/>
      </c>
      <c r="G96" s="122" t="str">
        <f>IF(INDEX(小女申込!$B$9:$AI$108,$B96,30)="","",INDEX(小女申込!$B$9:$AI$108,$B96,30))</f>
        <v/>
      </c>
      <c r="H96" s="339" t="str">
        <f>IF(INDEX(小女申込!$B$9:$AI$108,$B96,6)="","",INDEX(小女申込!$B$9:$AI$108,$B96,6))</f>
        <v/>
      </c>
      <c r="I96" s="339" t="str">
        <f>IF(INDEX(小男申込!$B$9:$AE$108,$B96,1)="","",INDEX(小男申込!$B$9:$AE$108,$B96,1))</f>
        <v/>
      </c>
      <c r="J96" s="339" t="str">
        <f>IF(INDEX(小男申込!$B$9:$AE$108,$B96,1)="","",INDEX(小男申込!$B$9:$AE$108,$B96,1))</f>
        <v/>
      </c>
      <c r="K96" s="339" t="str">
        <f>IF(INDEX(小男申込!$B$9:$AE$108,$B96,1)="","",INDEX(小男申込!$B$9:$AE$108,$B96,1))</f>
        <v/>
      </c>
      <c r="L96" s="340" t="str">
        <f>IF(INDEX(小男申込!$B$9:$AE$108,$B96,1)="","",INDEX(小男申込!$B$9:$AE$108,$B96,1))</f>
        <v/>
      </c>
      <c r="M96" s="123" t="str">
        <f>IF(INDEX(小女申込!$B$9:$AI$108,$B96,27)="","",INDEX(小女申込!$B$9:$AI$108,$B96,27)&amp;"  "&amp;INDEX(小女申込!$B$9:$AI$108,$B96,28))</f>
        <v/>
      </c>
      <c r="N96" s="98"/>
    </row>
    <row r="97" spans="2:14" ht="15" customHeight="1">
      <c r="B97" s="111">
        <f t="shared" si="1"/>
        <v>67</v>
      </c>
      <c r="C97" s="118" t="str">
        <f>IF(INDEX(小女申込!$B$9:$AI$108,$B97,1)="","",INDEX(小女申込!$B$9:$AI$108,$B97,1))</f>
        <v/>
      </c>
      <c r="D97" s="119" t="str">
        <f>IF(INDEX(小女申込!$B$9:$AI$108,$B97,2)="","",INDEX(小女申込!$B$9:$AI$108,$B97,2))</f>
        <v/>
      </c>
      <c r="E97" s="120" t="str">
        <f>IF(INDEX(小女申込!$B$9:$AI$108,$B97,3)="","",INDEX(小女申込!$B$9:$AI$108,$B97,3))</f>
        <v/>
      </c>
      <c r="F97" s="121" t="str">
        <f>IF(INDEX(小女申込!$B$9:$AI$108,$B97,4)="","",INDEX(小女申込!$B$9:$AI$108,$B97,4))</f>
        <v/>
      </c>
      <c r="G97" s="122" t="str">
        <f>IF(INDEX(小女申込!$B$9:$AI$108,$B97,30)="","",INDEX(小女申込!$B$9:$AI$108,$B97,30))</f>
        <v/>
      </c>
      <c r="H97" s="339" t="str">
        <f>IF(INDEX(小女申込!$B$9:$AI$108,$B97,6)="","",INDEX(小女申込!$B$9:$AI$108,$B97,6))</f>
        <v/>
      </c>
      <c r="I97" s="339" t="str">
        <f>IF(INDEX(小男申込!$B$9:$AE$108,$B97,1)="","",INDEX(小男申込!$B$9:$AE$108,$B97,1))</f>
        <v/>
      </c>
      <c r="J97" s="339" t="str">
        <f>IF(INDEX(小男申込!$B$9:$AE$108,$B97,1)="","",INDEX(小男申込!$B$9:$AE$108,$B97,1))</f>
        <v/>
      </c>
      <c r="K97" s="339" t="str">
        <f>IF(INDEX(小男申込!$B$9:$AE$108,$B97,1)="","",INDEX(小男申込!$B$9:$AE$108,$B97,1))</f>
        <v/>
      </c>
      <c r="L97" s="340" t="str">
        <f>IF(INDEX(小男申込!$B$9:$AE$108,$B97,1)="","",INDEX(小男申込!$B$9:$AE$108,$B97,1))</f>
        <v/>
      </c>
      <c r="M97" s="123" t="str">
        <f>IF(INDEX(小女申込!$B$9:$AI$108,$B97,27)="","",INDEX(小女申込!$B$9:$AI$108,$B97,27)&amp;"  "&amp;INDEX(小女申込!$B$9:$AI$108,$B97,28))</f>
        <v/>
      </c>
      <c r="N97" s="98"/>
    </row>
    <row r="98" spans="2:14" ht="15" customHeight="1">
      <c r="B98" s="111">
        <f t="shared" si="1"/>
        <v>68</v>
      </c>
      <c r="C98" s="118" t="str">
        <f>IF(INDEX(小女申込!$B$9:$AI$108,$B98,1)="","",INDEX(小女申込!$B$9:$AI$108,$B98,1))</f>
        <v/>
      </c>
      <c r="D98" s="119" t="str">
        <f>IF(INDEX(小女申込!$B$9:$AI$108,$B98,2)="","",INDEX(小女申込!$B$9:$AI$108,$B98,2))</f>
        <v/>
      </c>
      <c r="E98" s="120" t="str">
        <f>IF(INDEX(小女申込!$B$9:$AI$108,$B98,3)="","",INDEX(小女申込!$B$9:$AI$108,$B98,3))</f>
        <v/>
      </c>
      <c r="F98" s="121" t="str">
        <f>IF(INDEX(小女申込!$B$9:$AI$108,$B98,4)="","",INDEX(小女申込!$B$9:$AI$108,$B98,4))</f>
        <v/>
      </c>
      <c r="G98" s="122" t="str">
        <f>IF(INDEX(小女申込!$B$9:$AI$108,$B98,30)="","",INDEX(小女申込!$B$9:$AI$108,$B98,30))</f>
        <v/>
      </c>
      <c r="H98" s="339" t="str">
        <f>IF(INDEX(小女申込!$B$9:$AI$108,$B98,6)="","",INDEX(小女申込!$B$9:$AI$108,$B98,6))</f>
        <v/>
      </c>
      <c r="I98" s="339" t="str">
        <f>IF(INDEX(小男申込!$B$9:$AE$108,$B98,1)="","",INDEX(小男申込!$B$9:$AE$108,$B98,1))</f>
        <v/>
      </c>
      <c r="J98" s="339" t="str">
        <f>IF(INDEX(小男申込!$B$9:$AE$108,$B98,1)="","",INDEX(小男申込!$B$9:$AE$108,$B98,1))</f>
        <v/>
      </c>
      <c r="K98" s="339" t="str">
        <f>IF(INDEX(小男申込!$B$9:$AE$108,$B98,1)="","",INDEX(小男申込!$B$9:$AE$108,$B98,1))</f>
        <v/>
      </c>
      <c r="L98" s="340" t="str">
        <f>IF(INDEX(小男申込!$B$9:$AE$108,$B98,1)="","",INDEX(小男申込!$B$9:$AE$108,$B98,1))</f>
        <v/>
      </c>
      <c r="M98" s="123" t="str">
        <f>IF(INDEX(小女申込!$B$9:$AI$108,$B98,27)="","",INDEX(小女申込!$B$9:$AI$108,$B98,27)&amp;"  "&amp;INDEX(小女申込!$B$9:$AI$108,$B98,28))</f>
        <v/>
      </c>
      <c r="N98" s="98"/>
    </row>
    <row r="99" spans="2:14" ht="15" customHeight="1">
      <c r="B99" s="111">
        <f t="shared" si="1"/>
        <v>69</v>
      </c>
      <c r="C99" s="118" t="str">
        <f>IF(INDEX(小女申込!$B$9:$AI$108,$B99,1)="","",INDEX(小女申込!$B$9:$AI$108,$B99,1))</f>
        <v/>
      </c>
      <c r="D99" s="119" t="str">
        <f>IF(INDEX(小女申込!$B$9:$AI$108,$B99,2)="","",INDEX(小女申込!$B$9:$AI$108,$B99,2))</f>
        <v/>
      </c>
      <c r="E99" s="120" t="str">
        <f>IF(INDEX(小女申込!$B$9:$AI$108,$B99,3)="","",INDEX(小女申込!$B$9:$AI$108,$B99,3))</f>
        <v/>
      </c>
      <c r="F99" s="121" t="str">
        <f>IF(INDEX(小女申込!$B$9:$AI$108,$B99,4)="","",INDEX(小女申込!$B$9:$AI$108,$B99,4))</f>
        <v/>
      </c>
      <c r="G99" s="122" t="str">
        <f>IF(INDEX(小女申込!$B$9:$AI$108,$B99,30)="","",INDEX(小女申込!$B$9:$AI$108,$B99,30))</f>
        <v/>
      </c>
      <c r="H99" s="339" t="str">
        <f>IF(INDEX(小女申込!$B$9:$AI$108,$B99,6)="","",INDEX(小女申込!$B$9:$AI$108,$B99,6))</f>
        <v/>
      </c>
      <c r="I99" s="339" t="str">
        <f>IF(INDEX(小男申込!$B$9:$AE$108,$B99,1)="","",INDEX(小男申込!$B$9:$AE$108,$B99,1))</f>
        <v/>
      </c>
      <c r="J99" s="339" t="str">
        <f>IF(INDEX(小男申込!$B$9:$AE$108,$B99,1)="","",INDEX(小男申込!$B$9:$AE$108,$B99,1))</f>
        <v/>
      </c>
      <c r="K99" s="339" t="str">
        <f>IF(INDEX(小男申込!$B$9:$AE$108,$B99,1)="","",INDEX(小男申込!$B$9:$AE$108,$B99,1))</f>
        <v/>
      </c>
      <c r="L99" s="340" t="str">
        <f>IF(INDEX(小男申込!$B$9:$AE$108,$B99,1)="","",INDEX(小男申込!$B$9:$AE$108,$B99,1))</f>
        <v/>
      </c>
      <c r="M99" s="123" t="str">
        <f>IF(INDEX(小女申込!$B$9:$AI$108,$B99,27)="","",INDEX(小女申込!$B$9:$AI$108,$B99,27)&amp;"  "&amp;INDEX(小女申込!$B$9:$AI$108,$B99,28))</f>
        <v/>
      </c>
      <c r="N99" s="98"/>
    </row>
    <row r="100" spans="2:14" ht="15" customHeight="1">
      <c r="B100" s="111">
        <f t="shared" si="1"/>
        <v>70</v>
      </c>
      <c r="C100" s="127" t="str">
        <f>IF(INDEX(小女申込!$B$9:$AI$108,$B100,1)="","",INDEX(小女申込!$B$9:$AI$108,$B100,1))</f>
        <v/>
      </c>
      <c r="D100" s="128" t="str">
        <f>IF(INDEX(小女申込!$B$9:$AI$108,$B100,2)="","",INDEX(小女申込!$B$9:$AI$108,$B100,2))</f>
        <v/>
      </c>
      <c r="E100" s="129" t="str">
        <f>IF(INDEX(小女申込!$B$9:$AI$108,$B100,3)="","",INDEX(小女申込!$B$9:$AI$108,$B100,3))</f>
        <v/>
      </c>
      <c r="F100" s="130" t="str">
        <f>IF(INDEX(小女申込!$B$9:$AI$108,$B100,4)="","",INDEX(小女申込!$B$9:$AI$108,$B100,4))</f>
        <v/>
      </c>
      <c r="G100" s="131" t="str">
        <f>IF(INDEX(小女申込!$B$9:$AI$108,$B100,30)="","",INDEX(小女申込!$B$9:$AI$108,$B100,30))</f>
        <v/>
      </c>
      <c r="H100" s="341" t="str">
        <f>IF(INDEX(小女申込!$B$9:$AI$108,$B100,6)="","",INDEX(小女申込!$B$9:$AI$108,$B100,6))</f>
        <v/>
      </c>
      <c r="I100" s="341" t="str">
        <f>IF(INDEX(小男申込!$B$9:$AE$108,$B100,1)="","",INDEX(小男申込!$B$9:$AE$108,$B100,1))</f>
        <v/>
      </c>
      <c r="J100" s="341" t="str">
        <f>IF(INDEX(小男申込!$B$9:$AE$108,$B100,1)="","",INDEX(小男申込!$B$9:$AE$108,$B100,1))</f>
        <v/>
      </c>
      <c r="K100" s="341" t="str">
        <f>IF(INDEX(小男申込!$B$9:$AE$108,$B100,1)="","",INDEX(小男申込!$B$9:$AE$108,$B100,1))</f>
        <v/>
      </c>
      <c r="L100" s="342" t="str">
        <f>IF(INDEX(小男申込!$B$9:$AE$108,$B100,1)="","",INDEX(小男申込!$B$9:$AE$108,$B100,1))</f>
        <v/>
      </c>
      <c r="M100" s="132" t="str">
        <f>IF(INDEX(小女申込!$B$9:$AI$108,$B100,27)="","",INDEX(小女申込!$B$9:$AI$108,$B100,27)&amp;"  "&amp;INDEX(小女申込!$B$9:$AI$108,$B100,28))</f>
        <v/>
      </c>
      <c r="N100" s="98"/>
    </row>
    <row r="101" spans="2:14" ht="15" customHeight="1">
      <c r="B101" s="111">
        <f t="shared" si="1"/>
        <v>71</v>
      </c>
      <c r="C101" s="112" t="str">
        <f>IF(INDEX(小女申込!$B$9:$AI$108,$B101,1)="","",INDEX(小女申込!$B$9:$AI$108,$B101,1))</f>
        <v/>
      </c>
      <c r="D101" s="113" t="str">
        <f>IF(INDEX(小女申込!$B$9:$AI$108,$B101,2)="","",INDEX(小女申込!$B$9:$AI$108,$B101,2))</f>
        <v/>
      </c>
      <c r="E101" s="114" t="str">
        <f>IF(INDEX(小女申込!$B$9:$AI$108,$B101,3)="","",INDEX(小女申込!$B$9:$AI$108,$B101,3))</f>
        <v/>
      </c>
      <c r="F101" s="115" t="str">
        <f>IF(INDEX(小女申込!$B$9:$AI$108,$B101,4)="","",INDEX(小女申込!$B$9:$AI$108,$B101,4))</f>
        <v/>
      </c>
      <c r="G101" s="116" t="str">
        <f>IF(INDEX(小女申込!$B$9:$AI$108,$B101,30)="","",INDEX(小女申込!$B$9:$AI$108,$B101,30))</f>
        <v/>
      </c>
      <c r="H101" s="343" t="str">
        <f>IF(INDEX(小女申込!$B$9:$AI$108,$B101,6)="","",INDEX(小女申込!$B$9:$AI$108,$B101,6))</f>
        <v/>
      </c>
      <c r="I101" s="343" t="str">
        <f>IF(INDEX(小男申込!$B$9:$AE$108,$B101,1)="","",INDEX(小男申込!$B$9:$AE$108,$B101,1))</f>
        <v/>
      </c>
      <c r="J101" s="343" t="str">
        <f>IF(INDEX(小男申込!$B$9:$AE$108,$B101,1)="","",INDEX(小男申込!$B$9:$AE$108,$B101,1))</f>
        <v/>
      </c>
      <c r="K101" s="343" t="str">
        <f>IF(INDEX(小男申込!$B$9:$AE$108,$B101,1)="","",INDEX(小男申込!$B$9:$AE$108,$B101,1))</f>
        <v/>
      </c>
      <c r="L101" s="344" t="str">
        <f>IF(INDEX(小男申込!$B$9:$AE$108,$B101,1)="","",INDEX(小男申込!$B$9:$AE$108,$B101,1))</f>
        <v/>
      </c>
      <c r="M101" s="133" t="str">
        <f>IF(INDEX(小女申込!$B$9:$AI$108,$B101,27)="","",INDEX(小女申込!$B$9:$AI$108,$B101,27)&amp;"  "&amp;INDEX(小女申込!$B$9:$AI$108,$B101,28))</f>
        <v/>
      </c>
      <c r="N101" s="98"/>
    </row>
    <row r="102" spans="2:14" ht="15" customHeight="1">
      <c r="B102" s="111">
        <f t="shared" si="1"/>
        <v>72</v>
      </c>
      <c r="C102" s="118" t="str">
        <f>IF(INDEX(小女申込!$B$9:$AI$108,$B102,1)="","",INDEX(小女申込!$B$9:$AI$108,$B102,1))</f>
        <v/>
      </c>
      <c r="D102" s="119" t="str">
        <f>IF(INDEX(小女申込!$B$9:$AI$108,$B102,2)="","",INDEX(小女申込!$B$9:$AI$108,$B102,2))</f>
        <v/>
      </c>
      <c r="E102" s="120" t="str">
        <f>IF(INDEX(小女申込!$B$9:$AI$108,$B102,3)="","",INDEX(小女申込!$B$9:$AI$108,$B102,3))</f>
        <v/>
      </c>
      <c r="F102" s="121" t="str">
        <f>IF(INDEX(小女申込!$B$9:$AI$108,$B102,4)="","",INDEX(小女申込!$B$9:$AI$108,$B102,4))</f>
        <v/>
      </c>
      <c r="G102" s="122" t="str">
        <f>IF(INDEX(小女申込!$B$9:$AI$108,$B102,30)="","",INDEX(小女申込!$B$9:$AI$108,$B102,30))</f>
        <v/>
      </c>
      <c r="H102" s="339" t="str">
        <f>IF(INDEX(小女申込!$B$9:$AI$108,$B102,6)="","",INDEX(小女申込!$B$9:$AI$108,$B102,6))</f>
        <v/>
      </c>
      <c r="I102" s="339" t="str">
        <f>IF(INDEX(小男申込!$B$9:$AE$108,$B102,1)="","",INDEX(小男申込!$B$9:$AE$108,$B102,1))</f>
        <v/>
      </c>
      <c r="J102" s="339" t="str">
        <f>IF(INDEX(小男申込!$B$9:$AE$108,$B102,1)="","",INDEX(小男申込!$B$9:$AE$108,$B102,1))</f>
        <v/>
      </c>
      <c r="K102" s="339" t="str">
        <f>IF(INDEX(小男申込!$B$9:$AE$108,$B102,1)="","",INDEX(小男申込!$B$9:$AE$108,$B102,1))</f>
        <v/>
      </c>
      <c r="L102" s="340" t="str">
        <f>IF(INDEX(小男申込!$B$9:$AE$108,$B102,1)="","",INDEX(小男申込!$B$9:$AE$108,$B102,1))</f>
        <v/>
      </c>
      <c r="M102" s="123" t="str">
        <f>IF(INDEX(小女申込!$B$9:$AI$108,$B102,27)="","",INDEX(小女申込!$B$9:$AI$108,$B102,27)&amp;"  "&amp;INDEX(小女申込!$B$9:$AI$108,$B102,28))</f>
        <v/>
      </c>
      <c r="N102" s="98"/>
    </row>
    <row r="103" spans="2:14" ht="15" customHeight="1">
      <c r="B103" s="111">
        <f t="shared" si="1"/>
        <v>73</v>
      </c>
      <c r="C103" s="118" t="str">
        <f>IF(INDEX(小女申込!$B$9:$AI$108,$B103,1)="","",INDEX(小女申込!$B$9:$AI$108,$B103,1))</f>
        <v/>
      </c>
      <c r="D103" s="119" t="str">
        <f>IF(INDEX(小女申込!$B$9:$AI$108,$B103,2)="","",INDEX(小女申込!$B$9:$AI$108,$B103,2))</f>
        <v/>
      </c>
      <c r="E103" s="120" t="str">
        <f>IF(INDEX(小女申込!$B$9:$AI$108,$B103,3)="","",INDEX(小女申込!$B$9:$AI$108,$B103,3))</f>
        <v/>
      </c>
      <c r="F103" s="121" t="str">
        <f>IF(INDEX(小女申込!$B$9:$AI$108,$B103,4)="","",INDEX(小女申込!$B$9:$AI$108,$B103,4))</f>
        <v/>
      </c>
      <c r="G103" s="122" t="str">
        <f>IF(INDEX(小女申込!$B$9:$AI$108,$B103,30)="","",INDEX(小女申込!$B$9:$AI$108,$B103,30))</f>
        <v/>
      </c>
      <c r="H103" s="339" t="str">
        <f>IF(INDEX(小女申込!$B$9:$AI$108,$B103,6)="","",INDEX(小女申込!$B$9:$AI$108,$B103,6))</f>
        <v/>
      </c>
      <c r="I103" s="339" t="str">
        <f>IF(INDEX(小男申込!$B$9:$AE$108,$B103,1)="","",INDEX(小男申込!$B$9:$AE$108,$B103,1))</f>
        <v/>
      </c>
      <c r="J103" s="339" t="str">
        <f>IF(INDEX(小男申込!$B$9:$AE$108,$B103,1)="","",INDEX(小男申込!$B$9:$AE$108,$B103,1))</f>
        <v/>
      </c>
      <c r="K103" s="339" t="str">
        <f>IF(INDEX(小男申込!$B$9:$AE$108,$B103,1)="","",INDEX(小男申込!$B$9:$AE$108,$B103,1))</f>
        <v/>
      </c>
      <c r="L103" s="340" t="str">
        <f>IF(INDEX(小男申込!$B$9:$AE$108,$B103,1)="","",INDEX(小男申込!$B$9:$AE$108,$B103,1))</f>
        <v/>
      </c>
      <c r="M103" s="123" t="str">
        <f>IF(INDEX(小女申込!$B$9:$AI$108,$B103,27)="","",INDEX(小女申込!$B$9:$AI$108,$B103,27)&amp;"  "&amp;INDEX(小女申込!$B$9:$AI$108,$B103,28))</f>
        <v/>
      </c>
      <c r="N103" s="98"/>
    </row>
    <row r="104" spans="2:14" ht="15" customHeight="1">
      <c r="B104" s="111">
        <f t="shared" si="1"/>
        <v>74</v>
      </c>
      <c r="C104" s="118" t="str">
        <f>IF(INDEX(小女申込!$B$9:$AI$108,$B104,1)="","",INDEX(小女申込!$B$9:$AI$108,$B104,1))</f>
        <v/>
      </c>
      <c r="D104" s="119" t="str">
        <f>IF(INDEX(小女申込!$B$9:$AI$108,$B104,2)="","",INDEX(小女申込!$B$9:$AI$108,$B104,2))</f>
        <v/>
      </c>
      <c r="E104" s="120" t="str">
        <f>IF(INDEX(小女申込!$B$9:$AI$108,$B104,3)="","",INDEX(小女申込!$B$9:$AI$108,$B104,3))</f>
        <v/>
      </c>
      <c r="F104" s="121" t="str">
        <f>IF(INDEX(小女申込!$B$9:$AI$108,$B104,4)="","",INDEX(小女申込!$B$9:$AI$108,$B104,4))</f>
        <v/>
      </c>
      <c r="G104" s="122" t="str">
        <f>IF(INDEX(小女申込!$B$9:$AI$108,$B104,30)="","",INDEX(小女申込!$B$9:$AI$108,$B104,30))</f>
        <v/>
      </c>
      <c r="H104" s="339" t="str">
        <f>IF(INDEX(小女申込!$B$9:$AI$108,$B104,6)="","",INDEX(小女申込!$B$9:$AI$108,$B104,6))</f>
        <v/>
      </c>
      <c r="I104" s="339" t="str">
        <f>IF(INDEX(小男申込!$B$9:$AE$108,$B104,1)="","",INDEX(小男申込!$B$9:$AE$108,$B104,1))</f>
        <v/>
      </c>
      <c r="J104" s="339" t="str">
        <f>IF(INDEX(小男申込!$B$9:$AE$108,$B104,1)="","",INDEX(小男申込!$B$9:$AE$108,$B104,1))</f>
        <v/>
      </c>
      <c r="K104" s="339" t="str">
        <f>IF(INDEX(小男申込!$B$9:$AE$108,$B104,1)="","",INDEX(小男申込!$B$9:$AE$108,$B104,1))</f>
        <v/>
      </c>
      <c r="L104" s="340" t="str">
        <f>IF(INDEX(小男申込!$B$9:$AE$108,$B104,1)="","",INDEX(小男申込!$B$9:$AE$108,$B104,1))</f>
        <v/>
      </c>
      <c r="M104" s="123" t="str">
        <f>IF(INDEX(小女申込!$B$9:$AI$108,$B104,27)="","",INDEX(小女申込!$B$9:$AI$108,$B104,27)&amp;"  "&amp;INDEX(小女申込!$B$9:$AI$108,$B104,28))</f>
        <v/>
      </c>
      <c r="N104" s="98"/>
    </row>
    <row r="105" spans="2:14" ht="15" customHeight="1">
      <c r="B105" s="111">
        <f t="shared" si="1"/>
        <v>75</v>
      </c>
      <c r="C105" s="118" t="str">
        <f>IF(INDEX(小女申込!$B$9:$AI$108,$B105,1)="","",INDEX(小女申込!$B$9:$AI$108,$B105,1))</f>
        <v/>
      </c>
      <c r="D105" s="119" t="str">
        <f>IF(INDEX(小女申込!$B$9:$AI$108,$B105,2)="","",INDEX(小女申込!$B$9:$AI$108,$B105,2))</f>
        <v/>
      </c>
      <c r="E105" s="120" t="str">
        <f>IF(INDEX(小女申込!$B$9:$AI$108,$B105,3)="","",INDEX(小女申込!$B$9:$AI$108,$B105,3))</f>
        <v/>
      </c>
      <c r="F105" s="121" t="str">
        <f>IF(INDEX(小女申込!$B$9:$AI$108,$B105,4)="","",INDEX(小女申込!$B$9:$AI$108,$B105,4))</f>
        <v/>
      </c>
      <c r="G105" s="122" t="str">
        <f>IF(INDEX(小女申込!$B$9:$AI$108,$B105,30)="","",INDEX(小女申込!$B$9:$AI$108,$B105,30))</f>
        <v/>
      </c>
      <c r="H105" s="339" t="str">
        <f>IF(INDEX(小女申込!$B$9:$AI$108,$B105,6)="","",INDEX(小女申込!$B$9:$AI$108,$B105,6))</f>
        <v/>
      </c>
      <c r="I105" s="339" t="str">
        <f>IF(INDEX(小男申込!$B$9:$AE$108,$B105,1)="","",INDEX(小男申込!$B$9:$AE$108,$B105,1))</f>
        <v/>
      </c>
      <c r="J105" s="339" t="str">
        <f>IF(INDEX(小男申込!$B$9:$AE$108,$B105,1)="","",INDEX(小男申込!$B$9:$AE$108,$B105,1))</f>
        <v/>
      </c>
      <c r="K105" s="339" t="str">
        <f>IF(INDEX(小男申込!$B$9:$AE$108,$B105,1)="","",INDEX(小男申込!$B$9:$AE$108,$B105,1))</f>
        <v/>
      </c>
      <c r="L105" s="340" t="str">
        <f>IF(INDEX(小男申込!$B$9:$AE$108,$B105,1)="","",INDEX(小男申込!$B$9:$AE$108,$B105,1))</f>
        <v/>
      </c>
      <c r="M105" s="123" t="str">
        <f>IF(INDEX(小女申込!$B$9:$AI$108,$B105,27)="","",INDEX(小女申込!$B$9:$AI$108,$B105,27)&amp;"  "&amp;INDEX(小女申込!$B$9:$AI$108,$B105,28))</f>
        <v/>
      </c>
      <c r="N105" s="98"/>
    </row>
    <row r="106" spans="2:14" ht="15" customHeight="1">
      <c r="B106" s="111">
        <f t="shared" si="1"/>
        <v>76</v>
      </c>
      <c r="C106" s="118" t="str">
        <f>IF(INDEX(小女申込!$B$9:$AI$108,$B106,1)="","",INDEX(小女申込!$B$9:$AI$108,$B106,1))</f>
        <v/>
      </c>
      <c r="D106" s="119" t="str">
        <f>IF(INDEX(小女申込!$B$9:$AI$108,$B106,2)="","",INDEX(小女申込!$B$9:$AI$108,$B106,2))</f>
        <v/>
      </c>
      <c r="E106" s="120" t="str">
        <f>IF(INDEX(小女申込!$B$9:$AI$108,$B106,3)="","",INDEX(小女申込!$B$9:$AI$108,$B106,3))</f>
        <v/>
      </c>
      <c r="F106" s="121" t="str">
        <f>IF(INDEX(小女申込!$B$9:$AI$108,$B106,4)="","",INDEX(小女申込!$B$9:$AI$108,$B106,4))</f>
        <v/>
      </c>
      <c r="G106" s="122" t="str">
        <f>IF(INDEX(小女申込!$B$9:$AI$108,$B106,30)="","",INDEX(小女申込!$B$9:$AI$108,$B106,30))</f>
        <v/>
      </c>
      <c r="H106" s="339" t="str">
        <f>IF(INDEX(小女申込!$B$9:$AI$108,$B106,6)="","",INDEX(小女申込!$B$9:$AI$108,$B106,6))</f>
        <v/>
      </c>
      <c r="I106" s="339" t="str">
        <f>IF(INDEX(小男申込!$B$9:$AE$108,$B106,1)="","",INDEX(小男申込!$B$9:$AE$108,$B106,1))</f>
        <v/>
      </c>
      <c r="J106" s="339" t="str">
        <f>IF(INDEX(小男申込!$B$9:$AE$108,$B106,1)="","",INDEX(小男申込!$B$9:$AE$108,$B106,1))</f>
        <v/>
      </c>
      <c r="K106" s="339" t="str">
        <f>IF(INDEX(小男申込!$B$9:$AE$108,$B106,1)="","",INDEX(小男申込!$B$9:$AE$108,$B106,1))</f>
        <v/>
      </c>
      <c r="L106" s="340" t="str">
        <f>IF(INDEX(小男申込!$B$9:$AE$108,$B106,1)="","",INDEX(小男申込!$B$9:$AE$108,$B106,1))</f>
        <v/>
      </c>
      <c r="M106" s="123" t="str">
        <f>IF(INDEX(小女申込!$B$9:$AI$108,$B106,27)="","",INDEX(小女申込!$B$9:$AI$108,$B106,27)&amp;"  "&amp;INDEX(小女申込!$B$9:$AI$108,$B106,28))</f>
        <v/>
      </c>
      <c r="N106" s="98"/>
    </row>
    <row r="107" spans="2:14" ht="15" customHeight="1">
      <c r="B107" s="111">
        <f t="shared" si="1"/>
        <v>77</v>
      </c>
      <c r="C107" s="118" t="str">
        <f>IF(INDEX(小女申込!$B$9:$AI$108,$B107,1)="","",INDEX(小女申込!$B$9:$AI$108,$B107,1))</f>
        <v/>
      </c>
      <c r="D107" s="119" t="str">
        <f>IF(INDEX(小女申込!$B$9:$AI$108,$B107,2)="","",INDEX(小女申込!$B$9:$AI$108,$B107,2))</f>
        <v/>
      </c>
      <c r="E107" s="120" t="str">
        <f>IF(INDEX(小女申込!$B$9:$AI$108,$B107,3)="","",INDEX(小女申込!$B$9:$AI$108,$B107,3))</f>
        <v/>
      </c>
      <c r="F107" s="121" t="str">
        <f>IF(INDEX(小女申込!$B$9:$AI$108,$B107,4)="","",INDEX(小女申込!$B$9:$AI$108,$B107,4))</f>
        <v/>
      </c>
      <c r="G107" s="122" t="str">
        <f>IF(INDEX(小女申込!$B$9:$AI$108,$B107,30)="","",INDEX(小女申込!$B$9:$AI$108,$B107,30))</f>
        <v/>
      </c>
      <c r="H107" s="339" t="str">
        <f>IF(INDEX(小女申込!$B$9:$AI$108,$B107,6)="","",INDEX(小女申込!$B$9:$AI$108,$B107,6))</f>
        <v/>
      </c>
      <c r="I107" s="339" t="str">
        <f>IF(INDEX(小男申込!$B$9:$AE$108,$B107,1)="","",INDEX(小男申込!$B$9:$AE$108,$B107,1))</f>
        <v/>
      </c>
      <c r="J107" s="339" t="str">
        <f>IF(INDEX(小男申込!$B$9:$AE$108,$B107,1)="","",INDEX(小男申込!$B$9:$AE$108,$B107,1))</f>
        <v/>
      </c>
      <c r="K107" s="339" t="str">
        <f>IF(INDEX(小男申込!$B$9:$AE$108,$B107,1)="","",INDEX(小男申込!$B$9:$AE$108,$B107,1))</f>
        <v/>
      </c>
      <c r="L107" s="340" t="str">
        <f>IF(INDEX(小男申込!$B$9:$AE$108,$B107,1)="","",INDEX(小男申込!$B$9:$AE$108,$B107,1))</f>
        <v/>
      </c>
      <c r="M107" s="123" t="str">
        <f>IF(INDEX(小女申込!$B$9:$AI$108,$B107,27)="","",INDEX(小女申込!$B$9:$AI$108,$B107,27)&amp;"  "&amp;INDEX(小女申込!$B$9:$AI$108,$B107,28))</f>
        <v/>
      </c>
      <c r="N107" s="98"/>
    </row>
    <row r="108" spans="2:14" ht="15" customHeight="1">
      <c r="B108" s="111">
        <f t="shared" si="1"/>
        <v>78</v>
      </c>
      <c r="C108" s="118" t="str">
        <f>IF(INDEX(小女申込!$B$9:$AI$108,$B108,1)="","",INDEX(小女申込!$B$9:$AI$108,$B108,1))</f>
        <v/>
      </c>
      <c r="D108" s="119" t="str">
        <f>IF(INDEX(小女申込!$B$9:$AI$108,$B108,2)="","",INDEX(小女申込!$B$9:$AI$108,$B108,2))</f>
        <v/>
      </c>
      <c r="E108" s="120" t="str">
        <f>IF(INDEX(小女申込!$B$9:$AI$108,$B108,3)="","",INDEX(小女申込!$B$9:$AI$108,$B108,3))</f>
        <v/>
      </c>
      <c r="F108" s="121" t="str">
        <f>IF(INDEX(小女申込!$B$9:$AI$108,$B108,4)="","",INDEX(小女申込!$B$9:$AI$108,$B108,4))</f>
        <v/>
      </c>
      <c r="G108" s="122" t="str">
        <f>IF(INDEX(小女申込!$B$9:$AI$108,$B108,30)="","",INDEX(小女申込!$B$9:$AI$108,$B108,30))</f>
        <v/>
      </c>
      <c r="H108" s="339" t="str">
        <f>IF(INDEX(小女申込!$B$9:$AI$108,$B108,6)="","",INDEX(小女申込!$B$9:$AI$108,$B108,6))</f>
        <v/>
      </c>
      <c r="I108" s="339" t="str">
        <f>IF(INDEX(小男申込!$B$9:$AE$108,$B108,1)="","",INDEX(小男申込!$B$9:$AE$108,$B108,1))</f>
        <v/>
      </c>
      <c r="J108" s="339" t="str">
        <f>IF(INDEX(小男申込!$B$9:$AE$108,$B108,1)="","",INDEX(小男申込!$B$9:$AE$108,$B108,1))</f>
        <v/>
      </c>
      <c r="K108" s="339" t="str">
        <f>IF(INDEX(小男申込!$B$9:$AE$108,$B108,1)="","",INDEX(小男申込!$B$9:$AE$108,$B108,1))</f>
        <v/>
      </c>
      <c r="L108" s="340" t="str">
        <f>IF(INDEX(小男申込!$B$9:$AE$108,$B108,1)="","",INDEX(小男申込!$B$9:$AE$108,$B108,1))</f>
        <v/>
      </c>
      <c r="M108" s="123" t="str">
        <f>IF(INDEX(小女申込!$B$9:$AI$108,$B108,27)="","",INDEX(小女申込!$B$9:$AI$108,$B108,27)&amp;"  "&amp;INDEX(小女申込!$B$9:$AI$108,$B108,28))</f>
        <v/>
      </c>
      <c r="N108" s="98"/>
    </row>
    <row r="109" spans="2:14" ht="15" customHeight="1">
      <c r="B109" s="111">
        <f t="shared" si="1"/>
        <v>79</v>
      </c>
      <c r="C109" s="118" t="str">
        <f>IF(INDEX(小女申込!$B$9:$AI$108,$B109,1)="","",INDEX(小女申込!$B$9:$AI$108,$B109,1))</f>
        <v/>
      </c>
      <c r="D109" s="119" t="str">
        <f>IF(INDEX(小女申込!$B$9:$AI$108,$B109,2)="","",INDEX(小女申込!$B$9:$AI$108,$B109,2))</f>
        <v/>
      </c>
      <c r="E109" s="120" t="str">
        <f>IF(INDEX(小女申込!$B$9:$AI$108,$B109,3)="","",INDEX(小女申込!$B$9:$AI$108,$B109,3))</f>
        <v/>
      </c>
      <c r="F109" s="121" t="str">
        <f>IF(INDEX(小女申込!$B$9:$AI$108,$B109,4)="","",INDEX(小女申込!$B$9:$AI$108,$B109,4))</f>
        <v/>
      </c>
      <c r="G109" s="122" t="str">
        <f>IF(INDEX(小女申込!$B$9:$AI$108,$B109,30)="","",INDEX(小女申込!$B$9:$AI$108,$B109,30))</f>
        <v/>
      </c>
      <c r="H109" s="339" t="str">
        <f>IF(INDEX(小女申込!$B$9:$AI$108,$B109,6)="","",INDEX(小女申込!$B$9:$AI$108,$B109,6))</f>
        <v/>
      </c>
      <c r="I109" s="339" t="str">
        <f>IF(INDEX(小男申込!$B$9:$AE$108,$B109,1)="","",INDEX(小男申込!$B$9:$AE$108,$B109,1))</f>
        <v/>
      </c>
      <c r="J109" s="339" t="str">
        <f>IF(INDEX(小男申込!$B$9:$AE$108,$B109,1)="","",INDEX(小男申込!$B$9:$AE$108,$B109,1))</f>
        <v/>
      </c>
      <c r="K109" s="339" t="str">
        <f>IF(INDEX(小男申込!$B$9:$AE$108,$B109,1)="","",INDEX(小男申込!$B$9:$AE$108,$B109,1))</f>
        <v/>
      </c>
      <c r="L109" s="340" t="str">
        <f>IF(INDEX(小男申込!$B$9:$AE$108,$B109,1)="","",INDEX(小男申込!$B$9:$AE$108,$B109,1))</f>
        <v/>
      </c>
      <c r="M109" s="123" t="str">
        <f>IF(INDEX(小女申込!$B$9:$AI$108,$B109,27)="","",INDEX(小女申込!$B$9:$AI$108,$B109,27)&amp;"  "&amp;INDEX(小女申込!$B$9:$AI$108,$B109,28))</f>
        <v/>
      </c>
      <c r="N109" s="98"/>
    </row>
    <row r="110" spans="2:14" ht="15" customHeight="1" thickBot="1">
      <c r="B110" s="111">
        <f t="shared" si="1"/>
        <v>80</v>
      </c>
      <c r="C110" s="134" t="str">
        <f>IF(INDEX(小女申込!$B$9:$AI$108,$B110,1)="","",INDEX(小女申込!$B$9:$AI$108,$B110,1))</f>
        <v/>
      </c>
      <c r="D110" s="135" t="str">
        <f>IF(INDEX(小女申込!$B$9:$AI$108,$B110,2)="","",INDEX(小女申込!$B$9:$AI$108,$B110,2))</f>
        <v/>
      </c>
      <c r="E110" s="136" t="str">
        <f>IF(INDEX(小女申込!$B$9:$AI$108,$B110,3)="","",INDEX(小女申込!$B$9:$AI$108,$B110,3))</f>
        <v/>
      </c>
      <c r="F110" s="137" t="str">
        <f>IF(INDEX(小女申込!$B$9:$AI$108,$B110,4)="","",INDEX(小女申込!$B$9:$AI$108,$B110,4))</f>
        <v/>
      </c>
      <c r="G110" s="138" t="str">
        <f>IF(INDEX(小女申込!$B$9:$AI$108,$B110,30)="","",INDEX(小女申込!$B$9:$AI$108,$B110,30))</f>
        <v/>
      </c>
      <c r="H110" s="354" t="str">
        <f>IF(INDEX(小女申込!$B$9:$AI$108,$B110,6)="","",INDEX(小女申込!$B$9:$AI$108,$B110,6))</f>
        <v/>
      </c>
      <c r="I110" s="354" t="str">
        <f>IF(INDEX(小男申込!$B$9:$AE$108,$B110,1)="","",INDEX(小男申込!$B$9:$AE$108,$B110,1))</f>
        <v/>
      </c>
      <c r="J110" s="354" t="str">
        <f>IF(INDEX(小男申込!$B$9:$AE$108,$B110,1)="","",INDEX(小男申込!$B$9:$AE$108,$B110,1))</f>
        <v/>
      </c>
      <c r="K110" s="354" t="str">
        <f>IF(INDEX(小男申込!$B$9:$AE$108,$B110,1)="","",INDEX(小男申込!$B$9:$AE$108,$B110,1))</f>
        <v/>
      </c>
      <c r="L110" s="355" t="str">
        <f>IF(INDEX(小男申込!$B$9:$AE$108,$B110,1)="","",INDEX(小男申込!$B$9:$AE$108,$B110,1))</f>
        <v/>
      </c>
      <c r="M110" s="139" t="str">
        <f>IF(INDEX(小女申込!$B$9:$AI$108,$B110,27)="","",INDEX(小女申込!$B$9:$AI$108,$B110,27)&amp;"  "&amp;INDEX(小女申込!$B$9:$AI$108,$B110,28))</f>
        <v/>
      </c>
      <c r="N110" s="98"/>
    </row>
    <row r="111" spans="2:14">
      <c r="B111" s="93"/>
      <c r="G111">
        <f>SUM(G71:G110)</f>
        <v>0</v>
      </c>
      <c r="N111" s="99"/>
    </row>
    <row r="112" spans="2:14">
      <c r="B112" s="93"/>
      <c r="N112" s="99"/>
    </row>
    <row r="113" spans="2:14" ht="17.25">
      <c r="B113" s="140"/>
      <c r="C113" s="141"/>
      <c r="D113" s="141"/>
      <c r="E113" s="141" t="s">
        <v>62</v>
      </c>
      <c r="F113" s="141"/>
      <c r="G113" s="141"/>
      <c r="H113" s="352">
        <f>(G56+G111)*400+AJ58*500</f>
        <v>0</v>
      </c>
      <c r="I113" s="353"/>
      <c r="J113" s="141"/>
      <c r="K113" s="141"/>
      <c r="L113" s="141"/>
      <c r="M113" s="141"/>
      <c r="N113" s="142"/>
    </row>
  </sheetData>
  <protectedRanges>
    <protectedRange sqref="U12:W12 K66:N66 N11" name="範囲5"/>
    <protectedRange sqref="D66" name="範囲3"/>
    <protectedRange sqref="C63:D63" name="範囲1"/>
    <protectedRange sqref="K64:N64 N9" name="範囲2"/>
    <protectedRange sqref="C67:E67" name="範囲4"/>
    <protectedRange sqref="K67:N67 N12" name="範囲6"/>
    <protectedRange sqref="K11:M11" name="範囲5_1"/>
    <protectedRange sqref="D11" name="範囲3_1"/>
    <protectedRange sqref="C8:D8" name="範囲1_1"/>
    <protectedRange sqref="K9:M9" name="範囲2_1"/>
    <protectedRange sqref="C12:E12" name="範囲4_1"/>
    <protectedRange sqref="K12:M12" name="範囲6_1"/>
  </protectedRanges>
  <mergeCells count="126">
    <mergeCell ref="T12:Y12"/>
    <mergeCell ref="H113:I113"/>
    <mergeCell ref="H107:L107"/>
    <mergeCell ref="H108:L108"/>
    <mergeCell ref="H109:L109"/>
    <mergeCell ref="H110:L110"/>
    <mergeCell ref="H103:L103"/>
    <mergeCell ref="H104:L104"/>
    <mergeCell ref="H106:L106"/>
    <mergeCell ref="Y17:AA17"/>
    <mergeCell ref="H82:L82"/>
    <mergeCell ref="AA19:AA24"/>
    <mergeCell ref="AA32:AA37"/>
    <mergeCell ref="H79:L79"/>
    <mergeCell ref="H80:L80"/>
    <mergeCell ref="H81:L81"/>
    <mergeCell ref="K58:L58"/>
    <mergeCell ref="J64:L64"/>
    <mergeCell ref="D66:H66"/>
    <mergeCell ref="H105:L105"/>
    <mergeCell ref="H95:L95"/>
    <mergeCell ref="H96:L96"/>
    <mergeCell ref="H97:L97"/>
    <mergeCell ref="H98:L98"/>
    <mergeCell ref="AE17:AG17"/>
    <mergeCell ref="AG19:AG24"/>
    <mergeCell ref="AE28:AG28"/>
    <mergeCell ref="S17:U17"/>
    <mergeCell ref="U19:U24"/>
    <mergeCell ref="Y30:AA30"/>
    <mergeCell ref="S30:U30"/>
    <mergeCell ref="AG41:AG46"/>
    <mergeCell ref="AG30:AG35"/>
    <mergeCell ref="AE39:AG39"/>
    <mergeCell ref="U32:U37"/>
    <mergeCell ref="S27:U27"/>
    <mergeCell ref="Y27:AA27"/>
    <mergeCell ref="H99:L99"/>
    <mergeCell ref="H100:L100"/>
    <mergeCell ref="H101:L101"/>
    <mergeCell ref="H102:L102"/>
    <mergeCell ref="H93:L93"/>
    <mergeCell ref="H94:L94"/>
    <mergeCell ref="H83:L83"/>
    <mergeCell ref="H85:L85"/>
    <mergeCell ref="H86:L86"/>
    <mergeCell ref="H87:L87"/>
    <mergeCell ref="H88:L88"/>
    <mergeCell ref="H89:L89"/>
    <mergeCell ref="H91:L91"/>
    <mergeCell ref="H92:L92"/>
    <mergeCell ref="H90:L90"/>
    <mergeCell ref="H71:L71"/>
    <mergeCell ref="H72:L72"/>
    <mergeCell ref="H73:L73"/>
    <mergeCell ref="H74:L74"/>
    <mergeCell ref="H75:L75"/>
    <mergeCell ref="H76:L76"/>
    <mergeCell ref="H77:L77"/>
    <mergeCell ref="H78:L78"/>
    <mergeCell ref="H84:L84"/>
    <mergeCell ref="C68:C70"/>
    <mergeCell ref="D68:D70"/>
    <mergeCell ref="E68:E70"/>
    <mergeCell ref="F68:F70"/>
    <mergeCell ref="H69:L70"/>
    <mergeCell ref="G68:M68"/>
    <mergeCell ref="M69:M70"/>
    <mergeCell ref="G69:G70"/>
    <mergeCell ref="J66:M66"/>
    <mergeCell ref="C67:H67"/>
    <mergeCell ref="J67:M67"/>
    <mergeCell ref="H54:L54"/>
    <mergeCell ref="H55:L55"/>
    <mergeCell ref="H52:L52"/>
    <mergeCell ref="M14:M15"/>
    <mergeCell ref="H53:L53"/>
    <mergeCell ref="H46:L46"/>
    <mergeCell ref="H49:L49"/>
    <mergeCell ref="H50:L50"/>
    <mergeCell ref="H48:L48"/>
    <mergeCell ref="H51:L51"/>
    <mergeCell ref="H37:L37"/>
    <mergeCell ref="H38:L38"/>
    <mergeCell ref="H44:L44"/>
    <mergeCell ref="H47:L47"/>
    <mergeCell ref="H40:L40"/>
    <mergeCell ref="H39:L39"/>
    <mergeCell ref="H43:L43"/>
    <mergeCell ref="H45:L45"/>
    <mergeCell ref="H41:L41"/>
    <mergeCell ref="H42:L42"/>
    <mergeCell ref="H31:L31"/>
    <mergeCell ref="H21:L21"/>
    <mergeCell ref="H23:L23"/>
    <mergeCell ref="H26:L26"/>
    <mergeCell ref="H27:L27"/>
    <mergeCell ref="H28:L28"/>
    <mergeCell ref="F13:F15"/>
    <mergeCell ref="H14:L15"/>
    <mergeCell ref="G14:G15"/>
    <mergeCell ref="H58:I58"/>
    <mergeCell ref="D11:H11"/>
    <mergeCell ref="C12:H12"/>
    <mergeCell ref="J9:L9"/>
    <mergeCell ref="J11:M11"/>
    <mergeCell ref="J12:M12"/>
    <mergeCell ref="C13:C15"/>
    <mergeCell ref="D13:D15"/>
    <mergeCell ref="H36:L36"/>
    <mergeCell ref="H34:L34"/>
    <mergeCell ref="H33:L33"/>
    <mergeCell ref="H32:L32"/>
    <mergeCell ref="H35:L35"/>
    <mergeCell ref="H30:L30"/>
    <mergeCell ref="H16:L16"/>
    <mergeCell ref="H17:L17"/>
    <mergeCell ref="H18:L18"/>
    <mergeCell ref="H19:L19"/>
    <mergeCell ref="H22:L22"/>
    <mergeCell ref="H24:L24"/>
    <mergeCell ref="G13:M13"/>
    <mergeCell ref="E13:E15"/>
    <mergeCell ref="H25:L25"/>
    <mergeCell ref="H29:L29"/>
    <mergeCell ref="H20:L20"/>
  </mergeCells>
  <phoneticPr fontId="2"/>
  <printOptions horizontalCentered="1" verticalCentered="1"/>
  <pageMargins left="0.36" right="0.28000000000000003" top="0.49" bottom="0.21" header="0.51200000000000001" footer="0.21"/>
  <pageSetup paperSize="9" scale="95" orientation="portrait" blackAndWhite="1" horizontalDpi="300" r:id="rId1"/>
  <headerFooter alignWithMargins="0"/>
  <rowBreaks count="1" manualBreakCount="1">
    <brk id="58" min="1" max="1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C40"/>
  <sheetViews>
    <sheetView zoomScaleNormal="100" workbookViewId="0">
      <selection activeCell="C29" sqref="C29"/>
    </sheetView>
  </sheetViews>
  <sheetFormatPr defaultRowHeight="13.5"/>
  <sheetData>
    <row r="2" spans="1:3">
      <c r="B2" t="s">
        <v>87</v>
      </c>
      <c r="C2" t="s">
        <v>2</v>
      </c>
    </row>
    <row r="3" spans="1:3">
      <c r="A3">
        <v>1</v>
      </c>
      <c r="B3">
        <v>1</v>
      </c>
      <c r="C3" t="s">
        <v>95</v>
      </c>
    </row>
    <row r="4" spans="1:3">
      <c r="A4">
        <f>A3+1</f>
        <v>2</v>
      </c>
      <c r="B4">
        <v>100</v>
      </c>
      <c r="C4" t="s">
        <v>96</v>
      </c>
    </row>
    <row r="5" spans="1:3">
      <c r="A5">
        <f t="shared" ref="A5:A40" si="0">A4+1</f>
        <v>3</v>
      </c>
      <c r="B5">
        <v>200</v>
      </c>
      <c r="C5" t="s">
        <v>97</v>
      </c>
    </row>
    <row r="6" spans="1:3">
      <c r="A6">
        <f t="shared" si="0"/>
        <v>4</v>
      </c>
      <c r="B6">
        <v>300</v>
      </c>
      <c r="C6" t="s">
        <v>98</v>
      </c>
    </row>
    <row r="7" spans="1:3">
      <c r="A7">
        <f t="shared" si="0"/>
        <v>5</v>
      </c>
      <c r="B7">
        <v>400</v>
      </c>
      <c r="C7" t="s">
        <v>99</v>
      </c>
    </row>
    <row r="8" spans="1:3">
      <c r="A8">
        <f t="shared" si="0"/>
        <v>6</v>
      </c>
      <c r="B8">
        <v>500</v>
      </c>
      <c r="C8" t="s">
        <v>100</v>
      </c>
    </row>
    <row r="9" spans="1:3">
      <c r="A9">
        <f t="shared" si="0"/>
        <v>7</v>
      </c>
      <c r="B9">
        <v>600</v>
      </c>
      <c r="C9" t="s">
        <v>101</v>
      </c>
    </row>
    <row r="10" spans="1:3">
      <c r="A10">
        <f t="shared" si="0"/>
        <v>8</v>
      </c>
      <c r="B10">
        <v>651</v>
      </c>
      <c r="C10" t="s">
        <v>97</v>
      </c>
    </row>
    <row r="11" spans="1:3">
      <c r="A11">
        <f t="shared" si="0"/>
        <v>9</v>
      </c>
      <c r="B11">
        <v>700</v>
      </c>
      <c r="C11" t="s">
        <v>102</v>
      </c>
    </row>
    <row r="12" spans="1:3">
      <c r="A12">
        <f t="shared" si="0"/>
        <v>10</v>
      </c>
      <c r="B12">
        <v>800</v>
      </c>
      <c r="C12" t="s">
        <v>103</v>
      </c>
    </row>
    <row r="13" spans="1:3">
      <c r="A13">
        <f t="shared" si="0"/>
        <v>11</v>
      </c>
      <c r="B13">
        <v>900</v>
      </c>
      <c r="C13" t="s">
        <v>104</v>
      </c>
    </row>
    <row r="14" spans="1:3">
      <c r="A14">
        <f t="shared" si="0"/>
        <v>12</v>
      </c>
      <c r="B14">
        <v>1000</v>
      </c>
      <c r="C14" t="s">
        <v>105</v>
      </c>
    </row>
    <row r="15" spans="1:3">
      <c r="A15">
        <f t="shared" si="0"/>
        <v>13</v>
      </c>
      <c r="B15">
        <v>1050</v>
      </c>
      <c r="C15" t="s">
        <v>106</v>
      </c>
    </row>
    <row r="16" spans="1:3">
      <c r="A16">
        <f t="shared" si="0"/>
        <v>14</v>
      </c>
      <c r="B16">
        <v>1100</v>
      </c>
      <c r="C16" t="s">
        <v>107</v>
      </c>
    </row>
    <row r="17" spans="1:3">
      <c r="A17">
        <f t="shared" si="0"/>
        <v>15</v>
      </c>
      <c r="B17">
        <v>1150</v>
      </c>
      <c r="C17" t="s">
        <v>108</v>
      </c>
    </row>
    <row r="18" spans="1:3">
      <c r="A18">
        <f t="shared" si="0"/>
        <v>16</v>
      </c>
      <c r="B18">
        <v>1200</v>
      </c>
      <c r="C18" t="s">
        <v>109</v>
      </c>
    </row>
    <row r="19" spans="1:3">
      <c r="A19">
        <f t="shared" si="0"/>
        <v>17</v>
      </c>
      <c r="B19">
        <v>1250</v>
      </c>
      <c r="C19" t="s">
        <v>110</v>
      </c>
    </row>
    <row r="20" spans="1:3">
      <c r="A20">
        <f t="shared" si="0"/>
        <v>18</v>
      </c>
      <c r="B20">
        <v>1300</v>
      </c>
      <c r="C20" t="s">
        <v>111</v>
      </c>
    </row>
    <row r="21" spans="1:3">
      <c r="A21">
        <f t="shared" si="0"/>
        <v>19</v>
      </c>
      <c r="B21">
        <v>1400</v>
      </c>
      <c r="C21" t="s">
        <v>112</v>
      </c>
    </row>
    <row r="22" spans="1:3">
      <c r="A22">
        <f t="shared" si="0"/>
        <v>20</v>
      </c>
      <c r="B22">
        <v>1450</v>
      </c>
      <c r="C22" t="s">
        <v>113</v>
      </c>
    </row>
    <row r="23" spans="1:3">
      <c r="A23">
        <f t="shared" si="0"/>
        <v>21</v>
      </c>
      <c r="B23">
        <v>1500</v>
      </c>
      <c r="C23" t="s">
        <v>165</v>
      </c>
    </row>
    <row r="24" spans="1:3">
      <c r="A24">
        <f t="shared" si="0"/>
        <v>22</v>
      </c>
      <c r="B24">
        <v>1550</v>
      </c>
      <c r="C24" t="s">
        <v>107</v>
      </c>
    </row>
    <row r="25" spans="1:3">
      <c r="A25">
        <f t="shared" si="0"/>
        <v>23</v>
      </c>
      <c r="B25">
        <v>1600</v>
      </c>
      <c r="C25" t="s">
        <v>107</v>
      </c>
    </row>
    <row r="26" spans="1:3">
      <c r="A26">
        <f t="shared" si="0"/>
        <v>24</v>
      </c>
      <c r="B26">
        <v>1650</v>
      </c>
      <c r="C26" t="s">
        <v>114</v>
      </c>
    </row>
    <row r="27" spans="1:3">
      <c r="A27">
        <f t="shared" si="0"/>
        <v>25</v>
      </c>
      <c r="B27">
        <v>1700</v>
      </c>
      <c r="C27" t="s">
        <v>115</v>
      </c>
    </row>
    <row r="28" spans="1:3">
      <c r="A28">
        <f t="shared" si="0"/>
        <v>26</v>
      </c>
      <c r="B28">
        <v>1800</v>
      </c>
      <c r="C28" t="s">
        <v>116</v>
      </c>
    </row>
    <row r="29" spans="1:3">
      <c r="A29">
        <f t="shared" si="0"/>
        <v>27</v>
      </c>
      <c r="B29">
        <v>1860</v>
      </c>
      <c r="C29" t="s">
        <v>107</v>
      </c>
    </row>
    <row r="30" spans="1:3">
      <c r="A30">
        <f t="shared" si="0"/>
        <v>28</v>
      </c>
      <c r="B30">
        <v>3001</v>
      </c>
      <c r="C30" t="s">
        <v>148</v>
      </c>
    </row>
    <row r="31" spans="1:3">
      <c r="A31">
        <f t="shared" si="0"/>
        <v>29</v>
      </c>
    </row>
    <row r="32" spans="1:3">
      <c r="A32">
        <f t="shared" si="0"/>
        <v>30</v>
      </c>
    </row>
    <row r="33" spans="1:1">
      <c r="A33">
        <f t="shared" si="0"/>
        <v>31</v>
      </c>
    </row>
    <row r="34" spans="1:1">
      <c r="A34">
        <f t="shared" si="0"/>
        <v>32</v>
      </c>
    </row>
    <row r="35" spans="1:1">
      <c r="A35">
        <f t="shared" si="0"/>
        <v>33</v>
      </c>
    </row>
    <row r="36" spans="1:1">
      <c r="A36">
        <f t="shared" si="0"/>
        <v>34</v>
      </c>
    </row>
    <row r="37" spans="1:1">
      <c r="A37">
        <f t="shared" si="0"/>
        <v>35</v>
      </c>
    </row>
    <row r="38" spans="1:1">
      <c r="A38">
        <f t="shared" si="0"/>
        <v>36</v>
      </c>
    </row>
    <row r="39" spans="1:1">
      <c r="A39">
        <f t="shared" si="0"/>
        <v>37</v>
      </c>
    </row>
    <row r="40" spans="1:1">
      <c r="A40">
        <f t="shared" si="0"/>
        <v>38</v>
      </c>
    </row>
  </sheetData>
  <phoneticPr fontId="2"/>
  <printOptions horizontalCentered="1" verticalCentered="1"/>
  <pageMargins left="0.7" right="0.7" top="0.75" bottom="0.75" header="0.3" footer="0.3"/>
  <pageSetup paperSize="9" orientation="portrait" blackAndWhite="1" horizontalDpi="2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"/>
  <sheetViews>
    <sheetView zoomScaleNormal="100" workbookViewId="0">
      <selection activeCell="A2" sqref="A2"/>
    </sheetView>
  </sheetViews>
  <sheetFormatPr defaultRowHeight="13.5"/>
  <cols>
    <col min="2" max="2" width="40" customWidth="1"/>
    <col min="3" max="3" width="32.375" customWidth="1"/>
    <col min="4" max="4" width="19.875" customWidth="1"/>
    <col min="5" max="5" width="21.125" customWidth="1"/>
  </cols>
  <sheetData>
    <row r="1" spans="1:5" s="97" customFormat="1">
      <c r="A1" s="97" t="s">
        <v>152</v>
      </c>
      <c r="B1" s="97" t="s">
        <v>153</v>
      </c>
      <c r="C1" s="97" t="s">
        <v>154</v>
      </c>
      <c r="D1" s="97" t="s">
        <v>155</v>
      </c>
      <c r="E1" s="97" t="s">
        <v>156</v>
      </c>
    </row>
    <row r="2" spans="1:5">
      <c r="A2" t="str">
        <f>IF('必ず入力してください!!'!D9="","",'必ず入力してください!!'!D9)</f>
        <v/>
      </c>
      <c r="B2" t="str">
        <f>IF('必ず入力してください!!'!F9="","",'必ず入力してください!!'!F9)</f>
        <v/>
      </c>
      <c r="C2" t="str">
        <f>IF('必ず入力してください!!'!D8="","",'必ず入力してください!!'!D8)</f>
        <v/>
      </c>
      <c r="D2" t="str">
        <f>IF('必ず入力してください!!'!D10="","",'必ず入力してください!!'!D10)</f>
        <v/>
      </c>
      <c r="E2" t="str">
        <f>IF('必ず入力してください!!'!D12="","",'必ず入力してください!!'!D12)</f>
        <v/>
      </c>
    </row>
  </sheetData>
  <phoneticPr fontId="2"/>
  <printOptions horizontalCentered="1" verticalCentered="1"/>
  <pageMargins left="0.7" right="0.7" top="0.75" bottom="0.75" header="0.3" footer="0.3"/>
  <pageSetup paperSize="9" orientation="portrait" blackAndWhite="1" horizontalDpi="2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必ず入力してください!!</vt:lpstr>
      <vt:lpstr>小男申込</vt:lpstr>
      <vt:lpstr>小女申込</vt:lpstr>
      <vt:lpstr>リレー小男申込</vt:lpstr>
      <vt:lpstr>リレー小女申込</vt:lpstr>
      <vt:lpstr>小男子一覧印刷用</vt:lpstr>
      <vt:lpstr>小女子一覧印刷用</vt:lpstr>
      <vt:lpstr>小学校ナンバーカード</vt:lpstr>
      <vt:lpstr>Sheet1</vt:lpstr>
      <vt:lpstr>小女子一覧印刷用!Print_Area</vt:lpstr>
      <vt:lpstr>小女申込!Print_Area</vt:lpstr>
      <vt:lpstr>小男子一覧印刷用!Print_Area</vt:lpstr>
      <vt:lpstr>小男申込!Print_Area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 博之</dc:creator>
  <cp:lastModifiedBy>user</cp:lastModifiedBy>
  <cp:revision>0</cp:revision>
  <cp:lastPrinted>1601-01-01T00:00:00Z</cp:lastPrinted>
  <dcterms:created xsi:type="dcterms:W3CDTF">1601-01-01T00:00:00Z</dcterms:created>
  <dcterms:modified xsi:type="dcterms:W3CDTF">2025-03-27T03:50:12Z</dcterms:modified>
</cp:coreProperties>
</file>