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浜田陸協関係\2 浜田ジュニア・総合スポーツ大会\令和7年：浜田ジュニアR7.10.11\申込シート\メール添付文書\"/>
    </mc:Choice>
  </mc:AlternateContent>
  <xr:revisionPtr revIDLastSave="0" documentId="13_ncr:1_{1F3CA703-6F92-4065-B7B5-8F706C062278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必ず入力してください!!" sheetId="11" r:id="rId1"/>
    <sheet name="男子申込" sheetId="2" r:id="rId2"/>
    <sheet name="女子申込" sheetId="5" r:id="rId3"/>
    <sheet name="リレー男子申込" sheetId="6" r:id="rId4"/>
    <sheet name="リレー女子申込" sheetId="15" r:id="rId5"/>
    <sheet name="男子一覧印刷用" sheetId="8" r:id="rId6"/>
    <sheet name="女子一覧印刷用" sheetId="13" r:id="rId7"/>
    <sheet name="中学校名" sheetId="14" r:id="rId8"/>
    <sheet name="Sheet1" sheetId="16" r:id="rId9"/>
  </sheets>
  <definedNames>
    <definedName name="_xlnm.Print_Area" localSheetId="6">女子一覧印刷用!$B$4:$N$58</definedName>
    <definedName name="_xlnm.Print_Area" localSheetId="2">女子申込!$B$9:$F$20</definedName>
    <definedName name="_xlnm.Print_Area" localSheetId="5">男子一覧印刷用!$B$4:$N$58</definedName>
    <definedName name="_xlnm.Print_Area" localSheetId="1">男子申込!$B$9:$F$20</definedName>
  </definedNames>
  <calcPr calcId="191029"/>
</workbook>
</file>

<file path=xl/calcChain.xml><?xml version="1.0" encoding="utf-8"?>
<calcChain xmlns="http://schemas.openxmlformats.org/spreadsheetml/2006/main">
  <c r="AY9" i="5" l="1"/>
  <c r="AZ9" i="5"/>
  <c r="BA9" i="5"/>
  <c r="AY10" i="5"/>
  <c r="AZ10" i="5"/>
  <c r="BA10" i="5"/>
  <c r="G10" i="5"/>
  <c r="H17" i="13"/>
  <c r="AY11" i="5"/>
  <c r="AZ11" i="5"/>
  <c r="BA11" i="5"/>
  <c r="AY12" i="5"/>
  <c r="AZ12" i="5"/>
  <c r="BA12" i="5"/>
  <c r="G12" i="5"/>
  <c r="H19" i="13"/>
  <c r="AY13" i="5"/>
  <c r="AZ13" i="5"/>
  <c r="BA13" i="5"/>
  <c r="AY14" i="5"/>
  <c r="G14" i="5"/>
  <c r="H21" i="13"/>
  <c r="AZ14" i="5"/>
  <c r="BA14" i="5"/>
  <c r="AY15" i="5"/>
  <c r="AZ15" i="5"/>
  <c r="BA15" i="5"/>
  <c r="AY16" i="5"/>
  <c r="AZ16" i="5"/>
  <c r="BA16" i="5"/>
  <c r="AY17" i="5"/>
  <c r="AZ17" i="5"/>
  <c r="BA17" i="5"/>
  <c r="AY18" i="5"/>
  <c r="G18" i="5"/>
  <c r="AZ18" i="5"/>
  <c r="BA18" i="5"/>
  <c r="AY19" i="5"/>
  <c r="AZ19" i="5"/>
  <c r="BA19" i="5"/>
  <c r="AY20" i="5"/>
  <c r="AZ20" i="5"/>
  <c r="BA20" i="5"/>
  <c r="G20" i="5"/>
  <c r="AY21" i="5"/>
  <c r="AZ21" i="5"/>
  <c r="BA21" i="5"/>
  <c r="AY22" i="5"/>
  <c r="AZ22" i="5"/>
  <c r="BA22" i="5"/>
  <c r="AY23" i="5"/>
  <c r="AZ23" i="5"/>
  <c r="BA23" i="5"/>
  <c r="AY24" i="5"/>
  <c r="AZ24" i="5"/>
  <c r="BA24" i="5"/>
  <c r="G24" i="5"/>
  <c r="AY25" i="5"/>
  <c r="AZ25" i="5"/>
  <c r="BA25" i="5"/>
  <c r="AY26" i="5"/>
  <c r="AZ26" i="5"/>
  <c r="BA26" i="5"/>
  <c r="AY27" i="5"/>
  <c r="AZ27" i="5"/>
  <c r="G27" i="5"/>
  <c r="BA27" i="5"/>
  <c r="AY28" i="5"/>
  <c r="AZ28" i="5"/>
  <c r="BA28" i="5"/>
  <c r="G28" i="5"/>
  <c r="AY29" i="5"/>
  <c r="AZ29" i="5"/>
  <c r="BA29" i="5"/>
  <c r="AY30" i="5"/>
  <c r="G30" i="5"/>
  <c r="AZ30" i="5"/>
  <c r="BA30" i="5"/>
  <c r="AY31" i="5"/>
  <c r="AZ31" i="5"/>
  <c r="G31" i="5"/>
  <c r="BA31" i="5"/>
  <c r="AY32" i="5"/>
  <c r="AZ32" i="5"/>
  <c r="BA32" i="5"/>
  <c r="AY33" i="5"/>
  <c r="AZ33" i="5"/>
  <c r="BA33" i="5"/>
  <c r="AY34" i="5"/>
  <c r="G34" i="5"/>
  <c r="AZ34" i="5"/>
  <c r="BA34" i="5"/>
  <c r="AY35" i="5"/>
  <c r="AZ35" i="5"/>
  <c r="BA35" i="5"/>
  <c r="AY36" i="5"/>
  <c r="AZ36" i="5"/>
  <c r="BA36" i="5"/>
  <c r="G36" i="5"/>
  <c r="AY37" i="5"/>
  <c r="AZ37" i="5"/>
  <c r="BA37" i="5"/>
  <c r="AY38" i="5"/>
  <c r="G38" i="5"/>
  <c r="AZ38" i="5"/>
  <c r="BA38" i="5"/>
  <c r="AY39" i="5"/>
  <c r="AZ39" i="5"/>
  <c r="BA39" i="5"/>
  <c r="AY40" i="5"/>
  <c r="AZ40" i="5"/>
  <c r="BA40" i="5"/>
  <c r="G40" i="5"/>
  <c r="AY41" i="5"/>
  <c r="AZ41" i="5"/>
  <c r="BA41" i="5"/>
  <c r="AY42" i="5"/>
  <c r="AZ42" i="5"/>
  <c r="BA42" i="5"/>
  <c r="AY43" i="5"/>
  <c r="AZ43" i="5"/>
  <c r="G43" i="5"/>
  <c r="BA43" i="5"/>
  <c r="AY44" i="5"/>
  <c r="AZ44" i="5"/>
  <c r="BA44" i="5"/>
  <c r="G44" i="5"/>
  <c r="AY45" i="5"/>
  <c r="AZ45" i="5"/>
  <c r="BA45" i="5"/>
  <c r="AY46" i="5"/>
  <c r="AZ46" i="5"/>
  <c r="BA46" i="5"/>
  <c r="AY47" i="5"/>
  <c r="AZ47" i="5"/>
  <c r="G47" i="5"/>
  <c r="BA47" i="5"/>
  <c r="AY48" i="5"/>
  <c r="AZ48" i="5"/>
  <c r="BA48" i="5"/>
  <c r="G48" i="5"/>
  <c r="AY49" i="5"/>
  <c r="AZ49" i="5"/>
  <c r="BA49" i="5"/>
  <c r="AY50" i="5"/>
  <c r="G50" i="5"/>
  <c r="AZ50" i="5"/>
  <c r="BA50" i="5"/>
  <c r="AY51" i="5"/>
  <c r="AZ51" i="5"/>
  <c r="G51" i="5"/>
  <c r="BA51" i="5"/>
  <c r="AY52" i="5"/>
  <c r="AZ52" i="5"/>
  <c r="BA52" i="5"/>
  <c r="G52" i="5"/>
  <c r="AY53" i="5"/>
  <c r="AZ53" i="5"/>
  <c r="BA53" i="5"/>
  <c r="AY54" i="5"/>
  <c r="AZ54" i="5"/>
  <c r="BA54" i="5"/>
  <c r="AY55" i="5"/>
  <c r="AZ55" i="5"/>
  <c r="G55" i="5"/>
  <c r="BA55" i="5"/>
  <c r="AY56" i="5"/>
  <c r="AZ56" i="5"/>
  <c r="BA56" i="5"/>
  <c r="G56" i="5"/>
  <c r="AY57" i="5"/>
  <c r="AZ57" i="5"/>
  <c r="BA57" i="5"/>
  <c r="AY58" i="5"/>
  <c r="AZ58" i="5"/>
  <c r="BA58" i="5"/>
  <c r="AY59" i="5"/>
  <c r="AZ59" i="5"/>
  <c r="G59" i="5"/>
  <c r="BA59" i="5"/>
  <c r="AY60" i="5"/>
  <c r="AZ60" i="5"/>
  <c r="BA60" i="5"/>
  <c r="G60" i="5"/>
  <c r="AY61" i="5"/>
  <c r="AZ61" i="5"/>
  <c r="BA61" i="5"/>
  <c r="AY62" i="5"/>
  <c r="AZ62" i="5"/>
  <c r="BA62" i="5"/>
  <c r="AY63" i="5"/>
  <c r="AZ63" i="5"/>
  <c r="BA63" i="5"/>
  <c r="AY64" i="5"/>
  <c r="AZ64" i="5"/>
  <c r="BA64" i="5"/>
  <c r="G64" i="5"/>
  <c r="AY65" i="5"/>
  <c r="AZ65" i="5"/>
  <c r="BA65" i="5"/>
  <c r="AY66" i="5"/>
  <c r="G66" i="5"/>
  <c r="AZ66" i="5"/>
  <c r="BA66" i="5"/>
  <c r="AY67" i="5"/>
  <c r="AZ67" i="5"/>
  <c r="G67" i="5"/>
  <c r="BA67" i="5"/>
  <c r="AY68" i="5"/>
  <c r="AZ68" i="5"/>
  <c r="BA68" i="5"/>
  <c r="AY69" i="5"/>
  <c r="AZ69" i="5"/>
  <c r="BA69" i="5"/>
  <c r="AY70" i="5"/>
  <c r="AZ70" i="5"/>
  <c r="BA70" i="5"/>
  <c r="AY71" i="5"/>
  <c r="AZ71" i="5"/>
  <c r="G71" i="5"/>
  <c r="BA71" i="5"/>
  <c r="AY72" i="5"/>
  <c r="AZ72" i="5"/>
  <c r="BA72" i="5"/>
  <c r="AY73" i="5"/>
  <c r="AZ73" i="5"/>
  <c r="BA73" i="5"/>
  <c r="AY74" i="5"/>
  <c r="AZ74" i="5"/>
  <c r="BA74" i="5"/>
  <c r="AY75" i="5"/>
  <c r="AZ75" i="5"/>
  <c r="BA75" i="5"/>
  <c r="AY76" i="5"/>
  <c r="AZ76" i="5"/>
  <c r="BA76" i="5"/>
  <c r="AY77" i="5"/>
  <c r="AZ77" i="5"/>
  <c r="BA77" i="5"/>
  <c r="AY78" i="5"/>
  <c r="G78" i="5"/>
  <c r="AZ78" i="5"/>
  <c r="BA78" i="5"/>
  <c r="AY79" i="5"/>
  <c r="AZ79" i="5"/>
  <c r="G79" i="5"/>
  <c r="BA79" i="5"/>
  <c r="AY80" i="5"/>
  <c r="AZ80" i="5"/>
  <c r="BA80" i="5"/>
  <c r="AY81" i="5"/>
  <c r="AZ81" i="5"/>
  <c r="BA81" i="5"/>
  <c r="AY82" i="5"/>
  <c r="AZ82" i="5"/>
  <c r="BA82" i="5"/>
  <c r="AY83" i="5"/>
  <c r="AZ83" i="5"/>
  <c r="BA83" i="5"/>
  <c r="AY84" i="5"/>
  <c r="AZ84" i="5"/>
  <c r="BA84" i="5"/>
  <c r="G84" i="5"/>
  <c r="AY85" i="5"/>
  <c r="AZ85" i="5"/>
  <c r="BA85" i="5"/>
  <c r="AY86" i="5"/>
  <c r="G86" i="5"/>
  <c r="AZ86" i="5"/>
  <c r="BA86" i="5"/>
  <c r="AY87" i="5"/>
  <c r="AZ87" i="5"/>
  <c r="BA87" i="5"/>
  <c r="AY88" i="5"/>
  <c r="AZ88" i="5"/>
  <c r="BA88" i="5"/>
  <c r="AY89" i="5"/>
  <c r="AZ89" i="5"/>
  <c r="BA89" i="5"/>
  <c r="AY90" i="5"/>
  <c r="G90" i="5"/>
  <c r="AZ90" i="5"/>
  <c r="BA90" i="5"/>
  <c r="AY91" i="5"/>
  <c r="AZ91" i="5"/>
  <c r="BA91" i="5"/>
  <c r="AY92" i="5"/>
  <c r="AZ92" i="5"/>
  <c r="BA92" i="5"/>
  <c r="AY93" i="5"/>
  <c r="AZ93" i="5"/>
  <c r="BA93" i="5"/>
  <c r="AY94" i="5"/>
  <c r="AZ94" i="5"/>
  <c r="BA94" i="5"/>
  <c r="AY95" i="5"/>
  <c r="AZ95" i="5"/>
  <c r="BA95" i="5"/>
  <c r="AY96" i="5"/>
  <c r="AZ96" i="5"/>
  <c r="BA96" i="5"/>
  <c r="G96" i="5"/>
  <c r="AY97" i="5"/>
  <c r="AZ97" i="5"/>
  <c r="BA97" i="5"/>
  <c r="AY98" i="5"/>
  <c r="G98" i="5"/>
  <c r="AZ98" i="5"/>
  <c r="BA98" i="5"/>
  <c r="AY99" i="5"/>
  <c r="AZ99" i="5"/>
  <c r="BA99" i="5"/>
  <c r="AY100" i="5"/>
  <c r="AZ100" i="5"/>
  <c r="BA100" i="5"/>
  <c r="G100" i="5"/>
  <c r="AY101" i="5"/>
  <c r="AZ101" i="5"/>
  <c r="BA101" i="5"/>
  <c r="AY102" i="5"/>
  <c r="G102" i="5"/>
  <c r="AZ102" i="5"/>
  <c r="BA102" i="5"/>
  <c r="AY103" i="5"/>
  <c r="AZ103" i="5"/>
  <c r="G103" i="5"/>
  <c r="BA103" i="5"/>
  <c r="AY104" i="5"/>
  <c r="AZ104" i="5"/>
  <c r="BA104" i="5"/>
  <c r="G104" i="5"/>
  <c r="AY105" i="5"/>
  <c r="AZ105" i="5"/>
  <c r="BA105" i="5"/>
  <c r="AY106" i="5"/>
  <c r="AZ106" i="5"/>
  <c r="BA106" i="5"/>
  <c r="AY107" i="5"/>
  <c r="AZ107" i="5"/>
  <c r="G107" i="5"/>
  <c r="BA107" i="5"/>
  <c r="AY108" i="5"/>
  <c r="AZ108" i="5"/>
  <c r="BA108" i="5"/>
  <c r="G108" i="5"/>
  <c r="BA8" i="5"/>
  <c r="AZ8" i="5"/>
  <c r="AY8" i="5"/>
  <c r="AW9" i="2"/>
  <c r="AX9" i="2"/>
  <c r="AY9" i="2"/>
  <c r="AW10" i="2"/>
  <c r="AX10" i="2"/>
  <c r="AY10" i="2"/>
  <c r="AW11" i="2"/>
  <c r="AX11" i="2"/>
  <c r="AY11" i="2"/>
  <c r="AW12" i="2"/>
  <c r="AX12" i="2"/>
  <c r="AY12" i="2"/>
  <c r="AW13" i="2"/>
  <c r="AX13" i="2"/>
  <c r="AY13" i="2"/>
  <c r="AW14" i="2"/>
  <c r="AX14" i="2"/>
  <c r="AY14" i="2"/>
  <c r="AW15" i="2"/>
  <c r="AX15" i="2"/>
  <c r="AY15" i="2"/>
  <c r="AW16" i="2"/>
  <c r="AX16" i="2"/>
  <c r="AY16" i="2"/>
  <c r="AW17" i="2"/>
  <c r="AX17" i="2"/>
  <c r="AY17" i="2"/>
  <c r="AW18" i="2"/>
  <c r="AX18" i="2"/>
  <c r="AY18" i="2"/>
  <c r="AW19" i="2"/>
  <c r="AX19" i="2"/>
  <c r="G19" i="2"/>
  <c r="AY19" i="2"/>
  <c r="AW20" i="2"/>
  <c r="AX20" i="2"/>
  <c r="AY20" i="2"/>
  <c r="AW21" i="2"/>
  <c r="AX21" i="2"/>
  <c r="AY21" i="2"/>
  <c r="AW22" i="2"/>
  <c r="AX22" i="2"/>
  <c r="AY22" i="2"/>
  <c r="AW23" i="2"/>
  <c r="AX23" i="2"/>
  <c r="AY23" i="2"/>
  <c r="AW24" i="2"/>
  <c r="AX24" i="2"/>
  <c r="AY24" i="2"/>
  <c r="AW25" i="2"/>
  <c r="AX25" i="2"/>
  <c r="AY25" i="2"/>
  <c r="AW26" i="2"/>
  <c r="G26" i="2"/>
  <c r="AX26" i="2"/>
  <c r="AY26" i="2"/>
  <c r="AW27" i="2"/>
  <c r="AX27" i="2"/>
  <c r="G27" i="2"/>
  <c r="AY27" i="2"/>
  <c r="AW28" i="2"/>
  <c r="AX28" i="2"/>
  <c r="AY28" i="2"/>
  <c r="G28" i="2"/>
  <c r="AW29" i="2"/>
  <c r="AX29" i="2"/>
  <c r="AY29" i="2"/>
  <c r="AW30" i="2"/>
  <c r="G30" i="2"/>
  <c r="AX30" i="2"/>
  <c r="AY30" i="2"/>
  <c r="AW31" i="2"/>
  <c r="AX31" i="2"/>
  <c r="G31" i="2"/>
  <c r="AY31" i="2"/>
  <c r="AW32" i="2"/>
  <c r="AX32" i="2"/>
  <c r="AY32" i="2"/>
  <c r="G32" i="2"/>
  <c r="AW33" i="2"/>
  <c r="AX33" i="2"/>
  <c r="AY33" i="2"/>
  <c r="AW34" i="2"/>
  <c r="AX34" i="2"/>
  <c r="AY34" i="2"/>
  <c r="AW35" i="2"/>
  <c r="AX35" i="2"/>
  <c r="G35" i="2"/>
  <c r="AY35" i="2"/>
  <c r="AW36" i="2"/>
  <c r="AX36" i="2"/>
  <c r="AY36" i="2"/>
  <c r="G36" i="2"/>
  <c r="AW37" i="2"/>
  <c r="AX37" i="2"/>
  <c r="AY37" i="2"/>
  <c r="AW38" i="2"/>
  <c r="G38" i="2"/>
  <c r="AX38" i="2"/>
  <c r="AY38" i="2"/>
  <c r="AW39" i="2"/>
  <c r="AX39" i="2"/>
  <c r="G39" i="2"/>
  <c r="AY39" i="2"/>
  <c r="AW40" i="2"/>
  <c r="AX40" i="2"/>
  <c r="AY40" i="2"/>
  <c r="G40" i="2"/>
  <c r="AW41" i="2"/>
  <c r="AX41" i="2"/>
  <c r="AY41" i="2"/>
  <c r="AW42" i="2"/>
  <c r="G42" i="2"/>
  <c r="AX42" i="2"/>
  <c r="AY42" i="2"/>
  <c r="AW43" i="2"/>
  <c r="AX43" i="2"/>
  <c r="G43" i="2"/>
  <c r="AY43" i="2"/>
  <c r="AW44" i="2"/>
  <c r="AX44" i="2"/>
  <c r="AY44" i="2"/>
  <c r="AW45" i="2"/>
  <c r="AX45" i="2"/>
  <c r="AY45" i="2"/>
  <c r="AW46" i="2"/>
  <c r="G46" i="2"/>
  <c r="AX46" i="2"/>
  <c r="AY46" i="2"/>
  <c r="AW47" i="2"/>
  <c r="AX47" i="2"/>
  <c r="AY47" i="2"/>
  <c r="AW48" i="2"/>
  <c r="AX48" i="2"/>
  <c r="AY48" i="2"/>
  <c r="AW49" i="2"/>
  <c r="AX49" i="2"/>
  <c r="AY49" i="2"/>
  <c r="AW50" i="2"/>
  <c r="AX50" i="2"/>
  <c r="AY50" i="2"/>
  <c r="AW51" i="2"/>
  <c r="AX51" i="2"/>
  <c r="G51" i="2"/>
  <c r="AY51" i="2"/>
  <c r="AW52" i="2"/>
  <c r="AX52" i="2"/>
  <c r="AY52" i="2"/>
  <c r="AW53" i="2"/>
  <c r="AX53" i="2"/>
  <c r="AY53" i="2"/>
  <c r="AW54" i="2"/>
  <c r="G54" i="2"/>
  <c r="AX54" i="2"/>
  <c r="AY54" i="2"/>
  <c r="AW55" i="2"/>
  <c r="AX55" i="2"/>
  <c r="AY55" i="2"/>
  <c r="AW56" i="2"/>
  <c r="AX56" i="2"/>
  <c r="AY56" i="2"/>
  <c r="G56" i="2"/>
  <c r="AW57" i="2"/>
  <c r="AX57" i="2"/>
  <c r="AY57" i="2"/>
  <c r="AW58" i="2"/>
  <c r="G58" i="2"/>
  <c r="AX58" i="2"/>
  <c r="AY58" i="2"/>
  <c r="AW59" i="2"/>
  <c r="AX59" i="2"/>
  <c r="G59" i="2"/>
  <c r="AY59" i="2"/>
  <c r="AW60" i="2"/>
  <c r="AX60" i="2"/>
  <c r="AY60" i="2"/>
  <c r="AW61" i="2"/>
  <c r="AX61" i="2"/>
  <c r="AY61" i="2"/>
  <c r="AW62" i="2"/>
  <c r="G62" i="2"/>
  <c r="AX62" i="2"/>
  <c r="AY62" i="2"/>
  <c r="AW63" i="2"/>
  <c r="AX63" i="2"/>
  <c r="AY63" i="2"/>
  <c r="AW64" i="2"/>
  <c r="AX64" i="2"/>
  <c r="AY64" i="2"/>
  <c r="G64" i="2"/>
  <c r="AW65" i="2"/>
  <c r="AX65" i="2"/>
  <c r="AY65" i="2"/>
  <c r="AW66" i="2"/>
  <c r="AX66" i="2"/>
  <c r="AY66" i="2"/>
  <c r="AW67" i="2"/>
  <c r="AX67" i="2"/>
  <c r="G67" i="2"/>
  <c r="AY67" i="2"/>
  <c r="AW68" i="2"/>
  <c r="AX68" i="2"/>
  <c r="AY68" i="2"/>
  <c r="G68" i="2"/>
  <c r="AW69" i="2"/>
  <c r="AX69" i="2"/>
  <c r="AY69" i="2"/>
  <c r="AW70" i="2"/>
  <c r="AX70" i="2"/>
  <c r="AY70" i="2"/>
  <c r="AW71" i="2"/>
  <c r="AX71" i="2"/>
  <c r="G71" i="2"/>
  <c r="AY71" i="2"/>
  <c r="AW72" i="2"/>
  <c r="AX72" i="2"/>
  <c r="AY72" i="2"/>
  <c r="G72" i="2"/>
  <c r="AW73" i="2"/>
  <c r="AX73" i="2"/>
  <c r="AY73" i="2"/>
  <c r="AW74" i="2"/>
  <c r="G74" i="2"/>
  <c r="AX74" i="2"/>
  <c r="AY74" i="2"/>
  <c r="AW75" i="2"/>
  <c r="AX75" i="2"/>
  <c r="G75" i="2"/>
  <c r="AY75" i="2"/>
  <c r="AW76" i="2"/>
  <c r="AX76" i="2"/>
  <c r="AY76" i="2"/>
  <c r="G76" i="2"/>
  <c r="AW77" i="2"/>
  <c r="AX77" i="2"/>
  <c r="AY77" i="2"/>
  <c r="AW78" i="2"/>
  <c r="AX78" i="2"/>
  <c r="AY78" i="2"/>
  <c r="AW79" i="2"/>
  <c r="AX79" i="2"/>
  <c r="AY79" i="2"/>
  <c r="AW80" i="2"/>
  <c r="AX80" i="2"/>
  <c r="AY80" i="2"/>
  <c r="G80" i="2"/>
  <c r="AW81" i="2"/>
  <c r="AX81" i="2"/>
  <c r="AY81" i="2"/>
  <c r="AW82" i="2"/>
  <c r="AX82" i="2"/>
  <c r="AY82" i="2"/>
  <c r="AW83" i="2"/>
  <c r="AX83" i="2"/>
  <c r="G83" i="2"/>
  <c r="AY83" i="2"/>
  <c r="AW84" i="2"/>
  <c r="AX84" i="2"/>
  <c r="AY84" i="2"/>
  <c r="G84" i="2"/>
  <c r="AW85" i="2"/>
  <c r="AX85" i="2"/>
  <c r="AY85" i="2"/>
  <c r="AW86" i="2"/>
  <c r="G86" i="2"/>
  <c r="AX86" i="2"/>
  <c r="AY86" i="2"/>
  <c r="AW87" i="2"/>
  <c r="AX87" i="2"/>
  <c r="G87" i="2"/>
  <c r="AY87" i="2"/>
  <c r="AW88" i="2"/>
  <c r="AX88" i="2"/>
  <c r="AY88" i="2"/>
  <c r="G88" i="2"/>
  <c r="AW89" i="2"/>
  <c r="AX89" i="2"/>
  <c r="AY89" i="2"/>
  <c r="AW90" i="2"/>
  <c r="G90" i="2"/>
  <c r="AX90" i="2"/>
  <c r="AY90" i="2"/>
  <c r="AW91" i="2"/>
  <c r="AX91" i="2"/>
  <c r="G91" i="2"/>
  <c r="AY91" i="2"/>
  <c r="AW92" i="2"/>
  <c r="AX92" i="2"/>
  <c r="AY92" i="2"/>
  <c r="G92" i="2"/>
  <c r="AW93" i="2"/>
  <c r="AX93" i="2"/>
  <c r="AY93" i="2"/>
  <c r="AW94" i="2"/>
  <c r="G94" i="2"/>
  <c r="AX94" i="2"/>
  <c r="AY94" i="2"/>
  <c r="AW95" i="2"/>
  <c r="AX95" i="2"/>
  <c r="G95" i="2"/>
  <c r="AY95" i="2"/>
  <c r="AW96" i="2"/>
  <c r="AX96" i="2"/>
  <c r="AY96" i="2"/>
  <c r="G96" i="2"/>
  <c r="AW97" i="2"/>
  <c r="AX97" i="2"/>
  <c r="AY97" i="2"/>
  <c r="AW98" i="2"/>
  <c r="G98" i="2"/>
  <c r="AX98" i="2"/>
  <c r="AY98" i="2"/>
  <c r="AW99" i="2"/>
  <c r="AX99" i="2"/>
  <c r="AY99" i="2"/>
  <c r="AW100" i="2"/>
  <c r="AX100" i="2"/>
  <c r="AY100" i="2"/>
  <c r="AW101" i="2"/>
  <c r="AX101" i="2"/>
  <c r="AY101" i="2"/>
  <c r="AW102" i="2"/>
  <c r="AX102" i="2"/>
  <c r="AY102" i="2"/>
  <c r="AW103" i="2"/>
  <c r="AX103" i="2"/>
  <c r="G103" i="2"/>
  <c r="AY103" i="2"/>
  <c r="AW104" i="2"/>
  <c r="AX104" i="2"/>
  <c r="AY104" i="2"/>
  <c r="AW105" i="2"/>
  <c r="AX105" i="2"/>
  <c r="AY105" i="2"/>
  <c r="AW106" i="2"/>
  <c r="AX106" i="2"/>
  <c r="AY106" i="2"/>
  <c r="AW107" i="2"/>
  <c r="AX107" i="2"/>
  <c r="AY107" i="2"/>
  <c r="AW108" i="2"/>
  <c r="AX108" i="2"/>
  <c r="AY108" i="2"/>
  <c r="G108" i="2"/>
  <c r="AY8" i="2"/>
  <c r="AX8" i="2"/>
  <c r="AW8" i="2"/>
  <c r="AF111" i="5"/>
  <c r="AD111" i="5"/>
  <c r="AB111" i="5"/>
  <c r="Z111" i="5"/>
  <c r="AW111" i="5"/>
  <c r="X111" i="5"/>
  <c r="AV111" i="5"/>
  <c r="V111" i="5"/>
  <c r="AU111" i="5"/>
  <c r="T111" i="5"/>
  <c r="R111" i="5"/>
  <c r="AT111" i="5"/>
  <c r="P111" i="5"/>
  <c r="N111" i="5"/>
  <c r="AQ111" i="5"/>
  <c r="L111" i="5"/>
  <c r="J111" i="5"/>
  <c r="H111" i="5"/>
  <c r="AN111" i="5"/>
  <c r="AX111" i="5"/>
  <c r="AR111" i="5"/>
  <c r="AF110" i="2"/>
  <c r="AX110" i="2"/>
  <c r="AD110" i="2"/>
  <c r="AB110" i="2"/>
  <c r="Z110" i="2"/>
  <c r="X110" i="2"/>
  <c r="AV110" i="2"/>
  <c r="V110" i="2"/>
  <c r="AU110" i="2"/>
  <c r="T110" i="2"/>
  <c r="R110" i="2"/>
  <c r="AT110" i="2"/>
  <c r="P110" i="2"/>
  <c r="N110" i="2"/>
  <c r="L110" i="2"/>
  <c r="J110" i="2"/>
  <c r="H110" i="2"/>
  <c r="AP9" i="5"/>
  <c r="AQ9" i="5"/>
  <c r="AR9" i="5"/>
  <c r="AS9" i="5"/>
  <c r="AT9" i="5"/>
  <c r="AU9" i="5"/>
  <c r="AV9" i="5"/>
  <c r="AW9" i="5"/>
  <c r="AX9" i="5"/>
  <c r="AP10" i="5"/>
  <c r="AQ10" i="5"/>
  <c r="AR10" i="5"/>
  <c r="AS10" i="5"/>
  <c r="AT10" i="5"/>
  <c r="AU10" i="5"/>
  <c r="AV10" i="5"/>
  <c r="AW10" i="5"/>
  <c r="AX10" i="5"/>
  <c r="AP11" i="5"/>
  <c r="AQ11" i="5"/>
  <c r="AR11" i="5"/>
  <c r="AS11" i="5"/>
  <c r="AT11" i="5"/>
  <c r="AU11" i="5"/>
  <c r="AV11" i="5"/>
  <c r="AW11" i="5"/>
  <c r="AX11" i="5"/>
  <c r="AP12" i="5"/>
  <c r="AQ12" i="5"/>
  <c r="AR12" i="5"/>
  <c r="AS12" i="5"/>
  <c r="AT12" i="5"/>
  <c r="AU12" i="5"/>
  <c r="AV12" i="5"/>
  <c r="AW12" i="5"/>
  <c r="AX12" i="5"/>
  <c r="AP13" i="5"/>
  <c r="AQ13" i="5"/>
  <c r="AR13" i="5"/>
  <c r="AS13" i="5"/>
  <c r="AT13" i="5"/>
  <c r="AU13" i="5"/>
  <c r="AV13" i="5"/>
  <c r="AW13" i="5"/>
  <c r="AX13" i="5"/>
  <c r="AP14" i="5"/>
  <c r="AQ14" i="5"/>
  <c r="AR14" i="5"/>
  <c r="AS14" i="5"/>
  <c r="AT14" i="5"/>
  <c r="AU14" i="5"/>
  <c r="AV14" i="5"/>
  <c r="AW14" i="5"/>
  <c r="AX14" i="5"/>
  <c r="AP15" i="5"/>
  <c r="AQ15" i="5"/>
  <c r="AR15" i="5"/>
  <c r="AS15" i="5"/>
  <c r="AT15" i="5"/>
  <c r="AU15" i="5"/>
  <c r="AV15" i="5"/>
  <c r="AW15" i="5"/>
  <c r="AX15" i="5"/>
  <c r="AP16" i="5"/>
  <c r="AQ16" i="5"/>
  <c r="AR16" i="5"/>
  <c r="AS16" i="5"/>
  <c r="AT16" i="5"/>
  <c r="AU16" i="5"/>
  <c r="AV16" i="5"/>
  <c r="AW16" i="5"/>
  <c r="AX16" i="5"/>
  <c r="AP17" i="5"/>
  <c r="AQ17" i="5"/>
  <c r="AR17" i="5"/>
  <c r="AS17" i="5"/>
  <c r="AT17" i="5"/>
  <c r="AU17" i="5"/>
  <c r="AV17" i="5"/>
  <c r="AW17" i="5"/>
  <c r="AX17" i="5"/>
  <c r="AP18" i="5"/>
  <c r="AQ18" i="5"/>
  <c r="AR18" i="5"/>
  <c r="AS18" i="5"/>
  <c r="AT18" i="5"/>
  <c r="AU18" i="5"/>
  <c r="AV18" i="5"/>
  <c r="AW18" i="5"/>
  <c r="AX18" i="5"/>
  <c r="AP19" i="5"/>
  <c r="AQ19" i="5"/>
  <c r="AR19" i="5"/>
  <c r="AS19" i="5"/>
  <c r="AT19" i="5"/>
  <c r="AU19" i="5"/>
  <c r="AV19" i="5"/>
  <c r="AW19" i="5"/>
  <c r="AX19" i="5"/>
  <c r="AP20" i="5"/>
  <c r="AQ20" i="5"/>
  <c r="AR20" i="5"/>
  <c r="AS20" i="5"/>
  <c r="AT20" i="5"/>
  <c r="AU20" i="5"/>
  <c r="AV20" i="5"/>
  <c r="AW20" i="5"/>
  <c r="AX20" i="5"/>
  <c r="AP21" i="5"/>
  <c r="AQ21" i="5"/>
  <c r="AR21" i="5"/>
  <c r="AS21" i="5"/>
  <c r="AT21" i="5"/>
  <c r="AU21" i="5"/>
  <c r="AV21" i="5"/>
  <c r="AW21" i="5"/>
  <c r="AX21" i="5"/>
  <c r="AP22" i="5"/>
  <c r="AQ22" i="5"/>
  <c r="AR22" i="5"/>
  <c r="AS22" i="5"/>
  <c r="AT22" i="5"/>
  <c r="AU22" i="5"/>
  <c r="AV22" i="5"/>
  <c r="AW22" i="5"/>
  <c r="AX22" i="5"/>
  <c r="AP23" i="5"/>
  <c r="AQ23" i="5"/>
  <c r="AR23" i="5"/>
  <c r="AS23" i="5"/>
  <c r="AT23" i="5"/>
  <c r="AU23" i="5"/>
  <c r="AV23" i="5"/>
  <c r="AW23" i="5"/>
  <c r="AX23" i="5"/>
  <c r="G23" i="5"/>
  <c r="AP24" i="5"/>
  <c r="AQ24" i="5"/>
  <c r="AR24" i="5"/>
  <c r="AS24" i="5"/>
  <c r="AT24" i="5"/>
  <c r="AU24" i="5"/>
  <c r="AV24" i="5"/>
  <c r="AW24" i="5"/>
  <c r="AX24" i="5"/>
  <c r="AP25" i="5"/>
  <c r="AQ25" i="5"/>
  <c r="AR25" i="5"/>
  <c r="AS25" i="5"/>
  <c r="AT25" i="5"/>
  <c r="AU25" i="5"/>
  <c r="AV25" i="5"/>
  <c r="AW25" i="5"/>
  <c r="AX25" i="5"/>
  <c r="AP26" i="5"/>
  <c r="AQ26" i="5"/>
  <c r="AR26" i="5"/>
  <c r="AS26" i="5"/>
  <c r="AT26" i="5"/>
  <c r="AU26" i="5"/>
  <c r="AV26" i="5"/>
  <c r="AW26" i="5"/>
  <c r="AX26" i="5"/>
  <c r="AP27" i="5"/>
  <c r="AQ27" i="5"/>
  <c r="AR27" i="5"/>
  <c r="AS27" i="5"/>
  <c r="AT27" i="5"/>
  <c r="AU27" i="5"/>
  <c r="AV27" i="5"/>
  <c r="AW27" i="5"/>
  <c r="AX27" i="5"/>
  <c r="AP28" i="5"/>
  <c r="AQ28" i="5"/>
  <c r="AR28" i="5"/>
  <c r="AS28" i="5"/>
  <c r="AT28" i="5"/>
  <c r="AU28" i="5"/>
  <c r="AV28" i="5"/>
  <c r="AW28" i="5"/>
  <c r="AX28" i="5"/>
  <c r="AP29" i="5"/>
  <c r="AQ29" i="5"/>
  <c r="AR29" i="5"/>
  <c r="AS29" i="5"/>
  <c r="AT29" i="5"/>
  <c r="AU29" i="5"/>
  <c r="AV29" i="5"/>
  <c r="AW29" i="5"/>
  <c r="AX29" i="5"/>
  <c r="AP30" i="5"/>
  <c r="AQ30" i="5"/>
  <c r="AR30" i="5"/>
  <c r="AS30" i="5"/>
  <c r="AT30" i="5"/>
  <c r="AU30" i="5"/>
  <c r="AV30" i="5"/>
  <c r="AW30" i="5"/>
  <c r="AX30" i="5"/>
  <c r="AP31" i="5"/>
  <c r="AQ31" i="5"/>
  <c r="AR31" i="5"/>
  <c r="AS31" i="5"/>
  <c r="AT31" i="5"/>
  <c r="AU31" i="5"/>
  <c r="AV31" i="5"/>
  <c r="AW31" i="5"/>
  <c r="AX31" i="5"/>
  <c r="AP32" i="5"/>
  <c r="AQ32" i="5"/>
  <c r="AR32" i="5"/>
  <c r="AS32" i="5"/>
  <c r="AT32" i="5"/>
  <c r="AU32" i="5"/>
  <c r="AV32" i="5"/>
  <c r="AW32" i="5"/>
  <c r="AX32" i="5"/>
  <c r="AP33" i="5"/>
  <c r="AQ33" i="5"/>
  <c r="AR33" i="5"/>
  <c r="AS33" i="5"/>
  <c r="AT33" i="5"/>
  <c r="AU33" i="5"/>
  <c r="AV33" i="5"/>
  <c r="AW33" i="5"/>
  <c r="AX33" i="5"/>
  <c r="AP34" i="5"/>
  <c r="AQ34" i="5"/>
  <c r="AR34" i="5"/>
  <c r="AS34" i="5"/>
  <c r="AT34" i="5"/>
  <c r="AU34" i="5"/>
  <c r="AV34" i="5"/>
  <c r="AW34" i="5"/>
  <c r="AX34" i="5"/>
  <c r="AP35" i="5"/>
  <c r="AQ35" i="5"/>
  <c r="AR35" i="5"/>
  <c r="AS35" i="5"/>
  <c r="AT35" i="5"/>
  <c r="AU35" i="5"/>
  <c r="AV35" i="5"/>
  <c r="AW35" i="5"/>
  <c r="AX35" i="5"/>
  <c r="AP36" i="5"/>
  <c r="AQ36" i="5"/>
  <c r="AR36" i="5"/>
  <c r="AS36" i="5"/>
  <c r="AT36" i="5"/>
  <c r="AU36" i="5"/>
  <c r="AV36" i="5"/>
  <c r="AW36" i="5"/>
  <c r="AX36" i="5"/>
  <c r="AP37" i="5"/>
  <c r="AQ37" i="5"/>
  <c r="AR37" i="5"/>
  <c r="AS37" i="5"/>
  <c r="G37" i="5"/>
  <c r="AT37" i="5"/>
  <c r="AU37" i="5"/>
  <c r="AV37" i="5"/>
  <c r="AW37" i="5"/>
  <c r="AX37" i="5"/>
  <c r="AP38" i="5"/>
  <c r="AQ38" i="5"/>
  <c r="AR38" i="5"/>
  <c r="AS38" i="5"/>
  <c r="AT38" i="5"/>
  <c r="AU38" i="5"/>
  <c r="AV38" i="5"/>
  <c r="AW38" i="5"/>
  <c r="AX38" i="5"/>
  <c r="AP39" i="5"/>
  <c r="AQ39" i="5"/>
  <c r="AR39" i="5"/>
  <c r="AS39" i="5"/>
  <c r="AT39" i="5"/>
  <c r="AU39" i="5"/>
  <c r="AV39" i="5"/>
  <c r="AW39" i="5"/>
  <c r="AX39" i="5"/>
  <c r="AP40" i="5"/>
  <c r="AQ40" i="5"/>
  <c r="AR40" i="5"/>
  <c r="AS40" i="5"/>
  <c r="AT40" i="5"/>
  <c r="AU40" i="5"/>
  <c r="AV40" i="5"/>
  <c r="AW40" i="5"/>
  <c r="AX40" i="5"/>
  <c r="AP41" i="5"/>
  <c r="AQ41" i="5"/>
  <c r="AR41" i="5"/>
  <c r="AS41" i="5"/>
  <c r="AT41" i="5"/>
  <c r="AU41" i="5"/>
  <c r="AV41" i="5"/>
  <c r="AW41" i="5"/>
  <c r="AX41" i="5"/>
  <c r="G41" i="5"/>
  <c r="AP42" i="5"/>
  <c r="AQ42" i="5"/>
  <c r="AR42" i="5"/>
  <c r="AS42" i="5"/>
  <c r="AT42" i="5"/>
  <c r="AU42" i="5"/>
  <c r="AV42" i="5"/>
  <c r="AW42" i="5"/>
  <c r="AX42" i="5"/>
  <c r="AP43" i="5"/>
  <c r="AQ43" i="5"/>
  <c r="AR43" i="5"/>
  <c r="AS43" i="5"/>
  <c r="AT43" i="5"/>
  <c r="AU43" i="5"/>
  <c r="AV43" i="5"/>
  <c r="AW43" i="5"/>
  <c r="AX43" i="5"/>
  <c r="AP44" i="5"/>
  <c r="AQ44" i="5"/>
  <c r="AR44" i="5"/>
  <c r="AS44" i="5"/>
  <c r="AT44" i="5"/>
  <c r="AU44" i="5"/>
  <c r="AV44" i="5"/>
  <c r="AW44" i="5"/>
  <c r="AX44" i="5"/>
  <c r="AP45" i="5"/>
  <c r="AQ45" i="5"/>
  <c r="AR45" i="5"/>
  <c r="AS45" i="5"/>
  <c r="AT45" i="5"/>
  <c r="AU45" i="5"/>
  <c r="AV45" i="5"/>
  <c r="AW45" i="5"/>
  <c r="AX45" i="5"/>
  <c r="AP46" i="5"/>
  <c r="AQ46" i="5"/>
  <c r="AR46" i="5"/>
  <c r="AS46" i="5"/>
  <c r="AT46" i="5"/>
  <c r="AU46" i="5"/>
  <c r="AV46" i="5"/>
  <c r="AW46" i="5"/>
  <c r="AX46" i="5"/>
  <c r="AP47" i="5"/>
  <c r="AQ47" i="5"/>
  <c r="AR47" i="5"/>
  <c r="AS47" i="5"/>
  <c r="AT47" i="5"/>
  <c r="AU47" i="5"/>
  <c r="AV47" i="5"/>
  <c r="AW47" i="5"/>
  <c r="AX47" i="5"/>
  <c r="AP48" i="5"/>
  <c r="AQ48" i="5"/>
  <c r="AR48" i="5"/>
  <c r="AS48" i="5"/>
  <c r="AT48" i="5"/>
  <c r="AU48" i="5"/>
  <c r="AV48" i="5"/>
  <c r="AW48" i="5"/>
  <c r="AX48" i="5"/>
  <c r="AP49" i="5"/>
  <c r="AQ49" i="5"/>
  <c r="AR49" i="5"/>
  <c r="AS49" i="5"/>
  <c r="AT49" i="5"/>
  <c r="AU49" i="5"/>
  <c r="AV49" i="5"/>
  <c r="AW49" i="5"/>
  <c r="AX49" i="5"/>
  <c r="AP50" i="5"/>
  <c r="AQ50" i="5"/>
  <c r="AR50" i="5"/>
  <c r="AS50" i="5"/>
  <c r="AT50" i="5"/>
  <c r="AU50" i="5"/>
  <c r="AV50" i="5"/>
  <c r="AW50" i="5"/>
  <c r="AX50" i="5"/>
  <c r="AP51" i="5"/>
  <c r="AQ51" i="5"/>
  <c r="AR51" i="5"/>
  <c r="AS51" i="5"/>
  <c r="AT51" i="5"/>
  <c r="AU51" i="5"/>
  <c r="AV51" i="5"/>
  <c r="AW51" i="5"/>
  <c r="AX51" i="5"/>
  <c r="AP52" i="5"/>
  <c r="AQ52" i="5"/>
  <c r="AR52" i="5"/>
  <c r="AS52" i="5"/>
  <c r="AT52" i="5"/>
  <c r="AU52" i="5"/>
  <c r="AV52" i="5"/>
  <c r="AW52" i="5"/>
  <c r="AX52" i="5"/>
  <c r="AP53" i="5"/>
  <c r="AQ53" i="5"/>
  <c r="AR53" i="5"/>
  <c r="AS53" i="5"/>
  <c r="AT53" i="5"/>
  <c r="AU53" i="5"/>
  <c r="AV53" i="5"/>
  <c r="AW53" i="5"/>
  <c r="AX53" i="5"/>
  <c r="AP54" i="5"/>
  <c r="AQ54" i="5"/>
  <c r="AR54" i="5"/>
  <c r="AS54" i="5"/>
  <c r="AT54" i="5"/>
  <c r="AU54" i="5"/>
  <c r="AV54" i="5"/>
  <c r="AW54" i="5"/>
  <c r="AX54" i="5"/>
  <c r="AP55" i="5"/>
  <c r="AQ55" i="5"/>
  <c r="AR55" i="5"/>
  <c r="AS55" i="5"/>
  <c r="AT55" i="5"/>
  <c r="AU55" i="5"/>
  <c r="AV55" i="5"/>
  <c r="AW55" i="5"/>
  <c r="AX55" i="5"/>
  <c r="AP56" i="5"/>
  <c r="AQ56" i="5"/>
  <c r="AR56" i="5"/>
  <c r="AS56" i="5"/>
  <c r="AT56" i="5"/>
  <c r="AU56" i="5"/>
  <c r="AV56" i="5"/>
  <c r="AW56" i="5"/>
  <c r="AX56" i="5"/>
  <c r="AP57" i="5"/>
  <c r="AQ57" i="5"/>
  <c r="AR57" i="5"/>
  <c r="AS57" i="5"/>
  <c r="AT57" i="5"/>
  <c r="AU57" i="5"/>
  <c r="AV57" i="5"/>
  <c r="AW57" i="5"/>
  <c r="AX57" i="5"/>
  <c r="G57" i="5"/>
  <c r="AP58" i="5"/>
  <c r="AQ58" i="5"/>
  <c r="AR58" i="5"/>
  <c r="AS58" i="5"/>
  <c r="AT58" i="5"/>
  <c r="AU58" i="5"/>
  <c r="AV58" i="5"/>
  <c r="AW58" i="5"/>
  <c r="AX58" i="5"/>
  <c r="AP59" i="5"/>
  <c r="AQ59" i="5"/>
  <c r="AR59" i="5"/>
  <c r="AS59" i="5"/>
  <c r="AT59" i="5"/>
  <c r="AU59" i="5"/>
  <c r="AV59" i="5"/>
  <c r="AW59" i="5"/>
  <c r="AX59" i="5"/>
  <c r="AP60" i="5"/>
  <c r="AQ60" i="5"/>
  <c r="AR60" i="5"/>
  <c r="AS60" i="5"/>
  <c r="AT60" i="5"/>
  <c r="AU60" i="5"/>
  <c r="AV60" i="5"/>
  <c r="AW60" i="5"/>
  <c r="AX60" i="5"/>
  <c r="AP61" i="5"/>
  <c r="AQ61" i="5"/>
  <c r="AR61" i="5"/>
  <c r="AS61" i="5"/>
  <c r="AT61" i="5"/>
  <c r="AU61" i="5"/>
  <c r="AV61" i="5"/>
  <c r="AW61" i="5"/>
  <c r="AX61" i="5"/>
  <c r="AP62" i="5"/>
  <c r="AQ62" i="5"/>
  <c r="AR62" i="5"/>
  <c r="AS62" i="5"/>
  <c r="AT62" i="5"/>
  <c r="AU62" i="5"/>
  <c r="AV62" i="5"/>
  <c r="AW62" i="5"/>
  <c r="AX62" i="5"/>
  <c r="AP63" i="5"/>
  <c r="AQ63" i="5"/>
  <c r="AR63" i="5"/>
  <c r="AS63" i="5"/>
  <c r="AT63" i="5"/>
  <c r="AU63" i="5"/>
  <c r="AV63" i="5"/>
  <c r="AW63" i="5"/>
  <c r="AX63" i="5"/>
  <c r="AP64" i="5"/>
  <c r="AQ64" i="5"/>
  <c r="AR64" i="5"/>
  <c r="AS64" i="5"/>
  <c r="AT64" i="5"/>
  <c r="AU64" i="5"/>
  <c r="AV64" i="5"/>
  <c r="AW64" i="5"/>
  <c r="AX64" i="5"/>
  <c r="AP65" i="5"/>
  <c r="AQ65" i="5"/>
  <c r="AR65" i="5"/>
  <c r="AS65" i="5"/>
  <c r="AT65" i="5"/>
  <c r="AU65" i="5"/>
  <c r="AV65" i="5"/>
  <c r="AW65" i="5"/>
  <c r="AX65" i="5"/>
  <c r="AP66" i="5"/>
  <c r="AQ66" i="5"/>
  <c r="AR66" i="5"/>
  <c r="AS66" i="5"/>
  <c r="AT66" i="5"/>
  <c r="AU66" i="5"/>
  <c r="AV66" i="5"/>
  <c r="AW66" i="5"/>
  <c r="AX66" i="5"/>
  <c r="AP67" i="5"/>
  <c r="AQ67" i="5"/>
  <c r="AR67" i="5"/>
  <c r="AS67" i="5"/>
  <c r="AT67" i="5"/>
  <c r="AU67" i="5"/>
  <c r="AV67" i="5"/>
  <c r="AW67" i="5"/>
  <c r="AX67" i="5"/>
  <c r="AP68" i="5"/>
  <c r="AQ68" i="5"/>
  <c r="AR68" i="5"/>
  <c r="AS68" i="5"/>
  <c r="AT68" i="5"/>
  <c r="AU68" i="5"/>
  <c r="AV68" i="5"/>
  <c r="AW68" i="5"/>
  <c r="AX68" i="5"/>
  <c r="AP69" i="5"/>
  <c r="AQ69" i="5"/>
  <c r="AR69" i="5"/>
  <c r="AS69" i="5"/>
  <c r="AT69" i="5"/>
  <c r="AU69" i="5"/>
  <c r="AV69" i="5"/>
  <c r="AW69" i="5"/>
  <c r="AX69" i="5"/>
  <c r="AP70" i="5"/>
  <c r="AQ70" i="5"/>
  <c r="AR70" i="5"/>
  <c r="AS70" i="5"/>
  <c r="AT70" i="5"/>
  <c r="AU70" i="5"/>
  <c r="AV70" i="5"/>
  <c r="AW70" i="5"/>
  <c r="AX70" i="5"/>
  <c r="G70" i="5"/>
  <c r="AP71" i="5"/>
  <c r="AQ71" i="5"/>
  <c r="AR71" i="5"/>
  <c r="AS71" i="5"/>
  <c r="AT71" i="5"/>
  <c r="AU71" i="5"/>
  <c r="AV71" i="5"/>
  <c r="AW71" i="5"/>
  <c r="AX71" i="5"/>
  <c r="AP72" i="5"/>
  <c r="AQ72" i="5"/>
  <c r="AR72" i="5"/>
  <c r="AS72" i="5"/>
  <c r="AT72" i="5"/>
  <c r="AU72" i="5"/>
  <c r="AV72" i="5"/>
  <c r="AW72" i="5"/>
  <c r="AX72" i="5"/>
  <c r="G72" i="5"/>
  <c r="AP73" i="5"/>
  <c r="AQ73" i="5"/>
  <c r="AR73" i="5"/>
  <c r="AS73" i="5"/>
  <c r="AT73" i="5"/>
  <c r="AU73" i="5"/>
  <c r="AV73" i="5"/>
  <c r="AW73" i="5"/>
  <c r="AX73" i="5"/>
  <c r="AP74" i="5"/>
  <c r="AQ74" i="5"/>
  <c r="AR74" i="5"/>
  <c r="AS74" i="5"/>
  <c r="AT74" i="5"/>
  <c r="AU74" i="5"/>
  <c r="AV74" i="5"/>
  <c r="AW74" i="5"/>
  <c r="AX74" i="5"/>
  <c r="AP75" i="5"/>
  <c r="AQ75" i="5"/>
  <c r="AR75" i="5"/>
  <c r="AS75" i="5"/>
  <c r="AT75" i="5"/>
  <c r="AU75" i="5"/>
  <c r="AV75" i="5"/>
  <c r="AW75" i="5"/>
  <c r="AX75" i="5"/>
  <c r="AP76" i="5"/>
  <c r="AQ76" i="5"/>
  <c r="AR76" i="5"/>
  <c r="AS76" i="5"/>
  <c r="AT76" i="5"/>
  <c r="AU76" i="5"/>
  <c r="AV76" i="5"/>
  <c r="AW76" i="5"/>
  <c r="AX76" i="5"/>
  <c r="AP77" i="5"/>
  <c r="AQ77" i="5"/>
  <c r="AR77" i="5"/>
  <c r="AS77" i="5"/>
  <c r="AT77" i="5"/>
  <c r="AU77" i="5"/>
  <c r="AV77" i="5"/>
  <c r="AW77" i="5"/>
  <c r="AX77" i="5"/>
  <c r="AP78" i="5"/>
  <c r="AQ78" i="5"/>
  <c r="AR78" i="5"/>
  <c r="AS78" i="5"/>
  <c r="AT78" i="5"/>
  <c r="AU78" i="5"/>
  <c r="AV78" i="5"/>
  <c r="AW78" i="5"/>
  <c r="AX78" i="5"/>
  <c r="AP79" i="5"/>
  <c r="AQ79" i="5"/>
  <c r="AR79" i="5"/>
  <c r="AS79" i="5"/>
  <c r="AT79" i="5"/>
  <c r="AU79" i="5"/>
  <c r="AV79" i="5"/>
  <c r="AW79" i="5"/>
  <c r="AX79" i="5"/>
  <c r="AP80" i="5"/>
  <c r="AQ80" i="5"/>
  <c r="AR80" i="5"/>
  <c r="AS80" i="5"/>
  <c r="AT80" i="5"/>
  <c r="AU80" i="5"/>
  <c r="AV80" i="5"/>
  <c r="AW80" i="5"/>
  <c r="AX80" i="5"/>
  <c r="AP81" i="5"/>
  <c r="AQ81" i="5"/>
  <c r="AR81" i="5"/>
  <c r="AS81" i="5"/>
  <c r="AT81" i="5"/>
  <c r="AU81" i="5"/>
  <c r="AV81" i="5"/>
  <c r="AW81" i="5"/>
  <c r="AX81" i="5"/>
  <c r="AP82" i="5"/>
  <c r="AQ82" i="5"/>
  <c r="AR82" i="5"/>
  <c r="AS82" i="5"/>
  <c r="AT82" i="5"/>
  <c r="AU82" i="5"/>
  <c r="AV82" i="5"/>
  <c r="AW82" i="5"/>
  <c r="AX82" i="5"/>
  <c r="G82" i="5"/>
  <c r="AP83" i="5"/>
  <c r="AQ83" i="5"/>
  <c r="AR83" i="5"/>
  <c r="AS83" i="5"/>
  <c r="AT83" i="5"/>
  <c r="AU83" i="5"/>
  <c r="AV83" i="5"/>
  <c r="AW83" i="5"/>
  <c r="AX83" i="5"/>
  <c r="AP84" i="5"/>
  <c r="AQ84" i="5"/>
  <c r="AR84" i="5"/>
  <c r="AS84" i="5"/>
  <c r="AT84" i="5"/>
  <c r="AU84" i="5"/>
  <c r="AV84" i="5"/>
  <c r="AW84" i="5"/>
  <c r="AX84" i="5"/>
  <c r="AP85" i="5"/>
  <c r="AQ85" i="5"/>
  <c r="AR85" i="5"/>
  <c r="AS85" i="5"/>
  <c r="AT85" i="5"/>
  <c r="AU85" i="5"/>
  <c r="AV85" i="5"/>
  <c r="AW85" i="5"/>
  <c r="AX85" i="5"/>
  <c r="AP86" i="5"/>
  <c r="AQ86" i="5"/>
  <c r="AR86" i="5"/>
  <c r="AS86" i="5"/>
  <c r="AT86" i="5"/>
  <c r="AU86" i="5"/>
  <c r="AV86" i="5"/>
  <c r="AW86" i="5"/>
  <c r="AX86" i="5"/>
  <c r="AP87" i="5"/>
  <c r="AQ87" i="5"/>
  <c r="AR87" i="5"/>
  <c r="AS87" i="5"/>
  <c r="AT87" i="5"/>
  <c r="AU87" i="5"/>
  <c r="AV87" i="5"/>
  <c r="AW87" i="5"/>
  <c r="AX87" i="5"/>
  <c r="AP88" i="5"/>
  <c r="AQ88" i="5"/>
  <c r="AR88" i="5"/>
  <c r="AS88" i="5"/>
  <c r="AT88" i="5"/>
  <c r="AU88" i="5"/>
  <c r="AV88" i="5"/>
  <c r="AW88" i="5"/>
  <c r="AX88" i="5"/>
  <c r="AP89" i="5"/>
  <c r="AQ89" i="5"/>
  <c r="AR89" i="5"/>
  <c r="AS89" i="5"/>
  <c r="AT89" i="5"/>
  <c r="AU89" i="5"/>
  <c r="AV89" i="5"/>
  <c r="AW89" i="5"/>
  <c r="AX89" i="5"/>
  <c r="AP90" i="5"/>
  <c r="AQ90" i="5"/>
  <c r="AR90" i="5"/>
  <c r="AS90" i="5"/>
  <c r="AT90" i="5"/>
  <c r="AU90" i="5"/>
  <c r="AV90" i="5"/>
  <c r="AW90" i="5"/>
  <c r="AX90" i="5"/>
  <c r="AP91" i="5"/>
  <c r="AQ91" i="5"/>
  <c r="AR91" i="5"/>
  <c r="AS91" i="5"/>
  <c r="AT91" i="5"/>
  <c r="AU91" i="5"/>
  <c r="AV91" i="5"/>
  <c r="AW91" i="5"/>
  <c r="AX91" i="5"/>
  <c r="AP92" i="5"/>
  <c r="AQ92" i="5"/>
  <c r="AR92" i="5"/>
  <c r="AS92" i="5"/>
  <c r="AT92" i="5"/>
  <c r="AU92" i="5"/>
  <c r="AV92" i="5"/>
  <c r="AW92" i="5"/>
  <c r="AX92" i="5"/>
  <c r="AP93" i="5"/>
  <c r="AQ93" i="5"/>
  <c r="AR93" i="5"/>
  <c r="AS93" i="5"/>
  <c r="AT93" i="5"/>
  <c r="AU93" i="5"/>
  <c r="AV93" i="5"/>
  <c r="AW93" i="5"/>
  <c r="AX93" i="5"/>
  <c r="G93" i="5"/>
  <c r="AP94" i="5"/>
  <c r="AQ94" i="5"/>
  <c r="AR94" i="5"/>
  <c r="AS94" i="5"/>
  <c r="AT94" i="5"/>
  <c r="AU94" i="5"/>
  <c r="AV94" i="5"/>
  <c r="AW94" i="5"/>
  <c r="AX94" i="5"/>
  <c r="AP95" i="5"/>
  <c r="AQ95" i="5"/>
  <c r="AR95" i="5"/>
  <c r="AS95" i="5"/>
  <c r="AT95" i="5"/>
  <c r="AU95" i="5"/>
  <c r="AV95" i="5"/>
  <c r="AW95" i="5"/>
  <c r="AX95" i="5"/>
  <c r="AP96" i="5"/>
  <c r="AQ96" i="5"/>
  <c r="AR96" i="5"/>
  <c r="AS96" i="5"/>
  <c r="AT96" i="5"/>
  <c r="AU96" i="5"/>
  <c r="AV96" i="5"/>
  <c r="AW96" i="5"/>
  <c r="AX96" i="5"/>
  <c r="AP97" i="5"/>
  <c r="AQ97" i="5"/>
  <c r="AR97" i="5"/>
  <c r="AS97" i="5"/>
  <c r="AT97" i="5"/>
  <c r="AU97" i="5"/>
  <c r="AV97" i="5"/>
  <c r="AW97" i="5"/>
  <c r="AX97" i="5"/>
  <c r="G97" i="5"/>
  <c r="AP98" i="5"/>
  <c r="AQ98" i="5"/>
  <c r="AR98" i="5"/>
  <c r="AS98" i="5"/>
  <c r="AT98" i="5"/>
  <c r="AU98" i="5"/>
  <c r="AV98" i="5"/>
  <c r="AW98" i="5"/>
  <c r="AX98" i="5"/>
  <c r="AP99" i="5"/>
  <c r="AQ99" i="5"/>
  <c r="AR99" i="5"/>
  <c r="AS99" i="5"/>
  <c r="AT99" i="5"/>
  <c r="AU99" i="5"/>
  <c r="AV99" i="5"/>
  <c r="AW99" i="5"/>
  <c r="AX99" i="5"/>
  <c r="AP100" i="5"/>
  <c r="AQ100" i="5"/>
  <c r="AR100" i="5"/>
  <c r="AS100" i="5"/>
  <c r="AT100" i="5"/>
  <c r="AU100" i="5"/>
  <c r="AV100" i="5"/>
  <c r="AW100" i="5"/>
  <c r="AX100" i="5"/>
  <c r="AP101" i="5"/>
  <c r="AQ101" i="5"/>
  <c r="AR101" i="5"/>
  <c r="AS101" i="5"/>
  <c r="AT101" i="5"/>
  <c r="AU101" i="5"/>
  <c r="AV101" i="5"/>
  <c r="AW101" i="5"/>
  <c r="AX101" i="5"/>
  <c r="AP102" i="5"/>
  <c r="AQ102" i="5"/>
  <c r="AR102" i="5"/>
  <c r="AS102" i="5"/>
  <c r="AT102" i="5"/>
  <c r="AU102" i="5"/>
  <c r="AV102" i="5"/>
  <c r="AW102" i="5"/>
  <c r="AX102" i="5"/>
  <c r="AP103" i="5"/>
  <c r="AQ103" i="5"/>
  <c r="AR103" i="5"/>
  <c r="AS103" i="5"/>
  <c r="AT103" i="5"/>
  <c r="AU103" i="5"/>
  <c r="AV103" i="5"/>
  <c r="AW103" i="5"/>
  <c r="AX103" i="5"/>
  <c r="AP104" i="5"/>
  <c r="AQ104" i="5"/>
  <c r="AR104" i="5"/>
  <c r="AS104" i="5"/>
  <c r="AT104" i="5"/>
  <c r="AU104" i="5"/>
  <c r="AV104" i="5"/>
  <c r="AW104" i="5"/>
  <c r="AX104" i="5"/>
  <c r="AP105" i="5"/>
  <c r="AQ105" i="5"/>
  <c r="AR105" i="5"/>
  <c r="AS105" i="5"/>
  <c r="AT105" i="5"/>
  <c r="AU105" i="5"/>
  <c r="AV105" i="5"/>
  <c r="AW105" i="5"/>
  <c r="AX105" i="5"/>
  <c r="AP106" i="5"/>
  <c r="AQ106" i="5"/>
  <c r="AR106" i="5"/>
  <c r="AS106" i="5"/>
  <c r="AT106" i="5"/>
  <c r="AU106" i="5"/>
  <c r="AV106" i="5"/>
  <c r="AW106" i="5"/>
  <c r="AX106" i="5"/>
  <c r="AP107" i="5"/>
  <c r="AQ107" i="5"/>
  <c r="AR107" i="5"/>
  <c r="AS107" i="5"/>
  <c r="AT107" i="5"/>
  <c r="AU107" i="5"/>
  <c r="AV107" i="5"/>
  <c r="AW107" i="5"/>
  <c r="AX107" i="5"/>
  <c r="AP108" i="5"/>
  <c r="AQ108" i="5"/>
  <c r="AR108" i="5"/>
  <c r="AS108" i="5"/>
  <c r="AT108" i="5"/>
  <c r="AU108" i="5"/>
  <c r="AV108" i="5"/>
  <c r="AW108" i="5"/>
  <c r="AX108" i="5"/>
  <c r="AN9" i="2"/>
  <c r="AO9" i="2"/>
  <c r="AP9" i="2"/>
  <c r="AQ9" i="2"/>
  <c r="G9" i="2"/>
  <c r="H16" i="8"/>
  <c r="AR9" i="2"/>
  <c r="AS9" i="2"/>
  <c r="AT9" i="2"/>
  <c r="AU9" i="2"/>
  <c r="AV9" i="2"/>
  <c r="AN10" i="2"/>
  <c r="AO10" i="2"/>
  <c r="AP10" i="2"/>
  <c r="G10" i="2"/>
  <c r="H17" i="8"/>
  <c r="AQ10" i="2"/>
  <c r="AR10" i="2"/>
  <c r="AS10" i="2"/>
  <c r="AT10" i="2"/>
  <c r="AU10" i="2"/>
  <c r="AV10" i="2"/>
  <c r="AN11" i="2"/>
  <c r="AO11" i="2"/>
  <c r="AP11" i="2"/>
  <c r="AQ11" i="2"/>
  <c r="AR11" i="2"/>
  <c r="AS11" i="2"/>
  <c r="AT11" i="2"/>
  <c r="AU11" i="2"/>
  <c r="AV11" i="2"/>
  <c r="AN12" i="2"/>
  <c r="AO12" i="2"/>
  <c r="AP12" i="2"/>
  <c r="AQ12" i="2"/>
  <c r="AR12" i="2"/>
  <c r="AS12" i="2"/>
  <c r="AT12" i="2"/>
  <c r="AU12" i="2"/>
  <c r="AV12" i="2"/>
  <c r="AN13" i="2"/>
  <c r="AO13" i="2"/>
  <c r="AP13" i="2"/>
  <c r="AQ13" i="2"/>
  <c r="G13" i="2"/>
  <c r="AR13" i="2"/>
  <c r="AS13" i="2"/>
  <c r="AT13" i="2"/>
  <c r="AU13" i="2"/>
  <c r="AV13" i="2"/>
  <c r="AN14" i="2"/>
  <c r="AO14" i="2"/>
  <c r="AP14" i="2"/>
  <c r="AQ14" i="2"/>
  <c r="AR14" i="2"/>
  <c r="AS14" i="2"/>
  <c r="AT14" i="2"/>
  <c r="AU14" i="2"/>
  <c r="AV14" i="2"/>
  <c r="AN15" i="2"/>
  <c r="AO15" i="2"/>
  <c r="AP15" i="2"/>
  <c r="AQ15" i="2"/>
  <c r="AR15" i="2"/>
  <c r="AS15" i="2"/>
  <c r="AT15" i="2"/>
  <c r="AU15" i="2"/>
  <c r="AV15" i="2"/>
  <c r="G15" i="2"/>
  <c r="AN16" i="2"/>
  <c r="AO16" i="2"/>
  <c r="AP16" i="2"/>
  <c r="AQ16" i="2"/>
  <c r="AR16" i="2"/>
  <c r="AS16" i="2"/>
  <c r="AT16" i="2"/>
  <c r="AU16" i="2"/>
  <c r="AV16" i="2"/>
  <c r="AN17" i="2"/>
  <c r="AO17" i="2"/>
  <c r="AP17" i="2"/>
  <c r="AQ17" i="2"/>
  <c r="AR17" i="2"/>
  <c r="AS17" i="2"/>
  <c r="AT17" i="2"/>
  <c r="AU17" i="2"/>
  <c r="AV17" i="2"/>
  <c r="AN18" i="2"/>
  <c r="AO18" i="2"/>
  <c r="AP18" i="2"/>
  <c r="AQ18" i="2"/>
  <c r="AR18" i="2"/>
  <c r="AS18" i="2"/>
  <c r="AT18" i="2"/>
  <c r="AU18" i="2"/>
  <c r="AV18" i="2"/>
  <c r="AN19" i="2"/>
  <c r="AO19" i="2"/>
  <c r="AP19" i="2"/>
  <c r="AQ19" i="2"/>
  <c r="AR19" i="2"/>
  <c r="AS19" i="2"/>
  <c r="AT19" i="2"/>
  <c r="AU19" i="2"/>
  <c r="AV19" i="2"/>
  <c r="AN20" i="2"/>
  <c r="AO20" i="2"/>
  <c r="AP20" i="2"/>
  <c r="AQ20" i="2"/>
  <c r="AR20" i="2"/>
  <c r="AS20" i="2"/>
  <c r="AT20" i="2"/>
  <c r="AU20" i="2"/>
  <c r="AV20" i="2"/>
  <c r="AN21" i="2"/>
  <c r="AO21" i="2"/>
  <c r="AP21" i="2"/>
  <c r="AQ21" i="2"/>
  <c r="AR21" i="2"/>
  <c r="AS21" i="2"/>
  <c r="AT21" i="2"/>
  <c r="AU21" i="2"/>
  <c r="AV21" i="2"/>
  <c r="AN22" i="2"/>
  <c r="AO22" i="2"/>
  <c r="AP22" i="2"/>
  <c r="AQ22" i="2"/>
  <c r="AR22" i="2"/>
  <c r="AS22" i="2"/>
  <c r="AT22" i="2"/>
  <c r="AU22" i="2"/>
  <c r="AV22" i="2"/>
  <c r="AN23" i="2"/>
  <c r="AO23" i="2"/>
  <c r="AP23" i="2"/>
  <c r="AQ23" i="2"/>
  <c r="AR23" i="2"/>
  <c r="AS23" i="2"/>
  <c r="AT23" i="2"/>
  <c r="AU23" i="2"/>
  <c r="AV23" i="2"/>
  <c r="AN24" i="2"/>
  <c r="AO24" i="2"/>
  <c r="AP24" i="2"/>
  <c r="AQ24" i="2"/>
  <c r="AR24" i="2"/>
  <c r="AS24" i="2"/>
  <c r="AT24" i="2"/>
  <c r="AU24" i="2"/>
  <c r="AV24" i="2"/>
  <c r="AN25" i="2"/>
  <c r="AO25" i="2"/>
  <c r="AP25" i="2"/>
  <c r="AQ25" i="2"/>
  <c r="AR25" i="2"/>
  <c r="AS25" i="2"/>
  <c r="AT25" i="2"/>
  <c r="AU25" i="2"/>
  <c r="AV25" i="2"/>
  <c r="AN26" i="2"/>
  <c r="AO26" i="2"/>
  <c r="AP26" i="2"/>
  <c r="AQ26" i="2"/>
  <c r="AR26" i="2"/>
  <c r="AS26" i="2"/>
  <c r="AT26" i="2"/>
  <c r="AU26" i="2"/>
  <c r="AV26" i="2"/>
  <c r="AN27" i="2"/>
  <c r="AO27" i="2"/>
  <c r="AP27" i="2"/>
  <c r="AQ27" i="2"/>
  <c r="AR27" i="2"/>
  <c r="AS27" i="2"/>
  <c r="AT27" i="2"/>
  <c r="AU27" i="2"/>
  <c r="AV27" i="2"/>
  <c r="AN28" i="2"/>
  <c r="AO28" i="2"/>
  <c r="AP28" i="2"/>
  <c r="AQ28" i="2"/>
  <c r="AR28" i="2"/>
  <c r="AS28" i="2"/>
  <c r="AT28" i="2"/>
  <c r="AU28" i="2"/>
  <c r="AV28" i="2"/>
  <c r="AN29" i="2"/>
  <c r="AO29" i="2"/>
  <c r="AP29" i="2"/>
  <c r="AQ29" i="2"/>
  <c r="AR29" i="2"/>
  <c r="AS29" i="2"/>
  <c r="AT29" i="2"/>
  <c r="AU29" i="2"/>
  <c r="AV29" i="2"/>
  <c r="AN30" i="2"/>
  <c r="AO30" i="2"/>
  <c r="AP30" i="2"/>
  <c r="AQ30" i="2"/>
  <c r="AR30" i="2"/>
  <c r="AS30" i="2"/>
  <c r="AT30" i="2"/>
  <c r="AU30" i="2"/>
  <c r="AV30" i="2"/>
  <c r="AN31" i="2"/>
  <c r="AO31" i="2"/>
  <c r="AP31" i="2"/>
  <c r="AQ31" i="2"/>
  <c r="AR31" i="2"/>
  <c r="AS31" i="2"/>
  <c r="AT31" i="2"/>
  <c r="AU31" i="2"/>
  <c r="AV31" i="2"/>
  <c r="AN32" i="2"/>
  <c r="AO32" i="2"/>
  <c r="AP32" i="2"/>
  <c r="AQ32" i="2"/>
  <c r="AR32" i="2"/>
  <c r="AS32" i="2"/>
  <c r="AT32" i="2"/>
  <c r="AU32" i="2"/>
  <c r="AV32" i="2"/>
  <c r="AN33" i="2"/>
  <c r="AO33" i="2"/>
  <c r="AP33" i="2"/>
  <c r="AQ33" i="2"/>
  <c r="AR33" i="2"/>
  <c r="AS33" i="2"/>
  <c r="AT33" i="2"/>
  <c r="AU33" i="2"/>
  <c r="AV33" i="2"/>
  <c r="AN34" i="2"/>
  <c r="AO34" i="2"/>
  <c r="AP34" i="2"/>
  <c r="AQ34" i="2"/>
  <c r="AR34" i="2"/>
  <c r="AS34" i="2"/>
  <c r="AT34" i="2"/>
  <c r="AU34" i="2"/>
  <c r="AV34" i="2"/>
  <c r="AN35" i="2"/>
  <c r="AO35" i="2"/>
  <c r="AP35" i="2"/>
  <c r="AQ35" i="2"/>
  <c r="AR35" i="2"/>
  <c r="AS35" i="2"/>
  <c r="AT35" i="2"/>
  <c r="AU35" i="2"/>
  <c r="AV35" i="2"/>
  <c r="AN36" i="2"/>
  <c r="AO36" i="2"/>
  <c r="AP36" i="2"/>
  <c r="AQ36" i="2"/>
  <c r="AR36" i="2"/>
  <c r="AS36" i="2"/>
  <c r="AT36" i="2"/>
  <c r="AU36" i="2"/>
  <c r="AV36" i="2"/>
  <c r="AN37" i="2"/>
  <c r="AO37" i="2"/>
  <c r="AP37" i="2"/>
  <c r="AQ37" i="2"/>
  <c r="AR37" i="2"/>
  <c r="AS37" i="2"/>
  <c r="AT37" i="2"/>
  <c r="AU37" i="2"/>
  <c r="AV37" i="2"/>
  <c r="AN38" i="2"/>
  <c r="AO38" i="2"/>
  <c r="AP38" i="2"/>
  <c r="AQ38" i="2"/>
  <c r="AR38" i="2"/>
  <c r="AS38" i="2"/>
  <c r="AT38" i="2"/>
  <c r="AU38" i="2"/>
  <c r="AV38" i="2"/>
  <c r="AN39" i="2"/>
  <c r="AO39" i="2"/>
  <c r="AP39" i="2"/>
  <c r="AQ39" i="2"/>
  <c r="AR39" i="2"/>
  <c r="AS39" i="2"/>
  <c r="AT39" i="2"/>
  <c r="AU39" i="2"/>
  <c r="AV39" i="2"/>
  <c r="AN40" i="2"/>
  <c r="AO40" i="2"/>
  <c r="AP40" i="2"/>
  <c r="AQ40" i="2"/>
  <c r="AR40" i="2"/>
  <c r="AS40" i="2"/>
  <c r="AT40" i="2"/>
  <c r="AU40" i="2"/>
  <c r="AV40" i="2"/>
  <c r="AN41" i="2"/>
  <c r="AO41" i="2"/>
  <c r="AP41" i="2"/>
  <c r="AQ41" i="2"/>
  <c r="AR41" i="2"/>
  <c r="AS41" i="2"/>
  <c r="AT41" i="2"/>
  <c r="AU41" i="2"/>
  <c r="AV41" i="2"/>
  <c r="AN42" i="2"/>
  <c r="AO42" i="2"/>
  <c r="AP42" i="2"/>
  <c r="AQ42" i="2"/>
  <c r="AR42" i="2"/>
  <c r="AS42" i="2"/>
  <c r="AT42" i="2"/>
  <c r="AU42" i="2"/>
  <c r="AV42" i="2"/>
  <c r="AN43" i="2"/>
  <c r="AO43" i="2"/>
  <c r="AP43" i="2"/>
  <c r="AQ43" i="2"/>
  <c r="AR43" i="2"/>
  <c r="AS43" i="2"/>
  <c r="AT43" i="2"/>
  <c r="AU43" i="2"/>
  <c r="AV43" i="2"/>
  <c r="AN44" i="2"/>
  <c r="AO44" i="2"/>
  <c r="AP44" i="2"/>
  <c r="AQ44" i="2"/>
  <c r="AR44" i="2"/>
  <c r="AS44" i="2"/>
  <c r="AT44" i="2"/>
  <c r="AU44" i="2"/>
  <c r="AV44" i="2"/>
  <c r="AN45" i="2"/>
  <c r="AO45" i="2"/>
  <c r="AP45" i="2"/>
  <c r="AQ45" i="2"/>
  <c r="AR45" i="2"/>
  <c r="AS45" i="2"/>
  <c r="AT45" i="2"/>
  <c r="AU45" i="2"/>
  <c r="AV45" i="2"/>
  <c r="AN46" i="2"/>
  <c r="AO46" i="2"/>
  <c r="AP46" i="2"/>
  <c r="AQ46" i="2"/>
  <c r="AR46" i="2"/>
  <c r="AS46" i="2"/>
  <c r="AT46" i="2"/>
  <c r="AU46" i="2"/>
  <c r="AV46" i="2"/>
  <c r="AN47" i="2"/>
  <c r="AO47" i="2"/>
  <c r="AP47" i="2"/>
  <c r="AQ47" i="2"/>
  <c r="AR47" i="2"/>
  <c r="AS47" i="2"/>
  <c r="AT47" i="2"/>
  <c r="AU47" i="2"/>
  <c r="AV47" i="2"/>
  <c r="AN48" i="2"/>
  <c r="AO48" i="2"/>
  <c r="AP48" i="2"/>
  <c r="AQ48" i="2"/>
  <c r="AR48" i="2"/>
  <c r="AS48" i="2"/>
  <c r="AT48" i="2"/>
  <c r="AU48" i="2"/>
  <c r="AV48" i="2"/>
  <c r="AN49" i="2"/>
  <c r="AO49" i="2"/>
  <c r="AP49" i="2"/>
  <c r="AQ49" i="2"/>
  <c r="AR49" i="2"/>
  <c r="AS49" i="2"/>
  <c r="AT49" i="2"/>
  <c r="AU49" i="2"/>
  <c r="AV49" i="2"/>
  <c r="G49" i="2"/>
  <c r="AN50" i="2"/>
  <c r="AO50" i="2"/>
  <c r="AP50" i="2"/>
  <c r="AQ50" i="2"/>
  <c r="AR50" i="2"/>
  <c r="AS50" i="2"/>
  <c r="AT50" i="2"/>
  <c r="AU50" i="2"/>
  <c r="AV50" i="2"/>
  <c r="AN51" i="2"/>
  <c r="AO51" i="2"/>
  <c r="AP51" i="2"/>
  <c r="AQ51" i="2"/>
  <c r="AR51" i="2"/>
  <c r="AS51" i="2"/>
  <c r="AT51" i="2"/>
  <c r="AU51" i="2"/>
  <c r="AV51" i="2"/>
  <c r="AN52" i="2"/>
  <c r="AO52" i="2"/>
  <c r="AP52" i="2"/>
  <c r="AQ52" i="2"/>
  <c r="AR52" i="2"/>
  <c r="AS52" i="2"/>
  <c r="AT52" i="2"/>
  <c r="AU52" i="2"/>
  <c r="AV52" i="2"/>
  <c r="AN53" i="2"/>
  <c r="AO53" i="2"/>
  <c r="AP53" i="2"/>
  <c r="AQ53" i="2"/>
  <c r="AR53" i="2"/>
  <c r="AS53" i="2"/>
  <c r="AT53" i="2"/>
  <c r="AU53" i="2"/>
  <c r="AV53" i="2"/>
  <c r="G53" i="2"/>
  <c r="AN54" i="2"/>
  <c r="AO54" i="2"/>
  <c r="AP54" i="2"/>
  <c r="AQ54" i="2"/>
  <c r="AR54" i="2"/>
  <c r="AS54" i="2"/>
  <c r="AT54" i="2"/>
  <c r="AU54" i="2"/>
  <c r="AV54" i="2"/>
  <c r="AN55" i="2"/>
  <c r="AO55" i="2"/>
  <c r="AP55" i="2"/>
  <c r="AQ55" i="2"/>
  <c r="AR55" i="2"/>
  <c r="AS55" i="2"/>
  <c r="AT55" i="2"/>
  <c r="AU55" i="2"/>
  <c r="AV55" i="2"/>
  <c r="AN56" i="2"/>
  <c r="AO56" i="2"/>
  <c r="AP56" i="2"/>
  <c r="AQ56" i="2"/>
  <c r="AR56" i="2"/>
  <c r="AS56" i="2"/>
  <c r="AT56" i="2"/>
  <c r="AU56" i="2"/>
  <c r="AV56" i="2"/>
  <c r="AN57" i="2"/>
  <c r="AO57" i="2"/>
  <c r="AP57" i="2"/>
  <c r="AQ57" i="2"/>
  <c r="AR57" i="2"/>
  <c r="AS57" i="2"/>
  <c r="AT57" i="2"/>
  <c r="AU57" i="2"/>
  <c r="AV57" i="2"/>
  <c r="AN58" i="2"/>
  <c r="AO58" i="2"/>
  <c r="AP58" i="2"/>
  <c r="AQ58" i="2"/>
  <c r="AR58" i="2"/>
  <c r="AS58" i="2"/>
  <c r="AT58" i="2"/>
  <c r="AU58" i="2"/>
  <c r="AV58" i="2"/>
  <c r="AN59" i="2"/>
  <c r="AO59" i="2"/>
  <c r="AP59" i="2"/>
  <c r="AQ59" i="2"/>
  <c r="AR59" i="2"/>
  <c r="AS59" i="2"/>
  <c r="AT59" i="2"/>
  <c r="AU59" i="2"/>
  <c r="AV59" i="2"/>
  <c r="AN60" i="2"/>
  <c r="AO60" i="2"/>
  <c r="AP60" i="2"/>
  <c r="AQ60" i="2"/>
  <c r="AR60" i="2"/>
  <c r="AS60" i="2"/>
  <c r="AT60" i="2"/>
  <c r="AU60" i="2"/>
  <c r="AV60" i="2"/>
  <c r="G60" i="2"/>
  <c r="AN61" i="2"/>
  <c r="AO61" i="2"/>
  <c r="AP61" i="2"/>
  <c r="AQ61" i="2"/>
  <c r="AR61" i="2"/>
  <c r="AS61" i="2"/>
  <c r="AT61" i="2"/>
  <c r="AU61" i="2"/>
  <c r="AV61" i="2"/>
  <c r="AN62" i="2"/>
  <c r="AO62" i="2"/>
  <c r="AP62" i="2"/>
  <c r="AQ62" i="2"/>
  <c r="AR62" i="2"/>
  <c r="AS62" i="2"/>
  <c r="AT62" i="2"/>
  <c r="AU62" i="2"/>
  <c r="AV62" i="2"/>
  <c r="AN63" i="2"/>
  <c r="AO63" i="2"/>
  <c r="AP63" i="2"/>
  <c r="AQ63" i="2"/>
  <c r="AR63" i="2"/>
  <c r="AS63" i="2"/>
  <c r="AT63" i="2"/>
  <c r="AU63" i="2"/>
  <c r="AV63" i="2"/>
  <c r="AN64" i="2"/>
  <c r="AO64" i="2"/>
  <c r="AP64" i="2"/>
  <c r="AQ64" i="2"/>
  <c r="AR64" i="2"/>
  <c r="AS64" i="2"/>
  <c r="AT64" i="2"/>
  <c r="AU64" i="2"/>
  <c r="AV64" i="2"/>
  <c r="AN65" i="2"/>
  <c r="AO65" i="2"/>
  <c r="AP65" i="2"/>
  <c r="AQ65" i="2"/>
  <c r="AR65" i="2"/>
  <c r="AS65" i="2"/>
  <c r="AT65" i="2"/>
  <c r="AU65" i="2"/>
  <c r="AV65" i="2"/>
  <c r="AN66" i="2"/>
  <c r="AO66" i="2"/>
  <c r="AP66" i="2"/>
  <c r="AQ66" i="2"/>
  <c r="AR66" i="2"/>
  <c r="AS66" i="2"/>
  <c r="AT66" i="2"/>
  <c r="AU66" i="2"/>
  <c r="AV66" i="2"/>
  <c r="AN67" i="2"/>
  <c r="AO67" i="2"/>
  <c r="AP67" i="2"/>
  <c r="AQ67" i="2"/>
  <c r="AR67" i="2"/>
  <c r="AS67" i="2"/>
  <c r="AT67" i="2"/>
  <c r="AU67" i="2"/>
  <c r="AV67" i="2"/>
  <c r="AN68" i="2"/>
  <c r="AO68" i="2"/>
  <c r="AP68" i="2"/>
  <c r="AQ68" i="2"/>
  <c r="AR68" i="2"/>
  <c r="AS68" i="2"/>
  <c r="AT68" i="2"/>
  <c r="AU68" i="2"/>
  <c r="AV68" i="2"/>
  <c r="AN69" i="2"/>
  <c r="AO69" i="2"/>
  <c r="AP69" i="2"/>
  <c r="AQ69" i="2"/>
  <c r="AR69" i="2"/>
  <c r="AS69" i="2"/>
  <c r="AT69" i="2"/>
  <c r="AU69" i="2"/>
  <c r="AV69" i="2"/>
  <c r="AN70" i="2"/>
  <c r="AO70" i="2"/>
  <c r="AP70" i="2"/>
  <c r="AQ70" i="2"/>
  <c r="AR70" i="2"/>
  <c r="AS70" i="2"/>
  <c r="AT70" i="2"/>
  <c r="AU70" i="2"/>
  <c r="AV70" i="2"/>
  <c r="AN71" i="2"/>
  <c r="AO71" i="2"/>
  <c r="AP71" i="2"/>
  <c r="AQ71" i="2"/>
  <c r="AR71" i="2"/>
  <c r="AS71" i="2"/>
  <c r="AT71" i="2"/>
  <c r="AU71" i="2"/>
  <c r="AV71" i="2"/>
  <c r="AN72" i="2"/>
  <c r="AO72" i="2"/>
  <c r="AP72" i="2"/>
  <c r="AQ72" i="2"/>
  <c r="AR72" i="2"/>
  <c r="AS72" i="2"/>
  <c r="AT72" i="2"/>
  <c r="AU72" i="2"/>
  <c r="AV72" i="2"/>
  <c r="AN73" i="2"/>
  <c r="AO73" i="2"/>
  <c r="AP73" i="2"/>
  <c r="AQ73" i="2"/>
  <c r="AR73" i="2"/>
  <c r="AS73" i="2"/>
  <c r="AT73" i="2"/>
  <c r="AU73" i="2"/>
  <c r="AV73" i="2"/>
  <c r="AN74" i="2"/>
  <c r="AO74" i="2"/>
  <c r="AP74" i="2"/>
  <c r="AQ74" i="2"/>
  <c r="AR74" i="2"/>
  <c r="AS74" i="2"/>
  <c r="AT74" i="2"/>
  <c r="AU74" i="2"/>
  <c r="AV74" i="2"/>
  <c r="AN75" i="2"/>
  <c r="AO75" i="2"/>
  <c r="AP75" i="2"/>
  <c r="AQ75" i="2"/>
  <c r="AR75" i="2"/>
  <c r="AS75" i="2"/>
  <c r="AT75" i="2"/>
  <c r="AU75" i="2"/>
  <c r="AV75" i="2"/>
  <c r="AN76" i="2"/>
  <c r="AO76" i="2"/>
  <c r="AP76" i="2"/>
  <c r="AQ76" i="2"/>
  <c r="AR76" i="2"/>
  <c r="AS76" i="2"/>
  <c r="AT76" i="2"/>
  <c r="AU76" i="2"/>
  <c r="AV76" i="2"/>
  <c r="AN77" i="2"/>
  <c r="AO77" i="2"/>
  <c r="AP77" i="2"/>
  <c r="AQ77" i="2"/>
  <c r="AR77" i="2"/>
  <c r="AS77" i="2"/>
  <c r="AT77" i="2"/>
  <c r="AU77" i="2"/>
  <c r="AV77" i="2"/>
  <c r="AN78" i="2"/>
  <c r="AO78" i="2"/>
  <c r="AP78" i="2"/>
  <c r="AQ78" i="2"/>
  <c r="AR78" i="2"/>
  <c r="AS78" i="2"/>
  <c r="AT78" i="2"/>
  <c r="AU78" i="2"/>
  <c r="AV78" i="2"/>
  <c r="AN79" i="2"/>
  <c r="AO79" i="2"/>
  <c r="AP79" i="2"/>
  <c r="AQ79" i="2"/>
  <c r="AR79" i="2"/>
  <c r="AS79" i="2"/>
  <c r="AT79" i="2"/>
  <c r="AU79" i="2"/>
  <c r="AV79" i="2"/>
  <c r="AN80" i="2"/>
  <c r="AO80" i="2"/>
  <c r="AP80" i="2"/>
  <c r="AQ80" i="2"/>
  <c r="AR80" i="2"/>
  <c r="AS80" i="2"/>
  <c r="AT80" i="2"/>
  <c r="AU80" i="2"/>
  <c r="AV80" i="2"/>
  <c r="AN81" i="2"/>
  <c r="AO81" i="2"/>
  <c r="AP81" i="2"/>
  <c r="AQ81" i="2"/>
  <c r="AR81" i="2"/>
  <c r="AS81" i="2"/>
  <c r="AT81" i="2"/>
  <c r="AU81" i="2"/>
  <c r="AV81" i="2"/>
  <c r="AN82" i="2"/>
  <c r="AO82" i="2"/>
  <c r="AP82" i="2"/>
  <c r="AQ82" i="2"/>
  <c r="AR82" i="2"/>
  <c r="AS82" i="2"/>
  <c r="AT82" i="2"/>
  <c r="AU82" i="2"/>
  <c r="AV82" i="2"/>
  <c r="AN83" i="2"/>
  <c r="AO83" i="2"/>
  <c r="AP83" i="2"/>
  <c r="AQ83" i="2"/>
  <c r="AR83" i="2"/>
  <c r="AS83" i="2"/>
  <c r="AT83" i="2"/>
  <c r="AU83" i="2"/>
  <c r="AV83" i="2"/>
  <c r="AN84" i="2"/>
  <c r="AO84" i="2"/>
  <c r="AP84" i="2"/>
  <c r="AQ84" i="2"/>
  <c r="AR84" i="2"/>
  <c r="AS84" i="2"/>
  <c r="AT84" i="2"/>
  <c r="AU84" i="2"/>
  <c r="AV84" i="2"/>
  <c r="AN85" i="2"/>
  <c r="AO85" i="2"/>
  <c r="AP85" i="2"/>
  <c r="AQ85" i="2"/>
  <c r="AR85" i="2"/>
  <c r="AS85" i="2"/>
  <c r="AT85" i="2"/>
  <c r="AU85" i="2"/>
  <c r="AV85" i="2"/>
  <c r="AN86" i="2"/>
  <c r="AO86" i="2"/>
  <c r="AP86" i="2"/>
  <c r="AQ86" i="2"/>
  <c r="AR86" i="2"/>
  <c r="AS86" i="2"/>
  <c r="AT86" i="2"/>
  <c r="AU86" i="2"/>
  <c r="AV86" i="2"/>
  <c r="AN87" i="2"/>
  <c r="AO87" i="2"/>
  <c r="AP87" i="2"/>
  <c r="AQ87" i="2"/>
  <c r="AR87" i="2"/>
  <c r="AS87" i="2"/>
  <c r="AT87" i="2"/>
  <c r="AU87" i="2"/>
  <c r="AV87" i="2"/>
  <c r="AN88" i="2"/>
  <c r="AO88" i="2"/>
  <c r="AP88" i="2"/>
  <c r="AQ88" i="2"/>
  <c r="AR88" i="2"/>
  <c r="AS88" i="2"/>
  <c r="AT88" i="2"/>
  <c r="AU88" i="2"/>
  <c r="AV88" i="2"/>
  <c r="AN89" i="2"/>
  <c r="AO89" i="2"/>
  <c r="AP89" i="2"/>
  <c r="AQ89" i="2"/>
  <c r="AR89" i="2"/>
  <c r="AS89" i="2"/>
  <c r="AT89" i="2"/>
  <c r="AU89" i="2"/>
  <c r="AV89" i="2"/>
  <c r="AN90" i="2"/>
  <c r="AO90" i="2"/>
  <c r="AP90" i="2"/>
  <c r="AQ90" i="2"/>
  <c r="AR90" i="2"/>
  <c r="AS90" i="2"/>
  <c r="AT90" i="2"/>
  <c r="AU90" i="2"/>
  <c r="AV90" i="2"/>
  <c r="AN91" i="2"/>
  <c r="AO91" i="2"/>
  <c r="AP91" i="2"/>
  <c r="AQ91" i="2"/>
  <c r="AR91" i="2"/>
  <c r="AS91" i="2"/>
  <c r="AT91" i="2"/>
  <c r="AU91" i="2"/>
  <c r="AV91" i="2"/>
  <c r="AN92" i="2"/>
  <c r="AO92" i="2"/>
  <c r="AP92" i="2"/>
  <c r="AQ92" i="2"/>
  <c r="AR92" i="2"/>
  <c r="AS92" i="2"/>
  <c r="AT92" i="2"/>
  <c r="AU92" i="2"/>
  <c r="AV92" i="2"/>
  <c r="AN93" i="2"/>
  <c r="AO93" i="2"/>
  <c r="AP93" i="2"/>
  <c r="AQ93" i="2"/>
  <c r="AR93" i="2"/>
  <c r="AS93" i="2"/>
  <c r="AT93" i="2"/>
  <c r="AU93" i="2"/>
  <c r="AV93" i="2"/>
  <c r="AN94" i="2"/>
  <c r="AO94" i="2"/>
  <c r="AP94" i="2"/>
  <c r="AQ94" i="2"/>
  <c r="AR94" i="2"/>
  <c r="AS94" i="2"/>
  <c r="AT94" i="2"/>
  <c r="AU94" i="2"/>
  <c r="AV94" i="2"/>
  <c r="AN95" i="2"/>
  <c r="AO95" i="2"/>
  <c r="AP95" i="2"/>
  <c r="AQ95" i="2"/>
  <c r="AR95" i="2"/>
  <c r="AS95" i="2"/>
  <c r="AT95" i="2"/>
  <c r="AU95" i="2"/>
  <c r="AV95" i="2"/>
  <c r="AN96" i="2"/>
  <c r="AO96" i="2"/>
  <c r="AP96" i="2"/>
  <c r="AQ96" i="2"/>
  <c r="AR96" i="2"/>
  <c r="AS96" i="2"/>
  <c r="AT96" i="2"/>
  <c r="AU96" i="2"/>
  <c r="AV96" i="2"/>
  <c r="AN97" i="2"/>
  <c r="AO97" i="2"/>
  <c r="AP97" i="2"/>
  <c r="AQ97" i="2"/>
  <c r="AR97" i="2"/>
  <c r="AS97" i="2"/>
  <c r="AT97" i="2"/>
  <c r="AU97" i="2"/>
  <c r="AV97" i="2"/>
  <c r="AN98" i="2"/>
  <c r="AO98" i="2"/>
  <c r="AP98" i="2"/>
  <c r="AQ98" i="2"/>
  <c r="AR98" i="2"/>
  <c r="AS98" i="2"/>
  <c r="AT98" i="2"/>
  <c r="AU98" i="2"/>
  <c r="AV98" i="2"/>
  <c r="AN99" i="2"/>
  <c r="AO99" i="2"/>
  <c r="AP99" i="2"/>
  <c r="AQ99" i="2"/>
  <c r="AR99" i="2"/>
  <c r="AS99" i="2"/>
  <c r="AT99" i="2"/>
  <c r="AU99" i="2"/>
  <c r="AV99" i="2"/>
  <c r="AN100" i="2"/>
  <c r="AO100" i="2"/>
  <c r="AP100" i="2"/>
  <c r="AQ100" i="2"/>
  <c r="AR100" i="2"/>
  <c r="AS100" i="2"/>
  <c r="AT100" i="2"/>
  <c r="AU100" i="2"/>
  <c r="AV100" i="2"/>
  <c r="AN101" i="2"/>
  <c r="AO101" i="2"/>
  <c r="AP101" i="2"/>
  <c r="AQ101" i="2"/>
  <c r="AR101" i="2"/>
  <c r="AS101" i="2"/>
  <c r="AT101" i="2"/>
  <c r="AU101" i="2"/>
  <c r="AV101" i="2"/>
  <c r="AN102" i="2"/>
  <c r="AO102" i="2"/>
  <c r="AP102" i="2"/>
  <c r="AQ102" i="2"/>
  <c r="AR102" i="2"/>
  <c r="AS102" i="2"/>
  <c r="AT102" i="2"/>
  <c r="AU102" i="2"/>
  <c r="AV102" i="2"/>
  <c r="AN103" i="2"/>
  <c r="AO103" i="2"/>
  <c r="AP103" i="2"/>
  <c r="AQ103" i="2"/>
  <c r="AR103" i="2"/>
  <c r="AS103" i="2"/>
  <c r="AT103" i="2"/>
  <c r="AU103" i="2"/>
  <c r="AV103" i="2"/>
  <c r="AN104" i="2"/>
  <c r="AO104" i="2"/>
  <c r="AP104" i="2"/>
  <c r="AQ104" i="2"/>
  <c r="AR104" i="2"/>
  <c r="AS104" i="2"/>
  <c r="AT104" i="2"/>
  <c r="AU104" i="2"/>
  <c r="AV104" i="2"/>
  <c r="AN105" i="2"/>
  <c r="AO105" i="2"/>
  <c r="AP105" i="2"/>
  <c r="AQ105" i="2"/>
  <c r="AR105" i="2"/>
  <c r="AS105" i="2"/>
  <c r="AT105" i="2"/>
  <c r="AU105" i="2"/>
  <c r="AV105" i="2"/>
  <c r="AN106" i="2"/>
  <c r="AO106" i="2"/>
  <c r="AP106" i="2"/>
  <c r="AQ106" i="2"/>
  <c r="AR106" i="2"/>
  <c r="AS106" i="2"/>
  <c r="AT106" i="2"/>
  <c r="AU106" i="2"/>
  <c r="AV106" i="2"/>
  <c r="AN107" i="2"/>
  <c r="AO107" i="2"/>
  <c r="AP107" i="2"/>
  <c r="AQ107" i="2"/>
  <c r="AR107" i="2"/>
  <c r="AS107" i="2"/>
  <c r="AT107" i="2"/>
  <c r="AU107" i="2"/>
  <c r="AV107" i="2"/>
  <c r="AN108" i="2"/>
  <c r="AO108" i="2"/>
  <c r="AP108" i="2"/>
  <c r="AQ108" i="2"/>
  <c r="AR108" i="2"/>
  <c r="AS108" i="2"/>
  <c r="AT108" i="2"/>
  <c r="AU108" i="2"/>
  <c r="AV108" i="2"/>
  <c r="AT8" i="2"/>
  <c r="E2" i="16"/>
  <c r="D2" i="16"/>
  <c r="C2" i="16"/>
  <c r="B2" i="16"/>
  <c r="A2" i="16"/>
  <c r="AM9" i="2"/>
  <c r="E12" i="6"/>
  <c r="J12" i="6"/>
  <c r="E23" i="6"/>
  <c r="J23" i="6"/>
  <c r="E34" i="6"/>
  <c r="J34" i="6"/>
  <c r="E45" i="6"/>
  <c r="J45" i="6"/>
  <c r="E56" i="6"/>
  <c r="J56" i="6"/>
  <c r="AM10" i="5"/>
  <c r="AM111" i="5"/>
  <c r="E12" i="15"/>
  <c r="J12" i="15"/>
  <c r="E23" i="15"/>
  <c r="J23" i="15"/>
  <c r="E34" i="15"/>
  <c r="J34" i="15"/>
  <c r="E45" i="15"/>
  <c r="J45" i="15"/>
  <c r="E56" i="15"/>
  <c r="J56" i="15"/>
  <c r="K63" i="15"/>
  <c r="J63" i="15"/>
  <c r="F63" i="15"/>
  <c r="E63" i="15"/>
  <c r="K62" i="15"/>
  <c r="J62" i="15"/>
  <c r="F62" i="15"/>
  <c r="E62" i="15"/>
  <c r="K61" i="15"/>
  <c r="J61" i="15"/>
  <c r="F61" i="15"/>
  <c r="E61" i="15"/>
  <c r="K60" i="15"/>
  <c r="J60" i="15"/>
  <c r="F60" i="15"/>
  <c r="E60" i="15"/>
  <c r="K59" i="15"/>
  <c r="J59" i="15"/>
  <c r="F59" i="15"/>
  <c r="E59" i="15"/>
  <c r="K58" i="15"/>
  <c r="J58" i="15"/>
  <c r="F58" i="15"/>
  <c r="E58" i="15"/>
  <c r="K52" i="15"/>
  <c r="J52" i="15"/>
  <c r="F52" i="15"/>
  <c r="E52" i="15"/>
  <c r="K51" i="15"/>
  <c r="J51" i="15"/>
  <c r="F51" i="15"/>
  <c r="E51" i="15"/>
  <c r="K50" i="15"/>
  <c r="J50" i="15"/>
  <c r="F50" i="15"/>
  <c r="E50" i="15"/>
  <c r="K49" i="15"/>
  <c r="J49" i="15"/>
  <c r="F49" i="15"/>
  <c r="E49" i="15"/>
  <c r="K48" i="15"/>
  <c r="J48" i="15"/>
  <c r="F48" i="15"/>
  <c r="E48" i="15"/>
  <c r="K47" i="15"/>
  <c r="J47" i="15"/>
  <c r="F47" i="15"/>
  <c r="E47" i="15"/>
  <c r="K41" i="15"/>
  <c r="J41" i="15"/>
  <c r="F41" i="15"/>
  <c r="E41" i="15"/>
  <c r="K40" i="15"/>
  <c r="J40" i="15"/>
  <c r="F40" i="15"/>
  <c r="E40" i="15"/>
  <c r="K39" i="15"/>
  <c r="J39" i="15"/>
  <c r="F39" i="15"/>
  <c r="E39" i="15"/>
  <c r="K38" i="15"/>
  <c r="J38" i="15"/>
  <c r="F38" i="15"/>
  <c r="E38" i="15"/>
  <c r="K37" i="15"/>
  <c r="J37" i="15"/>
  <c r="F37" i="15"/>
  <c r="E37" i="15"/>
  <c r="K36" i="15"/>
  <c r="J36" i="15"/>
  <c r="F36" i="15"/>
  <c r="E36" i="15"/>
  <c r="K30" i="15"/>
  <c r="J30" i="15"/>
  <c r="F30" i="15"/>
  <c r="E30" i="15"/>
  <c r="K29" i="15"/>
  <c r="J29" i="15"/>
  <c r="F29" i="15"/>
  <c r="E29" i="15"/>
  <c r="K28" i="15"/>
  <c r="J28" i="15"/>
  <c r="F28" i="15"/>
  <c r="E28" i="15"/>
  <c r="K27" i="15"/>
  <c r="J27" i="15"/>
  <c r="F27" i="15"/>
  <c r="E27" i="15"/>
  <c r="K26" i="15"/>
  <c r="J26" i="15"/>
  <c r="F26" i="15"/>
  <c r="E26" i="15"/>
  <c r="K25" i="15"/>
  <c r="J25" i="15"/>
  <c r="F25" i="15"/>
  <c r="E25" i="15"/>
  <c r="K63" i="6"/>
  <c r="J63" i="6"/>
  <c r="F63" i="6"/>
  <c r="E63" i="6"/>
  <c r="K62" i="6"/>
  <c r="J62" i="6"/>
  <c r="F62" i="6"/>
  <c r="E62" i="6"/>
  <c r="K61" i="6"/>
  <c r="J61" i="6"/>
  <c r="F61" i="6"/>
  <c r="E61" i="6"/>
  <c r="K60" i="6"/>
  <c r="J60" i="6"/>
  <c r="F60" i="6"/>
  <c r="E60" i="6"/>
  <c r="K59" i="6"/>
  <c r="J59" i="6"/>
  <c r="F59" i="6"/>
  <c r="E59" i="6"/>
  <c r="K58" i="6"/>
  <c r="J58" i="6"/>
  <c r="F58" i="6"/>
  <c r="E58" i="6"/>
  <c r="K52" i="6"/>
  <c r="J52" i="6"/>
  <c r="F52" i="6"/>
  <c r="E52" i="6"/>
  <c r="K51" i="6"/>
  <c r="J51" i="6"/>
  <c r="F51" i="6"/>
  <c r="E51" i="6"/>
  <c r="K50" i="6"/>
  <c r="J50" i="6"/>
  <c r="F50" i="6"/>
  <c r="E50" i="6"/>
  <c r="K49" i="6"/>
  <c r="J49" i="6"/>
  <c r="F49" i="6"/>
  <c r="E49" i="6"/>
  <c r="K48" i="6"/>
  <c r="J48" i="6"/>
  <c r="F48" i="6"/>
  <c r="E48" i="6"/>
  <c r="K47" i="6"/>
  <c r="J47" i="6"/>
  <c r="F47" i="6"/>
  <c r="E47" i="6"/>
  <c r="K41" i="6"/>
  <c r="J41" i="6"/>
  <c r="F41" i="6"/>
  <c r="E41" i="6"/>
  <c r="K40" i="6"/>
  <c r="J40" i="6"/>
  <c r="F40" i="6"/>
  <c r="E40" i="6"/>
  <c r="K39" i="6"/>
  <c r="J39" i="6"/>
  <c r="F39" i="6"/>
  <c r="E39" i="6"/>
  <c r="K38" i="6"/>
  <c r="J38" i="6"/>
  <c r="F38" i="6"/>
  <c r="E38" i="6"/>
  <c r="K37" i="6"/>
  <c r="J37" i="6"/>
  <c r="F37" i="6"/>
  <c r="E37" i="6"/>
  <c r="K36" i="6"/>
  <c r="J36" i="6"/>
  <c r="F36" i="6"/>
  <c r="E36" i="6"/>
  <c r="K30" i="6"/>
  <c r="J30" i="6"/>
  <c r="F30" i="6"/>
  <c r="E30" i="6"/>
  <c r="K29" i="6"/>
  <c r="J29" i="6"/>
  <c r="F29" i="6"/>
  <c r="E29" i="6"/>
  <c r="K28" i="6"/>
  <c r="J28" i="6"/>
  <c r="F28" i="6"/>
  <c r="E28" i="6"/>
  <c r="K27" i="6"/>
  <c r="J27" i="6"/>
  <c r="F27" i="6"/>
  <c r="E27" i="6"/>
  <c r="S31" i="8"/>
  <c r="K26" i="6"/>
  <c r="J26" i="6"/>
  <c r="F26" i="6"/>
  <c r="E26" i="6"/>
  <c r="K25" i="6"/>
  <c r="J25" i="6"/>
  <c r="F25" i="6"/>
  <c r="E25" i="6"/>
  <c r="W56" i="8"/>
  <c r="Q56" i="8"/>
  <c r="W46" i="8"/>
  <c r="Q46" i="8"/>
  <c r="U36" i="8"/>
  <c r="W36" i="8"/>
  <c r="Q36" i="8"/>
  <c r="K19" i="6"/>
  <c r="J19" i="6"/>
  <c r="K18" i="6"/>
  <c r="J18" i="6"/>
  <c r="K17" i="6"/>
  <c r="J17" i="6"/>
  <c r="K16" i="6"/>
  <c r="J16" i="6"/>
  <c r="K15" i="6"/>
  <c r="Z20" i="8"/>
  <c r="J15" i="6"/>
  <c r="K14" i="6"/>
  <c r="J14" i="6"/>
  <c r="Q26" i="8"/>
  <c r="W26" i="8"/>
  <c r="AA26" i="8"/>
  <c r="U26" i="8"/>
  <c r="F19" i="6"/>
  <c r="E19" i="6"/>
  <c r="F18" i="6"/>
  <c r="E18" i="6"/>
  <c r="F17" i="6"/>
  <c r="E17" i="6"/>
  <c r="F16" i="6"/>
  <c r="E16" i="6"/>
  <c r="F15" i="6"/>
  <c r="E15" i="6"/>
  <c r="F14" i="6"/>
  <c r="E14" i="6"/>
  <c r="K19" i="15"/>
  <c r="J19" i="15"/>
  <c r="K18" i="15"/>
  <c r="J18" i="15"/>
  <c r="K17" i="15"/>
  <c r="J17" i="15"/>
  <c r="K16" i="15"/>
  <c r="J16" i="15"/>
  <c r="K15" i="15"/>
  <c r="J15" i="15"/>
  <c r="K14" i="15"/>
  <c r="J14" i="15"/>
  <c r="F19" i="15"/>
  <c r="E19" i="15"/>
  <c r="F18" i="15"/>
  <c r="E18" i="15"/>
  <c r="F17" i="15"/>
  <c r="E17" i="15"/>
  <c r="F16" i="15"/>
  <c r="E16" i="15"/>
  <c r="F15" i="15"/>
  <c r="E15" i="15"/>
  <c r="F14" i="15"/>
  <c r="E14" i="15"/>
  <c r="W56" i="13"/>
  <c r="Q56" i="13"/>
  <c r="W46" i="13"/>
  <c r="Q46" i="13"/>
  <c r="W36" i="13"/>
  <c r="Q36" i="13"/>
  <c r="AA26" i="13"/>
  <c r="U26" i="13"/>
  <c r="W26" i="13"/>
  <c r="Q26" i="13"/>
  <c r="AJ48" i="5"/>
  <c r="AH48" i="5"/>
  <c r="AJ47" i="5"/>
  <c r="AH47" i="5"/>
  <c r="AJ46" i="5"/>
  <c r="AH46" i="5"/>
  <c r="AJ45" i="5"/>
  <c r="AH45" i="5"/>
  <c r="AJ44" i="5"/>
  <c r="AH44" i="5"/>
  <c r="AJ43" i="5"/>
  <c r="AH43" i="5"/>
  <c r="AJ42" i="5"/>
  <c r="AH42" i="5"/>
  <c r="AJ41" i="5"/>
  <c r="AH41" i="5"/>
  <c r="AJ40" i="5"/>
  <c r="AH40" i="5"/>
  <c r="AJ39" i="5"/>
  <c r="AH39" i="5"/>
  <c r="AJ38" i="5"/>
  <c r="AH38" i="5"/>
  <c r="AJ37" i="5"/>
  <c r="AH37" i="5"/>
  <c r="AJ36" i="5"/>
  <c r="AH36" i="5"/>
  <c r="AJ35" i="5"/>
  <c r="AH35" i="5"/>
  <c r="AJ34" i="5"/>
  <c r="AH34" i="5"/>
  <c r="AJ33" i="5"/>
  <c r="AH33" i="5"/>
  <c r="AJ32" i="5"/>
  <c r="AH32" i="5"/>
  <c r="AJ31" i="5"/>
  <c r="AH31" i="5"/>
  <c r="AJ30" i="5"/>
  <c r="AH30" i="5"/>
  <c r="AJ29" i="5"/>
  <c r="AH29" i="5"/>
  <c r="AJ28" i="5"/>
  <c r="AH28" i="5"/>
  <c r="AJ27" i="5"/>
  <c r="AH27" i="5"/>
  <c r="AJ26" i="5"/>
  <c r="AH26" i="5"/>
  <c r="AJ25" i="5"/>
  <c r="AH25" i="5"/>
  <c r="AJ24" i="5"/>
  <c r="AH24" i="5"/>
  <c r="AJ23" i="5"/>
  <c r="AH23" i="5"/>
  <c r="AM23" i="5"/>
  <c r="AJ22" i="5"/>
  <c r="AH22" i="5"/>
  <c r="AM22" i="5"/>
  <c r="AJ21" i="5"/>
  <c r="AH21" i="5"/>
  <c r="AM21" i="5"/>
  <c r="AJ20" i="5"/>
  <c r="AH20" i="5"/>
  <c r="AM20" i="5"/>
  <c r="AJ19" i="5"/>
  <c r="AH19" i="5"/>
  <c r="AM19" i="5"/>
  <c r="AJ18" i="5"/>
  <c r="AH18" i="5"/>
  <c r="AJ17" i="5"/>
  <c r="AH17" i="5"/>
  <c r="AJ16" i="5"/>
  <c r="AH16" i="5"/>
  <c r="AJ15" i="5"/>
  <c r="AH15" i="5"/>
  <c r="AJ14" i="5"/>
  <c r="AH14" i="5"/>
  <c r="AJ13" i="5"/>
  <c r="AH13" i="5"/>
  <c r="AJ12" i="5"/>
  <c r="AH12" i="5"/>
  <c r="AJ11" i="5"/>
  <c r="M18" i="13"/>
  <c r="AH11" i="5"/>
  <c r="AJ10" i="5"/>
  <c r="AH10" i="5"/>
  <c r="AJ48" i="2"/>
  <c r="AH48" i="2"/>
  <c r="AJ47" i="2"/>
  <c r="AH47" i="2"/>
  <c r="AJ46" i="2"/>
  <c r="AH46" i="2"/>
  <c r="AJ45" i="2"/>
  <c r="AH45" i="2"/>
  <c r="AJ44" i="2"/>
  <c r="AH44" i="2"/>
  <c r="AJ43" i="2"/>
  <c r="AH43" i="2"/>
  <c r="AJ42" i="2"/>
  <c r="AH42" i="2"/>
  <c r="AJ41" i="2"/>
  <c r="AH41" i="2"/>
  <c r="AJ40" i="2"/>
  <c r="AH40" i="2"/>
  <c r="AJ39" i="2"/>
  <c r="AH39" i="2"/>
  <c r="AJ38" i="2"/>
  <c r="AH38" i="2"/>
  <c r="AJ37" i="2"/>
  <c r="AH37" i="2"/>
  <c r="AJ36" i="2"/>
  <c r="AH36" i="2"/>
  <c r="AJ35" i="2"/>
  <c r="AH35" i="2"/>
  <c r="AJ34" i="2"/>
  <c r="AH34" i="2"/>
  <c r="AJ33" i="2"/>
  <c r="AH33" i="2"/>
  <c r="AJ32" i="2"/>
  <c r="AH32" i="2"/>
  <c r="AJ31" i="2"/>
  <c r="AH31" i="2"/>
  <c r="AJ30" i="2"/>
  <c r="AH30" i="2"/>
  <c r="AJ29" i="2"/>
  <c r="AH29" i="2"/>
  <c r="AJ28" i="2"/>
  <c r="AH28" i="2"/>
  <c r="AJ27" i="2"/>
  <c r="AH27" i="2"/>
  <c r="AJ26" i="2"/>
  <c r="AH26" i="2"/>
  <c r="AJ25" i="2"/>
  <c r="AH25" i="2"/>
  <c r="AJ24" i="2"/>
  <c r="AH24" i="2"/>
  <c r="AJ23" i="2"/>
  <c r="AH23" i="2"/>
  <c r="AJ22" i="2"/>
  <c r="AH22" i="2"/>
  <c r="AJ21" i="2"/>
  <c r="AH21" i="2"/>
  <c r="AJ20" i="2"/>
  <c r="AH20" i="2"/>
  <c r="AJ19" i="2"/>
  <c r="AH19" i="2"/>
  <c r="AJ18" i="2"/>
  <c r="AH18" i="2"/>
  <c r="AJ17" i="2"/>
  <c r="AH17" i="2"/>
  <c r="AM18" i="5"/>
  <c r="AM17" i="5"/>
  <c r="AM16" i="5"/>
  <c r="AM15" i="5"/>
  <c r="AM14" i="5"/>
  <c r="AM13" i="5"/>
  <c r="AM12" i="5"/>
  <c r="AM11" i="5"/>
  <c r="AM9" i="5"/>
  <c r="G16" i="13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S2" i="5"/>
  <c r="AT2" i="5"/>
  <c r="AV2" i="5"/>
  <c r="AW2" i="5"/>
  <c r="AX2" i="5"/>
  <c r="AY2" i="5"/>
  <c r="AZ2" i="5"/>
  <c r="BA2" i="5"/>
  <c r="BB2" i="5"/>
  <c r="BC2" i="5"/>
  <c r="BD2" i="5"/>
  <c r="AJ108" i="5"/>
  <c r="AH108" i="5"/>
  <c r="AJ107" i="5"/>
  <c r="AH107" i="5"/>
  <c r="AJ106" i="5"/>
  <c r="AH106" i="5"/>
  <c r="AJ105" i="5"/>
  <c r="AH105" i="5"/>
  <c r="AJ104" i="5"/>
  <c r="AH104" i="5"/>
  <c r="AJ103" i="5"/>
  <c r="AH103" i="5"/>
  <c r="AJ102" i="5"/>
  <c r="AH102" i="5"/>
  <c r="AJ101" i="5"/>
  <c r="AH101" i="5"/>
  <c r="AJ100" i="5"/>
  <c r="AH100" i="5"/>
  <c r="AJ99" i="5"/>
  <c r="AH99" i="5"/>
  <c r="AJ98" i="5"/>
  <c r="AH98" i="5"/>
  <c r="AJ97" i="5"/>
  <c r="AH97" i="5"/>
  <c r="AJ96" i="5"/>
  <c r="AH96" i="5"/>
  <c r="AJ95" i="5"/>
  <c r="AH95" i="5"/>
  <c r="AJ94" i="5"/>
  <c r="AH94" i="5"/>
  <c r="AJ93" i="5"/>
  <c r="AH93" i="5"/>
  <c r="AJ92" i="5"/>
  <c r="AH92" i="5"/>
  <c r="AJ91" i="5"/>
  <c r="AH91" i="5"/>
  <c r="AJ90" i="5"/>
  <c r="AH90" i="5"/>
  <c r="AJ89" i="5"/>
  <c r="AH89" i="5"/>
  <c r="AJ88" i="5"/>
  <c r="AH88" i="5"/>
  <c r="AJ87" i="5"/>
  <c r="AH87" i="5"/>
  <c r="AJ86" i="5"/>
  <c r="AH86" i="5"/>
  <c r="AJ85" i="5"/>
  <c r="AH85" i="5"/>
  <c r="AJ84" i="5"/>
  <c r="AH84" i="5"/>
  <c r="AJ83" i="5"/>
  <c r="AH83" i="5"/>
  <c r="AJ82" i="5"/>
  <c r="AH82" i="5"/>
  <c r="AJ81" i="5"/>
  <c r="AH81" i="5"/>
  <c r="AJ80" i="5"/>
  <c r="AH80" i="5"/>
  <c r="AJ79" i="5"/>
  <c r="AH79" i="5"/>
  <c r="AJ78" i="5"/>
  <c r="AH78" i="5"/>
  <c r="AJ77" i="5"/>
  <c r="AH77" i="5"/>
  <c r="AJ76" i="5"/>
  <c r="AH76" i="5"/>
  <c r="AJ75" i="5"/>
  <c r="AH75" i="5"/>
  <c r="AJ74" i="5"/>
  <c r="AH74" i="5"/>
  <c r="AJ73" i="5"/>
  <c r="AH73" i="5"/>
  <c r="AJ72" i="5"/>
  <c r="AH72" i="5"/>
  <c r="AJ71" i="5"/>
  <c r="AH71" i="5"/>
  <c r="AJ70" i="5"/>
  <c r="AH70" i="5"/>
  <c r="AJ69" i="5"/>
  <c r="AH69" i="5"/>
  <c r="AJ68" i="5"/>
  <c r="AH68" i="5"/>
  <c r="AJ67" i="5"/>
  <c r="AH67" i="5"/>
  <c r="AJ66" i="5"/>
  <c r="AH66" i="5"/>
  <c r="AJ65" i="5"/>
  <c r="AH65" i="5"/>
  <c r="AJ64" i="5"/>
  <c r="AH64" i="5"/>
  <c r="AJ63" i="5"/>
  <c r="AH63" i="5"/>
  <c r="AJ62" i="5"/>
  <c r="AH62" i="5"/>
  <c r="AJ61" i="5"/>
  <c r="AH61" i="5"/>
  <c r="AJ60" i="5"/>
  <c r="AH60" i="5"/>
  <c r="AJ59" i="5"/>
  <c r="AH59" i="5"/>
  <c r="AJ58" i="5"/>
  <c r="AH58" i="5"/>
  <c r="AJ57" i="5"/>
  <c r="AH57" i="5"/>
  <c r="AJ56" i="5"/>
  <c r="AH56" i="5"/>
  <c r="AJ55" i="5"/>
  <c r="AH55" i="5"/>
  <c r="AJ54" i="5"/>
  <c r="AH54" i="5"/>
  <c r="AJ53" i="5"/>
  <c r="AH53" i="5"/>
  <c r="AJ52" i="5"/>
  <c r="AH52" i="5"/>
  <c r="AJ51" i="5"/>
  <c r="AH51" i="5"/>
  <c r="AJ50" i="5"/>
  <c r="AH50" i="5"/>
  <c r="AJ49" i="5"/>
  <c r="AH49" i="5"/>
  <c r="AX8" i="5"/>
  <c r="AW8" i="5"/>
  <c r="AV8" i="5"/>
  <c r="AS8" i="5"/>
  <c r="AT8" i="5"/>
  <c r="AU8" i="5"/>
  <c r="AR8" i="5"/>
  <c r="AQ8" i="5"/>
  <c r="G8" i="5"/>
  <c r="AP8" i="5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J95" i="2"/>
  <c r="AJ94" i="2"/>
  <c r="AJ93" i="2"/>
  <c r="AJ92" i="2"/>
  <c r="AJ91" i="2"/>
  <c r="AJ90" i="2"/>
  <c r="AJ89" i="2"/>
  <c r="AJ88" i="2"/>
  <c r="AJ87" i="2"/>
  <c r="AJ86" i="2"/>
  <c r="AJ85" i="2"/>
  <c r="AJ84" i="2"/>
  <c r="AJ83" i="2"/>
  <c r="AJ82" i="2"/>
  <c r="AJ81" i="2"/>
  <c r="AJ80" i="2"/>
  <c r="AJ79" i="2"/>
  <c r="AJ78" i="2"/>
  <c r="AJ77" i="2"/>
  <c r="AJ76" i="2"/>
  <c r="AJ75" i="2"/>
  <c r="AJ74" i="2"/>
  <c r="AJ73" i="2"/>
  <c r="AJ72" i="2"/>
  <c r="AJ71" i="2"/>
  <c r="AJ70" i="2"/>
  <c r="AJ69" i="2"/>
  <c r="AJ68" i="2"/>
  <c r="AJ67" i="2"/>
  <c r="AJ66" i="2"/>
  <c r="AJ65" i="2"/>
  <c r="AJ64" i="2"/>
  <c r="AJ63" i="2"/>
  <c r="AJ6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F12" i="5"/>
  <c r="F11" i="5"/>
  <c r="F10" i="5"/>
  <c r="F9" i="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O14" i="15"/>
  <c r="Z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B21" i="15"/>
  <c r="G21" i="15"/>
  <c r="G32" i="15"/>
  <c r="G43" i="15"/>
  <c r="G54" i="15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Z14" i="6"/>
  <c r="Z20" i="6"/>
  <c r="B32" i="6"/>
  <c r="B43" i="6"/>
  <c r="G21" i="6"/>
  <c r="G32" i="6"/>
  <c r="G43" i="6"/>
  <c r="G54" i="6"/>
  <c r="B21" i="6"/>
  <c r="BA8" i="2"/>
  <c r="AV8" i="2"/>
  <c r="AU8" i="2"/>
  <c r="F8" i="2"/>
  <c r="AN8" i="2"/>
  <c r="AQ8" i="2"/>
  <c r="AR8" i="2"/>
  <c r="AS8" i="2"/>
  <c r="AM8" i="2"/>
  <c r="AO8" i="2"/>
  <c r="AP8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B2" i="5"/>
  <c r="C2" i="5"/>
  <c r="D2" i="5"/>
  <c r="E2" i="5"/>
  <c r="F2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O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8" i="5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M48" i="5"/>
  <c r="AM47" i="5"/>
  <c r="AM46" i="5"/>
  <c r="AM45" i="5"/>
  <c r="AM44" i="5"/>
  <c r="AM43" i="5"/>
  <c r="AM42" i="5"/>
  <c r="AM41" i="5"/>
  <c r="AM40" i="5"/>
  <c r="AM39" i="5"/>
  <c r="AM38" i="5"/>
  <c r="AM37" i="5"/>
  <c r="AM36" i="5"/>
  <c r="AM35" i="5"/>
  <c r="AM34" i="5"/>
  <c r="AM33" i="5"/>
  <c r="AM32" i="5"/>
  <c r="AM31" i="5"/>
  <c r="AM30" i="5"/>
  <c r="AM29" i="5"/>
  <c r="AM28" i="5"/>
  <c r="AM27" i="5"/>
  <c r="AM26" i="5"/>
  <c r="AM25" i="5"/>
  <c r="AM24" i="5"/>
  <c r="F16" i="13"/>
  <c r="E16" i="13"/>
  <c r="D16" i="13"/>
  <c r="C16" i="13"/>
  <c r="J9" i="13"/>
  <c r="D11" i="13"/>
  <c r="D66" i="13"/>
  <c r="J11" i="13"/>
  <c r="C12" i="13"/>
  <c r="C67" i="13"/>
  <c r="J12" i="13"/>
  <c r="J67" i="13"/>
  <c r="B17" i="13"/>
  <c r="G17" i="13"/>
  <c r="B18" i="13"/>
  <c r="AJ21" i="13"/>
  <c r="AJ31" i="13"/>
  <c r="AJ41" i="13"/>
  <c r="AJ51" i="13"/>
  <c r="E61" i="13"/>
  <c r="AJ61" i="13"/>
  <c r="C63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G111" i="13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M108" i="5"/>
  <c r="AM107" i="5"/>
  <c r="AM106" i="5"/>
  <c r="AM105" i="5"/>
  <c r="AM104" i="5"/>
  <c r="AM103" i="5"/>
  <c r="AM102" i="5"/>
  <c r="AM101" i="5"/>
  <c r="AM100" i="5"/>
  <c r="AM99" i="5"/>
  <c r="AM98" i="5"/>
  <c r="AM97" i="5"/>
  <c r="AM96" i="5"/>
  <c r="AM95" i="5"/>
  <c r="AM94" i="5"/>
  <c r="AM93" i="5"/>
  <c r="AM92" i="5"/>
  <c r="AM91" i="5"/>
  <c r="AM90" i="5"/>
  <c r="AM89" i="5"/>
  <c r="AM88" i="5"/>
  <c r="AM87" i="5"/>
  <c r="AM86" i="5"/>
  <c r="AM85" i="5"/>
  <c r="AM84" i="5"/>
  <c r="AM83" i="5"/>
  <c r="AM82" i="5"/>
  <c r="AM81" i="5"/>
  <c r="AM80" i="5"/>
  <c r="AM79" i="5"/>
  <c r="AM78" i="5"/>
  <c r="AM77" i="5"/>
  <c r="AM76" i="5"/>
  <c r="AM75" i="5"/>
  <c r="AM74" i="5"/>
  <c r="AM73" i="5"/>
  <c r="AM72" i="5"/>
  <c r="AM71" i="5"/>
  <c r="AM70" i="5"/>
  <c r="AM69" i="5"/>
  <c r="AM68" i="5"/>
  <c r="AM67" i="5"/>
  <c r="AM66" i="5"/>
  <c r="AM65" i="5"/>
  <c r="AM64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8" i="5"/>
  <c r="AM108" i="2"/>
  <c r="AM107" i="2"/>
  <c r="AM106" i="2"/>
  <c r="AM105" i="2"/>
  <c r="AM104" i="2"/>
  <c r="AM103" i="2"/>
  <c r="AM102" i="2"/>
  <c r="AM101" i="2"/>
  <c r="AM100" i="2"/>
  <c r="AM99" i="2"/>
  <c r="AM98" i="2"/>
  <c r="AM97" i="2"/>
  <c r="AM96" i="2"/>
  <c r="AM95" i="2"/>
  <c r="AM94" i="2"/>
  <c r="AM93" i="2"/>
  <c r="AM92" i="2"/>
  <c r="AM91" i="2"/>
  <c r="AM90" i="2"/>
  <c r="AM89" i="2"/>
  <c r="AM88" i="2"/>
  <c r="AM87" i="2"/>
  <c r="AM86" i="2"/>
  <c r="AM85" i="2"/>
  <c r="AM84" i="2"/>
  <c r="AM83" i="2"/>
  <c r="AM82" i="2"/>
  <c r="AM81" i="2"/>
  <c r="AM80" i="2"/>
  <c r="AM79" i="2"/>
  <c r="AM78" i="2"/>
  <c r="AM77" i="2"/>
  <c r="AM76" i="2"/>
  <c r="AM75" i="2"/>
  <c r="AM74" i="2"/>
  <c r="AM73" i="2"/>
  <c r="AM72" i="2"/>
  <c r="AM71" i="2"/>
  <c r="AM70" i="2"/>
  <c r="AM69" i="2"/>
  <c r="AM68" i="2"/>
  <c r="AM67" i="2"/>
  <c r="AM66" i="2"/>
  <c r="AM65" i="2"/>
  <c r="AM64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J9" i="8"/>
  <c r="J12" i="8"/>
  <c r="J11" i="8"/>
  <c r="C12" i="8"/>
  <c r="C67" i="8"/>
  <c r="D11" i="8"/>
  <c r="D66" i="8"/>
  <c r="G111" i="8"/>
  <c r="AJ61" i="8"/>
  <c r="AJ51" i="8"/>
  <c r="AJ41" i="8"/>
  <c r="AJ31" i="8"/>
  <c r="D16" i="8"/>
  <c r="E16" i="8"/>
  <c r="F16" i="8"/>
  <c r="C16" i="8"/>
  <c r="B17" i="8"/>
  <c r="AJ21" i="8"/>
  <c r="E61" i="8"/>
  <c r="C63" i="8"/>
  <c r="J67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AP109" i="5"/>
  <c r="AP110" i="5"/>
  <c r="AP112" i="5"/>
  <c r="AP113" i="5"/>
  <c r="AP114" i="5"/>
  <c r="AP115" i="5"/>
  <c r="AP116" i="5"/>
  <c r="AP117" i="5"/>
  <c r="AP118" i="5"/>
  <c r="AP119" i="5"/>
  <c r="AP120" i="5"/>
  <c r="AP121" i="5"/>
  <c r="AP122" i="5"/>
  <c r="AP123" i="5"/>
  <c r="AP124" i="5"/>
  <c r="AP125" i="5"/>
  <c r="AP126" i="5"/>
  <c r="AP127" i="5"/>
  <c r="AP128" i="5"/>
  <c r="AP129" i="5"/>
  <c r="AP130" i="5"/>
  <c r="AP131" i="5"/>
  <c r="AP132" i="5"/>
  <c r="AP133" i="5"/>
  <c r="AP134" i="5"/>
  <c r="AP135" i="5"/>
  <c r="AP136" i="5"/>
  <c r="AP137" i="5"/>
  <c r="AP138" i="5"/>
  <c r="AP139" i="5"/>
  <c r="AP140" i="5"/>
  <c r="AP141" i="5"/>
  <c r="AP142" i="5"/>
  <c r="AP143" i="5"/>
  <c r="AP144" i="5"/>
  <c r="AP145" i="5"/>
  <c r="AP146" i="5"/>
  <c r="AP147" i="5"/>
  <c r="AP148" i="5"/>
  <c r="AP149" i="5"/>
  <c r="AP150" i="5"/>
  <c r="AP151" i="5"/>
  <c r="AP152" i="5"/>
  <c r="AP153" i="5"/>
  <c r="AP154" i="5"/>
  <c r="AP155" i="5"/>
  <c r="AP156" i="5"/>
  <c r="AP157" i="5"/>
  <c r="AP158" i="5"/>
  <c r="AP159" i="5"/>
  <c r="AP160" i="5"/>
  <c r="AP161" i="5"/>
  <c r="AP162" i="5"/>
  <c r="AP163" i="5"/>
  <c r="AP164" i="5"/>
  <c r="AP165" i="5"/>
  <c r="AP166" i="5"/>
  <c r="AP167" i="5"/>
  <c r="AP168" i="5"/>
  <c r="AP169" i="5"/>
  <c r="AP170" i="5"/>
  <c r="AP171" i="5"/>
  <c r="AP172" i="5"/>
  <c r="AP173" i="5"/>
  <c r="AP174" i="5"/>
  <c r="AP175" i="5"/>
  <c r="AP176" i="5"/>
  <c r="AP177" i="5"/>
  <c r="AP178" i="5"/>
  <c r="AP179" i="5"/>
  <c r="AP180" i="5"/>
  <c r="AP181" i="5"/>
  <c r="AP182" i="5"/>
  <c r="AP183" i="5"/>
  <c r="AP184" i="5"/>
  <c r="AP185" i="5"/>
  <c r="AP186" i="5"/>
  <c r="AP187" i="5"/>
  <c r="AP188" i="5"/>
  <c r="AP189" i="5"/>
  <c r="AP190" i="5"/>
  <c r="AP191" i="5"/>
  <c r="AP192" i="5"/>
  <c r="AP193" i="5"/>
  <c r="AP194" i="5"/>
  <c r="AP195" i="5"/>
  <c r="AP196" i="5"/>
  <c r="AP197" i="5"/>
  <c r="AP198" i="5"/>
  <c r="AP199" i="5"/>
  <c r="AS109" i="5"/>
  <c r="AT109" i="5"/>
  <c r="AV109" i="5"/>
  <c r="AW109" i="5"/>
  <c r="AX109" i="5"/>
  <c r="AY109" i="5"/>
  <c r="AS110" i="5"/>
  <c r="AT110" i="5"/>
  <c r="AV110" i="5"/>
  <c r="AW110" i="5"/>
  <c r="AX110" i="5"/>
  <c r="AY110" i="5"/>
  <c r="AS112" i="5"/>
  <c r="AT112" i="5"/>
  <c r="AV112" i="5"/>
  <c r="AW112" i="5"/>
  <c r="AX112" i="5"/>
  <c r="AY112" i="5"/>
  <c r="AS113" i="5"/>
  <c r="AT113" i="5"/>
  <c r="AV113" i="5"/>
  <c r="AW113" i="5"/>
  <c r="AX113" i="5"/>
  <c r="AY113" i="5"/>
  <c r="AS114" i="5"/>
  <c r="AT114" i="5"/>
  <c r="AV114" i="5"/>
  <c r="AW114" i="5"/>
  <c r="AX114" i="5"/>
  <c r="AY114" i="5"/>
  <c r="AS115" i="5"/>
  <c r="AT115" i="5"/>
  <c r="AV115" i="5"/>
  <c r="AW115" i="5"/>
  <c r="AX115" i="5"/>
  <c r="AY115" i="5"/>
  <c r="AS116" i="5"/>
  <c r="AT116" i="5"/>
  <c r="AV116" i="5"/>
  <c r="AW116" i="5"/>
  <c r="AX116" i="5"/>
  <c r="AY116" i="5"/>
  <c r="AS117" i="5"/>
  <c r="AT117" i="5"/>
  <c r="AV117" i="5"/>
  <c r="AW117" i="5"/>
  <c r="AX117" i="5"/>
  <c r="AY117" i="5"/>
  <c r="AS118" i="5"/>
  <c r="AT118" i="5"/>
  <c r="AV118" i="5"/>
  <c r="AW118" i="5"/>
  <c r="AX118" i="5"/>
  <c r="AY118" i="5"/>
  <c r="AS119" i="5"/>
  <c r="AT119" i="5"/>
  <c r="AV119" i="5"/>
  <c r="AW119" i="5"/>
  <c r="AX119" i="5"/>
  <c r="AY119" i="5"/>
  <c r="AS120" i="5"/>
  <c r="AT120" i="5"/>
  <c r="AV120" i="5"/>
  <c r="AW120" i="5"/>
  <c r="AX120" i="5"/>
  <c r="AY120" i="5"/>
  <c r="AS121" i="5"/>
  <c r="AT121" i="5"/>
  <c r="AV121" i="5"/>
  <c r="AW121" i="5"/>
  <c r="AX121" i="5"/>
  <c r="AY121" i="5"/>
  <c r="AS122" i="5"/>
  <c r="AT122" i="5"/>
  <c r="AV122" i="5"/>
  <c r="AW122" i="5"/>
  <c r="AX122" i="5"/>
  <c r="AY122" i="5"/>
  <c r="AS123" i="5"/>
  <c r="AT123" i="5"/>
  <c r="AV123" i="5"/>
  <c r="AW123" i="5"/>
  <c r="AX123" i="5"/>
  <c r="AY123" i="5"/>
  <c r="AS124" i="5"/>
  <c r="AT124" i="5"/>
  <c r="AV124" i="5"/>
  <c r="AW124" i="5"/>
  <c r="AX124" i="5"/>
  <c r="AY124" i="5"/>
  <c r="AS125" i="5"/>
  <c r="AT125" i="5"/>
  <c r="AV125" i="5"/>
  <c r="AW125" i="5"/>
  <c r="AX125" i="5"/>
  <c r="AY125" i="5"/>
  <c r="AS126" i="5"/>
  <c r="AT126" i="5"/>
  <c r="AV126" i="5"/>
  <c r="AW126" i="5"/>
  <c r="AX126" i="5"/>
  <c r="AY126" i="5"/>
  <c r="AS127" i="5"/>
  <c r="AT127" i="5"/>
  <c r="AV127" i="5"/>
  <c r="AW127" i="5"/>
  <c r="AX127" i="5"/>
  <c r="AY127" i="5"/>
  <c r="AS128" i="5"/>
  <c r="AT128" i="5"/>
  <c r="AV128" i="5"/>
  <c r="AW128" i="5"/>
  <c r="AX128" i="5"/>
  <c r="AY128" i="5"/>
  <c r="AS129" i="5"/>
  <c r="AT129" i="5"/>
  <c r="AV129" i="5"/>
  <c r="AW129" i="5"/>
  <c r="AX129" i="5"/>
  <c r="AY129" i="5"/>
  <c r="AS130" i="5"/>
  <c r="AT130" i="5"/>
  <c r="AV130" i="5"/>
  <c r="AW130" i="5"/>
  <c r="AX130" i="5"/>
  <c r="AY130" i="5"/>
  <c r="AS131" i="5"/>
  <c r="AT131" i="5"/>
  <c r="AV131" i="5"/>
  <c r="AW131" i="5"/>
  <c r="AX131" i="5"/>
  <c r="AY131" i="5"/>
  <c r="AS132" i="5"/>
  <c r="AT132" i="5"/>
  <c r="AV132" i="5"/>
  <c r="AW132" i="5"/>
  <c r="AX132" i="5"/>
  <c r="AY132" i="5"/>
  <c r="AS133" i="5"/>
  <c r="AT133" i="5"/>
  <c r="AV133" i="5"/>
  <c r="AW133" i="5"/>
  <c r="AX133" i="5"/>
  <c r="AY133" i="5"/>
  <c r="AS134" i="5"/>
  <c r="AT134" i="5"/>
  <c r="AV134" i="5"/>
  <c r="AW134" i="5"/>
  <c r="AX134" i="5"/>
  <c r="AY134" i="5"/>
  <c r="AS135" i="5"/>
  <c r="AT135" i="5"/>
  <c r="AV135" i="5"/>
  <c r="AW135" i="5"/>
  <c r="AX135" i="5"/>
  <c r="AY135" i="5"/>
  <c r="AS136" i="5"/>
  <c r="AT136" i="5"/>
  <c r="AV136" i="5"/>
  <c r="AW136" i="5"/>
  <c r="AX136" i="5"/>
  <c r="AY136" i="5"/>
  <c r="AS137" i="5"/>
  <c r="AT137" i="5"/>
  <c r="AV137" i="5"/>
  <c r="AW137" i="5"/>
  <c r="AX137" i="5"/>
  <c r="AY137" i="5"/>
  <c r="AS138" i="5"/>
  <c r="AT138" i="5"/>
  <c r="AV138" i="5"/>
  <c r="AW138" i="5"/>
  <c r="AX138" i="5"/>
  <c r="AY138" i="5"/>
  <c r="AS139" i="5"/>
  <c r="AT139" i="5"/>
  <c r="AV139" i="5"/>
  <c r="AW139" i="5"/>
  <c r="AX139" i="5"/>
  <c r="AY139" i="5"/>
  <c r="AS140" i="5"/>
  <c r="AT140" i="5"/>
  <c r="AV140" i="5"/>
  <c r="AW140" i="5"/>
  <c r="AX140" i="5"/>
  <c r="AY140" i="5"/>
  <c r="AS141" i="5"/>
  <c r="AT141" i="5"/>
  <c r="AV141" i="5"/>
  <c r="AW141" i="5"/>
  <c r="AX141" i="5"/>
  <c r="AY141" i="5"/>
  <c r="AS142" i="5"/>
  <c r="AT142" i="5"/>
  <c r="AV142" i="5"/>
  <c r="AW142" i="5"/>
  <c r="AX142" i="5"/>
  <c r="AY142" i="5"/>
  <c r="AS143" i="5"/>
  <c r="AT143" i="5"/>
  <c r="AV143" i="5"/>
  <c r="AW143" i="5"/>
  <c r="AX143" i="5"/>
  <c r="AY143" i="5"/>
  <c r="AS144" i="5"/>
  <c r="AT144" i="5"/>
  <c r="AV144" i="5"/>
  <c r="AW144" i="5"/>
  <c r="AX144" i="5"/>
  <c r="AY144" i="5"/>
  <c r="AS145" i="5"/>
  <c r="AT145" i="5"/>
  <c r="AV145" i="5"/>
  <c r="AW145" i="5"/>
  <c r="AX145" i="5"/>
  <c r="AY145" i="5"/>
  <c r="AS146" i="5"/>
  <c r="AT146" i="5"/>
  <c r="AV146" i="5"/>
  <c r="AW146" i="5"/>
  <c r="AX146" i="5"/>
  <c r="AY146" i="5"/>
  <c r="AS147" i="5"/>
  <c r="AT147" i="5"/>
  <c r="AV147" i="5"/>
  <c r="AW147" i="5"/>
  <c r="AX147" i="5"/>
  <c r="AY147" i="5"/>
  <c r="AS148" i="5"/>
  <c r="AT148" i="5"/>
  <c r="AV148" i="5"/>
  <c r="AW148" i="5"/>
  <c r="AX148" i="5"/>
  <c r="AY148" i="5"/>
  <c r="AS149" i="5"/>
  <c r="AT149" i="5"/>
  <c r="AV149" i="5"/>
  <c r="AW149" i="5"/>
  <c r="AX149" i="5"/>
  <c r="AY149" i="5"/>
  <c r="AS150" i="5"/>
  <c r="AT150" i="5"/>
  <c r="AV150" i="5"/>
  <c r="AW150" i="5"/>
  <c r="AX150" i="5"/>
  <c r="AY150" i="5"/>
  <c r="AS151" i="5"/>
  <c r="AT151" i="5"/>
  <c r="AV151" i="5"/>
  <c r="AW151" i="5"/>
  <c r="AX151" i="5"/>
  <c r="AY151" i="5"/>
  <c r="AS152" i="5"/>
  <c r="AT152" i="5"/>
  <c r="AV152" i="5"/>
  <c r="AW152" i="5"/>
  <c r="AX152" i="5"/>
  <c r="AY152" i="5"/>
  <c r="AS153" i="5"/>
  <c r="AT153" i="5"/>
  <c r="AV153" i="5"/>
  <c r="AW153" i="5"/>
  <c r="AX153" i="5"/>
  <c r="AY153" i="5"/>
  <c r="AS154" i="5"/>
  <c r="AT154" i="5"/>
  <c r="AV154" i="5"/>
  <c r="AW154" i="5"/>
  <c r="AX154" i="5"/>
  <c r="AY154" i="5"/>
  <c r="AS155" i="5"/>
  <c r="AT155" i="5"/>
  <c r="AV155" i="5"/>
  <c r="AW155" i="5"/>
  <c r="AX155" i="5"/>
  <c r="AY155" i="5"/>
  <c r="AS156" i="5"/>
  <c r="AT156" i="5"/>
  <c r="AV156" i="5"/>
  <c r="AW156" i="5"/>
  <c r="AX156" i="5"/>
  <c r="AY156" i="5"/>
  <c r="AS157" i="5"/>
  <c r="AT157" i="5"/>
  <c r="AV157" i="5"/>
  <c r="AW157" i="5"/>
  <c r="AX157" i="5"/>
  <c r="AY157" i="5"/>
  <c r="AS158" i="5"/>
  <c r="AT158" i="5"/>
  <c r="AV158" i="5"/>
  <c r="AW158" i="5"/>
  <c r="AX158" i="5"/>
  <c r="AY158" i="5"/>
  <c r="AS159" i="5"/>
  <c r="AT159" i="5"/>
  <c r="AV159" i="5"/>
  <c r="AW159" i="5"/>
  <c r="AX159" i="5"/>
  <c r="AY159" i="5"/>
  <c r="AS160" i="5"/>
  <c r="AT160" i="5"/>
  <c r="AV160" i="5"/>
  <c r="AW160" i="5"/>
  <c r="AX160" i="5"/>
  <c r="AY160" i="5"/>
  <c r="AS161" i="5"/>
  <c r="AT161" i="5"/>
  <c r="AV161" i="5"/>
  <c r="AW161" i="5"/>
  <c r="AX161" i="5"/>
  <c r="AY161" i="5"/>
  <c r="AS162" i="5"/>
  <c r="AT162" i="5"/>
  <c r="AV162" i="5"/>
  <c r="AW162" i="5"/>
  <c r="AX162" i="5"/>
  <c r="AY162" i="5"/>
  <c r="AS163" i="5"/>
  <c r="AT163" i="5"/>
  <c r="AV163" i="5"/>
  <c r="AW163" i="5"/>
  <c r="AX163" i="5"/>
  <c r="AY163" i="5"/>
  <c r="AS164" i="5"/>
  <c r="AT164" i="5"/>
  <c r="AV164" i="5"/>
  <c r="AW164" i="5"/>
  <c r="AX164" i="5"/>
  <c r="AY164" i="5"/>
  <c r="AS165" i="5"/>
  <c r="AT165" i="5"/>
  <c r="AV165" i="5"/>
  <c r="AW165" i="5"/>
  <c r="AX165" i="5"/>
  <c r="AY165" i="5"/>
  <c r="AS166" i="5"/>
  <c r="AT166" i="5"/>
  <c r="AV166" i="5"/>
  <c r="AW166" i="5"/>
  <c r="AX166" i="5"/>
  <c r="AY166" i="5"/>
  <c r="AS167" i="5"/>
  <c r="AT167" i="5"/>
  <c r="AV167" i="5"/>
  <c r="AW167" i="5"/>
  <c r="AX167" i="5"/>
  <c r="AY167" i="5"/>
  <c r="AS168" i="5"/>
  <c r="AT168" i="5"/>
  <c r="AV168" i="5"/>
  <c r="AW168" i="5"/>
  <c r="AX168" i="5"/>
  <c r="AY168" i="5"/>
  <c r="AS169" i="5"/>
  <c r="AT169" i="5"/>
  <c r="AV169" i="5"/>
  <c r="AW169" i="5"/>
  <c r="AX169" i="5"/>
  <c r="AY169" i="5"/>
  <c r="AS170" i="5"/>
  <c r="AT170" i="5"/>
  <c r="AV170" i="5"/>
  <c r="AW170" i="5"/>
  <c r="AX170" i="5"/>
  <c r="AY170" i="5"/>
  <c r="AS171" i="5"/>
  <c r="AT171" i="5"/>
  <c r="AV171" i="5"/>
  <c r="AW171" i="5"/>
  <c r="AX171" i="5"/>
  <c r="AY171" i="5"/>
  <c r="AS172" i="5"/>
  <c r="AT172" i="5"/>
  <c r="AV172" i="5"/>
  <c r="AW172" i="5"/>
  <c r="AX172" i="5"/>
  <c r="AY172" i="5"/>
  <c r="AS173" i="5"/>
  <c r="AT173" i="5"/>
  <c r="AV173" i="5"/>
  <c r="AW173" i="5"/>
  <c r="AX173" i="5"/>
  <c r="AY173" i="5"/>
  <c r="AS174" i="5"/>
  <c r="AT174" i="5"/>
  <c r="AV174" i="5"/>
  <c r="AW174" i="5"/>
  <c r="AX174" i="5"/>
  <c r="AY174" i="5"/>
  <c r="AS175" i="5"/>
  <c r="AT175" i="5"/>
  <c r="AV175" i="5"/>
  <c r="AW175" i="5"/>
  <c r="AX175" i="5"/>
  <c r="AY175" i="5"/>
  <c r="AS176" i="5"/>
  <c r="AT176" i="5"/>
  <c r="AV176" i="5"/>
  <c r="AW176" i="5"/>
  <c r="AX176" i="5"/>
  <c r="AY176" i="5"/>
  <c r="AS177" i="5"/>
  <c r="AT177" i="5"/>
  <c r="AV177" i="5"/>
  <c r="AW177" i="5"/>
  <c r="AX177" i="5"/>
  <c r="AY177" i="5"/>
  <c r="AS178" i="5"/>
  <c r="AT178" i="5"/>
  <c r="AV178" i="5"/>
  <c r="AW178" i="5"/>
  <c r="AX178" i="5"/>
  <c r="AY178" i="5"/>
  <c r="AS179" i="5"/>
  <c r="AT179" i="5"/>
  <c r="AV179" i="5"/>
  <c r="AW179" i="5"/>
  <c r="AX179" i="5"/>
  <c r="AY179" i="5"/>
  <c r="AS180" i="5"/>
  <c r="AT180" i="5"/>
  <c r="AV180" i="5"/>
  <c r="AW180" i="5"/>
  <c r="AX180" i="5"/>
  <c r="AY180" i="5"/>
  <c r="AS181" i="5"/>
  <c r="AT181" i="5"/>
  <c r="AV181" i="5"/>
  <c r="AW181" i="5"/>
  <c r="AX181" i="5"/>
  <c r="AY181" i="5"/>
  <c r="AS182" i="5"/>
  <c r="AT182" i="5"/>
  <c r="AV182" i="5"/>
  <c r="AW182" i="5"/>
  <c r="AX182" i="5"/>
  <c r="AY182" i="5"/>
  <c r="AS183" i="5"/>
  <c r="AT183" i="5"/>
  <c r="AV183" i="5"/>
  <c r="AW183" i="5"/>
  <c r="AX183" i="5"/>
  <c r="AY183" i="5"/>
  <c r="AS184" i="5"/>
  <c r="AT184" i="5"/>
  <c r="AV184" i="5"/>
  <c r="AW184" i="5"/>
  <c r="AX184" i="5"/>
  <c r="AY184" i="5"/>
  <c r="AS185" i="5"/>
  <c r="AT185" i="5"/>
  <c r="AV185" i="5"/>
  <c r="AW185" i="5"/>
  <c r="AX185" i="5"/>
  <c r="AY185" i="5"/>
  <c r="AS186" i="5"/>
  <c r="AT186" i="5"/>
  <c r="AV186" i="5"/>
  <c r="AW186" i="5"/>
  <c r="AX186" i="5"/>
  <c r="AY186" i="5"/>
  <c r="AS187" i="5"/>
  <c r="AT187" i="5"/>
  <c r="AV187" i="5"/>
  <c r="AW187" i="5"/>
  <c r="AX187" i="5"/>
  <c r="AY187" i="5"/>
  <c r="AS188" i="5"/>
  <c r="AT188" i="5"/>
  <c r="AV188" i="5"/>
  <c r="AW188" i="5"/>
  <c r="AX188" i="5"/>
  <c r="AY188" i="5"/>
  <c r="AS189" i="5"/>
  <c r="AT189" i="5"/>
  <c r="AV189" i="5"/>
  <c r="AW189" i="5"/>
  <c r="AX189" i="5"/>
  <c r="AY189" i="5"/>
  <c r="AS190" i="5"/>
  <c r="AT190" i="5"/>
  <c r="AV190" i="5"/>
  <c r="AW190" i="5"/>
  <c r="AX190" i="5"/>
  <c r="AY190" i="5"/>
  <c r="AS191" i="5"/>
  <c r="AT191" i="5"/>
  <c r="AV191" i="5"/>
  <c r="AW191" i="5"/>
  <c r="AX191" i="5"/>
  <c r="AY191" i="5"/>
  <c r="AS192" i="5"/>
  <c r="AT192" i="5"/>
  <c r="AV192" i="5"/>
  <c r="AW192" i="5"/>
  <c r="AX192" i="5"/>
  <c r="AY192" i="5"/>
  <c r="AS193" i="5"/>
  <c r="AT193" i="5"/>
  <c r="AV193" i="5"/>
  <c r="AW193" i="5"/>
  <c r="AX193" i="5"/>
  <c r="AY193" i="5"/>
  <c r="AS194" i="5"/>
  <c r="AT194" i="5"/>
  <c r="AV194" i="5"/>
  <c r="AW194" i="5"/>
  <c r="AX194" i="5"/>
  <c r="AY194" i="5"/>
  <c r="AS195" i="5"/>
  <c r="AT195" i="5"/>
  <c r="AV195" i="5"/>
  <c r="AW195" i="5"/>
  <c r="AX195" i="5"/>
  <c r="AY195" i="5"/>
  <c r="AS196" i="5"/>
  <c r="AT196" i="5"/>
  <c r="AV196" i="5"/>
  <c r="AW196" i="5"/>
  <c r="AX196" i="5"/>
  <c r="AY196" i="5"/>
  <c r="AS197" i="5"/>
  <c r="AT197" i="5"/>
  <c r="AV197" i="5"/>
  <c r="AW197" i="5"/>
  <c r="AX197" i="5"/>
  <c r="AY197" i="5"/>
  <c r="AS198" i="5"/>
  <c r="AT198" i="5"/>
  <c r="AV198" i="5"/>
  <c r="AW198" i="5"/>
  <c r="AX198" i="5"/>
  <c r="AY198" i="5"/>
  <c r="AS199" i="5"/>
  <c r="AT199" i="5"/>
  <c r="AV199" i="5"/>
  <c r="AW199" i="5"/>
  <c r="AX199" i="5"/>
  <c r="AY199" i="5"/>
  <c r="AX198" i="2"/>
  <c r="AW198" i="2"/>
  <c r="AV198" i="2"/>
  <c r="AU198" i="2"/>
  <c r="AT198" i="2"/>
  <c r="AR198" i="2"/>
  <c r="AQ198" i="2"/>
  <c r="AN198" i="2"/>
  <c r="AX197" i="2"/>
  <c r="AW197" i="2"/>
  <c r="AV197" i="2"/>
  <c r="AU197" i="2"/>
  <c r="AT197" i="2"/>
  <c r="AR197" i="2"/>
  <c r="AQ197" i="2"/>
  <c r="AN197" i="2"/>
  <c r="AX196" i="2"/>
  <c r="AW196" i="2"/>
  <c r="AV196" i="2"/>
  <c r="AU196" i="2"/>
  <c r="AT196" i="2"/>
  <c r="AR196" i="2"/>
  <c r="AQ196" i="2"/>
  <c r="AN196" i="2"/>
  <c r="AX195" i="2"/>
  <c r="AW195" i="2"/>
  <c r="AV195" i="2"/>
  <c r="AU195" i="2"/>
  <c r="AT195" i="2"/>
  <c r="AR195" i="2"/>
  <c r="AQ195" i="2"/>
  <c r="AN195" i="2"/>
  <c r="AX194" i="2"/>
  <c r="AW194" i="2"/>
  <c r="AV194" i="2"/>
  <c r="AU194" i="2"/>
  <c r="AT194" i="2"/>
  <c r="AR194" i="2"/>
  <c r="AQ194" i="2"/>
  <c r="AN194" i="2"/>
  <c r="AX193" i="2"/>
  <c r="AW193" i="2"/>
  <c r="AV193" i="2"/>
  <c r="AU193" i="2"/>
  <c r="AT193" i="2"/>
  <c r="AR193" i="2"/>
  <c r="AQ193" i="2"/>
  <c r="AN193" i="2"/>
  <c r="AX192" i="2"/>
  <c r="AW192" i="2"/>
  <c r="AV192" i="2"/>
  <c r="AU192" i="2"/>
  <c r="AT192" i="2"/>
  <c r="AR192" i="2"/>
  <c r="AQ192" i="2"/>
  <c r="AN192" i="2"/>
  <c r="AX191" i="2"/>
  <c r="AW191" i="2"/>
  <c r="AV191" i="2"/>
  <c r="AU191" i="2"/>
  <c r="AT191" i="2"/>
  <c r="AR191" i="2"/>
  <c r="AQ191" i="2"/>
  <c r="AN191" i="2"/>
  <c r="AX190" i="2"/>
  <c r="AW190" i="2"/>
  <c r="AV190" i="2"/>
  <c r="AU190" i="2"/>
  <c r="AT190" i="2"/>
  <c r="AR190" i="2"/>
  <c r="AQ190" i="2"/>
  <c r="AN190" i="2"/>
  <c r="AX189" i="2"/>
  <c r="AW189" i="2"/>
  <c r="AV189" i="2"/>
  <c r="AU189" i="2"/>
  <c r="AT189" i="2"/>
  <c r="AR189" i="2"/>
  <c r="AQ189" i="2"/>
  <c r="AN189" i="2"/>
  <c r="AX188" i="2"/>
  <c r="AW188" i="2"/>
  <c r="AV188" i="2"/>
  <c r="AU188" i="2"/>
  <c r="AT188" i="2"/>
  <c r="AR188" i="2"/>
  <c r="AQ188" i="2"/>
  <c r="AN188" i="2"/>
  <c r="AX187" i="2"/>
  <c r="AW187" i="2"/>
  <c r="AV187" i="2"/>
  <c r="AU187" i="2"/>
  <c r="AT187" i="2"/>
  <c r="AR187" i="2"/>
  <c r="AQ187" i="2"/>
  <c r="AN187" i="2"/>
  <c r="AX186" i="2"/>
  <c r="AW186" i="2"/>
  <c r="AV186" i="2"/>
  <c r="AU186" i="2"/>
  <c r="AT186" i="2"/>
  <c r="AR186" i="2"/>
  <c r="AQ186" i="2"/>
  <c r="AN186" i="2"/>
  <c r="AX185" i="2"/>
  <c r="AW185" i="2"/>
  <c r="AV185" i="2"/>
  <c r="AU185" i="2"/>
  <c r="AT185" i="2"/>
  <c r="AR185" i="2"/>
  <c r="AQ185" i="2"/>
  <c r="AN185" i="2"/>
  <c r="AX184" i="2"/>
  <c r="AW184" i="2"/>
  <c r="AV184" i="2"/>
  <c r="AU184" i="2"/>
  <c r="AT184" i="2"/>
  <c r="AR184" i="2"/>
  <c r="AQ184" i="2"/>
  <c r="AN184" i="2"/>
  <c r="AX183" i="2"/>
  <c r="AW183" i="2"/>
  <c r="AV183" i="2"/>
  <c r="AU183" i="2"/>
  <c r="AT183" i="2"/>
  <c r="AR183" i="2"/>
  <c r="AQ183" i="2"/>
  <c r="AN183" i="2"/>
  <c r="AX182" i="2"/>
  <c r="AW182" i="2"/>
  <c r="AV182" i="2"/>
  <c r="AU182" i="2"/>
  <c r="AT182" i="2"/>
  <c r="AR182" i="2"/>
  <c r="AQ182" i="2"/>
  <c r="AN182" i="2"/>
  <c r="AX181" i="2"/>
  <c r="AW181" i="2"/>
  <c r="AV181" i="2"/>
  <c r="AU181" i="2"/>
  <c r="AT181" i="2"/>
  <c r="AR181" i="2"/>
  <c r="AQ181" i="2"/>
  <c r="AN181" i="2"/>
  <c r="AX180" i="2"/>
  <c r="AW180" i="2"/>
  <c r="AV180" i="2"/>
  <c r="AU180" i="2"/>
  <c r="AT180" i="2"/>
  <c r="AR180" i="2"/>
  <c r="AQ180" i="2"/>
  <c r="AN180" i="2"/>
  <c r="AX179" i="2"/>
  <c r="AW179" i="2"/>
  <c r="AV179" i="2"/>
  <c r="AU179" i="2"/>
  <c r="AT179" i="2"/>
  <c r="AR179" i="2"/>
  <c r="AQ179" i="2"/>
  <c r="AN179" i="2"/>
  <c r="AX178" i="2"/>
  <c r="AW178" i="2"/>
  <c r="AV178" i="2"/>
  <c r="AU178" i="2"/>
  <c r="AT178" i="2"/>
  <c r="AR178" i="2"/>
  <c r="AQ178" i="2"/>
  <c r="AN178" i="2"/>
  <c r="AX177" i="2"/>
  <c r="AW177" i="2"/>
  <c r="AV177" i="2"/>
  <c r="AU177" i="2"/>
  <c r="AT177" i="2"/>
  <c r="AR177" i="2"/>
  <c r="AQ177" i="2"/>
  <c r="AN177" i="2"/>
  <c r="AX176" i="2"/>
  <c r="AW176" i="2"/>
  <c r="AV176" i="2"/>
  <c r="AU176" i="2"/>
  <c r="AT176" i="2"/>
  <c r="AR176" i="2"/>
  <c r="AQ176" i="2"/>
  <c r="AN176" i="2"/>
  <c r="AX175" i="2"/>
  <c r="AW175" i="2"/>
  <c r="AV175" i="2"/>
  <c r="AU175" i="2"/>
  <c r="AT175" i="2"/>
  <c r="AR175" i="2"/>
  <c r="AQ175" i="2"/>
  <c r="AN175" i="2"/>
  <c r="AX174" i="2"/>
  <c r="AW174" i="2"/>
  <c r="AV174" i="2"/>
  <c r="AU174" i="2"/>
  <c r="AT174" i="2"/>
  <c r="AR174" i="2"/>
  <c r="AQ174" i="2"/>
  <c r="AN174" i="2"/>
  <c r="AX173" i="2"/>
  <c r="AW173" i="2"/>
  <c r="AV173" i="2"/>
  <c r="AU173" i="2"/>
  <c r="AT173" i="2"/>
  <c r="AR173" i="2"/>
  <c r="AQ173" i="2"/>
  <c r="AN173" i="2"/>
  <c r="AX172" i="2"/>
  <c r="AW172" i="2"/>
  <c r="AV172" i="2"/>
  <c r="AU172" i="2"/>
  <c r="AT172" i="2"/>
  <c r="AR172" i="2"/>
  <c r="AQ172" i="2"/>
  <c r="AN172" i="2"/>
  <c r="AX171" i="2"/>
  <c r="AW171" i="2"/>
  <c r="AV171" i="2"/>
  <c r="AU171" i="2"/>
  <c r="AT171" i="2"/>
  <c r="AR171" i="2"/>
  <c r="AQ171" i="2"/>
  <c r="AN171" i="2"/>
  <c r="AX170" i="2"/>
  <c r="AW170" i="2"/>
  <c r="AV170" i="2"/>
  <c r="AU170" i="2"/>
  <c r="AT170" i="2"/>
  <c r="AR170" i="2"/>
  <c r="AQ170" i="2"/>
  <c r="AN170" i="2"/>
  <c r="AX169" i="2"/>
  <c r="AW169" i="2"/>
  <c r="AV169" i="2"/>
  <c r="AU169" i="2"/>
  <c r="AT169" i="2"/>
  <c r="AR169" i="2"/>
  <c r="AQ169" i="2"/>
  <c r="AN169" i="2"/>
  <c r="AX168" i="2"/>
  <c r="AW168" i="2"/>
  <c r="AV168" i="2"/>
  <c r="AU168" i="2"/>
  <c r="AT168" i="2"/>
  <c r="AR168" i="2"/>
  <c r="AQ168" i="2"/>
  <c r="AN168" i="2"/>
  <c r="AX167" i="2"/>
  <c r="AW167" i="2"/>
  <c r="AV167" i="2"/>
  <c r="AU167" i="2"/>
  <c r="AT167" i="2"/>
  <c r="AR167" i="2"/>
  <c r="AQ167" i="2"/>
  <c r="AN167" i="2"/>
  <c r="AX166" i="2"/>
  <c r="AW166" i="2"/>
  <c r="AV166" i="2"/>
  <c r="AU166" i="2"/>
  <c r="AT166" i="2"/>
  <c r="AR166" i="2"/>
  <c r="AQ166" i="2"/>
  <c r="AN166" i="2"/>
  <c r="AX165" i="2"/>
  <c r="AW165" i="2"/>
  <c r="AV165" i="2"/>
  <c r="AU165" i="2"/>
  <c r="AT165" i="2"/>
  <c r="AR165" i="2"/>
  <c r="AQ165" i="2"/>
  <c r="AN165" i="2"/>
  <c r="AX164" i="2"/>
  <c r="AW164" i="2"/>
  <c r="AV164" i="2"/>
  <c r="AU164" i="2"/>
  <c r="AT164" i="2"/>
  <c r="AR164" i="2"/>
  <c r="AQ164" i="2"/>
  <c r="AN164" i="2"/>
  <c r="AX163" i="2"/>
  <c r="AW163" i="2"/>
  <c r="AV163" i="2"/>
  <c r="AU163" i="2"/>
  <c r="AT163" i="2"/>
  <c r="AR163" i="2"/>
  <c r="AQ163" i="2"/>
  <c r="AN163" i="2"/>
  <c r="AX162" i="2"/>
  <c r="AW162" i="2"/>
  <c r="AV162" i="2"/>
  <c r="AU162" i="2"/>
  <c r="AT162" i="2"/>
  <c r="AR162" i="2"/>
  <c r="AQ162" i="2"/>
  <c r="AN162" i="2"/>
  <c r="AX161" i="2"/>
  <c r="AW161" i="2"/>
  <c r="AV161" i="2"/>
  <c r="AU161" i="2"/>
  <c r="AT161" i="2"/>
  <c r="AR161" i="2"/>
  <c r="AQ161" i="2"/>
  <c r="AN161" i="2"/>
  <c r="AX160" i="2"/>
  <c r="AW160" i="2"/>
  <c r="AV160" i="2"/>
  <c r="AU160" i="2"/>
  <c r="AT160" i="2"/>
  <c r="AR160" i="2"/>
  <c r="AQ160" i="2"/>
  <c r="AN160" i="2"/>
  <c r="AX159" i="2"/>
  <c r="AW159" i="2"/>
  <c r="AV159" i="2"/>
  <c r="AU159" i="2"/>
  <c r="AT159" i="2"/>
  <c r="AR159" i="2"/>
  <c r="AQ159" i="2"/>
  <c r="AN159" i="2"/>
  <c r="AX158" i="2"/>
  <c r="AW158" i="2"/>
  <c r="AV158" i="2"/>
  <c r="AU158" i="2"/>
  <c r="AT158" i="2"/>
  <c r="AR158" i="2"/>
  <c r="AQ158" i="2"/>
  <c r="AN158" i="2"/>
  <c r="AX157" i="2"/>
  <c r="AW157" i="2"/>
  <c r="AV157" i="2"/>
  <c r="AU157" i="2"/>
  <c r="AT157" i="2"/>
  <c r="AR157" i="2"/>
  <c r="AQ157" i="2"/>
  <c r="AN157" i="2"/>
  <c r="AX156" i="2"/>
  <c r="AW156" i="2"/>
  <c r="AV156" i="2"/>
  <c r="AU156" i="2"/>
  <c r="AT156" i="2"/>
  <c r="AR156" i="2"/>
  <c r="AQ156" i="2"/>
  <c r="AN156" i="2"/>
  <c r="AX155" i="2"/>
  <c r="AW155" i="2"/>
  <c r="AV155" i="2"/>
  <c r="AU155" i="2"/>
  <c r="AT155" i="2"/>
  <c r="AR155" i="2"/>
  <c r="AQ155" i="2"/>
  <c r="AN155" i="2"/>
  <c r="AX154" i="2"/>
  <c r="AW154" i="2"/>
  <c r="AV154" i="2"/>
  <c r="AU154" i="2"/>
  <c r="AT154" i="2"/>
  <c r="AR154" i="2"/>
  <c r="AQ154" i="2"/>
  <c r="AN154" i="2"/>
  <c r="AX153" i="2"/>
  <c r="AW153" i="2"/>
  <c r="AV153" i="2"/>
  <c r="AU153" i="2"/>
  <c r="AT153" i="2"/>
  <c r="AR153" i="2"/>
  <c r="AQ153" i="2"/>
  <c r="AN153" i="2"/>
  <c r="AX152" i="2"/>
  <c r="AW152" i="2"/>
  <c r="AV152" i="2"/>
  <c r="AU152" i="2"/>
  <c r="AT152" i="2"/>
  <c r="AR152" i="2"/>
  <c r="AQ152" i="2"/>
  <c r="AN152" i="2"/>
  <c r="AX151" i="2"/>
  <c r="AW151" i="2"/>
  <c r="AV151" i="2"/>
  <c r="AU151" i="2"/>
  <c r="AT151" i="2"/>
  <c r="AR151" i="2"/>
  <c r="AQ151" i="2"/>
  <c r="AN151" i="2"/>
  <c r="AX150" i="2"/>
  <c r="AW150" i="2"/>
  <c r="AV150" i="2"/>
  <c r="AU150" i="2"/>
  <c r="AT150" i="2"/>
  <c r="AR150" i="2"/>
  <c r="AQ150" i="2"/>
  <c r="AN150" i="2"/>
  <c r="AX149" i="2"/>
  <c r="AW149" i="2"/>
  <c r="AV149" i="2"/>
  <c r="AU149" i="2"/>
  <c r="AT149" i="2"/>
  <c r="AR149" i="2"/>
  <c r="AQ149" i="2"/>
  <c r="AN149" i="2"/>
  <c r="AX148" i="2"/>
  <c r="AW148" i="2"/>
  <c r="AV148" i="2"/>
  <c r="AU148" i="2"/>
  <c r="AT148" i="2"/>
  <c r="AR148" i="2"/>
  <c r="AQ148" i="2"/>
  <c r="AN148" i="2"/>
  <c r="AX147" i="2"/>
  <c r="AW147" i="2"/>
  <c r="AV147" i="2"/>
  <c r="AU147" i="2"/>
  <c r="AT147" i="2"/>
  <c r="AR147" i="2"/>
  <c r="AQ147" i="2"/>
  <c r="AN147" i="2"/>
  <c r="AX146" i="2"/>
  <c r="AW146" i="2"/>
  <c r="AV146" i="2"/>
  <c r="AU146" i="2"/>
  <c r="AT146" i="2"/>
  <c r="AR146" i="2"/>
  <c r="AQ146" i="2"/>
  <c r="AN146" i="2"/>
  <c r="AX145" i="2"/>
  <c r="AW145" i="2"/>
  <c r="AV145" i="2"/>
  <c r="AU145" i="2"/>
  <c r="AT145" i="2"/>
  <c r="AR145" i="2"/>
  <c r="AQ145" i="2"/>
  <c r="AN145" i="2"/>
  <c r="AX144" i="2"/>
  <c r="AW144" i="2"/>
  <c r="AV144" i="2"/>
  <c r="AU144" i="2"/>
  <c r="AT144" i="2"/>
  <c r="AR144" i="2"/>
  <c r="AQ144" i="2"/>
  <c r="AN144" i="2"/>
  <c r="AX143" i="2"/>
  <c r="AW143" i="2"/>
  <c r="AV143" i="2"/>
  <c r="AU143" i="2"/>
  <c r="AT143" i="2"/>
  <c r="AR143" i="2"/>
  <c r="AQ143" i="2"/>
  <c r="AN143" i="2"/>
  <c r="AX142" i="2"/>
  <c r="AW142" i="2"/>
  <c r="AV142" i="2"/>
  <c r="AU142" i="2"/>
  <c r="AT142" i="2"/>
  <c r="AR142" i="2"/>
  <c r="AQ142" i="2"/>
  <c r="AN142" i="2"/>
  <c r="AX141" i="2"/>
  <c r="AW141" i="2"/>
  <c r="AV141" i="2"/>
  <c r="AU141" i="2"/>
  <c r="AT141" i="2"/>
  <c r="AR141" i="2"/>
  <c r="AQ141" i="2"/>
  <c r="AN141" i="2"/>
  <c r="AX140" i="2"/>
  <c r="AW140" i="2"/>
  <c r="AV140" i="2"/>
  <c r="AU140" i="2"/>
  <c r="AT140" i="2"/>
  <c r="AR140" i="2"/>
  <c r="AQ140" i="2"/>
  <c r="AN140" i="2"/>
  <c r="AX139" i="2"/>
  <c r="AW139" i="2"/>
  <c r="AV139" i="2"/>
  <c r="AU139" i="2"/>
  <c r="AT139" i="2"/>
  <c r="AR139" i="2"/>
  <c r="AQ139" i="2"/>
  <c r="AN139" i="2"/>
  <c r="AX138" i="2"/>
  <c r="AW138" i="2"/>
  <c r="AV138" i="2"/>
  <c r="AU138" i="2"/>
  <c r="AT138" i="2"/>
  <c r="AR138" i="2"/>
  <c r="AQ138" i="2"/>
  <c r="AN138" i="2"/>
  <c r="AX137" i="2"/>
  <c r="AW137" i="2"/>
  <c r="AV137" i="2"/>
  <c r="AU137" i="2"/>
  <c r="AT137" i="2"/>
  <c r="AR137" i="2"/>
  <c r="AQ137" i="2"/>
  <c r="AN137" i="2"/>
  <c r="AX136" i="2"/>
  <c r="AW136" i="2"/>
  <c r="AV136" i="2"/>
  <c r="AU136" i="2"/>
  <c r="AT136" i="2"/>
  <c r="AR136" i="2"/>
  <c r="AQ136" i="2"/>
  <c r="AN136" i="2"/>
  <c r="AX135" i="2"/>
  <c r="AW135" i="2"/>
  <c r="AV135" i="2"/>
  <c r="AU135" i="2"/>
  <c r="AT135" i="2"/>
  <c r="AR135" i="2"/>
  <c r="AQ135" i="2"/>
  <c r="AN135" i="2"/>
  <c r="AX134" i="2"/>
  <c r="AW134" i="2"/>
  <c r="AV134" i="2"/>
  <c r="AU134" i="2"/>
  <c r="AT134" i="2"/>
  <c r="AR134" i="2"/>
  <c r="AQ134" i="2"/>
  <c r="AN134" i="2"/>
  <c r="AX133" i="2"/>
  <c r="AW133" i="2"/>
  <c r="AV133" i="2"/>
  <c r="AU133" i="2"/>
  <c r="AT133" i="2"/>
  <c r="AR133" i="2"/>
  <c r="AQ133" i="2"/>
  <c r="AN133" i="2"/>
  <c r="AX132" i="2"/>
  <c r="AW132" i="2"/>
  <c r="AV132" i="2"/>
  <c r="AU132" i="2"/>
  <c r="AT132" i="2"/>
  <c r="AR132" i="2"/>
  <c r="AQ132" i="2"/>
  <c r="AN132" i="2"/>
  <c r="AX131" i="2"/>
  <c r="AW131" i="2"/>
  <c r="AV131" i="2"/>
  <c r="AU131" i="2"/>
  <c r="AT131" i="2"/>
  <c r="AR131" i="2"/>
  <c r="AQ131" i="2"/>
  <c r="AN131" i="2"/>
  <c r="AX130" i="2"/>
  <c r="AW130" i="2"/>
  <c r="AV130" i="2"/>
  <c r="AU130" i="2"/>
  <c r="AT130" i="2"/>
  <c r="AR130" i="2"/>
  <c r="AQ130" i="2"/>
  <c r="AN130" i="2"/>
  <c r="AX129" i="2"/>
  <c r="AW129" i="2"/>
  <c r="AV129" i="2"/>
  <c r="AU129" i="2"/>
  <c r="AT129" i="2"/>
  <c r="AR129" i="2"/>
  <c r="AQ129" i="2"/>
  <c r="AN129" i="2"/>
  <c r="AX128" i="2"/>
  <c r="AW128" i="2"/>
  <c r="AV128" i="2"/>
  <c r="AU128" i="2"/>
  <c r="AT128" i="2"/>
  <c r="AR128" i="2"/>
  <c r="AQ128" i="2"/>
  <c r="AN128" i="2"/>
  <c r="AX127" i="2"/>
  <c r="AW127" i="2"/>
  <c r="AV127" i="2"/>
  <c r="AU127" i="2"/>
  <c r="AT127" i="2"/>
  <c r="AR127" i="2"/>
  <c r="AQ127" i="2"/>
  <c r="AN127" i="2"/>
  <c r="AX126" i="2"/>
  <c r="AW126" i="2"/>
  <c r="AV126" i="2"/>
  <c r="AU126" i="2"/>
  <c r="AT126" i="2"/>
  <c r="AR126" i="2"/>
  <c r="AQ126" i="2"/>
  <c r="AN126" i="2"/>
  <c r="AX125" i="2"/>
  <c r="AW125" i="2"/>
  <c r="AV125" i="2"/>
  <c r="AU125" i="2"/>
  <c r="AT125" i="2"/>
  <c r="AR125" i="2"/>
  <c r="AQ125" i="2"/>
  <c r="AN125" i="2"/>
  <c r="AX124" i="2"/>
  <c r="AW124" i="2"/>
  <c r="AV124" i="2"/>
  <c r="AU124" i="2"/>
  <c r="AT124" i="2"/>
  <c r="AR124" i="2"/>
  <c r="AQ124" i="2"/>
  <c r="AN124" i="2"/>
  <c r="AX123" i="2"/>
  <c r="AW123" i="2"/>
  <c r="AV123" i="2"/>
  <c r="AU123" i="2"/>
  <c r="AT123" i="2"/>
  <c r="AR123" i="2"/>
  <c r="AQ123" i="2"/>
  <c r="AN123" i="2"/>
  <c r="AX122" i="2"/>
  <c r="AW122" i="2"/>
  <c r="AV122" i="2"/>
  <c r="AU122" i="2"/>
  <c r="AT122" i="2"/>
  <c r="AR122" i="2"/>
  <c r="AQ122" i="2"/>
  <c r="AN122" i="2"/>
  <c r="AX121" i="2"/>
  <c r="AW121" i="2"/>
  <c r="AV121" i="2"/>
  <c r="AU121" i="2"/>
  <c r="AT121" i="2"/>
  <c r="AR121" i="2"/>
  <c r="AQ121" i="2"/>
  <c r="AN121" i="2"/>
  <c r="AX120" i="2"/>
  <c r="AW120" i="2"/>
  <c r="AV120" i="2"/>
  <c r="AU120" i="2"/>
  <c r="AT120" i="2"/>
  <c r="AR120" i="2"/>
  <c r="AQ120" i="2"/>
  <c r="AN120" i="2"/>
  <c r="AX119" i="2"/>
  <c r="AW119" i="2"/>
  <c r="AV119" i="2"/>
  <c r="AU119" i="2"/>
  <c r="AT119" i="2"/>
  <c r="AR119" i="2"/>
  <c r="AQ119" i="2"/>
  <c r="AN119" i="2"/>
  <c r="AX118" i="2"/>
  <c r="AW118" i="2"/>
  <c r="AV118" i="2"/>
  <c r="AU118" i="2"/>
  <c r="AT118" i="2"/>
  <c r="AR118" i="2"/>
  <c r="AQ118" i="2"/>
  <c r="AN118" i="2"/>
  <c r="AX117" i="2"/>
  <c r="AW117" i="2"/>
  <c r="AV117" i="2"/>
  <c r="AU117" i="2"/>
  <c r="AT117" i="2"/>
  <c r="AR117" i="2"/>
  <c r="AQ117" i="2"/>
  <c r="AN117" i="2"/>
  <c r="AX116" i="2"/>
  <c r="AW116" i="2"/>
  <c r="AV116" i="2"/>
  <c r="AU116" i="2"/>
  <c r="AT116" i="2"/>
  <c r="AR116" i="2"/>
  <c r="AQ116" i="2"/>
  <c r="AN116" i="2"/>
  <c r="AX115" i="2"/>
  <c r="AW115" i="2"/>
  <c r="AV115" i="2"/>
  <c r="AU115" i="2"/>
  <c r="AT115" i="2"/>
  <c r="AR115" i="2"/>
  <c r="AQ115" i="2"/>
  <c r="AN115" i="2"/>
  <c r="AX114" i="2"/>
  <c r="AW114" i="2"/>
  <c r="AV114" i="2"/>
  <c r="AU114" i="2"/>
  <c r="AT114" i="2"/>
  <c r="AR114" i="2"/>
  <c r="AQ114" i="2"/>
  <c r="AN114" i="2"/>
  <c r="AX113" i="2"/>
  <c r="AW113" i="2"/>
  <c r="AV113" i="2"/>
  <c r="AU113" i="2"/>
  <c r="AT113" i="2"/>
  <c r="AR113" i="2"/>
  <c r="AQ113" i="2"/>
  <c r="AN113" i="2"/>
  <c r="AX112" i="2"/>
  <c r="AW112" i="2"/>
  <c r="AV112" i="2"/>
  <c r="AU112" i="2"/>
  <c r="AT112" i="2"/>
  <c r="AR112" i="2"/>
  <c r="AQ112" i="2"/>
  <c r="AN112" i="2"/>
  <c r="AX111" i="2"/>
  <c r="AW111" i="2"/>
  <c r="AV111" i="2"/>
  <c r="AU111" i="2"/>
  <c r="AT111" i="2"/>
  <c r="AR111" i="2"/>
  <c r="AQ111" i="2"/>
  <c r="AN111" i="2"/>
  <c r="AW110" i="2"/>
  <c r="AR110" i="2"/>
  <c r="AQ110" i="2"/>
  <c r="AN110" i="2"/>
  <c r="AX109" i="2"/>
  <c r="AW109" i="2"/>
  <c r="AV109" i="2"/>
  <c r="AU109" i="2"/>
  <c r="AT109" i="2"/>
  <c r="AR109" i="2"/>
  <c r="AQ109" i="2"/>
  <c r="AN109" i="2"/>
  <c r="E17" i="8"/>
  <c r="X22" i="13"/>
  <c r="X23" i="13"/>
  <c r="R24" i="13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C17" i="13"/>
  <c r="E17" i="13"/>
  <c r="C18" i="13"/>
  <c r="D17" i="13"/>
  <c r="F17" i="13"/>
  <c r="O20" i="6"/>
  <c r="G52" i="2"/>
  <c r="G77" i="2"/>
  <c r="Z26" i="6"/>
  <c r="Z20" i="15"/>
  <c r="O20" i="15"/>
  <c r="U36" i="13"/>
  <c r="R32" i="13"/>
  <c r="U46" i="8"/>
  <c r="AA36" i="13"/>
  <c r="AA36" i="8"/>
  <c r="X30" i="13"/>
  <c r="AA46" i="8"/>
  <c r="O26" i="15"/>
  <c r="Z26" i="15"/>
  <c r="Z32" i="15"/>
  <c r="O26" i="6"/>
  <c r="R24" i="8"/>
  <c r="A52" i="15"/>
  <c r="A53" i="15"/>
  <c r="AB35" i="15"/>
  <c r="O32" i="6"/>
  <c r="R30" i="8"/>
  <c r="R20" i="8"/>
  <c r="S23" i="8"/>
  <c r="S27" i="8"/>
  <c r="AJ27" i="8"/>
  <c r="X21" i="8"/>
  <c r="Y22" i="8"/>
  <c r="X29" i="8"/>
  <c r="V20" i="15"/>
  <c r="Z38" i="15"/>
  <c r="AA56" i="8"/>
  <c r="E18" i="13"/>
  <c r="D18" i="13"/>
  <c r="B19" i="13"/>
  <c r="F18" i="13"/>
  <c r="D17" i="8"/>
  <c r="Q15" i="15"/>
  <c r="R15" i="15"/>
  <c r="AB32" i="15"/>
  <c r="AE32" i="15"/>
  <c r="AB30" i="15"/>
  <c r="AE30" i="15"/>
  <c r="E19" i="13"/>
  <c r="B20" i="13"/>
  <c r="C19" i="13"/>
  <c r="G19" i="13"/>
  <c r="D19" i="13"/>
  <c r="F19" i="13"/>
  <c r="O38" i="6"/>
  <c r="F20" i="13"/>
  <c r="C20" i="13"/>
  <c r="E20" i="13"/>
  <c r="D20" i="13"/>
  <c r="B21" i="13"/>
  <c r="C21" i="13"/>
  <c r="F21" i="13"/>
  <c r="B22" i="13"/>
  <c r="AJ9" i="5"/>
  <c r="M16" i="13"/>
  <c r="AH9" i="5"/>
  <c r="L16" i="13"/>
  <c r="G62" i="5"/>
  <c r="G100" i="2"/>
  <c r="G70" i="2"/>
  <c r="G44" i="2"/>
  <c r="G99" i="2"/>
  <c r="G63" i="2"/>
  <c r="G34" i="2"/>
  <c r="T15" i="15"/>
  <c r="AF32" i="15"/>
  <c r="G106" i="5"/>
  <c r="G45" i="5"/>
  <c r="G42" i="5"/>
  <c r="G39" i="5"/>
  <c r="G32" i="5"/>
  <c r="G91" i="5"/>
  <c r="G29" i="5"/>
  <c r="G26" i="5"/>
  <c r="G22" i="5"/>
  <c r="G54" i="5"/>
  <c r="G46" i="5"/>
  <c r="G21" i="5"/>
  <c r="G69" i="5"/>
  <c r="G68" i="5"/>
  <c r="G65" i="5"/>
  <c r="G63" i="5"/>
  <c r="G16" i="5"/>
  <c r="G11" i="5"/>
  <c r="H18" i="13"/>
  <c r="G9" i="5"/>
  <c r="H16" i="13"/>
  <c r="G85" i="5"/>
  <c r="G83" i="5"/>
  <c r="G73" i="5"/>
  <c r="G15" i="5"/>
  <c r="H22" i="13"/>
  <c r="G61" i="5"/>
  <c r="G25" i="5"/>
  <c r="G89" i="5"/>
  <c r="G35" i="5"/>
  <c r="S15" i="15"/>
  <c r="V15" i="15"/>
  <c r="G101" i="5"/>
  <c r="G53" i="5"/>
  <c r="G17" i="5"/>
  <c r="G13" i="5"/>
  <c r="H20" i="13"/>
  <c r="G19" i="5"/>
  <c r="G81" i="5"/>
  <c r="G76" i="5"/>
  <c r="G58" i="5"/>
  <c r="G77" i="5"/>
  <c r="G49" i="5"/>
  <c r="G33" i="5"/>
  <c r="G25" i="2"/>
  <c r="G22" i="2"/>
  <c r="G81" i="2"/>
  <c r="G57" i="2"/>
  <c r="G48" i="2"/>
  <c r="G79" i="2"/>
  <c r="G29" i="2"/>
  <c r="G102" i="2"/>
  <c r="G50" i="2"/>
  <c r="G45" i="2"/>
  <c r="G41" i="2"/>
  <c r="G33" i="2"/>
  <c r="G89" i="2"/>
  <c r="G85" i="2"/>
  <c r="G55" i="2"/>
  <c r="G21" i="2"/>
  <c r="G104" i="2"/>
  <c r="G82" i="2"/>
  <c r="G73" i="2"/>
  <c r="G69" i="2"/>
  <c r="G65" i="2"/>
  <c r="G47" i="2"/>
  <c r="G97" i="2"/>
  <c r="G23" i="2"/>
  <c r="G8" i="2"/>
  <c r="G106" i="2"/>
  <c r="G61" i="2"/>
  <c r="G37" i="2"/>
  <c r="G18" i="2"/>
  <c r="G105" i="2"/>
  <c r="G101" i="2"/>
  <c r="G93" i="2"/>
  <c r="G66" i="2"/>
  <c r="G24" i="2"/>
  <c r="G20" i="2"/>
  <c r="G16" i="8"/>
  <c r="G99" i="5"/>
  <c r="G92" i="5"/>
  <c r="G75" i="5"/>
  <c r="G14" i="2"/>
  <c r="G17" i="2"/>
  <c r="G16" i="2"/>
  <c r="AM110" i="2"/>
  <c r="G12" i="2"/>
  <c r="AE35" i="15"/>
  <c r="AD35" i="15"/>
  <c r="AF35" i="15"/>
  <c r="AC35" i="15"/>
  <c r="AG35" i="15"/>
  <c r="L22" i="13"/>
  <c r="G22" i="13"/>
  <c r="M22" i="13"/>
  <c r="C22" i="13"/>
  <c r="F22" i="13"/>
  <c r="E22" i="13"/>
  <c r="B23" i="13"/>
  <c r="AB37" i="15"/>
  <c r="AB22" i="15"/>
  <c r="AB36" i="15"/>
  <c r="Z32" i="6"/>
  <c r="AF30" i="15"/>
  <c r="AG30" i="15"/>
  <c r="AC32" i="15"/>
  <c r="AD30" i="15"/>
  <c r="AC30" i="15"/>
  <c r="D22" i="13"/>
  <c r="A54" i="15"/>
  <c r="A55" i="15"/>
  <c r="A56" i="15"/>
  <c r="A57" i="15"/>
  <c r="A58" i="15"/>
  <c r="W14" i="15"/>
  <c r="Q17" i="15"/>
  <c r="AB29" i="15"/>
  <c r="AB21" i="15"/>
  <c r="Q19" i="15"/>
  <c r="V14" i="15"/>
  <c r="AB27" i="15"/>
  <c r="AB20" i="15"/>
  <c r="AB16" i="15"/>
  <c r="AB31" i="15"/>
  <c r="Q18" i="15"/>
  <c r="AG32" i="15"/>
  <c r="Q16" i="15"/>
  <c r="AB23" i="15"/>
  <c r="AB28" i="15"/>
  <c r="Q24" i="15"/>
  <c r="AG26" i="15"/>
  <c r="Q21" i="15"/>
  <c r="AB25" i="15"/>
  <c r="AB19" i="15"/>
  <c r="AB26" i="15"/>
  <c r="AH14" i="15"/>
  <c r="Q20" i="15"/>
  <c r="AG14" i="15"/>
  <c r="AB14" i="15"/>
  <c r="Q22" i="15"/>
  <c r="AB15" i="15"/>
  <c r="AB24" i="15"/>
  <c r="AB18" i="15"/>
  <c r="W20" i="15"/>
  <c r="AB33" i="15"/>
  <c r="AG20" i="15"/>
  <c r="AD32" i="15"/>
  <c r="U15" i="15"/>
  <c r="AH20" i="15"/>
  <c r="Q14" i="15"/>
  <c r="AB17" i="15"/>
  <c r="V26" i="15"/>
  <c r="Q29" i="15"/>
  <c r="O32" i="15"/>
  <c r="AH26" i="15"/>
  <c r="Y44" i="13"/>
  <c r="Y40" i="13"/>
  <c r="Z41" i="13"/>
  <c r="X41" i="13"/>
  <c r="X40" i="13"/>
  <c r="AA46" i="13"/>
  <c r="AA39" i="13"/>
  <c r="AG38" i="15"/>
  <c r="X32" i="8"/>
  <c r="Z32" i="8"/>
  <c r="B18" i="8"/>
  <c r="F17" i="8"/>
  <c r="C17" i="8"/>
  <c r="G17" i="8"/>
  <c r="J66" i="8"/>
  <c r="T12" i="8"/>
  <c r="Y24" i="8"/>
  <c r="Y23" i="8"/>
  <c r="Z21" i="8"/>
  <c r="S24" i="8"/>
  <c r="T21" i="8"/>
  <c r="Y17" i="8"/>
  <c r="AJ19" i="8"/>
  <c r="Z23" i="8"/>
  <c r="Y21" i="8"/>
  <c r="T23" i="8"/>
  <c r="S22" i="8"/>
  <c r="S21" i="8"/>
  <c r="Y20" i="8"/>
  <c r="Y19" i="8"/>
  <c r="T19" i="8"/>
  <c r="S19" i="8"/>
  <c r="Z19" i="8"/>
  <c r="S20" i="8"/>
  <c r="T43" i="8"/>
  <c r="X20" i="8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S44" i="8"/>
  <c r="R19" i="8"/>
  <c r="AA29" i="8"/>
  <c r="S32" i="8"/>
  <c r="X43" i="8"/>
  <c r="S29" i="8"/>
  <c r="T33" i="8"/>
  <c r="Z24" i="8"/>
  <c r="R41" i="8"/>
  <c r="R32" i="8"/>
  <c r="Z29" i="8"/>
  <c r="X24" i="8"/>
  <c r="X23" i="8"/>
  <c r="R40" i="8"/>
  <c r="R21" i="8"/>
  <c r="X31" i="8"/>
  <c r="T24" i="8"/>
  <c r="R31" i="8"/>
  <c r="S33" i="8"/>
  <c r="U29" i="8"/>
  <c r="S40" i="8"/>
  <c r="R42" i="8"/>
  <c r="U19" i="8"/>
  <c r="X19" i="8"/>
  <c r="R39" i="8"/>
  <c r="U39" i="8"/>
  <c r="S34" i="8"/>
  <c r="S42" i="8"/>
  <c r="X42" i="8"/>
  <c r="X41" i="8"/>
  <c r="S37" i="8"/>
  <c r="AJ37" i="8"/>
  <c r="X22" i="8"/>
  <c r="R34" i="8"/>
  <c r="X33" i="8"/>
  <c r="S30" i="8"/>
  <c r="Z22" i="8"/>
  <c r="Y33" i="8"/>
  <c r="T20" i="8"/>
  <c r="R22" i="8"/>
  <c r="Z44" i="8"/>
  <c r="Y27" i="8"/>
  <c r="AJ29" i="8"/>
  <c r="X30" i="8"/>
  <c r="AA19" i="8"/>
  <c r="R33" i="8"/>
  <c r="R23" i="8"/>
  <c r="AA39" i="8"/>
  <c r="S39" i="8"/>
  <c r="X44" i="8"/>
  <c r="X34" i="8"/>
  <c r="T22" i="8"/>
  <c r="T39" i="8"/>
  <c r="R29" i="8"/>
  <c r="S17" i="8"/>
  <c r="AJ17" i="8"/>
  <c r="X39" i="8"/>
  <c r="L21" i="13"/>
  <c r="M21" i="13"/>
  <c r="G21" i="13"/>
  <c r="D21" i="13"/>
  <c r="E21" i="13"/>
  <c r="AB34" i="15"/>
  <c r="S41" i="13"/>
  <c r="T43" i="13"/>
  <c r="T39" i="13"/>
  <c r="U46" i="13"/>
  <c r="U39" i="13"/>
  <c r="R40" i="13"/>
  <c r="T12" i="13"/>
  <c r="J66" i="13"/>
  <c r="Y20" i="13"/>
  <c r="Z20" i="13"/>
  <c r="S19" i="13"/>
  <c r="S17" i="13"/>
  <c r="AJ17" i="13"/>
  <c r="Z24" i="13"/>
  <c r="Z23" i="13"/>
  <c r="Z22" i="13"/>
  <c r="Z21" i="13"/>
  <c r="T24" i="13"/>
  <c r="T23" i="13"/>
  <c r="T22" i="13"/>
  <c r="T21" i="13"/>
  <c r="T20" i="13"/>
  <c r="Y24" i="13"/>
  <c r="S24" i="13"/>
  <c r="S20" i="13"/>
  <c r="Y19" i="13"/>
  <c r="S21" i="13"/>
  <c r="Y22" i="13"/>
  <c r="S22" i="13"/>
  <c r="Y17" i="13"/>
  <c r="AJ19" i="13"/>
  <c r="Y21" i="13"/>
  <c r="R23" i="13"/>
  <c r="X21" i="13"/>
  <c r="R20" i="13"/>
  <c r="Y23" i="13"/>
  <c r="X20" i="13"/>
  <c r="R21" i="13"/>
  <c r="AA19" i="13"/>
  <c r="T19" i="13"/>
  <c r="S23" i="13"/>
  <c r="X24" i="13"/>
  <c r="X19" i="13"/>
  <c r="R19" i="13"/>
  <c r="Z19" i="13"/>
  <c r="R22" i="13"/>
  <c r="U19" i="13"/>
  <c r="S27" i="13"/>
  <c r="AJ27" i="13"/>
  <c r="S29" i="13"/>
  <c r="T29" i="13"/>
  <c r="B32" i="15"/>
  <c r="R31" i="13"/>
  <c r="X29" i="13"/>
  <c r="X31" i="13"/>
  <c r="R34" i="13"/>
  <c r="R30" i="13"/>
  <c r="Y27" i="13"/>
  <c r="AJ29" i="13"/>
  <c r="Z29" i="13"/>
  <c r="X32" i="13"/>
  <c r="U29" i="13"/>
  <c r="R33" i="13"/>
  <c r="R29" i="13"/>
  <c r="AA29" i="13"/>
  <c r="X33" i="13"/>
  <c r="Y32" i="8"/>
  <c r="B54" i="6"/>
  <c r="Z51" i="8"/>
  <c r="Y47" i="8"/>
  <c r="AJ49" i="8"/>
  <c r="X49" i="8"/>
  <c r="X50" i="8"/>
  <c r="L20" i="13"/>
  <c r="M20" i="13"/>
  <c r="G20" i="13"/>
  <c r="L19" i="13"/>
  <c r="M19" i="13"/>
  <c r="Q25" i="15"/>
  <c r="Q23" i="15"/>
  <c r="X34" i="13"/>
  <c r="T51" i="8"/>
  <c r="S51" i="8"/>
  <c r="T49" i="8"/>
  <c r="T50" i="8"/>
  <c r="S49" i="8"/>
  <c r="S47" i="8"/>
  <c r="AJ47" i="8"/>
  <c r="R49" i="8"/>
  <c r="U56" i="8"/>
  <c r="R50" i="8"/>
  <c r="R51" i="8"/>
  <c r="U49" i="8"/>
  <c r="T42" i="8"/>
  <c r="L18" i="13"/>
  <c r="G18" i="13"/>
  <c r="Y49" i="8"/>
  <c r="Y51" i="8"/>
  <c r="Z49" i="8"/>
  <c r="Y50" i="8"/>
  <c r="Y37" i="8"/>
  <c r="AJ39" i="8"/>
  <c r="Y41" i="8"/>
  <c r="Z39" i="8"/>
  <c r="Y44" i="8"/>
  <c r="Z41" i="8"/>
  <c r="Y39" i="8"/>
  <c r="Y43" i="8"/>
  <c r="Y42" i="8"/>
  <c r="Z40" i="8"/>
  <c r="Z43" i="8"/>
  <c r="Y40" i="8"/>
  <c r="Z42" i="8"/>
  <c r="L17" i="13"/>
  <c r="M17" i="13"/>
  <c r="T29" i="8"/>
  <c r="Y34" i="8"/>
  <c r="Z30" i="8"/>
  <c r="Z33" i="8"/>
  <c r="Y30" i="8"/>
  <c r="Y29" i="8"/>
  <c r="T30" i="8"/>
  <c r="T44" i="8"/>
  <c r="T41" i="8"/>
  <c r="S43" i="8"/>
  <c r="T40" i="8"/>
  <c r="G95" i="5"/>
  <c r="S34" i="13"/>
  <c r="G107" i="2"/>
  <c r="G78" i="2"/>
  <c r="G105" i="5"/>
  <c r="G94" i="5"/>
  <c r="G88" i="5"/>
  <c r="G74" i="5"/>
  <c r="Y34" i="13"/>
  <c r="Y33" i="13"/>
  <c r="Y32" i="13"/>
  <c r="Y31" i="13"/>
  <c r="Y30" i="13"/>
  <c r="Z34" i="13"/>
  <c r="Z33" i="13"/>
  <c r="Z32" i="13"/>
  <c r="Z31" i="13"/>
  <c r="Z30" i="13"/>
  <c r="T31" i="8"/>
  <c r="T34" i="8"/>
  <c r="T32" i="8"/>
  <c r="Y29" i="13"/>
  <c r="G11" i="2"/>
  <c r="G87" i="5"/>
  <c r="G80" i="5"/>
  <c r="Y31" i="8"/>
  <c r="Z34" i="8"/>
  <c r="T30" i="13"/>
  <c r="T31" i="13"/>
  <c r="T32" i="13"/>
  <c r="T33" i="13"/>
  <c r="T34" i="13"/>
  <c r="Z31" i="8"/>
  <c r="S30" i="13"/>
  <c r="S31" i="13"/>
  <c r="S32" i="13"/>
  <c r="S33" i="13"/>
  <c r="AC34" i="15"/>
  <c r="AF34" i="15"/>
  <c r="AE34" i="15"/>
  <c r="AG34" i="15"/>
  <c r="AD34" i="15"/>
  <c r="AC33" i="15"/>
  <c r="AE33" i="15"/>
  <c r="AF33" i="15"/>
  <c r="AD33" i="15"/>
  <c r="AG33" i="15"/>
  <c r="AC26" i="15"/>
  <c r="AE26" i="15"/>
  <c r="AF26" i="15"/>
  <c r="AD26" i="15"/>
  <c r="AG16" i="15"/>
  <c r="AC16" i="15"/>
  <c r="AE16" i="15"/>
  <c r="AD16" i="15"/>
  <c r="AF16" i="15"/>
  <c r="B43" i="15"/>
  <c r="B54" i="15"/>
  <c r="R39" i="13"/>
  <c r="W26" i="15"/>
  <c r="R42" i="13"/>
  <c r="R43" i="13"/>
  <c r="T40" i="13"/>
  <c r="T44" i="13"/>
  <c r="S42" i="13"/>
  <c r="X44" i="13"/>
  <c r="X42" i="13"/>
  <c r="X43" i="13"/>
  <c r="Z42" i="13"/>
  <c r="Y41" i="13"/>
  <c r="Q31" i="15"/>
  <c r="Q27" i="15"/>
  <c r="V22" i="15"/>
  <c r="T22" i="15"/>
  <c r="R22" i="15"/>
  <c r="U22" i="15"/>
  <c r="S22" i="15"/>
  <c r="AG19" i="15"/>
  <c r="AE19" i="15"/>
  <c r="AF19" i="15"/>
  <c r="AD19" i="15"/>
  <c r="AC19" i="15"/>
  <c r="T24" i="15"/>
  <c r="V24" i="15"/>
  <c r="R24" i="15"/>
  <c r="U24" i="15"/>
  <c r="S24" i="15"/>
  <c r="AD20" i="15"/>
  <c r="AF20" i="15"/>
  <c r="AE20" i="15"/>
  <c r="AC20" i="15"/>
  <c r="AD21" i="15"/>
  <c r="AF21" i="15"/>
  <c r="AG21" i="15"/>
  <c r="AE21" i="15"/>
  <c r="AC21" i="15"/>
  <c r="R43" i="8"/>
  <c r="AE22" i="15"/>
  <c r="AF22" i="15"/>
  <c r="AD22" i="15"/>
  <c r="AG22" i="15"/>
  <c r="AC22" i="15"/>
  <c r="H18" i="8"/>
  <c r="D18" i="8"/>
  <c r="C18" i="8"/>
  <c r="B19" i="8"/>
  <c r="F18" i="8"/>
  <c r="E18" i="8"/>
  <c r="G18" i="8"/>
  <c r="U29" i="15"/>
  <c r="R29" i="15"/>
  <c r="V29" i="15"/>
  <c r="T29" i="15"/>
  <c r="S29" i="15"/>
  <c r="AE14" i="15"/>
  <c r="AC14" i="15"/>
  <c r="AD14" i="15"/>
  <c r="AF14" i="15"/>
  <c r="U16" i="15"/>
  <c r="V16" i="15"/>
  <c r="S16" i="15"/>
  <c r="R16" i="15"/>
  <c r="T16" i="15"/>
  <c r="S23" i="15"/>
  <c r="T23" i="15"/>
  <c r="U23" i="15"/>
  <c r="V23" i="15"/>
  <c r="R23" i="15"/>
  <c r="R44" i="13"/>
  <c r="T52" i="13"/>
  <c r="T51" i="13"/>
  <c r="T50" i="13"/>
  <c r="T54" i="13"/>
  <c r="S52" i="13"/>
  <c r="S51" i="13"/>
  <c r="S50" i="13"/>
  <c r="S47" i="13"/>
  <c r="AJ47" i="13"/>
  <c r="T53" i="13"/>
  <c r="S49" i="13"/>
  <c r="R49" i="13"/>
  <c r="S53" i="13"/>
  <c r="T49" i="13"/>
  <c r="U56" i="13"/>
  <c r="U49" i="13"/>
  <c r="S54" i="13"/>
  <c r="R52" i="13"/>
  <c r="R54" i="13"/>
  <c r="R51" i="13"/>
  <c r="R53" i="13"/>
  <c r="R50" i="13"/>
  <c r="T41" i="13"/>
  <c r="S39" i="13"/>
  <c r="S43" i="13"/>
  <c r="Z51" i="13"/>
  <c r="Z50" i="13"/>
  <c r="Y47" i="13"/>
  <c r="AJ49" i="13"/>
  <c r="Y52" i="13"/>
  <c r="Y51" i="13"/>
  <c r="Y50" i="13"/>
  <c r="Z53" i="13"/>
  <c r="Y49" i="13"/>
  <c r="Y53" i="13"/>
  <c r="Z54" i="13"/>
  <c r="X52" i="13"/>
  <c r="X50" i="13"/>
  <c r="X54" i="13"/>
  <c r="AA56" i="13"/>
  <c r="X53" i="13"/>
  <c r="X51" i="13"/>
  <c r="AA49" i="13"/>
  <c r="X49" i="13"/>
  <c r="Z52" i="13"/>
  <c r="Y54" i="13"/>
  <c r="Z49" i="13"/>
  <c r="Y37" i="13"/>
  <c r="AJ39" i="13"/>
  <c r="Z39" i="13"/>
  <c r="Z43" i="13"/>
  <c r="Y42" i="13"/>
  <c r="Q28" i="15"/>
  <c r="Q30" i="15"/>
  <c r="AF17" i="15"/>
  <c r="AD17" i="15"/>
  <c r="AE17" i="15"/>
  <c r="AG17" i="15"/>
  <c r="AC17" i="15"/>
  <c r="AE18" i="15"/>
  <c r="AG18" i="15"/>
  <c r="AC18" i="15"/>
  <c r="AF18" i="15"/>
  <c r="AD18" i="15"/>
  <c r="U20" i="15"/>
  <c r="S20" i="15"/>
  <c r="T20" i="15"/>
  <c r="R20" i="15"/>
  <c r="AG25" i="15"/>
  <c r="AC25" i="15"/>
  <c r="AE25" i="15"/>
  <c r="AD25" i="15"/>
  <c r="AF25" i="15"/>
  <c r="AE28" i="15"/>
  <c r="AD28" i="15"/>
  <c r="AF28" i="15"/>
  <c r="AG28" i="15"/>
  <c r="AC28" i="15"/>
  <c r="R18" i="15"/>
  <c r="S18" i="15"/>
  <c r="U18" i="15"/>
  <c r="V18" i="15"/>
  <c r="T18" i="15"/>
  <c r="AC27" i="15"/>
  <c r="AG27" i="15"/>
  <c r="AF27" i="15"/>
  <c r="AE27" i="15"/>
  <c r="AD27" i="15"/>
  <c r="AF29" i="15"/>
  <c r="AE29" i="15"/>
  <c r="AD29" i="15"/>
  <c r="AG29" i="15"/>
  <c r="AC29" i="15"/>
  <c r="A59" i="15"/>
  <c r="AG37" i="15"/>
  <c r="AE37" i="15"/>
  <c r="AD37" i="15"/>
  <c r="AC37" i="15"/>
  <c r="AF37" i="15"/>
  <c r="AC15" i="15"/>
  <c r="AE15" i="15"/>
  <c r="AD15" i="15"/>
  <c r="AF15" i="15"/>
  <c r="AG15" i="15"/>
  <c r="V19" i="15"/>
  <c r="T19" i="15"/>
  <c r="S19" i="15"/>
  <c r="U19" i="15"/>
  <c r="R19" i="15"/>
  <c r="AG36" i="15"/>
  <c r="AD36" i="15"/>
  <c r="AE36" i="15"/>
  <c r="AF36" i="15"/>
  <c r="AC36" i="15"/>
  <c r="S25" i="15"/>
  <c r="T25" i="15"/>
  <c r="U25" i="15"/>
  <c r="R25" i="15"/>
  <c r="V25" i="15"/>
  <c r="R41" i="13"/>
  <c r="S37" i="13"/>
  <c r="AJ37" i="13"/>
  <c r="T42" i="13"/>
  <c r="S40" i="13"/>
  <c r="S44" i="13"/>
  <c r="S41" i="8"/>
  <c r="S50" i="8"/>
  <c r="X51" i="8"/>
  <c r="A51" i="6"/>
  <c r="S52" i="8"/>
  <c r="AA49" i="8"/>
  <c r="Z50" i="8"/>
  <c r="X40" i="8"/>
  <c r="R44" i="8"/>
  <c r="X39" i="13"/>
  <c r="Z44" i="13"/>
  <c r="Z40" i="13"/>
  <c r="Y39" i="13"/>
  <c r="Y43" i="13"/>
  <c r="W32" i="15"/>
  <c r="Q36" i="15"/>
  <c r="V32" i="15"/>
  <c r="Q37" i="15"/>
  <c r="Q33" i="15"/>
  <c r="Q35" i="15"/>
  <c r="Q34" i="15"/>
  <c r="O38" i="15"/>
  <c r="AH32" i="15"/>
  <c r="Q32" i="15"/>
  <c r="Q26" i="15"/>
  <c r="T14" i="15"/>
  <c r="R14" i="15"/>
  <c r="U14" i="15"/>
  <c r="S14" i="15"/>
  <c r="AG24" i="15"/>
  <c r="AF24" i="15"/>
  <c r="AD24" i="15"/>
  <c r="AC24" i="15"/>
  <c r="AE24" i="15"/>
  <c r="S21" i="15"/>
  <c r="U21" i="15"/>
  <c r="R21" i="15"/>
  <c r="V21" i="15"/>
  <c r="T21" i="15"/>
  <c r="AE23" i="15"/>
  <c r="AC23" i="15"/>
  <c r="AG23" i="15"/>
  <c r="AF23" i="15"/>
  <c r="AD23" i="15"/>
  <c r="AC31" i="15"/>
  <c r="AE31" i="15"/>
  <c r="AF31" i="15"/>
  <c r="AG31" i="15"/>
  <c r="AD31" i="15"/>
  <c r="S17" i="15"/>
  <c r="U17" i="15"/>
  <c r="V17" i="15"/>
  <c r="T17" i="15"/>
  <c r="R17" i="15"/>
  <c r="Z38" i="6"/>
  <c r="L23" i="13"/>
  <c r="M23" i="13"/>
  <c r="D23" i="13"/>
  <c r="B24" i="13"/>
  <c r="F23" i="13"/>
  <c r="C23" i="13"/>
  <c r="E23" i="13"/>
  <c r="H23" i="13"/>
  <c r="G23" i="13"/>
  <c r="L24" i="13"/>
  <c r="M24" i="13"/>
  <c r="B25" i="13"/>
  <c r="C24" i="13"/>
  <c r="G24" i="13"/>
  <c r="D24" i="13"/>
  <c r="F24" i="13"/>
  <c r="E24" i="13"/>
  <c r="H24" i="13"/>
  <c r="V38" i="15"/>
  <c r="W38" i="15"/>
  <c r="Q38" i="15"/>
  <c r="AH38" i="15"/>
  <c r="Q40" i="15"/>
  <c r="R37" i="15"/>
  <c r="V37" i="15"/>
  <c r="S37" i="15"/>
  <c r="T37" i="15"/>
  <c r="U37" i="15"/>
  <c r="A60" i="15"/>
  <c r="A61" i="15"/>
  <c r="AB38" i="15"/>
  <c r="R52" i="8"/>
  <c r="S61" i="13"/>
  <c r="S57" i="13"/>
  <c r="AJ57" i="13"/>
  <c r="AJ66" i="13"/>
  <c r="S60" i="13"/>
  <c r="S59" i="13"/>
  <c r="T60" i="13"/>
  <c r="T59" i="13"/>
  <c r="R59" i="13"/>
  <c r="R60" i="13"/>
  <c r="U59" i="13"/>
  <c r="R61" i="13"/>
  <c r="U26" i="15"/>
  <c r="S26" i="15"/>
  <c r="R26" i="15"/>
  <c r="T26" i="15"/>
  <c r="U34" i="15"/>
  <c r="V34" i="15"/>
  <c r="R34" i="15"/>
  <c r="S34" i="15"/>
  <c r="T34" i="15"/>
  <c r="V30" i="15"/>
  <c r="S30" i="15"/>
  <c r="U30" i="15"/>
  <c r="T30" i="15"/>
  <c r="R30" i="15"/>
  <c r="B20" i="8"/>
  <c r="C19" i="8"/>
  <c r="G19" i="8"/>
  <c r="F19" i="8"/>
  <c r="D19" i="8"/>
  <c r="E19" i="8"/>
  <c r="H19" i="8"/>
  <c r="V27" i="15"/>
  <c r="U27" i="15"/>
  <c r="T27" i="15"/>
  <c r="R27" i="15"/>
  <c r="S27" i="15"/>
  <c r="U33" i="15"/>
  <c r="S33" i="15"/>
  <c r="V33" i="15"/>
  <c r="T33" i="15"/>
  <c r="R33" i="15"/>
  <c r="A52" i="6"/>
  <c r="A53" i="6"/>
  <c r="T52" i="8"/>
  <c r="X52" i="8"/>
  <c r="Y52" i="8"/>
  <c r="Z52" i="8"/>
  <c r="R32" i="15"/>
  <c r="S32" i="15"/>
  <c r="T32" i="15"/>
  <c r="U32" i="15"/>
  <c r="S35" i="15"/>
  <c r="V35" i="15"/>
  <c r="T35" i="15"/>
  <c r="U35" i="15"/>
  <c r="R35" i="15"/>
  <c r="R36" i="15"/>
  <c r="T36" i="15"/>
  <c r="U36" i="15"/>
  <c r="V36" i="15"/>
  <c r="S36" i="15"/>
  <c r="V28" i="15"/>
  <c r="T28" i="15"/>
  <c r="S28" i="15"/>
  <c r="U28" i="15"/>
  <c r="R28" i="15"/>
  <c r="Y57" i="13"/>
  <c r="AJ59" i="13"/>
  <c r="Z60" i="13"/>
  <c r="Y61" i="13"/>
  <c r="Y59" i="13"/>
  <c r="Z59" i="13"/>
  <c r="X60" i="13"/>
  <c r="X59" i="13"/>
  <c r="Z61" i="13"/>
  <c r="X61" i="13"/>
  <c r="Y60" i="13"/>
  <c r="AA59" i="13"/>
  <c r="S31" i="15"/>
  <c r="V31" i="15"/>
  <c r="T31" i="15"/>
  <c r="R31" i="15"/>
  <c r="U31" i="15"/>
  <c r="G20" i="8"/>
  <c r="B21" i="8"/>
  <c r="C20" i="8"/>
  <c r="E20" i="8"/>
  <c r="D20" i="8"/>
  <c r="F20" i="8"/>
  <c r="H20" i="8"/>
  <c r="AF38" i="15"/>
  <c r="AC38" i="15"/>
  <c r="AD38" i="15"/>
  <c r="AE38" i="15"/>
  <c r="A62" i="15"/>
  <c r="Q41" i="15"/>
  <c r="AB39" i="15"/>
  <c r="AB41" i="15"/>
  <c r="AB40" i="15"/>
  <c r="U38" i="15"/>
  <c r="R38" i="15"/>
  <c r="S38" i="15"/>
  <c r="T38" i="15"/>
  <c r="R40" i="15"/>
  <c r="S40" i="15"/>
  <c r="U40" i="15"/>
  <c r="V40" i="15"/>
  <c r="T40" i="15"/>
  <c r="AB15" i="6"/>
  <c r="AB24" i="6"/>
  <c r="AB16" i="6"/>
  <c r="Q24" i="6"/>
  <c r="AG20" i="6"/>
  <c r="W20" i="6"/>
  <c r="Q23" i="6"/>
  <c r="AB14" i="6"/>
  <c r="AB25" i="6"/>
  <c r="Q14" i="6"/>
  <c r="AB20" i="6"/>
  <c r="V20" i="6"/>
  <c r="V14" i="6"/>
  <c r="Q16" i="6"/>
  <c r="AH14" i="6"/>
  <c r="Q21" i="6"/>
  <c r="Q31" i="6"/>
  <c r="AB17" i="6"/>
  <c r="Q15" i="6"/>
  <c r="Q17" i="6"/>
  <c r="AB22" i="6"/>
  <c r="Q28" i="6"/>
  <c r="Q18" i="6"/>
  <c r="Q25" i="6"/>
  <c r="AB19" i="6"/>
  <c r="AH20" i="6"/>
  <c r="Q19" i="6"/>
  <c r="AG14" i="6"/>
  <c r="A54" i="6"/>
  <c r="A55" i="6"/>
  <c r="A56" i="6"/>
  <c r="A57" i="6"/>
  <c r="Q30" i="6"/>
  <c r="Q32" i="6"/>
  <c r="AB26" i="6"/>
  <c r="AB29" i="6"/>
  <c r="W14" i="6"/>
  <c r="AB21" i="6"/>
  <c r="AB23" i="6"/>
  <c r="AB18" i="6"/>
  <c r="Q22" i="6"/>
  <c r="V26" i="6"/>
  <c r="Q33" i="6"/>
  <c r="Q20" i="6"/>
  <c r="AB27" i="6"/>
  <c r="Q36" i="6"/>
  <c r="AH32" i="6"/>
  <c r="W26" i="6"/>
  <c r="W32" i="6"/>
  <c r="AB28" i="6"/>
  <c r="AB31" i="6"/>
  <c r="Q35" i="6"/>
  <c r="Q34" i="6"/>
  <c r="Q26" i="6"/>
  <c r="AB30" i="6"/>
  <c r="V32" i="6"/>
  <c r="AH26" i="6"/>
  <c r="AG26" i="6"/>
  <c r="Q37" i="6"/>
  <c r="Q27" i="6"/>
  <c r="Q29" i="6"/>
  <c r="AG32" i="6"/>
  <c r="AB35" i="6"/>
  <c r="AB33" i="6"/>
  <c r="AB34" i="6"/>
  <c r="AB37" i="6"/>
  <c r="AB32" i="6"/>
  <c r="AB36" i="6"/>
  <c r="T61" i="13"/>
  <c r="Q39" i="15"/>
  <c r="L25" i="13"/>
  <c r="G25" i="13"/>
  <c r="M25" i="13"/>
  <c r="C25" i="13"/>
  <c r="E25" i="13"/>
  <c r="B26" i="13"/>
  <c r="H25" i="13"/>
  <c r="D25" i="13"/>
  <c r="F25" i="13"/>
  <c r="U41" i="15"/>
  <c r="V41" i="15"/>
  <c r="S41" i="15"/>
  <c r="R41" i="15"/>
  <c r="T41" i="15"/>
  <c r="AF34" i="6"/>
  <c r="AC34" i="6"/>
  <c r="AD34" i="6"/>
  <c r="AG34" i="6"/>
  <c r="AE34" i="6"/>
  <c r="AC29" i="6"/>
  <c r="AE29" i="6"/>
  <c r="AD29" i="6"/>
  <c r="AG29" i="6"/>
  <c r="AF29" i="6"/>
  <c r="V31" i="6"/>
  <c r="S31" i="6"/>
  <c r="T31" i="6"/>
  <c r="U31" i="6"/>
  <c r="R31" i="6"/>
  <c r="G21" i="8"/>
  <c r="B22" i="8"/>
  <c r="C21" i="8"/>
  <c r="D21" i="8"/>
  <c r="F21" i="8"/>
  <c r="E21" i="8"/>
  <c r="H21" i="8"/>
  <c r="M26" i="13"/>
  <c r="G26" i="13"/>
  <c r="C26" i="13"/>
  <c r="D26" i="13"/>
  <c r="E26" i="13"/>
  <c r="B27" i="13"/>
  <c r="H26" i="13"/>
  <c r="F26" i="13"/>
  <c r="L26" i="13"/>
  <c r="V39" i="15"/>
  <c r="T39" i="15"/>
  <c r="R39" i="15"/>
  <c r="S39" i="15"/>
  <c r="U39" i="15"/>
  <c r="AF37" i="6"/>
  <c r="AD37" i="6"/>
  <c r="AG37" i="6"/>
  <c r="AE37" i="6"/>
  <c r="AC37" i="6"/>
  <c r="AE33" i="6"/>
  <c r="AC33" i="6"/>
  <c r="AF33" i="6"/>
  <c r="AD33" i="6"/>
  <c r="AG33" i="6"/>
  <c r="S26" i="6"/>
  <c r="R26" i="6"/>
  <c r="U26" i="6"/>
  <c r="T26" i="6"/>
  <c r="AC28" i="6"/>
  <c r="AD28" i="6"/>
  <c r="AG28" i="6"/>
  <c r="AF28" i="6"/>
  <c r="AE28" i="6"/>
  <c r="S33" i="6"/>
  <c r="U33" i="6"/>
  <c r="R33" i="6"/>
  <c r="V33" i="6"/>
  <c r="T33" i="6"/>
  <c r="AE23" i="6"/>
  <c r="AG23" i="6"/>
  <c r="AC23" i="6"/>
  <c r="AF23" i="6"/>
  <c r="AD23" i="6"/>
  <c r="AC26" i="6"/>
  <c r="AE26" i="6"/>
  <c r="AD26" i="6"/>
  <c r="AF26" i="6"/>
  <c r="S25" i="6"/>
  <c r="U25" i="6"/>
  <c r="V25" i="6"/>
  <c r="T25" i="6"/>
  <c r="R25" i="6"/>
  <c r="U17" i="6"/>
  <c r="R17" i="6"/>
  <c r="T17" i="6"/>
  <c r="S17" i="6"/>
  <c r="V17" i="6"/>
  <c r="T21" i="6"/>
  <c r="V21" i="6"/>
  <c r="S21" i="6"/>
  <c r="R21" i="6"/>
  <c r="U21" i="6"/>
  <c r="AE14" i="6"/>
  <c r="AD14" i="6"/>
  <c r="AF14" i="6"/>
  <c r="AC14" i="6"/>
  <c r="R24" i="6"/>
  <c r="S24" i="6"/>
  <c r="U24" i="6"/>
  <c r="T24" i="6"/>
  <c r="V24" i="6"/>
  <c r="AG30" i="6"/>
  <c r="AF30" i="6"/>
  <c r="AE30" i="6"/>
  <c r="AD30" i="6"/>
  <c r="AC30" i="6"/>
  <c r="S20" i="6"/>
  <c r="U20" i="6"/>
  <c r="R20" i="6"/>
  <c r="T20" i="6"/>
  <c r="AE19" i="6"/>
  <c r="AC19" i="6"/>
  <c r="AF19" i="6"/>
  <c r="AG19" i="6"/>
  <c r="AD19" i="6"/>
  <c r="AF15" i="6"/>
  <c r="AC15" i="6"/>
  <c r="AE15" i="6"/>
  <c r="AG15" i="6"/>
  <c r="AD15" i="6"/>
  <c r="AC39" i="15"/>
  <c r="AE39" i="15"/>
  <c r="AD39" i="15"/>
  <c r="AF39" i="15"/>
  <c r="AG39" i="15"/>
  <c r="R27" i="6"/>
  <c r="V27" i="6"/>
  <c r="S27" i="6"/>
  <c r="T27" i="6"/>
  <c r="U27" i="6"/>
  <c r="T34" i="6"/>
  <c r="U34" i="6"/>
  <c r="S34" i="6"/>
  <c r="R34" i="6"/>
  <c r="V34" i="6"/>
  <c r="U36" i="6"/>
  <c r="S36" i="6"/>
  <c r="V36" i="6"/>
  <c r="R36" i="6"/>
  <c r="T36" i="6"/>
  <c r="AE21" i="6"/>
  <c r="AG21" i="6"/>
  <c r="AD21" i="6"/>
  <c r="AC21" i="6"/>
  <c r="AF21" i="6"/>
  <c r="S32" i="6"/>
  <c r="R32" i="6"/>
  <c r="U32" i="6"/>
  <c r="T32" i="6"/>
  <c r="T19" i="6"/>
  <c r="R19" i="6"/>
  <c r="S19" i="6"/>
  <c r="V19" i="6"/>
  <c r="U19" i="6"/>
  <c r="T18" i="6"/>
  <c r="V18" i="6"/>
  <c r="R18" i="6"/>
  <c r="U18" i="6"/>
  <c r="S18" i="6"/>
  <c r="U15" i="6"/>
  <c r="S15" i="6"/>
  <c r="V15" i="6"/>
  <c r="T15" i="6"/>
  <c r="R15" i="6"/>
  <c r="AD20" i="6"/>
  <c r="AE20" i="6"/>
  <c r="AF20" i="6"/>
  <c r="AC20" i="6"/>
  <c r="R23" i="6"/>
  <c r="U23" i="6"/>
  <c r="T23" i="6"/>
  <c r="S23" i="6"/>
  <c r="V23" i="6"/>
  <c r="AC16" i="6"/>
  <c r="AG16" i="6"/>
  <c r="AD16" i="6"/>
  <c r="AF16" i="6"/>
  <c r="AE16" i="6"/>
  <c r="AC40" i="15"/>
  <c r="AE40" i="15"/>
  <c r="AF40" i="15"/>
  <c r="AD40" i="15"/>
  <c r="AG40" i="15"/>
  <c r="AD32" i="6"/>
  <c r="AC32" i="6"/>
  <c r="AE32" i="6"/>
  <c r="AF32" i="6"/>
  <c r="S29" i="6"/>
  <c r="T29" i="6"/>
  <c r="U29" i="6"/>
  <c r="V29" i="6"/>
  <c r="R29" i="6"/>
  <c r="AC31" i="6"/>
  <c r="AE31" i="6"/>
  <c r="AD31" i="6"/>
  <c r="AG31" i="6"/>
  <c r="AF31" i="6"/>
  <c r="AD18" i="6"/>
  <c r="AE18" i="6"/>
  <c r="AG18" i="6"/>
  <c r="AC18" i="6"/>
  <c r="AF18" i="6"/>
  <c r="A58" i="6"/>
  <c r="X53" i="8"/>
  <c r="X54" i="8"/>
  <c r="Z54" i="8"/>
  <c r="R53" i="8"/>
  <c r="T53" i="8"/>
  <c r="Y53" i="8"/>
  <c r="Y57" i="8"/>
  <c r="AJ59" i="8"/>
  <c r="T54" i="8"/>
  <c r="Z53" i="8"/>
  <c r="AA59" i="8"/>
  <c r="S57" i="8"/>
  <c r="AJ57" i="8"/>
  <c r="S53" i="8"/>
  <c r="Y54" i="8"/>
  <c r="S54" i="8"/>
  <c r="R54" i="8"/>
  <c r="U59" i="8"/>
  <c r="AC22" i="6"/>
  <c r="AG22" i="6"/>
  <c r="AF22" i="6"/>
  <c r="AE22" i="6"/>
  <c r="AD22" i="6"/>
  <c r="AD25" i="6"/>
  <c r="AC25" i="6"/>
  <c r="AE25" i="6"/>
  <c r="AF25" i="6"/>
  <c r="AG25" i="6"/>
  <c r="AG36" i="6"/>
  <c r="AE36" i="6"/>
  <c r="AF36" i="6"/>
  <c r="AD36" i="6"/>
  <c r="AC36" i="6"/>
  <c r="AD35" i="6"/>
  <c r="AE35" i="6"/>
  <c r="AC35" i="6"/>
  <c r="AG35" i="6"/>
  <c r="AF35" i="6"/>
  <c r="U37" i="6"/>
  <c r="S37" i="6"/>
  <c r="T37" i="6"/>
  <c r="R37" i="6"/>
  <c r="V37" i="6"/>
  <c r="V35" i="6"/>
  <c r="R35" i="6"/>
  <c r="U35" i="6"/>
  <c r="T35" i="6"/>
  <c r="S35" i="6"/>
  <c r="AE27" i="6"/>
  <c r="AF27" i="6"/>
  <c r="AC27" i="6"/>
  <c r="AG27" i="6"/>
  <c r="AD27" i="6"/>
  <c r="U22" i="6"/>
  <c r="T22" i="6"/>
  <c r="S22" i="6"/>
  <c r="R22" i="6"/>
  <c r="V22" i="6"/>
  <c r="T30" i="6"/>
  <c r="V30" i="6"/>
  <c r="U30" i="6"/>
  <c r="R30" i="6"/>
  <c r="S30" i="6"/>
  <c r="V28" i="6"/>
  <c r="R28" i="6"/>
  <c r="T28" i="6"/>
  <c r="S28" i="6"/>
  <c r="U28" i="6"/>
  <c r="AG17" i="6"/>
  <c r="AC17" i="6"/>
  <c r="AE17" i="6"/>
  <c r="AF17" i="6"/>
  <c r="AD17" i="6"/>
  <c r="R16" i="6"/>
  <c r="V16" i="6"/>
  <c r="S16" i="6"/>
  <c r="T16" i="6"/>
  <c r="U16" i="6"/>
  <c r="R14" i="6"/>
  <c r="T14" i="6"/>
  <c r="U14" i="6"/>
  <c r="S14" i="6"/>
  <c r="AD24" i="6"/>
  <c r="AG24" i="6"/>
  <c r="AE24" i="6"/>
  <c r="AC24" i="6"/>
  <c r="AF24" i="6"/>
  <c r="AF41" i="15"/>
  <c r="AD41" i="15"/>
  <c r="AE41" i="15"/>
  <c r="AC41" i="15"/>
  <c r="AG41" i="15"/>
  <c r="A63" i="15"/>
  <c r="AB43" i="15"/>
  <c r="S62" i="13"/>
  <c r="R63" i="13"/>
  <c r="Y64" i="13"/>
  <c r="X64" i="13"/>
  <c r="Y63" i="13"/>
  <c r="T62" i="13"/>
  <c r="R62" i="13"/>
  <c r="R64" i="13"/>
  <c r="Y62" i="13"/>
  <c r="Z62" i="13"/>
  <c r="X63" i="13"/>
  <c r="Q42" i="15"/>
  <c r="Z64" i="13"/>
  <c r="S64" i="13"/>
  <c r="S63" i="13"/>
  <c r="X62" i="13"/>
  <c r="AD43" i="15"/>
  <c r="AE43" i="15"/>
  <c r="AC43" i="15"/>
  <c r="AF43" i="15"/>
  <c r="AG43" i="15"/>
  <c r="A59" i="6"/>
  <c r="A60" i="6"/>
  <c r="AG38" i="6"/>
  <c r="V38" i="6"/>
  <c r="W38" i="6"/>
  <c r="AH38" i="6"/>
  <c r="AB42" i="15"/>
  <c r="H22" i="8"/>
  <c r="D22" i="8"/>
  <c r="C22" i="8"/>
  <c r="E22" i="8"/>
  <c r="B23" i="8"/>
  <c r="G22" i="8"/>
  <c r="F22" i="8"/>
  <c r="AJ66" i="8"/>
  <c r="Q43" i="15"/>
  <c r="AI86" i="5"/>
  <c r="M27" i="13"/>
  <c r="L27" i="13"/>
  <c r="C27" i="13"/>
  <c r="G27" i="13"/>
  <c r="B28" i="13"/>
  <c r="D27" i="13"/>
  <c r="E27" i="13"/>
  <c r="F27" i="13"/>
  <c r="H27" i="13"/>
  <c r="AI90" i="5"/>
  <c r="R42" i="15"/>
  <c r="T42" i="15"/>
  <c r="V42" i="15"/>
  <c r="U42" i="15"/>
  <c r="S42" i="15"/>
  <c r="AI82" i="5"/>
  <c r="AI36" i="5"/>
  <c r="AI32" i="5"/>
  <c r="AI64" i="5"/>
  <c r="AI70" i="5"/>
  <c r="T64" i="13"/>
  <c r="T63" i="13"/>
  <c r="Z63" i="13"/>
  <c r="AI105" i="5"/>
  <c r="AI98" i="5"/>
  <c r="AI45" i="5"/>
  <c r="AI13" i="5"/>
  <c r="AI40" i="5"/>
  <c r="AI48" i="5"/>
  <c r="AI27" i="5"/>
  <c r="AI73" i="5"/>
  <c r="AI71" i="5"/>
  <c r="AI102" i="5"/>
  <c r="AI17" i="5"/>
  <c r="AI77" i="5"/>
  <c r="U43" i="15"/>
  <c r="R43" i="15"/>
  <c r="S43" i="15"/>
  <c r="V43" i="15"/>
  <c r="T43" i="15"/>
  <c r="AI78" i="5"/>
  <c r="AI54" i="5"/>
  <c r="AI53" i="5"/>
  <c r="AI18" i="5"/>
  <c r="AI69" i="5"/>
  <c r="AI38" i="5"/>
  <c r="AI88" i="5"/>
  <c r="AI12" i="5"/>
  <c r="AI14" i="5"/>
  <c r="AI29" i="5"/>
  <c r="AI94" i="5"/>
  <c r="AI107" i="5"/>
  <c r="AI52" i="5"/>
  <c r="AI41" i="5"/>
  <c r="AI15" i="5"/>
  <c r="AI101" i="5"/>
  <c r="B29" i="13"/>
  <c r="F28" i="13"/>
  <c r="M28" i="13"/>
  <c r="L28" i="13"/>
  <c r="E28" i="13"/>
  <c r="D28" i="13"/>
  <c r="G28" i="13"/>
  <c r="H28" i="13"/>
  <c r="C28" i="13"/>
  <c r="AI26" i="5"/>
  <c r="AI100" i="5"/>
  <c r="AI57" i="5"/>
  <c r="AI20" i="5"/>
  <c r="AI62" i="5"/>
  <c r="AI65" i="5"/>
  <c r="AI66" i="5"/>
  <c r="AI56" i="5"/>
  <c r="AI24" i="5"/>
  <c r="AI87" i="5"/>
  <c r="AI76" i="5"/>
  <c r="AG42" i="15"/>
  <c r="AE42" i="15"/>
  <c r="AF42" i="15"/>
  <c r="AC42" i="15"/>
  <c r="AD42" i="15"/>
  <c r="AK102" i="5"/>
  <c r="AK21" i="5"/>
  <c r="AK18" i="5"/>
  <c r="AK90" i="5"/>
  <c r="AK12" i="5"/>
  <c r="AK78" i="5"/>
  <c r="AK60" i="5"/>
  <c r="AK86" i="5"/>
  <c r="AK33" i="5"/>
  <c r="AK105" i="5"/>
  <c r="AK93" i="5"/>
  <c r="AK71" i="5"/>
  <c r="AK40" i="5"/>
  <c r="AK76" i="5"/>
  <c r="AK88" i="5"/>
  <c r="AK16" i="5"/>
  <c r="AK46" i="5"/>
  <c r="AK70" i="5"/>
  <c r="AK13" i="5"/>
  <c r="AK106" i="5"/>
  <c r="AK85" i="5"/>
  <c r="AK73" i="5"/>
  <c r="AK72" i="5"/>
  <c r="AK37" i="5"/>
  <c r="AK68" i="5"/>
  <c r="AK23" i="5"/>
  <c r="AK75" i="5"/>
  <c r="AK47" i="5"/>
  <c r="AK87" i="5"/>
  <c r="AK38" i="5"/>
  <c r="AK103" i="5"/>
  <c r="AK64" i="5"/>
  <c r="AK83" i="5"/>
  <c r="AK94" i="5"/>
  <c r="AK58" i="5"/>
  <c r="AK54" i="5"/>
  <c r="AK55" i="5"/>
  <c r="AK52" i="5"/>
  <c r="AK17" i="5"/>
  <c r="AK82" i="5"/>
  <c r="AK67" i="5"/>
  <c r="AK29" i="5"/>
  <c r="AK61" i="5"/>
  <c r="AK77" i="5"/>
  <c r="AK100" i="5"/>
  <c r="AK69" i="5"/>
  <c r="AK65" i="5"/>
  <c r="AK45" i="5"/>
  <c r="AK63" i="5"/>
  <c r="AK9" i="5"/>
  <c r="AK101" i="5"/>
  <c r="AK15" i="5"/>
  <c r="AK57" i="5"/>
  <c r="AK14" i="5"/>
  <c r="AK98" i="5"/>
  <c r="AK39" i="5"/>
  <c r="AK34" i="5"/>
  <c r="AK50" i="5"/>
  <c r="AK24" i="5"/>
  <c r="AK48" i="5"/>
  <c r="AK28" i="5"/>
  <c r="AK56" i="5"/>
  <c r="AK104" i="5"/>
  <c r="AK79" i="5"/>
  <c r="AK26" i="5"/>
  <c r="AK92" i="5"/>
  <c r="AK31" i="5"/>
  <c r="AK99" i="5"/>
  <c r="AK96" i="5"/>
  <c r="AK66" i="5"/>
  <c r="AK20" i="5"/>
  <c r="AK27" i="5"/>
  <c r="AK91" i="5"/>
  <c r="AK30" i="5"/>
  <c r="AK97" i="5"/>
  <c r="AK80" i="5"/>
  <c r="AK36" i="5"/>
  <c r="AK41" i="5"/>
  <c r="AK42" i="5"/>
  <c r="AK11" i="5"/>
  <c r="AK74" i="5"/>
  <c r="AK22" i="5"/>
  <c r="AK59" i="5"/>
  <c r="AK81" i="5"/>
  <c r="AK49" i="5"/>
  <c r="AK35" i="5"/>
  <c r="AK62" i="5"/>
  <c r="AK43" i="5"/>
  <c r="AK95" i="5"/>
  <c r="AK19" i="5"/>
  <c r="AK25" i="5"/>
  <c r="AK53" i="5"/>
  <c r="AK44" i="5"/>
  <c r="AK89" i="5"/>
  <c r="AK51" i="5"/>
  <c r="AK108" i="5"/>
  <c r="AK107" i="5"/>
  <c r="AK10" i="5"/>
  <c r="AK84" i="5"/>
  <c r="AK32" i="5"/>
  <c r="AI93" i="5"/>
  <c r="AI10" i="5"/>
  <c r="AI11" i="5"/>
  <c r="AI28" i="5"/>
  <c r="AI91" i="5"/>
  <c r="AI19" i="5"/>
  <c r="AI21" i="5"/>
  <c r="AI43" i="5"/>
  <c r="AI83" i="5"/>
  <c r="A61" i="6"/>
  <c r="T61" i="8"/>
  <c r="T60" i="8"/>
  <c r="R61" i="8"/>
  <c r="T59" i="8"/>
  <c r="X60" i="8"/>
  <c r="Z60" i="8"/>
  <c r="X59" i="8"/>
  <c r="R60" i="8"/>
  <c r="S59" i="8"/>
  <c r="R59" i="8"/>
  <c r="Z59" i="8"/>
  <c r="Y59" i="8"/>
  <c r="S60" i="8"/>
  <c r="Y60" i="8"/>
  <c r="AI59" i="5"/>
  <c r="AI9" i="5"/>
  <c r="AI61" i="5"/>
  <c r="AI95" i="5"/>
  <c r="AI99" i="5"/>
  <c r="AI68" i="5"/>
  <c r="AI60" i="5"/>
  <c r="AI51" i="5"/>
  <c r="AI16" i="5"/>
  <c r="AI92" i="5"/>
  <c r="AI42" i="5"/>
  <c r="AI44" i="5"/>
  <c r="AI85" i="5"/>
  <c r="AI46" i="5"/>
  <c r="AI74" i="5"/>
  <c r="AI34" i="5"/>
  <c r="AI31" i="5"/>
  <c r="AI23" i="5"/>
  <c r="AI89" i="5"/>
  <c r="AI49" i="5"/>
  <c r="AI72" i="5"/>
  <c r="AI97" i="5"/>
  <c r="AI25" i="5"/>
  <c r="AI30" i="5"/>
  <c r="AI106" i="5"/>
  <c r="Q38" i="6"/>
  <c r="AI80" i="5"/>
  <c r="AI55" i="5"/>
  <c r="AI50" i="5"/>
  <c r="AI22" i="5"/>
  <c r="AI58" i="5"/>
  <c r="AI81" i="5"/>
  <c r="AI67" i="5"/>
  <c r="AI33" i="5"/>
  <c r="AI108" i="5"/>
  <c r="AI75" i="5"/>
  <c r="AI47" i="5"/>
  <c r="AI37" i="5"/>
  <c r="B24" i="8"/>
  <c r="D23" i="8"/>
  <c r="C23" i="8"/>
  <c r="G23" i="8"/>
  <c r="F23" i="8"/>
  <c r="E23" i="8"/>
  <c r="H23" i="8"/>
  <c r="AI63" i="5"/>
  <c r="AI96" i="5"/>
  <c r="AI39" i="5"/>
  <c r="AI103" i="5"/>
  <c r="AI84" i="5"/>
  <c r="AB38" i="6"/>
  <c r="AI35" i="5"/>
  <c r="AI104" i="5"/>
  <c r="AI79" i="5"/>
  <c r="X61" i="8"/>
  <c r="A62" i="6"/>
  <c r="AB39" i="6"/>
  <c r="AB40" i="6"/>
  <c r="AB41" i="6"/>
  <c r="Q39" i="6"/>
  <c r="Q41" i="6"/>
  <c r="Q40" i="6"/>
  <c r="T38" i="6"/>
  <c r="U38" i="6"/>
  <c r="S38" i="6"/>
  <c r="R38" i="6"/>
  <c r="Y61" i="8"/>
  <c r="Z61" i="8"/>
  <c r="L29" i="13"/>
  <c r="G29" i="13"/>
  <c r="E29" i="13"/>
  <c r="M29" i="13"/>
  <c r="B30" i="13"/>
  <c r="D29" i="13"/>
  <c r="F29" i="13"/>
  <c r="C29" i="13"/>
  <c r="H29" i="13"/>
  <c r="L24" i="8"/>
  <c r="G24" i="8"/>
  <c r="M24" i="8"/>
  <c r="F24" i="8"/>
  <c r="E24" i="8"/>
  <c r="C24" i="8"/>
  <c r="B25" i="8"/>
  <c r="D24" i="8"/>
  <c r="H24" i="8"/>
  <c r="AD38" i="6"/>
  <c r="AF38" i="6"/>
  <c r="AC38" i="6"/>
  <c r="AE38" i="6"/>
  <c r="S61" i="8"/>
  <c r="AE39" i="6"/>
  <c r="AC39" i="6"/>
  <c r="AD39" i="6"/>
  <c r="AF39" i="6"/>
  <c r="AG39" i="6"/>
  <c r="H30" i="13"/>
  <c r="D30" i="13"/>
  <c r="B31" i="13"/>
  <c r="M30" i="13"/>
  <c r="G30" i="13"/>
  <c r="C30" i="13"/>
  <c r="E30" i="13"/>
  <c r="F30" i="13"/>
  <c r="L30" i="13"/>
  <c r="V41" i="6"/>
  <c r="T41" i="6"/>
  <c r="S41" i="6"/>
  <c r="R41" i="6"/>
  <c r="U41" i="6"/>
  <c r="L25" i="8"/>
  <c r="M25" i="8"/>
  <c r="G25" i="8"/>
  <c r="B26" i="8"/>
  <c r="F25" i="8"/>
  <c r="C25" i="8"/>
  <c r="D25" i="8"/>
  <c r="E25" i="8"/>
  <c r="H25" i="8"/>
  <c r="V39" i="6"/>
  <c r="R39" i="6"/>
  <c r="T39" i="6"/>
  <c r="U39" i="6"/>
  <c r="S39" i="6"/>
  <c r="A63" i="6"/>
  <c r="X63" i="8"/>
  <c r="X62" i="8"/>
  <c r="Z62" i="8"/>
  <c r="Y62" i="8"/>
  <c r="R62" i="8"/>
  <c r="R63" i="8"/>
  <c r="S62" i="8"/>
  <c r="S64" i="8"/>
  <c r="T62" i="8"/>
  <c r="Y64" i="8"/>
  <c r="U40" i="6"/>
  <c r="T40" i="6"/>
  <c r="R40" i="6"/>
  <c r="S40" i="6"/>
  <c r="V40" i="6"/>
  <c r="AE41" i="6"/>
  <c r="AF41" i="6"/>
  <c r="AG41" i="6"/>
  <c r="AC41" i="6"/>
  <c r="AD41" i="6"/>
  <c r="AD40" i="6"/>
  <c r="AE40" i="6"/>
  <c r="AF40" i="6"/>
  <c r="AC40" i="6"/>
  <c r="AG40" i="6"/>
  <c r="AB43" i="6"/>
  <c r="Q43" i="6"/>
  <c r="Q42" i="6"/>
  <c r="AB42" i="6"/>
  <c r="T63" i="8"/>
  <c r="R64" i="8"/>
  <c r="Z64" i="8"/>
  <c r="S63" i="8"/>
  <c r="X64" i="8"/>
  <c r="Z63" i="8"/>
  <c r="T64" i="8"/>
  <c r="Y63" i="8"/>
  <c r="E26" i="8"/>
  <c r="C26" i="8"/>
  <c r="D26" i="8"/>
  <c r="F26" i="8"/>
  <c r="B27" i="8"/>
  <c r="L26" i="8"/>
  <c r="M26" i="8"/>
  <c r="G26" i="8"/>
  <c r="H26" i="8"/>
  <c r="M31" i="13"/>
  <c r="E31" i="13"/>
  <c r="F31" i="13"/>
  <c r="C31" i="13"/>
  <c r="G31" i="13"/>
  <c r="L31" i="13"/>
  <c r="D31" i="13"/>
  <c r="H31" i="13"/>
  <c r="B32" i="13"/>
  <c r="AJ14" i="2"/>
  <c r="M21" i="8"/>
  <c r="AJ15" i="2"/>
  <c r="M22" i="8"/>
  <c r="AJ13" i="2"/>
  <c r="M20" i="8"/>
  <c r="AJ12" i="2"/>
  <c r="M19" i="8"/>
  <c r="AJ16" i="2"/>
  <c r="M23" i="8"/>
  <c r="AH11" i="2"/>
  <c r="L18" i="8"/>
  <c r="AH12" i="2"/>
  <c r="L19" i="8"/>
  <c r="AH14" i="2"/>
  <c r="L21" i="8"/>
  <c r="AH15" i="2"/>
  <c r="L22" i="8"/>
  <c r="AH13" i="2"/>
  <c r="L20" i="8"/>
  <c r="AH16" i="2"/>
  <c r="L23" i="8"/>
  <c r="AJ11" i="2"/>
  <c r="M18" i="8"/>
  <c r="AH9" i="2"/>
  <c r="L16" i="8"/>
  <c r="AH10" i="2"/>
  <c r="L17" i="8"/>
  <c r="AJ10" i="2"/>
  <c r="M17" i="8"/>
  <c r="AJ9" i="2"/>
  <c r="M16" i="8"/>
  <c r="V42" i="6"/>
  <c r="S42" i="6"/>
  <c r="T42" i="6"/>
  <c r="U42" i="6"/>
  <c r="R42" i="6"/>
  <c r="AI46" i="2"/>
  <c r="AI27" i="2"/>
  <c r="AI106" i="2"/>
  <c r="AI85" i="2"/>
  <c r="AI59" i="2"/>
  <c r="AI69" i="2"/>
  <c r="AI52" i="2"/>
  <c r="AI48" i="2"/>
  <c r="AI38" i="2"/>
  <c r="AI79" i="2"/>
  <c r="AI10" i="2"/>
  <c r="AI108" i="2"/>
  <c r="AI62" i="2"/>
  <c r="AI47" i="2"/>
  <c r="AI65" i="2"/>
  <c r="AI104" i="2"/>
  <c r="AI101" i="2"/>
  <c r="AI43" i="2"/>
  <c r="AI68" i="2"/>
  <c r="AI99" i="2"/>
  <c r="AI91" i="2"/>
  <c r="AI88" i="2"/>
  <c r="AI11" i="2"/>
  <c r="AI54" i="2"/>
  <c r="AI36" i="2"/>
  <c r="AI15" i="2"/>
  <c r="AI22" i="2"/>
  <c r="AI78" i="2"/>
  <c r="AI77" i="2"/>
  <c r="AI33" i="2"/>
  <c r="AI41" i="2"/>
  <c r="AI29" i="2"/>
  <c r="AI90" i="2"/>
  <c r="AI35" i="2"/>
  <c r="AI89" i="2"/>
  <c r="AI20" i="2"/>
  <c r="AI67" i="2"/>
  <c r="AI107" i="2"/>
  <c r="AI39" i="2"/>
  <c r="AI57" i="2"/>
  <c r="AI32" i="2"/>
  <c r="AI34" i="2"/>
  <c r="AI9" i="2"/>
  <c r="AI92" i="2"/>
  <c r="AI100" i="2"/>
  <c r="AI98" i="2"/>
  <c r="AI31" i="2"/>
  <c r="AI53" i="2"/>
  <c r="AI63" i="2"/>
  <c r="AI21" i="2"/>
  <c r="AI76" i="2"/>
  <c r="AI23" i="2"/>
  <c r="AI87" i="2"/>
  <c r="AI95" i="2"/>
  <c r="AI66" i="2"/>
  <c r="AI13" i="2"/>
  <c r="AI82" i="2"/>
  <c r="AI103" i="2"/>
  <c r="AI55" i="2"/>
  <c r="AI30" i="2"/>
  <c r="AI83" i="2"/>
  <c r="AI70" i="2"/>
  <c r="AI64" i="2"/>
  <c r="AI81" i="2"/>
  <c r="AI60" i="2"/>
  <c r="AI51" i="2"/>
  <c r="AI94" i="2"/>
  <c r="AI56" i="2"/>
  <c r="AI58" i="2"/>
  <c r="AI14" i="2"/>
  <c r="AI73" i="2"/>
  <c r="AI49" i="2"/>
  <c r="AI84" i="2"/>
  <c r="AI45" i="2"/>
  <c r="AI72" i="2"/>
  <c r="AI24" i="2"/>
  <c r="AI16" i="2"/>
  <c r="AI93" i="2"/>
  <c r="AI12" i="2"/>
  <c r="AI25" i="2"/>
  <c r="AI26" i="2"/>
  <c r="AI74" i="2"/>
  <c r="AI18" i="2"/>
  <c r="AI97" i="2"/>
  <c r="AI102" i="2"/>
  <c r="AI40" i="2"/>
  <c r="AI80" i="2"/>
  <c r="AI37" i="2"/>
  <c r="AI86" i="2"/>
  <c r="AI44" i="2"/>
  <c r="AI61" i="2"/>
  <c r="AI19" i="2"/>
  <c r="AI71" i="2"/>
  <c r="AI105" i="2"/>
  <c r="AI75" i="2"/>
  <c r="AI42" i="2"/>
  <c r="AI50" i="2"/>
  <c r="AI28" i="2"/>
  <c r="AI17" i="2"/>
  <c r="AI96" i="2"/>
  <c r="M32" i="13"/>
  <c r="L32" i="13"/>
  <c r="C32" i="13"/>
  <c r="G32" i="13"/>
  <c r="F32" i="13"/>
  <c r="B33" i="13"/>
  <c r="E32" i="13"/>
  <c r="D32" i="13"/>
  <c r="H32" i="13"/>
  <c r="U43" i="6"/>
  <c r="R43" i="6"/>
  <c r="V43" i="6"/>
  <c r="T43" i="6"/>
  <c r="S43" i="6"/>
  <c r="AC42" i="6"/>
  <c r="AG42" i="6"/>
  <c r="AD42" i="6"/>
  <c r="AF42" i="6"/>
  <c r="AE42" i="6"/>
  <c r="AK77" i="2"/>
  <c r="AK55" i="2"/>
  <c r="AK106" i="2"/>
  <c r="AK13" i="2"/>
  <c r="AK100" i="2"/>
  <c r="AK17" i="2"/>
  <c r="AK46" i="2"/>
  <c r="AK108" i="2"/>
  <c r="AK64" i="2"/>
  <c r="AK42" i="2"/>
  <c r="AK78" i="2"/>
  <c r="AK89" i="2"/>
  <c r="AK51" i="2"/>
  <c r="AK29" i="2"/>
  <c r="AK84" i="2"/>
  <c r="AK71" i="2"/>
  <c r="AK65" i="2"/>
  <c r="AK79" i="2"/>
  <c r="AK50" i="2"/>
  <c r="AK91" i="2"/>
  <c r="AK94" i="2"/>
  <c r="AK92" i="2"/>
  <c r="AK73" i="2"/>
  <c r="AK81" i="2"/>
  <c r="AK27" i="2"/>
  <c r="AK96" i="2"/>
  <c r="AK104" i="2"/>
  <c r="AK99" i="2"/>
  <c r="AK53" i="2"/>
  <c r="AK23" i="2"/>
  <c r="AK72" i="2"/>
  <c r="AK45" i="2"/>
  <c r="AK83" i="2"/>
  <c r="AK48" i="2"/>
  <c r="AK54" i="2"/>
  <c r="AK98" i="2"/>
  <c r="AK14" i="2"/>
  <c r="AK16" i="2"/>
  <c r="AK19" i="2"/>
  <c r="AK102" i="2"/>
  <c r="AK70" i="2"/>
  <c r="AK25" i="2"/>
  <c r="AK63" i="2"/>
  <c r="AK21" i="2"/>
  <c r="AK37" i="2"/>
  <c r="AK68" i="2"/>
  <c r="AK11" i="2"/>
  <c r="AK47" i="2"/>
  <c r="AK90" i="2"/>
  <c r="AK85" i="2"/>
  <c r="AK28" i="2"/>
  <c r="AK44" i="2"/>
  <c r="AK32" i="2"/>
  <c r="AK41" i="2"/>
  <c r="AK57" i="2"/>
  <c r="AK43" i="2"/>
  <c r="AK75" i="2"/>
  <c r="AK31" i="2"/>
  <c r="AK34" i="2"/>
  <c r="AK39" i="2"/>
  <c r="AK61" i="2"/>
  <c r="AK49" i="2"/>
  <c r="AK22" i="2"/>
  <c r="AK9" i="2"/>
  <c r="AK66" i="2"/>
  <c r="AK60" i="2"/>
  <c r="AK18" i="2"/>
  <c r="AK58" i="2"/>
  <c r="AK10" i="2"/>
  <c r="AK103" i="2"/>
  <c r="AK82" i="2"/>
  <c r="AK62" i="2"/>
  <c r="AK86" i="2"/>
  <c r="AK69" i="2"/>
  <c r="AK101" i="2"/>
  <c r="AK87" i="2"/>
  <c r="AK33" i="2"/>
  <c r="AK12" i="2"/>
  <c r="AK15" i="2"/>
  <c r="AK88" i="2"/>
  <c r="AK26" i="2"/>
  <c r="AK107" i="2"/>
  <c r="AK30" i="2"/>
  <c r="AK97" i="2"/>
  <c r="AK20" i="2"/>
  <c r="AK80" i="2"/>
  <c r="AK24" i="2"/>
  <c r="AK35" i="2"/>
  <c r="AK59" i="2"/>
  <c r="AK76" i="2"/>
  <c r="AK52" i="2"/>
  <c r="AK67" i="2"/>
  <c r="AK40" i="2"/>
  <c r="AK95" i="2"/>
  <c r="AK74" i="2"/>
  <c r="AK56" i="2"/>
  <c r="AK38" i="2"/>
  <c r="AK93" i="2"/>
  <c r="AK105" i="2"/>
  <c r="AK36" i="2"/>
  <c r="L27" i="8"/>
  <c r="C27" i="8"/>
  <c r="F27" i="8"/>
  <c r="G27" i="8"/>
  <c r="M27" i="8"/>
  <c r="E27" i="8"/>
  <c r="B28" i="8"/>
  <c r="H27" i="8"/>
  <c r="D27" i="8"/>
  <c r="AE43" i="6"/>
  <c r="AC43" i="6"/>
  <c r="AG43" i="6"/>
  <c r="AF43" i="6"/>
  <c r="AD43" i="6"/>
  <c r="C28" i="8"/>
  <c r="L28" i="8"/>
  <c r="G28" i="8"/>
  <c r="F28" i="8"/>
  <c r="E28" i="8"/>
  <c r="D28" i="8"/>
  <c r="B29" i="8"/>
  <c r="H28" i="8"/>
  <c r="M28" i="8"/>
  <c r="M33" i="13"/>
  <c r="L33" i="13"/>
  <c r="C33" i="13"/>
  <c r="B34" i="13"/>
  <c r="D33" i="13"/>
  <c r="F33" i="13"/>
  <c r="E33" i="13"/>
  <c r="G33" i="13"/>
  <c r="H33" i="13"/>
  <c r="L29" i="8"/>
  <c r="E29" i="8"/>
  <c r="C29" i="8"/>
  <c r="F29" i="8"/>
  <c r="M29" i="8"/>
  <c r="B30" i="8"/>
  <c r="H29" i="8"/>
  <c r="D29" i="8"/>
  <c r="G29" i="8"/>
  <c r="L34" i="13"/>
  <c r="G34" i="13"/>
  <c r="M34" i="13"/>
  <c r="D34" i="13"/>
  <c r="F34" i="13"/>
  <c r="E34" i="13"/>
  <c r="H34" i="13"/>
  <c r="C34" i="13"/>
  <c r="B35" i="13"/>
  <c r="L35" i="13"/>
  <c r="M35" i="13"/>
  <c r="H35" i="13"/>
  <c r="B36" i="13"/>
  <c r="G35" i="13"/>
  <c r="F35" i="13"/>
  <c r="C35" i="13"/>
  <c r="D35" i="13"/>
  <c r="E35" i="13"/>
  <c r="L30" i="8"/>
  <c r="D30" i="8"/>
  <c r="M30" i="8"/>
  <c r="B31" i="8"/>
  <c r="G30" i="8"/>
  <c r="E30" i="8"/>
  <c r="C30" i="8"/>
  <c r="H30" i="8"/>
  <c r="F30" i="8"/>
  <c r="L36" i="13"/>
  <c r="M36" i="13"/>
  <c r="B37" i="13"/>
  <c r="E36" i="13"/>
  <c r="C36" i="13"/>
  <c r="G36" i="13"/>
  <c r="D36" i="13"/>
  <c r="F36" i="13"/>
  <c r="H36" i="13"/>
  <c r="L31" i="8"/>
  <c r="M31" i="8"/>
  <c r="E31" i="8"/>
  <c r="B32" i="8"/>
  <c r="D31" i="8"/>
  <c r="F31" i="8"/>
  <c r="C31" i="8"/>
  <c r="G31" i="8"/>
  <c r="H31" i="8"/>
  <c r="L37" i="13"/>
  <c r="M37" i="13"/>
  <c r="B38" i="13"/>
  <c r="F37" i="13"/>
  <c r="D37" i="13"/>
  <c r="E37" i="13"/>
  <c r="G37" i="13"/>
  <c r="H37" i="13"/>
  <c r="C37" i="13"/>
  <c r="B33" i="8"/>
  <c r="F32" i="8"/>
  <c r="M32" i="8"/>
  <c r="C32" i="8"/>
  <c r="G32" i="8"/>
  <c r="L32" i="8"/>
  <c r="H32" i="8"/>
  <c r="E32" i="8"/>
  <c r="D32" i="8"/>
  <c r="L38" i="13"/>
  <c r="M38" i="13"/>
  <c r="E38" i="13"/>
  <c r="B39" i="13"/>
  <c r="D38" i="13"/>
  <c r="G38" i="13"/>
  <c r="F38" i="13"/>
  <c r="C38" i="13"/>
  <c r="H38" i="13"/>
  <c r="L33" i="8"/>
  <c r="G33" i="8"/>
  <c r="E33" i="8"/>
  <c r="B34" i="8"/>
  <c r="F33" i="8"/>
  <c r="C33" i="8"/>
  <c r="H33" i="8"/>
  <c r="M33" i="8"/>
  <c r="D33" i="8"/>
  <c r="L39" i="13"/>
  <c r="M39" i="13"/>
  <c r="F39" i="13"/>
  <c r="C39" i="13"/>
  <c r="D39" i="13"/>
  <c r="G39" i="13"/>
  <c r="H39" i="13"/>
  <c r="B40" i="13"/>
  <c r="E39" i="13"/>
  <c r="M34" i="8"/>
  <c r="G34" i="8"/>
  <c r="E34" i="8"/>
  <c r="F34" i="8"/>
  <c r="C34" i="8"/>
  <c r="L34" i="8"/>
  <c r="D34" i="8"/>
  <c r="B35" i="8"/>
  <c r="H34" i="8"/>
  <c r="L40" i="13"/>
  <c r="C40" i="13"/>
  <c r="F40" i="13"/>
  <c r="M40" i="13"/>
  <c r="G40" i="13"/>
  <c r="E40" i="13"/>
  <c r="H40" i="13"/>
  <c r="D40" i="13"/>
  <c r="B41" i="13"/>
  <c r="D35" i="8"/>
  <c r="L35" i="8"/>
  <c r="M35" i="8"/>
  <c r="F35" i="8"/>
  <c r="G35" i="8"/>
  <c r="C35" i="8"/>
  <c r="H35" i="8"/>
  <c r="B36" i="8"/>
  <c r="E35" i="8"/>
  <c r="L36" i="8"/>
  <c r="D36" i="8"/>
  <c r="G36" i="8"/>
  <c r="C36" i="8"/>
  <c r="F36" i="8"/>
  <c r="M36" i="8"/>
  <c r="B37" i="8"/>
  <c r="E36" i="8"/>
  <c r="H36" i="8"/>
  <c r="H41" i="13"/>
  <c r="M41" i="13"/>
  <c r="L41" i="13"/>
  <c r="G41" i="13"/>
  <c r="C41" i="13"/>
  <c r="E41" i="13"/>
  <c r="D41" i="13"/>
  <c r="F41" i="13"/>
  <c r="B42" i="13"/>
  <c r="L37" i="8"/>
  <c r="G37" i="8"/>
  <c r="E37" i="8"/>
  <c r="M37" i="8"/>
  <c r="C37" i="8"/>
  <c r="D37" i="8"/>
  <c r="B38" i="8"/>
  <c r="H37" i="8"/>
  <c r="F37" i="8"/>
  <c r="M42" i="13"/>
  <c r="L42" i="13"/>
  <c r="G42" i="13"/>
  <c r="F42" i="13"/>
  <c r="E42" i="13"/>
  <c r="D42" i="13"/>
  <c r="H42" i="13"/>
  <c r="C42" i="13"/>
  <c r="B43" i="13"/>
  <c r="L38" i="8"/>
  <c r="C38" i="8"/>
  <c r="D38" i="8"/>
  <c r="F38" i="8"/>
  <c r="M38" i="8"/>
  <c r="E38" i="8"/>
  <c r="G38" i="8"/>
  <c r="B39" i="8"/>
  <c r="H38" i="8"/>
  <c r="M43" i="13"/>
  <c r="L43" i="13"/>
  <c r="D43" i="13"/>
  <c r="E43" i="13"/>
  <c r="G43" i="13"/>
  <c r="F43" i="13"/>
  <c r="B44" i="13"/>
  <c r="H43" i="13"/>
  <c r="C43" i="13"/>
  <c r="L39" i="8"/>
  <c r="B40" i="8"/>
  <c r="F39" i="8"/>
  <c r="C39" i="8"/>
  <c r="G39" i="8"/>
  <c r="M39" i="8"/>
  <c r="D39" i="8"/>
  <c r="E39" i="8"/>
  <c r="H39" i="8"/>
  <c r="H44" i="13"/>
  <c r="M44" i="13"/>
  <c r="L44" i="13"/>
  <c r="G44" i="13"/>
  <c r="C44" i="13"/>
  <c r="F44" i="13"/>
  <c r="B45" i="13"/>
  <c r="D44" i="13"/>
  <c r="E44" i="13"/>
  <c r="L45" i="13"/>
  <c r="E45" i="13"/>
  <c r="M45" i="13"/>
  <c r="D45" i="13"/>
  <c r="F45" i="13"/>
  <c r="C45" i="13"/>
  <c r="G45" i="13"/>
  <c r="B46" i="13"/>
  <c r="H45" i="13"/>
  <c r="L40" i="8"/>
  <c r="C40" i="8"/>
  <c r="B41" i="8"/>
  <c r="D40" i="8"/>
  <c r="M40" i="8"/>
  <c r="G40" i="8"/>
  <c r="F40" i="8"/>
  <c r="E40" i="8"/>
  <c r="H40" i="8"/>
  <c r="M41" i="8"/>
  <c r="L41" i="8"/>
  <c r="F41" i="8"/>
  <c r="E41" i="8"/>
  <c r="C41" i="8"/>
  <c r="G41" i="8"/>
  <c r="D41" i="8"/>
  <c r="H41" i="8"/>
  <c r="B42" i="8"/>
  <c r="M46" i="13"/>
  <c r="G46" i="13"/>
  <c r="B47" i="13"/>
  <c r="L46" i="13"/>
  <c r="E46" i="13"/>
  <c r="C46" i="13"/>
  <c r="D46" i="13"/>
  <c r="H46" i="13"/>
  <c r="F46" i="13"/>
  <c r="M47" i="13"/>
  <c r="D47" i="13"/>
  <c r="G47" i="13"/>
  <c r="L47" i="13"/>
  <c r="C47" i="13"/>
  <c r="E47" i="13"/>
  <c r="B48" i="13"/>
  <c r="F47" i="13"/>
  <c r="H47" i="13"/>
  <c r="M42" i="8"/>
  <c r="L42" i="8"/>
  <c r="E42" i="8"/>
  <c r="C42" i="8"/>
  <c r="B43" i="8"/>
  <c r="G42" i="8"/>
  <c r="F42" i="8"/>
  <c r="D42" i="8"/>
  <c r="H42" i="8"/>
  <c r="L48" i="13"/>
  <c r="H48" i="13"/>
  <c r="M48" i="13"/>
  <c r="E48" i="13"/>
  <c r="D48" i="13"/>
  <c r="F48" i="13"/>
  <c r="B49" i="13"/>
  <c r="G48" i="13"/>
  <c r="C48" i="13"/>
  <c r="L43" i="8"/>
  <c r="G43" i="8"/>
  <c r="D43" i="8"/>
  <c r="B44" i="8"/>
  <c r="F43" i="8"/>
  <c r="E43" i="8"/>
  <c r="H43" i="8"/>
  <c r="M43" i="8"/>
  <c r="C43" i="8"/>
  <c r="L49" i="13"/>
  <c r="M49" i="13"/>
  <c r="F49" i="13"/>
  <c r="D49" i="13"/>
  <c r="B50" i="13"/>
  <c r="C49" i="13"/>
  <c r="E49" i="13"/>
  <c r="G49" i="13"/>
  <c r="H49" i="13"/>
  <c r="M44" i="8"/>
  <c r="L44" i="8"/>
  <c r="G44" i="8"/>
  <c r="E44" i="8"/>
  <c r="F44" i="8"/>
  <c r="B45" i="8"/>
  <c r="D44" i="8"/>
  <c r="C44" i="8"/>
  <c r="H44" i="8"/>
  <c r="L45" i="8"/>
  <c r="G45" i="8"/>
  <c r="E45" i="8"/>
  <c r="B46" i="8"/>
  <c r="D45" i="8"/>
  <c r="M45" i="8"/>
  <c r="C45" i="8"/>
  <c r="F45" i="8"/>
  <c r="H45" i="8"/>
  <c r="M50" i="13"/>
  <c r="G50" i="13"/>
  <c r="L50" i="13"/>
  <c r="B51" i="13"/>
  <c r="C50" i="13"/>
  <c r="F50" i="13"/>
  <c r="E50" i="13"/>
  <c r="D50" i="13"/>
  <c r="H50" i="13"/>
  <c r="L46" i="8"/>
  <c r="E46" i="8"/>
  <c r="M46" i="8"/>
  <c r="B47" i="8"/>
  <c r="F46" i="8"/>
  <c r="H46" i="8"/>
  <c r="C46" i="8"/>
  <c r="G46" i="8"/>
  <c r="D46" i="8"/>
  <c r="L51" i="13"/>
  <c r="M51" i="13"/>
  <c r="B52" i="13"/>
  <c r="E51" i="13"/>
  <c r="G51" i="13"/>
  <c r="D51" i="13"/>
  <c r="F51" i="13"/>
  <c r="H51" i="13"/>
  <c r="C51" i="13"/>
  <c r="L52" i="13"/>
  <c r="M52" i="13"/>
  <c r="F52" i="13"/>
  <c r="G52" i="13"/>
  <c r="D52" i="13"/>
  <c r="C52" i="13"/>
  <c r="E52" i="13"/>
  <c r="B53" i="13"/>
  <c r="H52" i="13"/>
  <c r="L47" i="8"/>
  <c r="F47" i="8"/>
  <c r="G47" i="8"/>
  <c r="M47" i="8"/>
  <c r="B48" i="8"/>
  <c r="C47" i="8"/>
  <c r="E47" i="8"/>
  <c r="H47" i="8"/>
  <c r="D47" i="8"/>
  <c r="G53" i="13"/>
  <c r="M53" i="13"/>
  <c r="C53" i="13"/>
  <c r="E53" i="13"/>
  <c r="F53" i="13"/>
  <c r="D53" i="13"/>
  <c r="L53" i="13"/>
  <c r="B54" i="13"/>
  <c r="H53" i="13"/>
  <c r="M48" i="8"/>
  <c r="L48" i="8"/>
  <c r="D48" i="8"/>
  <c r="B49" i="8"/>
  <c r="G48" i="8"/>
  <c r="F48" i="8"/>
  <c r="H48" i="8"/>
  <c r="E48" i="8"/>
  <c r="C48" i="8"/>
  <c r="M54" i="13"/>
  <c r="L54" i="13"/>
  <c r="G54" i="13"/>
  <c r="B55" i="13"/>
  <c r="D54" i="13"/>
  <c r="C54" i="13"/>
  <c r="H54" i="13"/>
  <c r="F54" i="13"/>
  <c r="E54" i="13"/>
  <c r="E49" i="8"/>
  <c r="M49" i="8"/>
  <c r="C49" i="8"/>
  <c r="L49" i="8"/>
  <c r="D49" i="8"/>
  <c r="F49" i="8"/>
  <c r="B50" i="8"/>
  <c r="H49" i="8"/>
  <c r="G49" i="8"/>
  <c r="D50" i="8"/>
  <c r="C50" i="8"/>
  <c r="G50" i="8"/>
  <c r="L50" i="8"/>
  <c r="B51" i="8"/>
  <c r="F50" i="8"/>
  <c r="H50" i="8"/>
  <c r="E50" i="8"/>
  <c r="M50" i="8"/>
  <c r="L55" i="13"/>
  <c r="F55" i="13"/>
  <c r="E55" i="13"/>
  <c r="G55" i="13"/>
  <c r="M55" i="13"/>
  <c r="D55" i="13"/>
  <c r="C55" i="13"/>
  <c r="H55" i="13"/>
  <c r="M51" i="8"/>
  <c r="D51" i="8"/>
  <c r="C51" i="8"/>
  <c r="G51" i="8"/>
  <c r="L51" i="8"/>
  <c r="E51" i="8"/>
  <c r="B52" i="8"/>
  <c r="H51" i="8"/>
  <c r="F51" i="8"/>
  <c r="L52" i="8"/>
  <c r="C52" i="8"/>
  <c r="M52" i="8"/>
  <c r="G52" i="8"/>
  <c r="D52" i="8"/>
  <c r="E52" i="8"/>
  <c r="F52" i="8"/>
  <c r="B53" i="8"/>
  <c r="H52" i="8"/>
  <c r="L53" i="8"/>
  <c r="B54" i="8"/>
  <c r="F53" i="8"/>
  <c r="D53" i="8"/>
  <c r="E53" i="8"/>
  <c r="C53" i="8"/>
  <c r="M53" i="8"/>
  <c r="G53" i="8"/>
  <c r="H53" i="8"/>
  <c r="L54" i="8"/>
  <c r="E54" i="8"/>
  <c r="F54" i="8"/>
  <c r="D54" i="8"/>
  <c r="M54" i="8"/>
  <c r="H54" i="8"/>
  <c r="B55" i="8"/>
  <c r="C54" i="8"/>
  <c r="G54" i="8"/>
  <c r="L55" i="8"/>
  <c r="F55" i="8"/>
  <c r="E55" i="8"/>
  <c r="M55" i="8"/>
  <c r="G55" i="8"/>
  <c r="G56" i="8"/>
  <c r="C55" i="8"/>
  <c r="H55" i="8"/>
  <c r="D55" i="8"/>
  <c r="H113" i="8"/>
  <c r="H58" i="8"/>
  <c r="G56" i="13"/>
  <c r="H58" i="13"/>
  <c r="H59" i="8"/>
  <c r="D14" i="11"/>
  <c r="H11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4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14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25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25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36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36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47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47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58" authorId="0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58" authorId="0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4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14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25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25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36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36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47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47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58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58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</commentList>
</comments>
</file>

<file path=xl/sharedStrings.xml><?xml version="1.0" encoding="utf-8"?>
<sst xmlns="http://schemas.openxmlformats.org/spreadsheetml/2006/main" count="1615" uniqueCount="392">
  <si>
    <t>学年</t>
    <rPh sb="0" eb="2">
      <t>ガクネン</t>
    </rPh>
    <phoneticPr fontId="3"/>
  </si>
  <si>
    <t>　　氏　　　名</t>
    <rPh sb="2" eb="3">
      <t>シ</t>
    </rPh>
    <rPh sb="6" eb="7">
      <t>メイ</t>
    </rPh>
    <phoneticPr fontId="3"/>
  </si>
  <si>
    <t>最高記録</t>
    <rPh sb="0" eb="2">
      <t>サイコウ</t>
    </rPh>
    <rPh sb="2" eb="4">
      <t>キロク</t>
    </rPh>
    <phoneticPr fontId="3"/>
  </si>
  <si>
    <t>○</t>
    <phoneticPr fontId="3"/>
  </si>
  <si>
    <t>浜田　太郎</t>
    <rPh sb="0" eb="2">
      <t>ハマダ</t>
    </rPh>
    <rPh sb="3" eb="5">
      <t>タロウ</t>
    </rPh>
    <phoneticPr fontId="3"/>
  </si>
  <si>
    <t>入力例</t>
    <rPh sb="0" eb="2">
      <t>ニュウリョク</t>
    </rPh>
    <rPh sb="2" eb="3">
      <t>レイ</t>
    </rPh>
    <phoneticPr fontId="3"/>
  </si>
  <si>
    <t>Ａ</t>
    <phoneticPr fontId="3"/>
  </si>
  <si>
    <t>参加する種目は、左に○（全角）。最高記録は右隣に入力。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phoneticPr fontId="3"/>
  </si>
  <si>
    <t>○</t>
    <phoneticPr fontId="3"/>
  </si>
  <si>
    <t>15.35</t>
    <phoneticPr fontId="3"/>
  </si>
  <si>
    <t>参加種目確認　［自動表示］</t>
    <rPh sb="0" eb="2">
      <t>サンカ</t>
    </rPh>
    <rPh sb="2" eb="4">
      <t>シュモク</t>
    </rPh>
    <rPh sb="4" eb="6">
      <t>カクニン</t>
    </rPh>
    <rPh sb="8" eb="10">
      <t>ジドウ</t>
    </rPh>
    <rPh sb="10" eb="12">
      <t>ヒョウジ</t>
    </rPh>
    <phoneticPr fontId="3"/>
  </si>
  <si>
    <t>error</t>
    <phoneticPr fontId="3"/>
  </si>
  <si>
    <t>ナンバーカード</t>
    <phoneticPr fontId="3"/>
  </si>
  <si>
    <t>ふりがな</t>
    <phoneticPr fontId="3"/>
  </si>
  <si>
    <t>色内の各列の項目に入力してください。</t>
    <rPh sb="0" eb="1">
      <t>イロ</t>
    </rPh>
    <rPh sb="1" eb="2">
      <t>ナイ</t>
    </rPh>
    <rPh sb="3" eb="4">
      <t>カク</t>
    </rPh>
    <rPh sb="4" eb="5">
      <t>レツ</t>
    </rPh>
    <rPh sb="6" eb="8">
      <t>コウモク</t>
    </rPh>
    <rPh sb="9" eb="11">
      <t>ニュウリョク</t>
    </rPh>
    <phoneticPr fontId="3"/>
  </si>
  <si>
    <t>ナンバーカード・氏名・学年を入力 　（学年以外は全角）</t>
    <rPh sb="8" eb="9">
      <t>シ</t>
    </rPh>
    <rPh sb="9" eb="10">
      <t>メイ</t>
    </rPh>
    <rPh sb="11" eb="13">
      <t>ガクネン</t>
    </rPh>
    <rPh sb="14" eb="16">
      <t>ニュウリョク</t>
    </rPh>
    <rPh sb="19" eb="20">
      <t>ガク</t>
    </rPh>
    <rPh sb="20" eb="21">
      <t>ネン</t>
    </rPh>
    <rPh sb="21" eb="23">
      <t>イガイ</t>
    </rPh>
    <rPh sb="24" eb="26">
      <t>ゼンカク</t>
    </rPh>
    <phoneticPr fontId="3"/>
  </si>
  <si>
    <t>ナンバーカード</t>
    <phoneticPr fontId="3"/>
  </si>
  <si>
    <t>ふりがな</t>
    <phoneticPr fontId="3"/>
  </si>
  <si>
    <t>error</t>
    <phoneticPr fontId="3"/>
  </si>
  <si>
    <t>手順　　１．</t>
    <rPh sb="0" eb="2">
      <t>テジュン</t>
    </rPh>
    <phoneticPr fontId="3"/>
  </si>
  <si>
    <t>３．</t>
    <phoneticPr fontId="3"/>
  </si>
  <si>
    <t>←チーム別（例：Ａ，Ｂ等）</t>
    <rPh sb="4" eb="5">
      <t>ベツ</t>
    </rPh>
    <rPh sb="6" eb="7">
      <t>レイ</t>
    </rPh>
    <rPh sb="11" eb="12">
      <t>トウ</t>
    </rPh>
    <phoneticPr fontId="3"/>
  </si>
  <si>
    <t>←最高記録（例：62.5 半角）</t>
    <rPh sb="1" eb="3">
      <t>サイコウ</t>
    </rPh>
    <rPh sb="3" eb="5">
      <t>キロク</t>
    </rPh>
    <rPh sb="6" eb="7">
      <t>レイ</t>
    </rPh>
    <rPh sb="13" eb="15">
      <t>ハンカク</t>
    </rPh>
    <phoneticPr fontId="3"/>
  </si>
  <si>
    <t>氏　　名</t>
    <rPh sb="0" eb="1">
      <t>シ</t>
    </rPh>
    <rPh sb="3" eb="4">
      <t>メイ</t>
    </rPh>
    <phoneticPr fontId="3"/>
  </si>
  <si>
    <t>２．</t>
    <phoneticPr fontId="3"/>
  </si>
  <si>
    <t>内にナンバーカードを入力してください。（全角文字・数字）　　　　　</t>
    <rPh sb="0" eb="1">
      <t>ナイ</t>
    </rPh>
    <rPh sb="10" eb="12">
      <t>ニュウリョク</t>
    </rPh>
    <rPh sb="20" eb="22">
      <t>ゼンカク</t>
    </rPh>
    <rPh sb="22" eb="24">
      <t>モジ</t>
    </rPh>
    <rPh sb="25" eb="27">
      <t>スウジ</t>
    </rPh>
    <phoneticPr fontId="3"/>
  </si>
  <si>
    <t>複数チームの場合は，Ａ、Ｂ・・・　　を，そして，最高記録を入力してください。</t>
    <rPh sb="0" eb="2">
      <t>フクスウ</t>
    </rPh>
    <rPh sb="6" eb="8">
      <t>バアイ</t>
    </rPh>
    <rPh sb="24" eb="26">
      <t>サイコウ</t>
    </rPh>
    <rPh sb="26" eb="28">
      <t>キロク</t>
    </rPh>
    <rPh sb="29" eb="31">
      <t>ニュウリョク</t>
    </rPh>
    <phoneticPr fontId="3"/>
  </si>
  <si>
    <t>手順　１．</t>
    <rPh sb="0" eb="2">
      <t>テジュン</t>
    </rPh>
    <phoneticPr fontId="3"/>
  </si>
  <si>
    <t>　※【リレー種目】　選手名はこのシートに入力。編成は、「リレー申込」シートに入力してください。</t>
    <rPh sb="6" eb="8">
      <t>シュモク</t>
    </rPh>
    <rPh sb="10" eb="13">
      <t>センシュメイ</t>
    </rPh>
    <rPh sb="20" eb="22">
      <t>ニュウリョク</t>
    </rPh>
    <rPh sb="23" eb="25">
      <t>ヘンセイ</t>
    </rPh>
    <rPh sb="31" eb="33">
      <t>モウシコミ</t>
    </rPh>
    <rPh sb="38" eb="40">
      <t>ニュウリョク</t>
    </rPh>
    <phoneticPr fontId="3"/>
  </si>
  <si>
    <t>参加する種目は、左に○（全角）。最高記録は右隣に入力（半角）。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rPh sb="27" eb="29">
      <t>ハンカク</t>
    </rPh>
    <phoneticPr fontId="3"/>
  </si>
  <si>
    <t>は印刷範囲</t>
    <rPh sb="1" eb="3">
      <t>インサツ</t>
    </rPh>
    <rPh sb="3" eb="5">
      <t>ハンイ</t>
    </rPh>
    <phoneticPr fontId="3"/>
  </si>
  <si>
    <t>８０名を超える場合は、ページを複写し、［Ｂ列］の数値を８１～に設定してください。</t>
    <rPh sb="2" eb="3">
      <t>メイ</t>
    </rPh>
    <rPh sb="4" eb="5">
      <t>コ</t>
    </rPh>
    <rPh sb="7" eb="9">
      <t>バアイ</t>
    </rPh>
    <rPh sb="15" eb="17">
      <t>フクシャ</t>
    </rPh>
    <rPh sb="21" eb="22">
      <t>レツ</t>
    </rPh>
    <rPh sb="24" eb="26">
      <t>スウチ</t>
    </rPh>
    <rPh sb="31" eb="33">
      <t>セッテイ</t>
    </rPh>
    <phoneticPr fontId="3"/>
  </si>
  <si>
    <r>
      <t>Worksheets("Sheet1").PageSetup.</t>
    </r>
    <r>
      <rPr>
        <b/>
        <sz val="10"/>
        <rFont val="Arial Unicode MS"/>
        <family val="3"/>
        <charset val="128"/>
      </rPr>
      <t>PrintArea</t>
    </r>
    <r>
      <rPr>
        <sz val="10"/>
        <rFont val="Arial Unicode MS"/>
        <family val="3"/>
        <charset val="128"/>
      </rPr>
      <t xml:space="preserve"> = "$A$1:$C$5"</t>
    </r>
  </si>
  <si>
    <t>受付（　　　　）</t>
    <rPh sb="0" eb="2">
      <t>ウケツケ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</si>
  <si>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</si>
  <si>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申込責任者</t>
    <rPh sb="0" eb="2">
      <t>モウシコミ</t>
    </rPh>
    <rPh sb="2" eb="5">
      <t>セキニンシャ</t>
    </rPh>
    <phoneticPr fontId="3"/>
  </si>
  <si>
    <t>所在地　</t>
    <rPh sb="0" eb="3">
      <t>ショザイチ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</si>
  <si>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</si>
  <si>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申込に関する連絡先電話</t>
    <rPh sb="0" eb="2">
      <t>モウシコミ</t>
    </rPh>
    <rPh sb="3" eb="4">
      <t>カン</t>
    </rPh>
    <rPh sb="6" eb="9">
      <t>レンラクサキ</t>
    </rPh>
    <rPh sb="9" eb="11">
      <t>デンワ</t>
    </rPh>
    <phoneticPr fontId="3"/>
  </si>
  <si>
    <t>所属団体名　</t>
    <rPh sb="0" eb="2">
      <t>ショゾク</t>
    </rPh>
    <rPh sb="2" eb="4">
      <t>ダンタイ</t>
    </rPh>
    <rPh sb="4" eb="5">
      <t>メイ</t>
    </rPh>
    <phoneticPr fontId="3"/>
  </si>
  <si>
    <t>ナンバーカード</t>
    <phoneticPr fontId="3"/>
  </si>
  <si>
    <t>参　　加　　種　　目</t>
    <rPh sb="0" eb="1">
      <t>サン</t>
    </rPh>
    <rPh sb="3" eb="4">
      <t>カ</t>
    </rPh>
    <rPh sb="6" eb="7">
      <t>タネ</t>
    </rPh>
    <rPh sb="9" eb="10">
      <t>メ</t>
    </rPh>
    <phoneticPr fontId="3"/>
  </si>
  <si>
    <t>個人種目数</t>
    <rPh sb="0" eb="2">
      <t>コジン</t>
    </rPh>
    <rPh sb="2" eb="4">
      <t>シュモク</t>
    </rPh>
    <rPh sb="4" eb="5">
      <t>スウ</t>
    </rPh>
    <phoneticPr fontId="3"/>
  </si>
  <si>
    <t>個人種目</t>
    <rPh sb="0" eb="2">
      <t>コジン</t>
    </rPh>
    <rPh sb="2" eb="4">
      <t>シュモク</t>
    </rPh>
    <phoneticPr fontId="3"/>
  </si>
  <si>
    <t>チーム名</t>
    <rPh sb="3" eb="4">
      <t>メイ</t>
    </rPh>
    <phoneticPr fontId="3"/>
  </si>
  <si>
    <t>円</t>
    <rPh sb="0" eb="1">
      <t>エン</t>
    </rPh>
    <phoneticPr fontId="3"/>
  </si>
  <si>
    <t>参加料　　　合計　＜男子＞</t>
    <rPh sb="0" eb="3">
      <t>サンカリョウ</t>
    </rPh>
    <rPh sb="6" eb="8">
      <t>ゴウケイ</t>
    </rPh>
    <rPh sb="10" eb="12">
      <t>ダンシ</t>
    </rPh>
    <phoneticPr fontId="3"/>
  </si>
  <si>
    <t>個人　種目数</t>
    <rPh sb="0" eb="2">
      <t>コジン</t>
    </rPh>
    <rPh sb="3" eb="5">
      <t>シュモク</t>
    </rPh>
    <rPh sb="5" eb="6">
      <t>スウ</t>
    </rPh>
    <phoneticPr fontId="3"/>
  </si>
  <si>
    <t>中全男４００ｍリレー</t>
    <rPh sb="0" eb="1">
      <t>チュウ</t>
    </rPh>
    <rPh sb="1" eb="2">
      <t>ゼン</t>
    </rPh>
    <rPh sb="2" eb="3">
      <t>ダン</t>
    </rPh>
    <phoneticPr fontId="3"/>
  </si>
  <si>
    <t>申込シートの記入により自動的にここに転記されますので、以下の欄に記入する必要はありません。</t>
    <rPh sb="0" eb="2">
      <t>モウシコミ</t>
    </rPh>
    <rPh sb="6" eb="8">
      <t>キニュウ</t>
    </rPh>
    <rPh sb="11" eb="14">
      <t>ジドウテキ</t>
    </rPh>
    <rPh sb="18" eb="20">
      <t>テンキ</t>
    </rPh>
    <rPh sb="27" eb="29">
      <t>イカ</t>
    </rPh>
    <rPh sb="30" eb="31">
      <t>ラン</t>
    </rPh>
    <rPh sb="32" eb="34">
      <t>キニュウ</t>
    </rPh>
    <rPh sb="36" eb="38">
      <t>ヒツヨウ</t>
    </rPh>
    <phoneticPr fontId="3"/>
  </si>
  <si>
    <t>個人別データは、申込シートの記入により自動的にここに転記されます。</t>
    <rPh sb="0" eb="3">
      <t>コジンベツ</t>
    </rPh>
    <rPh sb="8" eb="10">
      <t>モウシコミ</t>
    </rPh>
    <rPh sb="14" eb="16">
      <t>キニュウ</t>
    </rPh>
    <rPh sb="19" eb="22">
      <t>ジドウテキ</t>
    </rPh>
    <rPh sb="26" eb="28">
      <t>テンキ</t>
    </rPh>
    <phoneticPr fontId="3"/>
  </si>
  <si>
    <t>浜田　花子</t>
    <rPh sb="0" eb="2">
      <t>ハマダ</t>
    </rPh>
    <rPh sb="3" eb="5">
      <t>ハナコ</t>
    </rPh>
    <phoneticPr fontId="3"/>
  </si>
  <si>
    <t>はまだ　はなこ</t>
    <phoneticPr fontId="3"/>
  </si>
  <si>
    <t>はまだ　たろう</t>
    <phoneticPr fontId="3"/>
  </si>
  <si>
    <t>内に必要事項を入力してください</t>
    <rPh sb="0" eb="1">
      <t>ナイ</t>
    </rPh>
    <rPh sb="2" eb="4">
      <t>ヒツヨウ</t>
    </rPh>
    <rPh sb="4" eb="6">
      <t>ジコウ</t>
    </rPh>
    <rPh sb="7" eb="9">
      <t>ニュウリョク</t>
    </rPh>
    <phoneticPr fontId="3"/>
  </si>
  <si>
    <t>申込団体名</t>
    <rPh sb="0" eb="2">
      <t>モウシコミ</t>
    </rPh>
    <rPh sb="2" eb="4">
      <t>ダンタイ</t>
    </rPh>
    <rPh sb="4" eb="5">
      <t>メイ</t>
    </rPh>
    <phoneticPr fontId="3"/>
  </si>
  <si>
    <t>連絡先</t>
    <rPh sb="0" eb="3">
      <t>レンラクサキ</t>
    </rPh>
    <phoneticPr fontId="3"/>
  </si>
  <si>
    <t>連絡事項があれば下にご記入ください</t>
    <rPh sb="0" eb="2">
      <t>レンラク</t>
    </rPh>
    <rPh sb="2" eb="4">
      <t>ジコウ</t>
    </rPh>
    <rPh sb="8" eb="9">
      <t>シタ</t>
    </rPh>
    <rPh sb="11" eb="13">
      <t>キニュウ</t>
    </rPh>
    <phoneticPr fontId="3"/>
  </si>
  <si>
    <t>その他　　　　連絡事項</t>
    <rPh sb="2" eb="3">
      <t>タ</t>
    </rPh>
    <rPh sb="7" eb="9">
      <t>レンラク</t>
    </rPh>
    <rPh sb="9" eb="11">
      <t>ジコウ</t>
    </rPh>
    <phoneticPr fontId="3"/>
  </si>
  <si>
    <t>〒</t>
    <phoneticPr fontId="3"/>
  </si>
  <si>
    <t>申込代表者</t>
    <rPh sb="0" eb="2">
      <t>モウシコミ</t>
    </rPh>
    <rPh sb="2" eb="4">
      <t>ダイヒョウ</t>
    </rPh>
    <rPh sb="4" eb="5">
      <t>シャ</t>
    </rPh>
    <phoneticPr fontId="3"/>
  </si>
  <si>
    <t>住所</t>
    <rPh sb="0" eb="2">
      <t>ジュウショ</t>
    </rPh>
    <phoneticPr fontId="3"/>
  </si>
  <si>
    <t/>
  </si>
  <si>
    <t>携帯</t>
    <rPh sb="0" eb="2">
      <t>ケイタイ</t>
    </rPh>
    <phoneticPr fontId="3"/>
  </si>
  <si>
    <t>この色のセルは、上記の入力により自動表示されます。</t>
    <rPh sb="2" eb="3">
      <t>イロ</t>
    </rPh>
    <rPh sb="8" eb="10">
      <t>ジョウキ</t>
    </rPh>
    <rPh sb="11" eb="13">
      <t>ニュウリョク</t>
    </rPh>
    <rPh sb="16" eb="18">
      <t>ジドウ</t>
    </rPh>
    <rPh sb="18" eb="20">
      <t>ヒョウジ</t>
    </rPh>
    <phoneticPr fontId="3"/>
  </si>
  <si>
    <t>ナンバーカード</t>
    <phoneticPr fontId="3"/>
  </si>
  <si>
    <t>チーム名→</t>
    <rPh sb="3" eb="4">
      <t>メイ</t>
    </rPh>
    <phoneticPr fontId="3"/>
  </si>
  <si>
    <t>とりまとめシートへはこの赤枠の値を複写します。</t>
    <rPh sb="12" eb="13">
      <t>アカ</t>
    </rPh>
    <rPh sb="13" eb="14">
      <t>ワク</t>
    </rPh>
    <rPh sb="15" eb="16">
      <t>アタイ</t>
    </rPh>
    <rPh sb="17" eb="19">
      <t>フクシャ</t>
    </rPh>
    <phoneticPr fontId="3"/>
  </si>
  <si>
    <t>選手のナンバーカード・氏名・ふりがな・学年は「男子申込」シートに入力しておいてください。</t>
    <rPh sb="0" eb="2">
      <t>センシュ</t>
    </rPh>
    <rPh sb="11" eb="13">
      <t>シメイ</t>
    </rPh>
    <rPh sb="19" eb="21">
      <t>ガクネン</t>
    </rPh>
    <rPh sb="23" eb="24">
      <t>オトコ</t>
    </rPh>
    <rPh sb="24" eb="25">
      <t>コ</t>
    </rPh>
    <rPh sb="25" eb="27">
      <t>モウシコミ</t>
    </rPh>
    <rPh sb="32" eb="34">
      <t>ニュウリョク</t>
    </rPh>
    <phoneticPr fontId="3"/>
  </si>
  <si>
    <t>学校名等</t>
    <rPh sb="0" eb="3">
      <t>ガッコウメイ</t>
    </rPh>
    <rPh sb="3" eb="4">
      <t>トウ</t>
    </rPh>
    <phoneticPr fontId="3"/>
  </si>
  <si>
    <t>22.00</t>
    <phoneticPr fontId="3"/>
  </si>
  <si>
    <t>52.00</t>
    <phoneticPr fontId="3"/>
  </si>
  <si>
    <t>4.10.00</t>
    <phoneticPr fontId="3"/>
  </si>
  <si>
    <t>10.00.00</t>
    <phoneticPr fontId="3"/>
  </si>
  <si>
    <t>15.00</t>
    <phoneticPr fontId="3"/>
  </si>
  <si>
    <t>1m60</t>
    <phoneticPr fontId="3"/>
  </si>
  <si>
    <t>参加料　合計　＜男子＞</t>
    <rPh sb="0" eb="3">
      <t>サンカリョウ</t>
    </rPh>
    <rPh sb="4" eb="6">
      <t>ゴウケイ</t>
    </rPh>
    <rPh sb="8" eb="10">
      <t>ダンシ</t>
    </rPh>
    <phoneticPr fontId="3"/>
  </si>
  <si>
    <t>ナンバーカード</t>
    <phoneticPr fontId="3"/>
  </si>
  <si>
    <t>ふりがな</t>
    <phoneticPr fontId="3"/>
  </si>
  <si>
    <t>２．</t>
    <phoneticPr fontId="3"/>
  </si>
  <si>
    <t>ふりがな</t>
    <phoneticPr fontId="3"/>
  </si>
  <si>
    <r>
      <t>1</t>
    </r>
    <r>
      <rPr>
        <sz val="11"/>
        <rFont val="ＭＳ Ｐゴシック"/>
        <family val="3"/>
        <charset val="128"/>
      </rPr>
      <t>m</t>
    </r>
    <r>
      <rPr>
        <sz val="11"/>
        <rFont val="ＭＳ Ｐゴシック"/>
        <family val="3"/>
        <charset val="128"/>
      </rPr>
      <t>40</t>
    </r>
    <phoneticPr fontId="3"/>
  </si>
  <si>
    <t>ナンバーカード</t>
    <phoneticPr fontId="3"/>
  </si>
  <si>
    <t>ナンバーカード</t>
    <phoneticPr fontId="3"/>
  </si>
  <si>
    <t>ナンバーカード</t>
    <phoneticPr fontId="3"/>
  </si>
  <si>
    <t>学校名変換表</t>
    <rPh sb="0" eb="2">
      <t>ガッコウ</t>
    </rPh>
    <rPh sb="2" eb="3">
      <t>メイ</t>
    </rPh>
    <rPh sb="3" eb="5">
      <t>ヘンカン</t>
    </rPh>
    <rPh sb="5" eb="6">
      <t>ヒョウ</t>
    </rPh>
    <phoneticPr fontId="3"/>
  </si>
  <si>
    <t>学校番号</t>
    <rPh sb="0" eb="2">
      <t>ガッコウ</t>
    </rPh>
    <rPh sb="2" eb="4">
      <t>バンゴウ</t>
    </rPh>
    <phoneticPr fontId="3"/>
  </si>
  <si>
    <t>学校名</t>
    <rPh sb="0" eb="2">
      <t>ガッコウ</t>
    </rPh>
    <rPh sb="2" eb="3">
      <t>メイ</t>
    </rPh>
    <phoneticPr fontId="3"/>
  </si>
  <si>
    <t>安来一中</t>
    <rPh sb="0" eb="2">
      <t>ヤスギ</t>
    </rPh>
    <rPh sb="2" eb="3">
      <t>1</t>
    </rPh>
    <rPh sb="3" eb="4">
      <t>チュウ</t>
    </rPh>
    <phoneticPr fontId="3"/>
  </si>
  <si>
    <t>安来市立第一中学校</t>
    <rPh sb="0" eb="2">
      <t>ヤスギ</t>
    </rPh>
    <rPh sb="2" eb="4">
      <t>シリツ</t>
    </rPh>
    <rPh sb="4" eb="6">
      <t>ダイイチ</t>
    </rPh>
    <rPh sb="6" eb="9">
      <t>チュウガッコウ</t>
    </rPh>
    <phoneticPr fontId="3"/>
  </si>
  <si>
    <t>安来三中</t>
    <rPh sb="0" eb="2">
      <t>ヤスギ</t>
    </rPh>
    <rPh sb="2" eb="3">
      <t>3</t>
    </rPh>
    <rPh sb="3" eb="4">
      <t>チュウ</t>
    </rPh>
    <phoneticPr fontId="3"/>
  </si>
  <si>
    <t>安来市立第二中学校</t>
    <rPh sb="0" eb="2">
      <t>ヤスギ</t>
    </rPh>
    <rPh sb="2" eb="4">
      <t>シリツ</t>
    </rPh>
    <rPh sb="4" eb="6">
      <t>ダイニ</t>
    </rPh>
    <rPh sb="6" eb="9">
      <t>チュウガッコウ</t>
    </rPh>
    <phoneticPr fontId="3"/>
  </si>
  <si>
    <t>広瀬中</t>
    <rPh sb="0" eb="2">
      <t>ヒロセ</t>
    </rPh>
    <rPh sb="2" eb="3">
      <t>チュウ</t>
    </rPh>
    <phoneticPr fontId="3"/>
  </si>
  <si>
    <t>安来市立広瀬中学校</t>
    <rPh sb="0" eb="2">
      <t>ヤスギ</t>
    </rPh>
    <rPh sb="2" eb="4">
      <t>シリツ</t>
    </rPh>
    <rPh sb="4" eb="6">
      <t>ヒロセ</t>
    </rPh>
    <rPh sb="6" eb="7">
      <t>チュウ</t>
    </rPh>
    <rPh sb="7" eb="9">
      <t>ガッコウ</t>
    </rPh>
    <phoneticPr fontId="3"/>
  </si>
  <si>
    <t>安来二中</t>
    <rPh sb="0" eb="2">
      <t>ヤスギ</t>
    </rPh>
    <rPh sb="2" eb="3">
      <t>2</t>
    </rPh>
    <rPh sb="3" eb="4">
      <t>チュウ</t>
    </rPh>
    <phoneticPr fontId="3"/>
  </si>
  <si>
    <t>伯太中</t>
    <rPh sb="0" eb="2">
      <t>ハクタ</t>
    </rPh>
    <rPh sb="2" eb="3">
      <t>チュウ</t>
    </rPh>
    <phoneticPr fontId="3"/>
  </si>
  <si>
    <t>安来市立伯太中学校</t>
    <rPh sb="0" eb="2">
      <t>ヤスギ</t>
    </rPh>
    <rPh sb="2" eb="4">
      <t>シリツ</t>
    </rPh>
    <rPh sb="4" eb="6">
      <t>ハクタ</t>
    </rPh>
    <rPh sb="6" eb="9">
      <t>チュウガッコウ</t>
    </rPh>
    <phoneticPr fontId="3"/>
  </si>
  <si>
    <t>松江一中</t>
    <rPh sb="0" eb="2">
      <t>マツエ</t>
    </rPh>
    <rPh sb="2" eb="3">
      <t>1</t>
    </rPh>
    <rPh sb="3" eb="4">
      <t>チュウ</t>
    </rPh>
    <phoneticPr fontId="3"/>
  </si>
  <si>
    <t>松江市立第一中学校</t>
    <rPh sb="0" eb="2">
      <t>マツエ</t>
    </rPh>
    <rPh sb="2" eb="4">
      <t>シリツ</t>
    </rPh>
    <rPh sb="4" eb="6">
      <t>ダイイチ</t>
    </rPh>
    <rPh sb="6" eb="9">
      <t>チュウガッコウ</t>
    </rPh>
    <phoneticPr fontId="3"/>
  </si>
  <si>
    <t>松江二中</t>
    <rPh sb="0" eb="2">
      <t>マツエ</t>
    </rPh>
    <rPh sb="2" eb="3">
      <t>2</t>
    </rPh>
    <rPh sb="3" eb="4">
      <t>チュウ</t>
    </rPh>
    <phoneticPr fontId="3"/>
  </si>
  <si>
    <t>松江市立第二中学校</t>
    <rPh sb="0" eb="2">
      <t>マツエ</t>
    </rPh>
    <rPh sb="2" eb="4">
      <t>シリツ</t>
    </rPh>
    <rPh sb="4" eb="6">
      <t>ダイニ</t>
    </rPh>
    <rPh sb="6" eb="9">
      <t>チュウガッコウ</t>
    </rPh>
    <phoneticPr fontId="3"/>
  </si>
  <si>
    <t>松江四中</t>
    <rPh sb="0" eb="2">
      <t>マツエ</t>
    </rPh>
    <rPh sb="2" eb="3">
      <t>4</t>
    </rPh>
    <rPh sb="3" eb="4">
      <t>チュウ</t>
    </rPh>
    <phoneticPr fontId="3"/>
  </si>
  <si>
    <t>松江市立第四中学校</t>
    <rPh sb="0" eb="2">
      <t>マツエ</t>
    </rPh>
    <rPh sb="2" eb="4">
      <t>シリツ</t>
    </rPh>
    <rPh sb="4" eb="6">
      <t>ダイヨン</t>
    </rPh>
    <rPh sb="6" eb="9">
      <t>チュウガッコウ</t>
    </rPh>
    <phoneticPr fontId="3"/>
  </si>
  <si>
    <t>湖南中</t>
    <rPh sb="0" eb="2">
      <t>コナン</t>
    </rPh>
    <rPh sb="2" eb="3">
      <t>チュウ</t>
    </rPh>
    <phoneticPr fontId="3"/>
  </si>
  <si>
    <t>松江市立湖南中学校</t>
    <rPh sb="0" eb="2">
      <t>マツエ</t>
    </rPh>
    <rPh sb="2" eb="4">
      <t>シリツ</t>
    </rPh>
    <rPh sb="4" eb="6">
      <t>コナン</t>
    </rPh>
    <rPh sb="6" eb="9">
      <t>チュウガッコウ</t>
    </rPh>
    <phoneticPr fontId="3"/>
  </si>
  <si>
    <t>美保関中</t>
    <rPh sb="0" eb="3">
      <t>ミホノセキ</t>
    </rPh>
    <rPh sb="3" eb="4">
      <t>チュウ</t>
    </rPh>
    <phoneticPr fontId="3"/>
  </si>
  <si>
    <t>松江市立美保関中学校</t>
    <rPh sb="0" eb="2">
      <t>マツエ</t>
    </rPh>
    <rPh sb="2" eb="4">
      <t>シリツ</t>
    </rPh>
    <rPh sb="4" eb="7">
      <t>ミホノセキ</t>
    </rPh>
    <rPh sb="7" eb="10">
      <t>チュウガッコウ</t>
    </rPh>
    <phoneticPr fontId="3"/>
  </si>
  <si>
    <t>東出雲中</t>
    <rPh sb="0" eb="1">
      <t>ヒガシ</t>
    </rPh>
    <rPh sb="1" eb="3">
      <t>イズモ</t>
    </rPh>
    <rPh sb="3" eb="4">
      <t>チュウ</t>
    </rPh>
    <phoneticPr fontId="3"/>
  </si>
  <si>
    <t>東出雲町立東出雲中学校</t>
    <rPh sb="0" eb="3">
      <t>ヒガシイズモ</t>
    </rPh>
    <rPh sb="3" eb="4">
      <t>マチ</t>
    </rPh>
    <rPh sb="4" eb="5">
      <t>リツ</t>
    </rPh>
    <rPh sb="5" eb="8">
      <t>ヒガシイズモ</t>
    </rPh>
    <rPh sb="8" eb="11">
      <t>チュウガッコウ</t>
    </rPh>
    <phoneticPr fontId="3"/>
  </si>
  <si>
    <t>附属中</t>
    <rPh sb="0" eb="2">
      <t>フゾク</t>
    </rPh>
    <rPh sb="2" eb="3">
      <t>チュウ</t>
    </rPh>
    <phoneticPr fontId="3"/>
  </si>
  <si>
    <t>島根大学附属中学校</t>
    <rPh sb="0" eb="2">
      <t>シマネ</t>
    </rPh>
    <rPh sb="2" eb="4">
      <t>ダイガク</t>
    </rPh>
    <rPh sb="4" eb="6">
      <t>フゾク</t>
    </rPh>
    <rPh sb="6" eb="9">
      <t>チュウガッコウ</t>
    </rPh>
    <phoneticPr fontId="3"/>
  </si>
  <si>
    <t>松江三中</t>
    <rPh sb="0" eb="2">
      <t>マツエ</t>
    </rPh>
    <rPh sb="2" eb="3">
      <t>3</t>
    </rPh>
    <rPh sb="3" eb="4">
      <t>チュウ</t>
    </rPh>
    <phoneticPr fontId="3"/>
  </si>
  <si>
    <t>松江市立第三中学校</t>
    <rPh sb="0" eb="2">
      <t>マツエ</t>
    </rPh>
    <rPh sb="2" eb="4">
      <t>シリツ</t>
    </rPh>
    <rPh sb="4" eb="6">
      <t>ダイサン</t>
    </rPh>
    <rPh sb="6" eb="9">
      <t>チュウガッコウ</t>
    </rPh>
    <phoneticPr fontId="3"/>
  </si>
  <si>
    <t>湖東中</t>
    <rPh sb="0" eb="2">
      <t>コトウ</t>
    </rPh>
    <rPh sb="2" eb="3">
      <t>チュウ</t>
    </rPh>
    <phoneticPr fontId="3"/>
  </si>
  <si>
    <t>松江市立第三中学校</t>
    <rPh sb="0" eb="2">
      <t>マツエ</t>
    </rPh>
    <rPh sb="2" eb="4">
      <t>シリツ</t>
    </rPh>
    <rPh sb="4" eb="6">
      <t>ダイサン</t>
    </rPh>
    <rPh sb="8" eb="9">
      <t>コウ</t>
    </rPh>
    <phoneticPr fontId="3"/>
  </si>
  <si>
    <t>本庄中</t>
    <rPh sb="0" eb="2">
      <t>ホンジョウ</t>
    </rPh>
    <rPh sb="2" eb="3">
      <t>チュウ</t>
    </rPh>
    <phoneticPr fontId="3"/>
  </si>
  <si>
    <t>松江市立本庄中学校</t>
    <rPh sb="0" eb="2">
      <t>マツエ</t>
    </rPh>
    <rPh sb="2" eb="4">
      <t>シリツ</t>
    </rPh>
    <rPh sb="4" eb="6">
      <t>ホンジョウ</t>
    </rPh>
    <rPh sb="6" eb="9">
      <t>チュウガッコウ</t>
    </rPh>
    <phoneticPr fontId="3"/>
  </si>
  <si>
    <t>湖北中</t>
    <rPh sb="0" eb="2">
      <t>コホク</t>
    </rPh>
    <rPh sb="2" eb="3">
      <t>チュウ</t>
    </rPh>
    <phoneticPr fontId="3"/>
  </si>
  <si>
    <t>松江市立湖北中学校</t>
    <rPh sb="0" eb="2">
      <t>マツエ</t>
    </rPh>
    <rPh sb="2" eb="4">
      <t>シリツ</t>
    </rPh>
    <rPh sb="4" eb="6">
      <t>コホク</t>
    </rPh>
    <rPh sb="6" eb="9">
      <t>チュウガッコウ</t>
    </rPh>
    <phoneticPr fontId="3"/>
  </si>
  <si>
    <t>鹿島中</t>
    <rPh sb="0" eb="2">
      <t>カシマ</t>
    </rPh>
    <rPh sb="2" eb="3">
      <t>チュウ</t>
    </rPh>
    <phoneticPr fontId="3"/>
  </si>
  <si>
    <t>松江市立鹿島中学校</t>
    <rPh sb="0" eb="2">
      <t>マツエ</t>
    </rPh>
    <rPh sb="2" eb="4">
      <t>シリツ</t>
    </rPh>
    <rPh sb="4" eb="6">
      <t>カシマ</t>
    </rPh>
    <rPh sb="6" eb="9">
      <t>チュウガッコウ</t>
    </rPh>
    <phoneticPr fontId="3"/>
  </si>
  <si>
    <t>島根中</t>
    <rPh sb="0" eb="2">
      <t>シマネ</t>
    </rPh>
    <rPh sb="2" eb="3">
      <t>チュウ</t>
    </rPh>
    <phoneticPr fontId="3"/>
  </si>
  <si>
    <t>松江市立島根中学校</t>
    <rPh sb="0" eb="2">
      <t>マツエ</t>
    </rPh>
    <rPh sb="2" eb="4">
      <t>シリツ</t>
    </rPh>
    <rPh sb="4" eb="6">
      <t>シマネ</t>
    </rPh>
    <rPh sb="6" eb="9">
      <t>チュウガッコウ</t>
    </rPh>
    <phoneticPr fontId="3"/>
  </si>
  <si>
    <t>八雲中</t>
    <rPh sb="0" eb="2">
      <t>ヤクモ</t>
    </rPh>
    <rPh sb="2" eb="3">
      <t>チュウ</t>
    </rPh>
    <phoneticPr fontId="3"/>
  </si>
  <si>
    <t>松江市立八雲中学校</t>
    <rPh sb="0" eb="2">
      <t>マツエ</t>
    </rPh>
    <rPh sb="2" eb="4">
      <t>シリツ</t>
    </rPh>
    <rPh sb="4" eb="6">
      <t>ヤクモ</t>
    </rPh>
    <rPh sb="6" eb="9">
      <t>チュウガッコウ</t>
    </rPh>
    <phoneticPr fontId="3"/>
  </si>
  <si>
    <t>玉湯中</t>
    <rPh sb="0" eb="2">
      <t>タマユ</t>
    </rPh>
    <rPh sb="2" eb="3">
      <t>チュウ</t>
    </rPh>
    <phoneticPr fontId="3"/>
  </si>
  <si>
    <t>松江市立玉湯中学校</t>
    <rPh sb="0" eb="2">
      <t>マツエ</t>
    </rPh>
    <rPh sb="2" eb="4">
      <t>シリツ</t>
    </rPh>
    <rPh sb="4" eb="6">
      <t>タマユ</t>
    </rPh>
    <rPh sb="6" eb="9">
      <t>チュウガッコウ</t>
    </rPh>
    <phoneticPr fontId="3"/>
  </si>
  <si>
    <t>宍道中</t>
    <rPh sb="0" eb="2">
      <t>シンジ</t>
    </rPh>
    <rPh sb="2" eb="3">
      <t>チュウ</t>
    </rPh>
    <phoneticPr fontId="3"/>
  </si>
  <si>
    <t>松江市立宍道中学校</t>
    <rPh sb="0" eb="2">
      <t>マツエ</t>
    </rPh>
    <rPh sb="2" eb="4">
      <t>シリツ</t>
    </rPh>
    <rPh sb="4" eb="6">
      <t>シンジ</t>
    </rPh>
    <rPh sb="6" eb="9">
      <t>チュウガッコウ</t>
    </rPh>
    <phoneticPr fontId="3"/>
  </si>
  <si>
    <t>八束中</t>
    <rPh sb="0" eb="2">
      <t>ヤツカ</t>
    </rPh>
    <rPh sb="2" eb="3">
      <t>チュウ</t>
    </rPh>
    <phoneticPr fontId="3"/>
  </si>
  <si>
    <t>松江市立八束中学校</t>
    <rPh sb="0" eb="3">
      <t>マツエシ</t>
    </rPh>
    <rPh sb="3" eb="4">
      <t>タテ</t>
    </rPh>
    <rPh sb="4" eb="6">
      <t>ハチタバ</t>
    </rPh>
    <rPh sb="6" eb="9">
      <t>チュウガッコウ</t>
    </rPh>
    <phoneticPr fontId="3"/>
  </si>
  <si>
    <t>松江ろう学校</t>
    <rPh sb="0" eb="2">
      <t>マツエ</t>
    </rPh>
    <rPh sb="4" eb="6">
      <t>ガッコウ</t>
    </rPh>
    <phoneticPr fontId="3"/>
  </si>
  <si>
    <t>島根県立松江ろう学校</t>
    <rPh sb="0" eb="2">
      <t>シマネ</t>
    </rPh>
    <rPh sb="2" eb="4">
      <t>ケンリツ</t>
    </rPh>
    <rPh sb="4" eb="6">
      <t>マツエ</t>
    </rPh>
    <rPh sb="8" eb="10">
      <t>ガッコウ</t>
    </rPh>
    <phoneticPr fontId="3"/>
  </si>
  <si>
    <t>開星中</t>
    <rPh sb="0" eb="1">
      <t>カイ</t>
    </rPh>
    <rPh sb="1" eb="3">
      <t>ホシナカ</t>
    </rPh>
    <phoneticPr fontId="3"/>
  </si>
  <si>
    <t>開星中学校</t>
    <rPh sb="0" eb="1">
      <t>カイ</t>
    </rPh>
    <rPh sb="1" eb="2">
      <t>ホシ</t>
    </rPh>
    <rPh sb="2" eb="5">
      <t>チュウガッコウ</t>
    </rPh>
    <phoneticPr fontId="3"/>
  </si>
  <si>
    <t>松徳学院中</t>
    <rPh sb="0" eb="1">
      <t>マツ</t>
    </rPh>
    <rPh sb="1" eb="2">
      <t>トク</t>
    </rPh>
    <rPh sb="2" eb="4">
      <t>ガクイン</t>
    </rPh>
    <rPh sb="4" eb="5">
      <t>チュウ</t>
    </rPh>
    <phoneticPr fontId="3"/>
  </si>
  <si>
    <t>松徳学院中学校</t>
    <rPh sb="0" eb="2">
      <t>ショウトク</t>
    </rPh>
    <rPh sb="2" eb="4">
      <t>ガクイン</t>
    </rPh>
    <rPh sb="4" eb="7">
      <t>チュウガッコウ</t>
    </rPh>
    <phoneticPr fontId="3"/>
  </si>
  <si>
    <t>出雲一中</t>
    <rPh sb="0" eb="2">
      <t>イズモ</t>
    </rPh>
    <rPh sb="2" eb="3">
      <t>1</t>
    </rPh>
    <rPh sb="3" eb="4">
      <t>チュウ</t>
    </rPh>
    <phoneticPr fontId="3"/>
  </si>
  <si>
    <t>出雲市立第一中学校</t>
    <rPh sb="0" eb="2">
      <t>イズモ</t>
    </rPh>
    <rPh sb="2" eb="4">
      <t>シリツ</t>
    </rPh>
    <rPh sb="4" eb="6">
      <t>ダイイチ</t>
    </rPh>
    <rPh sb="6" eb="9">
      <t>チュウガッコウ</t>
    </rPh>
    <phoneticPr fontId="3"/>
  </si>
  <si>
    <t>出雲二中</t>
    <rPh sb="0" eb="2">
      <t>イズモ</t>
    </rPh>
    <rPh sb="2" eb="3">
      <t>2</t>
    </rPh>
    <rPh sb="3" eb="4">
      <t>チュウ</t>
    </rPh>
    <phoneticPr fontId="3"/>
  </si>
  <si>
    <t>出雲市立第二中学校</t>
    <rPh sb="0" eb="2">
      <t>イズモ</t>
    </rPh>
    <rPh sb="2" eb="4">
      <t>シリツ</t>
    </rPh>
    <rPh sb="4" eb="6">
      <t>ダイニ</t>
    </rPh>
    <rPh sb="6" eb="9">
      <t>チュウガッコウ</t>
    </rPh>
    <phoneticPr fontId="3"/>
  </si>
  <si>
    <t>出雲三中</t>
    <rPh sb="0" eb="2">
      <t>イズモ</t>
    </rPh>
    <rPh sb="2" eb="3">
      <t>3</t>
    </rPh>
    <rPh sb="3" eb="4">
      <t>チュウ</t>
    </rPh>
    <phoneticPr fontId="3"/>
  </si>
  <si>
    <t>出雲市立第三中学校</t>
    <rPh sb="0" eb="2">
      <t>イズモ</t>
    </rPh>
    <rPh sb="2" eb="4">
      <t>シリツ</t>
    </rPh>
    <rPh sb="4" eb="6">
      <t>ダイサン</t>
    </rPh>
    <rPh sb="6" eb="9">
      <t>チュウガッコウ</t>
    </rPh>
    <phoneticPr fontId="3"/>
  </si>
  <si>
    <t>河南中</t>
    <rPh sb="0" eb="2">
      <t>カナン</t>
    </rPh>
    <rPh sb="2" eb="3">
      <t>チュウ</t>
    </rPh>
    <phoneticPr fontId="3"/>
  </si>
  <si>
    <t>出雲市立河南中学校</t>
    <rPh sb="0" eb="2">
      <t>イズモ</t>
    </rPh>
    <rPh sb="2" eb="4">
      <t>シリツ</t>
    </rPh>
    <rPh sb="4" eb="6">
      <t>カナン</t>
    </rPh>
    <rPh sb="6" eb="9">
      <t>チュウガッコウ</t>
    </rPh>
    <phoneticPr fontId="3"/>
  </si>
  <si>
    <t>浜山中</t>
    <rPh sb="0" eb="2">
      <t>ハマヤマ</t>
    </rPh>
    <rPh sb="2" eb="3">
      <t>チュウ</t>
    </rPh>
    <phoneticPr fontId="3"/>
  </si>
  <si>
    <t>出雲市立浜山中学校</t>
    <rPh sb="0" eb="2">
      <t>イズモ</t>
    </rPh>
    <rPh sb="2" eb="4">
      <t>シリツ</t>
    </rPh>
    <rPh sb="4" eb="6">
      <t>ハマヤマ</t>
    </rPh>
    <rPh sb="6" eb="9">
      <t>チュウガッコウ</t>
    </rPh>
    <phoneticPr fontId="3"/>
  </si>
  <si>
    <t>平田中</t>
    <rPh sb="0" eb="2">
      <t>ヒラタ</t>
    </rPh>
    <rPh sb="2" eb="3">
      <t>チュウ</t>
    </rPh>
    <phoneticPr fontId="3"/>
  </si>
  <si>
    <t>出雲市立平田中学校</t>
    <rPh sb="0" eb="2">
      <t>イズモ</t>
    </rPh>
    <rPh sb="2" eb="4">
      <t>シリツ</t>
    </rPh>
    <rPh sb="4" eb="6">
      <t>ヒラタ</t>
    </rPh>
    <rPh sb="6" eb="9">
      <t>チュウガッコウ</t>
    </rPh>
    <phoneticPr fontId="3"/>
  </si>
  <si>
    <t>旭丘中</t>
    <rPh sb="0" eb="2">
      <t>アサヒガオカ</t>
    </rPh>
    <rPh sb="2" eb="3">
      <t>チュウ</t>
    </rPh>
    <phoneticPr fontId="3"/>
  </si>
  <si>
    <t>出雲市立旭丘中学校</t>
    <rPh sb="0" eb="2">
      <t>イズモ</t>
    </rPh>
    <rPh sb="2" eb="4">
      <t>シリツ</t>
    </rPh>
    <rPh sb="4" eb="6">
      <t>アサヒガオカ</t>
    </rPh>
    <rPh sb="6" eb="9">
      <t>チュウガッコウ</t>
    </rPh>
    <phoneticPr fontId="3"/>
  </si>
  <si>
    <t>大社中</t>
    <rPh sb="0" eb="2">
      <t>タイシャ</t>
    </rPh>
    <rPh sb="2" eb="3">
      <t>チュウ</t>
    </rPh>
    <phoneticPr fontId="3"/>
  </si>
  <si>
    <t>出雲市立大社中学校</t>
    <rPh sb="0" eb="2">
      <t>イズモ</t>
    </rPh>
    <rPh sb="2" eb="4">
      <t>シリツ</t>
    </rPh>
    <rPh sb="4" eb="6">
      <t>タイシャ</t>
    </rPh>
    <rPh sb="6" eb="9">
      <t>チュウガッコウ</t>
    </rPh>
    <phoneticPr fontId="3"/>
  </si>
  <si>
    <t>斐川東中</t>
    <rPh sb="0" eb="2">
      <t>ヒカワ</t>
    </rPh>
    <rPh sb="2" eb="3">
      <t>ヒガシ</t>
    </rPh>
    <rPh sb="3" eb="4">
      <t>ナカ</t>
    </rPh>
    <phoneticPr fontId="3"/>
  </si>
  <si>
    <t>斐川町立斐川東中学校</t>
    <rPh sb="0" eb="2">
      <t>ヒカワ</t>
    </rPh>
    <rPh sb="2" eb="4">
      <t>チョウリツ</t>
    </rPh>
    <rPh sb="4" eb="6">
      <t>ヒカワ</t>
    </rPh>
    <rPh sb="6" eb="7">
      <t>ヒガシ</t>
    </rPh>
    <rPh sb="7" eb="10">
      <t>チュウガッコウ</t>
    </rPh>
    <phoneticPr fontId="3"/>
  </si>
  <si>
    <t>斐川西中</t>
    <rPh sb="0" eb="2">
      <t>ヒカワ</t>
    </rPh>
    <rPh sb="2" eb="3">
      <t>ニシ</t>
    </rPh>
    <rPh sb="3" eb="4">
      <t>チュウ</t>
    </rPh>
    <phoneticPr fontId="3"/>
  </si>
  <si>
    <t>斐川町立斐川西中学校</t>
    <rPh sb="0" eb="2">
      <t>ヒカワ</t>
    </rPh>
    <rPh sb="2" eb="3">
      <t>マチ</t>
    </rPh>
    <rPh sb="3" eb="4">
      <t>リツ</t>
    </rPh>
    <rPh sb="4" eb="6">
      <t>ヒカワ</t>
    </rPh>
    <rPh sb="6" eb="7">
      <t>ニシ</t>
    </rPh>
    <rPh sb="7" eb="10">
      <t>チュウガッコウ</t>
    </rPh>
    <phoneticPr fontId="3"/>
  </si>
  <si>
    <t>多伎中</t>
    <rPh sb="0" eb="2">
      <t>タキ</t>
    </rPh>
    <rPh sb="2" eb="3">
      <t>チュウ</t>
    </rPh>
    <phoneticPr fontId="3"/>
  </si>
  <si>
    <t>出雲市立多伎中学校</t>
    <rPh sb="0" eb="2">
      <t>イズモ</t>
    </rPh>
    <rPh sb="2" eb="4">
      <t>シリツ</t>
    </rPh>
    <rPh sb="4" eb="6">
      <t>タキ</t>
    </rPh>
    <rPh sb="6" eb="9">
      <t>チュウガッコウ</t>
    </rPh>
    <phoneticPr fontId="3"/>
  </si>
  <si>
    <t>湖陵中</t>
    <rPh sb="0" eb="2">
      <t>コリョウ</t>
    </rPh>
    <rPh sb="2" eb="3">
      <t>チュウ</t>
    </rPh>
    <phoneticPr fontId="3"/>
  </si>
  <si>
    <t>出雲市立湖陵中学校</t>
    <rPh sb="0" eb="2">
      <t>イズモ</t>
    </rPh>
    <rPh sb="2" eb="4">
      <t>シリツ</t>
    </rPh>
    <rPh sb="4" eb="6">
      <t>コリョウ</t>
    </rPh>
    <rPh sb="6" eb="9">
      <t>チュウガッコウ</t>
    </rPh>
    <phoneticPr fontId="3"/>
  </si>
  <si>
    <t>南中</t>
    <rPh sb="0" eb="1">
      <t>ミナミ</t>
    </rPh>
    <rPh sb="1" eb="2">
      <t>チュウ</t>
    </rPh>
    <phoneticPr fontId="3"/>
  </si>
  <si>
    <t>出雲市立南中学校</t>
    <rPh sb="0" eb="2">
      <t>イズモ</t>
    </rPh>
    <rPh sb="2" eb="4">
      <t>シリツ</t>
    </rPh>
    <rPh sb="4" eb="5">
      <t>ミナミ</t>
    </rPh>
    <rPh sb="5" eb="8">
      <t>チュウガッコウ</t>
    </rPh>
    <phoneticPr fontId="3"/>
  </si>
  <si>
    <t>佐田中</t>
    <rPh sb="0" eb="2">
      <t>サダ</t>
    </rPh>
    <rPh sb="2" eb="3">
      <t>チュウ</t>
    </rPh>
    <phoneticPr fontId="3"/>
  </si>
  <si>
    <t>出雲市立佐田中学校</t>
    <rPh sb="0" eb="2">
      <t>イズモ</t>
    </rPh>
    <rPh sb="2" eb="4">
      <t>シリツ</t>
    </rPh>
    <rPh sb="4" eb="6">
      <t>サダ</t>
    </rPh>
    <rPh sb="6" eb="9">
      <t>チュウガッコウ</t>
    </rPh>
    <phoneticPr fontId="3"/>
  </si>
  <si>
    <t>大東中</t>
    <rPh sb="0" eb="2">
      <t>ダイトウ</t>
    </rPh>
    <rPh sb="2" eb="3">
      <t>チュウ</t>
    </rPh>
    <phoneticPr fontId="3"/>
  </si>
  <si>
    <t>雲南市立大東中学校</t>
    <rPh sb="0" eb="2">
      <t>ウンナン</t>
    </rPh>
    <rPh sb="2" eb="4">
      <t>シリツ</t>
    </rPh>
    <rPh sb="4" eb="6">
      <t>ダイトウ</t>
    </rPh>
    <rPh sb="6" eb="9">
      <t>チュウガッコウ</t>
    </rPh>
    <phoneticPr fontId="3"/>
  </si>
  <si>
    <t>海潮中</t>
    <rPh sb="0" eb="2">
      <t>ウシオ</t>
    </rPh>
    <rPh sb="2" eb="3">
      <t>チュウ</t>
    </rPh>
    <phoneticPr fontId="3"/>
  </si>
  <si>
    <t>雲南市立海潮中学校</t>
    <rPh sb="0" eb="2">
      <t>ウンナン</t>
    </rPh>
    <rPh sb="2" eb="4">
      <t>シリツ</t>
    </rPh>
    <rPh sb="4" eb="6">
      <t>ウシオ</t>
    </rPh>
    <rPh sb="6" eb="9">
      <t>チュウガッコウ</t>
    </rPh>
    <phoneticPr fontId="3"/>
  </si>
  <si>
    <t>加茂中</t>
    <rPh sb="0" eb="2">
      <t>カモ</t>
    </rPh>
    <rPh sb="2" eb="3">
      <t>チュウ</t>
    </rPh>
    <phoneticPr fontId="3"/>
  </si>
  <si>
    <t>雲南市立加茂中学校</t>
    <rPh sb="0" eb="3">
      <t>ウンナンシ</t>
    </rPh>
    <rPh sb="3" eb="4">
      <t>リツ</t>
    </rPh>
    <rPh sb="4" eb="6">
      <t>カモ</t>
    </rPh>
    <rPh sb="6" eb="9">
      <t>チュウガッコウ</t>
    </rPh>
    <phoneticPr fontId="3"/>
  </si>
  <si>
    <t>木次中</t>
    <rPh sb="0" eb="2">
      <t>キスキ</t>
    </rPh>
    <rPh sb="2" eb="3">
      <t>チュウ</t>
    </rPh>
    <phoneticPr fontId="3"/>
  </si>
  <si>
    <t>雲南市立木次中学校</t>
    <rPh sb="0" eb="2">
      <t>ウンナン</t>
    </rPh>
    <rPh sb="2" eb="4">
      <t>シリツ</t>
    </rPh>
    <rPh sb="4" eb="6">
      <t>キスキ</t>
    </rPh>
    <rPh sb="6" eb="9">
      <t>チュウガッコウ</t>
    </rPh>
    <phoneticPr fontId="3"/>
  </si>
  <si>
    <t>三刀屋中</t>
    <rPh sb="0" eb="3">
      <t>ミトヤ</t>
    </rPh>
    <rPh sb="3" eb="4">
      <t>チュウ</t>
    </rPh>
    <phoneticPr fontId="3"/>
  </si>
  <si>
    <t>雲南市立三刀屋中学校</t>
    <rPh sb="0" eb="2">
      <t>ウンナン</t>
    </rPh>
    <rPh sb="2" eb="4">
      <t>シリツ</t>
    </rPh>
    <rPh sb="4" eb="7">
      <t>ミトヤ</t>
    </rPh>
    <rPh sb="7" eb="10">
      <t>チュウガッコウ</t>
    </rPh>
    <phoneticPr fontId="3"/>
  </si>
  <si>
    <t>吉田中</t>
    <rPh sb="0" eb="2">
      <t>ヨシダ</t>
    </rPh>
    <rPh sb="2" eb="3">
      <t>チュウ</t>
    </rPh>
    <phoneticPr fontId="3"/>
  </si>
  <si>
    <t>雲南市立吉田中学校</t>
    <rPh sb="0" eb="2">
      <t>ウンナン</t>
    </rPh>
    <rPh sb="2" eb="4">
      <t>シリツ</t>
    </rPh>
    <rPh sb="4" eb="6">
      <t>ヨシダ</t>
    </rPh>
    <rPh sb="6" eb="9">
      <t>チュウガッコウ</t>
    </rPh>
    <phoneticPr fontId="3"/>
  </si>
  <si>
    <t>掛合中</t>
    <rPh sb="0" eb="2">
      <t>カケヤ</t>
    </rPh>
    <rPh sb="2" eb="3">
      <t>チュウ</t>
    </rPh>
    <phoneticPr fontId="3"/>
  </si>
  <si>
    <t>雲南市立掛合中学校</t>
    <rPh sb="0" eb="2">
      <t>ウンナン</t>
    </rPh>
    <rPh sb="2" eb="4">
      <t>シリツ</t>
    </rPh>
    <rPh sb="4" eb="6">
      <t>カケヤ</t>
    </rPh>
    <rPh sb="6" eb="9">
      <t>チュウガッコウ</t>
    </rPh>
    <phoneticPr fontId="3"/>
  </si>
  <si>
    <t>頓原中</t>
    <rPh sb="0" eb="2">
      <t>トンバラ</t>
    </rPh>
    <rPh sb="2" eb="3">
      <t>チュウ</t>
    </rPh>
    <phoneticPr fontId="3"/>
  </si>
  <si>
    <t>飯南町立頓原中学校</t>
    <rPh sb="0" eb="3">
      <t>イイナンチョウ</t>
    </rPh>
    <rPh sb="3" eb="4">
      <t>リツ</t>
    </rPh>
    <rPh sb="4" eb="6">
      <t>トンバラ</t>
    </rPh>
    <rPh sb="6" eb="9">
      <t>チュウガッコウ</t>
    </rPh>
    <phoneticPr fontId="3"/>
  </si>
  <si>
    <t>赤来中</t>
    <rPh sb="0" eb="2">
      <t>アカギ</t>
    </rPh>
    <rPh sb="2" eb="3">
      <t>チュウ</t>
    </rPh>
    <phoneticPr fontId="3"/>
  </si>
  <si>
    <t>飯南町立赤来中学校</t>
    <rPh sb="0" eb="2">
      <t>イイナン</t>
    </rPh>
    <rPh sb="2" eb="4">
      <t>チョウリツ</t>
    </rPh>
    <rPh sb="4" eb="6">
      <t>アカギ</t>
    </rPh>
    <rPh sb="6" eb="9">
      <t>チュウガッコウ</t>
    </rPh>
    <phoneticPr fontId="3"/>
  </si>
  <si>
    <t>仁多中</t>
    <rPh sb="0" eb="2">
      <t>ニタ</t>
    </rPh>
    <rPh sb="2" eb="3">
      <t>チュウ</t>
    </rPh>
    <phoneticPr fontId="3"/>
  </si>
  <si>
    <t>奥出雲町立仁多中学校</t>
    <rPh sb="0" eb="3">
      <t>オクイズモ</t>
    </rPh>
    <rPh sb="3" eb="5">
      <t>チョウリツ</t>
    </rPh>
    <rPh sb="5" eb="7">
      <t>ニタ</t>
    </rPh>
    <rPh sb="7" eb="10">
      <t>チュウガッコウ</t>
    </rPh>
    <phoneticPr fontId="3"/>
  </si>
  <si>
    <t>横田中</t>
    <rPh sb="0" eb="2">
      <t>ヨコタ</t>
    </rPh>
    <rPh sb="2" eb="3">
      <t>チュウ</t>
    </rPh>
    <phoneticPr fontId="3"/>
  </si>
  <si>
    <t>奥出雲町立横田中学校</t>
    <rPh sb="0" eb="3">
      <t>オクイズモ</t>
    </rPh>
    <rPh sb="3" eb="5">
      <t>チョウリツ</t>
    </rPh>
    <rPh sb="5" eb="7">
      <t>ヨコタ</t>
    </rPh>
    <rPh sb="7" eb="10">
      <t>チュウガッコウ</t>
    </rPh>
    <phoneticPr fontId="3"/>
  </si>
  <si>
    <t>大田一中</t>
    <rPh sb="0" eb="2">
      <t>オオダ</t>
    </rPh>
    <rPh sb="2" eb="3">
      <t>1</t>
    </rPh>
    <rPh sb="3" eb="4">
      <t>チュウ</t>
    </rPh>
    <phoneticPr fontId="3"/>
  </si>
  <si>
    <t>大田市立第一中学校</t>
    <rPh sb="0" eb="2">
      <t>オオダ</t>
    </rPh>
    <rPh sb="2" eb="4">
      <t>シリツ</t>
    </rPh>
    <rPh sb="4" eb="6">
      <t>ダイイチ</t>
    </rPh>
    <rPh sb="6" eb="9">
      <t>チュウガッコウ</t>
    </rPh>
    <phoneticPr fontId="3"/>
  </si>
  <si>
    <t>大田二中</t>
    <rPh sb="0" eb="2">
      <t>オオダ</t>
    </rPh>
    <rPh sb="2" eb="3">
      <t>2</t>
    </rPh>
    <rPh sb="3" eb="4">
      <t>チュウ</t>
    </rPh>
    <phoneticPr fontId="3"/>
  </si>
  <si>
    <t>大田市立第二中学校</t>
    <rPh sb="0" eb="2">
      <t>オオダ</t>
    </rPh>
    <rPh sb="2" eb="4">
      <t>シリツ</t>
    </rPh>
    <rPh sb="4" eb="6">
      <t>ダイニ</t>
    </rPh>
    <rPh sb="6" eb="9">
      <t>チュウガッコウ</t>
    </rPh>
    <phoneticPr fontId="3"/>
  </si>
  <si>
    <t>志学中</t>
    <rPh sb="0" eb="2">
      <t>シガク</t>
    </rPh>
    <rPh sb="2" eb="3">
      <t>チュウ</t>
    </rPh>
    <phoneticPr fontId="3"/>
  </si>
  <si>
    <t>大田市立志学中学校</t>
    <rPh sb="0" eb="2">
      <t>オオダ</t>
    </rPh>
    <rPh sb="2" eb="4">
      <t>シリツ</t>
    </rPh>
    <rPh sb="4" eb="6">
      <t>シガク</t>
    </rPh>
    <rPh sb="6" eb="9">
      <t>チュウガッコウ</t>
    </rPh>
    <phoneticPr fontId="3"/>
  </si>
  <si>
    <t>北三瓶中</t>
    <rPh sb="0" eb="1">
      <t>キタ</t>
    </rPh>
    <rPh sb="1" eb="3">
      <t>サンベ</t>
    </rPh>
    <rPh sb="3" eb="4">
      <t>チュウ</t>
    </rPh>
    <phoneticPr fontId="3"/>
  </si>
  <si>
    <t>大田市立北三瓶中学校</t>
    <rPh sb="0" eb="2">
      <t>オオダ</t>
    </rPh>
    <rPh sb="2" eb="4">
      <t>シリツ</t>
    </rPh>
    <rPh sb="4" eb="5">
      <t>キタ</t>
    </rPh>
    <rPh sb="5" eb="7">
      <t>サンベ</t>
    </rPh>
    <rPh sb="7" eb="10">
      <t>チュウガッコウ</t>
    </rPh>
    <phoneticPr fontId="3"/>
  </si>
  <si>
    <t>大田三中</t>
    <rPh sb="0" eb="2">
      <t>オオダ</t>
    </rPh>
    <rPh sb="2" eb="3">
      <t>3</t>
    </rPh>
    <rPh sb="3" eb="4">
      <t>チュウ</t>
    </rPh>
    <phoneticPr fontId="3"/>
  </si>
  <si>
    <t>大田市立第三中学校</t>
    <rPh sb="0" eb="2">
      <t>オオダ</t>
    </rPh>
    <rPh sb="2" eb="4">
      <t>シリツ</t>
    </rPh>
    <rPh sb="4" eb="6">
      <t>ダイサン</t>
    </rPh>
    <rPh sb="6" eb="9">
      <t>チュウガッコウ</t>
    </rPh>
    <phoneticPr fontId="3"/>
  </si>
  <si>
    <t>江津中</t>
    <rPh sb="0" eb="2">
      <t>ゴウツ</t>
    </rPh>
    <rPh sb="2" eb="3">
      <t>チュウ</t>
    </rPh>
    <phoneticPr fontId="3"/>
  </si>
  <si>
    <t>江津市立江津中学校</t>
    <rPh sb="0" eb="2">
      <t>ゴウツ</t>
    </rPh>
    <rPh sb="2" eb="4">
      <t>シリツ</t>
    </rPh>
    <rPh sb="4" eb="6">
      <t>ゴウツ</t>
    </rPh>
    <rPh sb="6" eb="9">
      <t>チュウガッコウ</t>
    </rPh>
    <phoneticPr fontId="3"/>
  </si>
  <si>
    <t>青陵中</t>
    <rPh sb="0" eb="2">
      <t>セイリョウ</t>
    </rPh>
    <rPh sb="2" eb="3">
      <t>チュウ</t>
    </rPh>
    <phoneticPr fontId="3"/>
  </si>
  <si>
    <t>江津市立青陵中学校</t>
    <rPh sb="0" eb="2">
      <t>ゴウツ</t>
    </rPh>
    <rPh sb="2" eb="4">
      <t>シリツ</t>
    </rPh>
    <rPh sb="4" eb="6">
      <t>セイリョウ</t>
    </rPh>
    <rPh sb="6" eb="9">
      <t>チュウガッコウ</t>
    </rPh>
    <phoneticPr fontId="3"/>
  </si>
  <si>
    <t>江東中</t>
    <rPh sb="0" eb="2">
      <t>コウトウ</t>
    </rPh>
    <rPh sb="2" eb="3">
      <t>チュウ</t>
    </rPh>
    <phoneticPr fontId="3"/>
  </si>
  <si>
    <t>江津市立江東中学校</t>
    <rPh sb="0" eb="2">
      <t>ゴウツ</t>
    </rPh>
    <rPh sb="2" eb="4">
      <t>シリツ</t>
    </rPh>
    <rPh sb="4" eb="6">
      <t>コウトウ</t>
    </rPh>
    <rPh sb="6" eb="9">
      <t>チュウガッコウ</t>
    </rPh>
    <phoneticPr fontId="3"/>
  </si>
  <si>
    <t>桜江中</t>
    <rPh sb="0" eb="2">
      <t>サクラエ</t>
    </rPh>
    <rPh sb="2" eb="3">
      <t>チュウ</t>
    </rPh>
    <phoneticPr fontId="3"/>
  </si>
  <si>
    <t>江津市立桜江中学校</t>
    <rPh sb="0" eb="2">
      <t>ゴウツ</t>
    </rPh>
    <rPh sb="2" eb="4">
      <t>シリツ</t>
    </rPh>
    <rPh sb="4" eb="6">
      <t>サクラエ</t>
    </rPh>
    <rPh sb="6" eb="9">
      <t>チュウガッコウ</t>
    </rPh>
    <phoneticPr fontId="3"/>
  </si>
  <si>
    <t>浜田一中</t>
    <rPh sb="0" eb="2">
      <t>ハマダ</t>
    </rPh>
    <rPh sb="2" eb="3">
      <t>1</t>
    </rPh>
    <rPh sb="3" eb="4">
      <t>チュウ</t>
    </rPh>
    <phoneticPr fontId="3"/>
  </si>
  <si>
    <t>浜田市立第一中学校</t>
    <rPh sb="0" eb="2">
      <t>ハマダ</t>
    </rPh>
    <rPh sb="2" eb="4">
      <t>シリツ</t>
    </rPh>
    <rPh sb="4" eb="6">
      <t>ダイイチ</t>
    </rPh>
    <rPh sb="6" eb="9">
      <t>チュウガッコウ</t>
    </rPh>
    <phoneticPr fontId="3"/>
  </si>
  <si>
    <t>浜田二中</t>
    <rPh sb="0" eb="2">
      <t>ハマダ</t>
    </rPh>
    <rPh sb="2" eb="3">
      <t>2</t>
    </rPh>
    <rPh sb="3" eb="4">
      <t>チュウ</t>
    </rPh>
    <phoneticPr fontId="3"/>
  </si>
  <si>
    <t>浜田市立第二中学校</t>
    <rPh sb="0" eb="2">
      <t>ハマダ</t>
    </rPh>
    <rPh sb="2" eb="4">
      <t>シリツ</t>
    </rPh>
    <rPh sb="4" eb="6">
      <t>ダイニ</t>
    </rPh>
    <rPh sb="6" eb="9">
      <t>チュウガッコウ</t>
    </rPh>
    <phoneticPr fontId="3"/>
  </si>
  <si>
    <t>浜田三中</t>
    <rPh sb="0" eb="2">
      <t>ハマダ</t>
    </rPh>
    <rPh sb="2" eb="3">
      <t>3</t>
    </rPh>
    <rPh sb="3" eb="4">
      <t>チュウ</t>
    </rPh>
    <phoneticPr fontId="3"/>
  </si>
  <si>
    <t>浜田市立第三中学校</t>
    <rPh sb="0" eb="2">
      <t>ハマダ</t>
    </rPh>
    <rPh sb="2" eb="4">
      <t>シリツ</t>
    </rPh>
    <rPh sb="4" eb="6">
      <t>ダイサン</t>
    </rPh>
    <rPh sb="6" eb="9">
      <t>チュウガッコウ</t>
    </rPh>
    <phoneticPr fontId="3"/>
  </si>
  <si>
    <t>浜田四中</t>
    <rPh sb="0" eb="2">
      <t>ハマダ</t>
    </rPh>
    <rPh sb="2" eb="3">
      <t>4</t>
    </rPh>
    <rPh sb="3" eb="4">
      <t>チュウ</t>
    </rPh>
    <phoneticPr fontId="3"/>
  </si>
  <si>
    <t>浜田市立第四中学校</t>
    <rPh sb="0" eb="2">
      <t>ハマダ</t>
    </rPh>
    <rPh sb="2" eb="4">
      <t>シリツ</t>
    </rPh>
    <rPh sb="4" eb="6">
      <t>ダイヨン</t>
    </rPh>
    <rPh sb="6" eb="9">
      <t>チュウガッコウ</t>
    </rPh>
    <phoneticPr fontId="3"/>
  </si>
  <si>
    <t>浜田東中</t>
    <rPh sb="0" eb="2">
      <t>ハマダ</t>
    </rPh>
    <rPh sb="2" eb="3">
      <t>ヒガシ</t>
    </rPh>
    <rPh sb="3" eb="4">
      <t>チュウ</t>
    </rPh>
    <phoneticPr fontId="3"/>
  </si>
  <si>
    <t>浜田市立浜田東中学校</t>
    <rPh sb="0" eb="2">
      <t>ハマダ</t>
    </rPh>
    <rPh sb="2" eb="4">
      <t>シリツ</t>
    </rPh>
    <rPh sb="4" eb="6">
      <t>ハマダ</t>
    </rPh>
    <rPh sb="6" eb="7">
      <t>ヒガシ</t>
    </rPh>
    <rPh sb="7" eb="10">
      <t>チュウガッコウ</t>
    </rPh>
    <phoneticPr fontId="3"/>
  </si>
  <si>
    <t>三隅中</t>
    <rPh sb="0" eb="2">
      <t>ミスミ</t>
    </rPh>
    <rPh sb="2" eb="3">
      <t>チュウ</t>
    </rPh>
    <phoneticPr fontId="3"/>
  </si>
  <si>
    <t>浜田市立三隅中学校</t>
    <rPh sb="0" eb="2">
      <t>ハマダ</t>
    </rPh>
    <rPh sb="2" eb="4">
      <t>シリツ</t>
    </rPh>
    <rPh sb="4" eb="6">
      <t>ミスミ</t>
    </rPh>
    <rPh sb="6" eb="9">
      <t>チュウガッコウ</t>
    </rPh>
    <phoneticPr fontId="3"/>
  </si>
  <si>
    <t>弥栄中</t>
    <rPh sb="0" eb="2">
      <t>ヤサカ</t>
    </rPh>
    <rPh sb="2" eb="3">
      <t>チュウ</t>
    </rPh>
    <phoneticPr fontId="3"/>
  </si>
  <si>
    <t>浜田市立弥栄中学校</t>
    <rPh sb="0" eb="2">
      <t>ハマダ</t>
    </rPh>
    <rPh sb="2" eb="4">
      <t>シリツ</t>
    </rPh>
    <rPh sb="4" eb="6">
      <t>ヤサカ</t>
    </rPh>
    <rPh sb="6" eb="9">
      <t>チュウガッコウ</t>
    </rPh>
    <phoneticPr fontId="3"/>
  </si>
  <si>
    <t>金城中</t>
    <rPh sb="0" eb="2">
      <t>カナギ</t>
    </rPh>
    <rPh sb="2" eb="3">
      <t>チュウ</t>
    </rPh>
    <phoneticPr fontId="3"/>
  </si>
  <si>
    <t>浜田市立金城中学校</t>
    <rPh sb="0" eb="2">
      <t>ハマダ</t>
    </rPh>
    <rPh sb="2" eb="4">
      <t>シリツ</t>
    </rPh>
    <rPh sb="4" eb="6">
      <t>カナギ</t>
    </rPh>
    <rPh sb="6" eb="9">
      <t>チュウガッコウ</t>
    </rPh>
    <phoneticPr fontId="3"/>
  </si>
  <si>
    <t>旭中</t>
    <rPh sb="0" eb="1">
      <t>アサヒ</t>
    </rPh>
    <rPh sb="1" eb="2">
      <t>チュウ</t>
    </rPh>
    <phoneticPr fontId="3"/>
  </si>
  <si>
    <t>浜田市立旭中学校</t>
    <rPh sb="0" eb="2">
      <t>ハマダ</t>
    </rPh>
    <rPh sb="2" eb="4">
      <t>シリツ</t>
    </rPh>
    <rPh sb="4" eb="5">
      <t>アサヒ</t>
    </rPh>
    <rPh sb="5" eb="8">
      <t>チュウガッコウ</t>
    </rPh>
    <phoneticPr fontId="3"/>
  </si>
  <si>
    <t>浜田ろう学校</t>
    <rPh sb="0" eb="2">
      <t>ハマダ</t>
    </rPh>
    <rPh sb="4" eb="6">
      <t>ガッコウ</t>
    </rPh>
    <phoneticPr fontId="3"/>
  </si>
  <si>
    <t>島根県立浜田ろう学校</t>
    <rPh sb="0" eb="2">
      <t>シマネ</t>
    </rPh>
    <rPh sb="2" eb="4">
      <t>ケンリツ</t>
    </rPh>
    <rPh sb="4" eb="6">
      <t>ハマダ</t>
    </rPh>
    <rPh sb="8" eb="10">
      <t>ガッコウ</t>
    </rPh>
    <phoneticPr fontId="3"/>
  </si>
  <si>
    <t>川本中</t>
    <rPh sb="0" eb="2">
      <t>カワモト</t>
    </rPh>
    <rPh sb="2" eb="3">
      <t>チュウ</t>
    </rPh>
    <phoneticPr fontId="3"/>
  </si>
  <si>
    <t>川本町立川本中学校</t>
    <rPh sb="0" eb="2">
      <t>カワモト</t>
    </rPh>
    <rPh sb="2" eb="3">
      <t>マチ</t>
    </rPh>
    <rPh sb="3" eb="4">
      <t>リツ</t>
    </rPh>
    <rPh sb="4" eb="6">
      <t>カワモト</t>
    </rPh>
    <rPh sb="6" eb="9">
      <t>チュウガッコウ</t>
    </rPh>
    <phoneticPr fontId="3"/>
  </si>
  <si>
    <t>邑智中</t>
    <rPh sb="0" eb="2">
      <t>オオチ</t>
    </rPh>
    <rPh sb="2" eb="3">
      <t>チュウ</t>
    </rPh>
    <phoneticPr fontId="3"/>
  </si>
  <si>
    <t>美郷町立邑智中学校</t>
    <rPh sb="0" eb="2">
      <t>ミサト</t>
    </rPh>
    <rPh sb="2" eb="3">
      <t>マチ</t>
    </rPh>
    <rPh sb="3" eb="4">
      <t>リツ</t>
    </rPh>
    <rPh sb="4" eb="6">
      <t>オオチ</t>
    </rPh>
    <rPh sb="6" eb="9">
      <t>チュウガッコウ</t>
    </rPh>
    <phoneticPr fontId="3"/>
  </si>
  <si>
    <t>瑞穂中</t>
    <rPh sb="0" eb="2">
      <t>ミズホ</t>
    </rPh>
    <rPh sb="2" eb="3">
      <t>チュウ</t>
    </rPh>
    <phoneticPr fontId="3"/>
  </si>
  <si>
    <t>邑南町立瑞穂中学校</t>
    <rPh sb="0" eb="2">
      <t>オオナン</t>
    </rPh>
    <rPh sb="2" eb="3">
      <t>マチ</t>
    </rPh>
    <rPh sb="3" eb="4">
      <t>リツ</t>
    </rPh>
    <rPh sb="4" eb="6">
      <t>ミズホ</t>
    </rPh>
    <rPh sb="6" eb="9">
      <t>チュウガッコウ</t>
    </rPh>
    <phoneticPr fontId="3"/>
  </si>
  <si>
    <t>大和中</t>
    <rPh sb="0" eb="2">
      <t>ダイワ</t>
    </rPh>
    <rPh sb="2" eb="3">
      <t>チュウ</t>
    </rPh>
    <phoneticPr fontId="3"/>
  </si>
  <si>
    <t>美郷町立大和中学校</t>
    <rPh sb="0" eb="2">
      <t>ミサト</t>
    </rPh>
    <rPh sb="2" eb="3">
      <t>マチ</t>
    </rPh>
    <rPh sb="3" eb="4">
      <t>リツ</t>
    </rPh>
    <rPh sb="4" eb="6">
      <t>ダイワ</t>
    </rPh>
    <rPh sb="6" eb="9">
      <t>チュウガッコウ</t>
    </rPh>
    <phoneticPr fontId="3"/>
  </si>
  <si>
    <t>羽須美中</t>
    <rPh sb="0" eb="3">
      <t>ハスミ</t>
    </rPh>
    <rPh sb="3" eb="4">
      <t>チュウ</t>
    </rPh>
    <phoneticPr fontId="3"/>
  </si>
  <si>
    <t>邑南町立羽須美中学校</t>
    <rPh sb="0" eb="2">
      <t>オオナン</t>
    </rPh>
    <rPh sb="2" eb="3">
      <t>マチ</t>
    </rPh>
    <rPh sb="3" eb="4">
      <t>リツ</t>
    </rPh>
    <rPh sb="4" eb="7">
      <t>ハスミ</t>
    </rPh>
    <rPh sb="7" eb="10">
      <t>チュウガッコウ</t>
    </rPh>
    <phoneticPr fontId="3"/>
  </si>
  <si>
    <t>石見中</t>
    <rPh sb="0" eb="2">
      <t>イワミ</t>
    </rPh>
    <rPh sb="2" eb="3">
      <t>チュウ</t>
    </rPh>
    <phoneticPr fontId="3"/>
  </si>
  <si>
    <t>邑南町立石見中学校</t>
    <rPh sb="0" eb="2">
      <t>オオナン</t>
    </rPh>
    <rPh sb="2" eb="3">
      <t>マチ</t>
    </rPh>
    <rPh sb="3" eb="4">
      <t>リツ</t>
    </rPh>
    <rPh sb="4" eb="6">
      <t>イワミ</t>
    </rPh>
    <rPh sb="6" eb="9">
      <t>チュウガッコウ</t>
    </rPh>
    <phoneticPr fontId="3"/>
  </si>
  <si>
    <t>石見養護学校</t>
    <rPh sb="0" eb="2">
      <t>イワミ</t>
    </rPh>
    <rPh sb="2" eb="4">
      <t>ヨウゴ</t>
    </rPh>
    <rPh sb="4" eb="6">
      <t>ガッコウ</t>
    </rPh>
    <phoneticPr fontId="3"/>
  </si>
  <si>
    <t>島根県立石見養護学校</t>
    <rPh sb="0" eb="2">
      <t>シマネ</t>
    </rPh>
    <rPh sb="2" eb="4">
      <t>ケンリツ</t>
    </rPh>
    <rPh sb="4" eb="6">
      <t>イワミ</t>
    </rPh>
    <rPh sb="6" eb="8">
      <t>ヨウゴ</t>
    </rPh>
    <rPh sb="8" eb="10">
      <t>ガッコウ</t>
    </rPh>
    <phoneticPr fontId="3"/>
  </si>
  <si>
    <t>益田中</t>
    <rPh sb="0" eb="2">
      <t>マスダ</t>
    </rPh>
    <rPh sb="2" eb="3">
      <t>チュウ</t>
    </rPh>
    <phoneticPr fontId="3"/>
  </si>
  <si>
    <t>益田市立益田中学校</t>
    <rPh sb="0" eb="2">
      <t>マスダ</t>
    </rPh>
    <rPh sb="2" eb="4">
      <t>シリツ</t>
    </rPh>
    <rPh sb="4" eb="6">
      <t>マスダ</t>
    </rPh>
    <rPh sb="6" eb="9">
      <t>チュウガッコウ</t>
    </rPh>
    <phoneticPr fontId="3"/>
  </si>
  <si>
    <t>益田東中</t>
    <rPh sb="0" eb="2">
      <t>マスダ</t>
    </rPh>
    <rPh sb="2" eb="3">
      <t>ヒガシ</t>
    </rPh>
    <rPh sb="3" eb="4">
      <t>チュウ</t>
    </rPh>
    <phoneticPr fontId="3"/>
  </si>
  <si>
    <t>益田市立益田東中学校</t>
    <rPh sb="0" eb="2">
      <t>マスダ</t>
    </rPh>
    <rPh sb="2" eb="4">
      <t>シリツ</t>
    </rPh>
    <rPh sb="4" eb="6">
      <t>マスダ</t>
    </rPh>
    <rPh sb="6" eb="7">
      <t>ヒガシ</t>
    </rPh>
    <rPh sb="7" eb="10">
      <t>チュウガッコウ</t>
    </rPh>
    <phoneticPr fontId="3"/>
  </si>
  <si>
    <t>中西中</t>
    <rPh sb="0" eb="2">
      <t>ナカニシ</t>
    </rPh>
    <rPh sb="2" eb="3">
      <t>チュウ</t>
    </rPh>
    <phoneticPr fontId="3"/>
  </si>
  <si>
    <t>益田市立中西中学校</t>
    <rPh sb="0" eb="2">
      <t>マスダ</t>
    </rPh>
    <rPh sb="2" eb="4">
      <t>シリツ</t>
    </rPh>
    <rPh sb="4" eb="6">
      <t>ナカニシ</t>
    </rPh>
    <rPh sb="6" eb="9">
      <t>チュウガッコウ</t>
    </rPh>
    <phoneticPr fontId="3"/>
  </si>
  <si>
    <t>美都中</t>
    <rPh sb="0" eb="2">
      <t>ミト</t>
    </rPh>
    <rPh sb="2" eb="3">
      <t>チュウ</t>
    </rPh>
    <phoneticPr fontId="3"/>
  </si>
  <si>
    <t>益田市立美都中学校</t>
    <rPh sb="0" eb="2">
      <t>マスダ</t>
    </rPh>
    <rPh sb="2" eb="4">
      <t>シリツ</t>
    </rPh>
    <rPh sb="4" eb="6">
      <t>ミト</t>
    </rPh>
    <rPh sb="6" eb="9">
      <t>チュウガッコウ</t>
    </rPh>
    <phoneticPr fontId="3"/>
  </si>
  <si>
    <t>益田市立横田中学校</t>
    <rPh sb="0" eb="2">
      <t>マスダ</t>
    </rPh>
    <rPh sb="2" eb="4">
      <t>シリツ</t>
    </rPh>
    <rPh sb="4" eb="6">
      <t>ヨコタ</t>
    </rPh>
    <rPh sb="6" eb="9">
      <t>チュウガッコウ</t>
    </rPh>
    <phoneticPr fontId="3"/>
  </si>
  <si>
    <t>真砂中</t>
    <rPh sb="0" eb="2">
      <t>マサゴ</t>
    </rPh>
    <rPh sb="2" eb="3">
      <t>ナカ</t>
    </rPh>
    <phoneticPr fontId="3"/>
  </si>
  <si>
    <t>益田市立真砂中学校</t>
    <rPh sb="0" eb="2">
      <t>マスダ</t>
    </rPh>
    <rPh sb="2" eb="4">
      <t>シリツ</t>
    </rPh>
    <rPh sb="4" eb="6">
      <t>マサゴ</t>
    </rPh>
    <rPh sb="6" eb="9">
      <t>チュウガッコウ</t>
    </rPh>
    <phoneticPr fontId="3"/>
  </si>
  <si>
    <t>東陽中</t>
    <rPh sb="0" eb="2">
      <t>トウヨウ</t>
    </rPh>
    <rPh sb="2" eb="3">
      <t>チュウ</t>
    </rPh>
    <phoneticPr fontId="3"/>
  </si>
  <si>
    <t>益田市立東陽中学校</t>
    <rPh sb="0" eb="2">
      <t>マスダ</t>
    </rPh>
    <rPh sb="2" eb="4">
      <t>シリツ</t>
    </rPh>
    <rPh sb="4" eb="6">
      <t>トウヨウ</t>
    </rPh>
    <rPh sb="6" eb="9">
      <t>チュウガッコウ</t>
    </rPh>
    <phoneticPr fontId="3"/>
  </si>
  <si>
    <t>西南中</t>
    <rPh sb="0" eb="2">
      <t>セイナン</t>
    </rPh>
    <rPh sb="2" eb="3">
      <t>チュウ</t>
    </rPh>
    <phoneticPr fontId="3"/>
  </si>
  <si>
    <t>益田市立西南中学校</t>
    <rPh sb="0" eb="2">
      <t>マスダ</t>
    </rPh>
    <rPh sb="2" eb="4">
      <t>シリツ</t>
    </rPh>
    <rPh sb="4" eb="6">
      <t>セイナン</t>
    </rPh>
    <rPh sb="6" eb="9">
      <t>チュウガッコウ</t>
    </rPh>
    <phoneticPr fontId="3"/>
  </si>
  <si>
    <t>高津中</t>
    <rPh sb="0" eb="2">
      <t>タカツ</t>
    </rPh>
    <rPh sb="2" eb="3">
      <t>チュウ</t>
    </rPh>
    <phoneticPr fontId="3"/>
  </si>
  <si>
    <t>益田市立高津中学校</t>
    <rPh sb="0" eb="2">
      <t>マスダ</t>
    </rPh>
    <rPh sb="2" eb="4">
      <t>シリツ</t>
    </rPh>
    <rPh sb="4" eb="6">
      <t>タカツ</t>
    </rPh>
    <rPh sb="6" eb="9">
      <t>チュウガッコウ</t>
    </rPh>
    <phoneticPr fontId="3"/>
  </si>
  <si>
    <t>小野中</t>
    <rPh sb="0" eb="2">
      <t>オノ</t>
    </rPh>
    <rPh sb="2" eb="3">
      <t>チュウ</t>
    </rPh>
    <phoneticPr fontId="3"/>
  </si>
  <si>
    <t>益田市立小野中学校</t>
    <rPh sb="0" eb="2">
      <t>マスダ</t>
    </rPh>
    <rPh sb="2" eb="4">
      <t>シリツ</t>
    </rPh>
    <rPh sb="4" eb="6">
      <t>オノ</t>
    </rPh>
    <rPh sb="6" eb="9">
      <t>チュウガッコウ</t>
    </rPh>
    <phoneticPr fontId="3"/>
  </si>
  <si>
    <t>鎌手中</t>
    <rPh sb="0" eb="2">
      <t>カマテ</t>
    </rPh>
    <rPh sb="2" eb="3">
      <t>チュウ</t>
    </rPh>
    <phoneticPr fontId="3"/>
  </si>
  <si>
    <t>益田市立鎌手中学校</t>
    <rPh sb="0" eb="2">
      <t>マスダ</t>
    </rPh>
    <rPh sb="2" eb="4">
      <t>シリツ</t>
    </rPh>
    <rPh sb="4" eb="6">
      <t>カマテ</t>
    </rPh>
    <rPh sb="6" eb="9">
      <t>チュウガッコウ</t>
    </rPh>
    <phoneticPr fontId="3"/>
  </si>
  <si>
    <t>匹見中</t>
    <rPh sb="0" eb="2">
      <t>ヒキミ</t>
    </rPh>
    <rPh sb="2" eb="3">
      <t>チュウ</t>
    </rPh>
    <phoneticPr fontId="3"/>
  </si>
  <si>
    <t>益田市立匹見中学校</t>
    <rPh sb="0" eb="2">
      <t>マスダ</t>
    </rPh>
    <rPh sb="2" eb="4">
      <t>シリツ</t>
    </rPh>
    <rPh sb="4" eb="6">
      <t>ヒキミ</t>
    </rPh>
    <rPh sb="6" eb="9">
      <t>チュウガッコウ</t>
    </rPh>
    <phoneticPr fontId="3"/>
  </si>
  <si>
    <t>六日市中</t>
    <rPh sb="0" eb="3">
      <t>ムイカイチ</t>
    </rPh>
    <rPh sb="3" eb="4">
      <t>チュウ</t>
    </rPh>
    <phoneticPr fontId="3"/>
  </si>
  <si>
    <t>吉賀町立六日市中学校</t>
    <rPh sb="0" eb="1">
      <t>ヨシ</t>
    </rPh>
    <rPh sb="1" eb="2">
      <t>ガ</t>
    </rPh>
    <rPh sb="2" eb="3">
      <t>マチ</t>
    </rPh>
    <rPh sb="3" eb="4">
      <t>リツ</t>
    </rPh>
    <rPh sb="4" eb="7">
      <t>ムイカイチ</t>
    </rPh>
    <rPh sb="7" eb="10">
      <t>チュウガッコウ</t>
    </rPh>
    <phoneticPr fontId="3"/>
  </si>
  <si>
    <t>柿木中</t>
    <rPh sb="0" eb="1">
      <t>カキ</t>
    </rPh>
    <rPh sb="1" eb="2">
      <t>キ</t>
    </rPh>
    <rPh sb="2" eb="3">
      <t>チュウ</t>
    </rPh>
    <phoneticPr fontId="3"/>
  </si>
  <si>
    <t>吉賀町立柿木中学校</t>
    <rPh sb="0" eb="1">
      <t>ヨシ</t>
    </rPh>
    <rPh sb="1" eb="2">
      <t>ガ</t>
    </rPh>
    <rPh sb="2" eb="3">
      <t>マチ</t>
    </rPh>
    <rPh sb="3" eb="4">
      <t>リツ</t>
    </rPh>
    <rPh sb="4" eb="5">
      <t>カキ</t>
    </rPh>
    <rPh sb="5" eb="6">
      <t>キ</t>
    </rPh>
    <rPh sb="6" eb="9">
      <t>チュウガッコウ</t>
    </rPh>
    <phoneticPr fontId="3"/>
  </si>
  <si>
    <t>日原中</t>
    <rPh sb="0" eb="2">
      <t>ニチハラ</t>
    </rPh>
    <rPh sb="2" eb="3">
      <t>チュウ</t>
    </rPh>
    <phoneticPr fontId="3"/>
  </si>
  <si>
    <t>津和野町立日原中学校</t>
    <rPh sb="0" eb="3">
      <t>ツワノ</t>
    </rPh>
    <rPh sb="3" eb="4">
      <t>マチ</t>
    </rPh>
    <rPh sb="4" eb="5">
      <t>リツ</t>
    </rPh>
    <rPh sb="5" eb="7">
      <t>ニチハラ</t>
    </rPh>
    <rPh sb="7" eb="10">
      <t>チュウガッコウ</t>
    </rPh>
    <phoneticPr fontId="3"/>
  </si>
  <si>
    <t>蔵木中</t>
    <rPh sb="0" eb="1">
      <t>クラ</t>
    </rPh>
    <rPh sb="1" eb="2">
      <t>キ</t>
    </rPh>
    <rPh sb="2" eb="3">
      <t>チュウ</t>
    </rPh>
    <phoneticPr fontId="3"/>
  </si>
  <si>
    <t>吉賀町立蔵木中学校</t>
    <rPh sb="0" eb="1">
      <t>ヨシ</t>
    </rPh>
    <rPh sb="1" eb="2">
      <t>ガ</t>
    </rPh>
    <rPh sb="2" eb="3">
      <t>マチ</t>
    </rPh>
    <rPh sb="3" eb="4">
      <t>リツ</t>
    </rPh>
    <rPh sb="4" eb="5">
      <t>クラ</t>
    </rPh>
    <rPh sb="5" eb="6">
      <t>キ</t>
    </rPh>
    <rPh sb="6" eb="9">
      <t>チュウガッコウ</t>
    </rPh>
    <phoneticPr fontId="3"/>
  </si>
  <si>
    <t>吉賀中</t>
    <rPh sb="0" eb="1">
      <t>ヨシ</t>
    </rPh>
    <rPh sb="1" eb="2">
      <t>ガ</t>
    </rPh>
    <rPh sb="2" eb="3">
      <t>チュウ</t>
    </rPh>
    <phoneticPr fontId="3"/>
  </si>
  <si>
    <t>吉賀町立吉賀中学校</t>
    <rPh sb="0" eb="1">
      <t>ヨシ</t>
    </rPh>
    <rPh sb="1" eb="2">
      <t>ガ</t>
    </rPh>
    <rPh sb="2" eb="3">
      <t>マチ</t>
    </rPh>
    <rPh sb="3" eb="4">
      <t>リツ</t>
    </rPh>
    <rPh sb="4" eb="5">
      <t>ヨシ</t>
    </rPh>
    <rPh sb="5" eb="6">
      <t>ガ</t>
    </rPh>
    <rPh sb="6" eb="9">
      <t>チュウガッコウ</t>
    </rPh>
    <phoneticPr fontId="3"/>
  </si>
  <si>
    <t>津和野中</t>
    <rPh sb="0" eb="3">
      <t>ツワノ</t>
    </rPh>
    <rPh sb="3" eb="4">
      <t>チュウ</t>
    </rPh>
    <phoneticPr fontId="3"/>
  </si>
  <si>
    <t>津和野町立津和野中学校</t>
    <rPh sb="0" eb="3">
      <t>ツワノ</t>
    </rPh>
    <rPh sb="3" eb="4">
      <t>マチ</t>
    </rPh>
    <rPh sb="4" eb="5">
      <t>リツ</t>
    </rPh>
    <rPh sb="5" eb="8">
      <t>ツワノ</t>
    </rPh>
    <rPh sb="8" eb="11">
      <t>チュウガッコウ</t>
    </rPh>
    <phoneticPr fontId="3"/>
  </si>
  <si>
    <t>海士中</t>
    <rPh sb="0" eb="2">
      <t>アマ</t>
    </rPh>
    <rPh sb="2" eb="3">
      <t>チュウ</t>
    </rPh>
    <phoneticPr fontId="3"/>
  </si>
  <si>
    <t>海士町立海士中学校</t>
    <rPh sb="0" eb="2">
      <t>アマ</t>
    </rPh>
    <rPh sb="2" eb="4">
      <t>チョウリツ</t>
    </rPh>
    <rPh sb="4" eb="6">
      <t>アマ</t>
    </rPh>
    <rPh sb="6" eb="9">
      <t>チュウガッコウ</t>
    </rPh>
    <phoneticPr fontId="3"/>
  </si>
  <si>
    <t>西ノ島中</t>
    <rPh sb="0" eb="1">
      <t>ニシ</t>
    </rPh>
    <rPh sb="2" eb="3">
      <t>シマ</t>
    </rPh>
    <rPh sb="3" eb="4">
      <t>チュウ</t>
    </rPh>
    <phoneticPr fontId="3"/>
  </si>
  <si>
    <t>西ノ島町立西ノ島中学校</t>
    <rPh sb="0" eb="1">
      <t>ニシ</t>
    </rPh>
    <rPh sb="2" eb="3">
      <t>シマ</t>
    </rPh>
    <rPh sb="3" eb="4">
      <t>マチ</t>
    </rPh>
    <rPh sb="4" eb="5">
      <t>リツ</t>
    </rPh>
    <rPh sb="5" eb="6">
      <t>ニシ</t>
    </rPh>
    <rPh sb="7" eb="8">
      <t>シマ</t>
    </rPh>
    <rPh sb="8" eb="11">
      <t>チュウガッコウ</t>
    </rPh>
    <phoneticPr fontId="3"/>
  </si>
  <si>
    <t>知夫中</t>
    <rPh sb="0" eb="2">
      <t>チブ</t>
    </rPh>
    <rPh sb="2" eb="3">
      <t>チュウ</t>
    </rPh>
    <phoneticPr fontId="3"/>
  </si>
  <si>
    <t>知夫町立知夫中学校</t>
    <rPh sb="0" eb="2">
      <t>チブ</t>
    </rPh>
    <rPh sb="2" eb="3">
      <t>マチ</t>
    </rPh>
    <rPh sb="3" eb="4">
      <t>リツ</t>
    </rPh>
    <rPh sb="4" eb="6">
      <t>チブ</t>
    </rPh>
    <rPh sb="6" eb="9">
      <t>チュウガッコウ</t>
    </rPh>
    <phoneticPr fontId="3"/>
  </si>
  <si>
    <t>西郷中</t>
    <rPh sb="0" eb="2">
      <t>サイゴウ</t>
    </rPh>
    <rPh sb="2" eb="3">
      <t>チュウ</t>
    </rPh>
    <phoneticPr fontId="3"/>
  </si>
  <si>
    <t>隠岐の島町立西郷中学校</t>
    <rPh sb="0" eb="2">
      <t>オキ</t>
    </rPh>
    <rPh sb="3" eb="4">
      <t>シマ</t>
    </rPh>
    <rPh sb="4" eb="5">
      <t>マチ</t>
    </rPh>
    <rPh sb="5" eb="6">
      <t>リツ</t>
    </rPh>
    <rPh sb="6" eb="8">
      <t>サイゴウ</t>
    </rPh>
    <rPh sb="8" eb="11">
      <t>チュウガッコウ</t>
    </rPh>
    <phoneticPr fontId="3"/>
  </si>
  <si>
    <t>西郷南中</t>
    <rPh sb="0" eb="2">
      <t>サイゴウ</t>
    </rPh>
    <rPh sb="2" eb="3">
      <t>ミナミ</t>
    </rPh>
    <rPh sb="3" eb="4">
      <t>チュウ</t>
    </rPh>
    <phoneticPr fontId="3"/>
  </si>
  <si>
    <t>隠岐の島町立西郷南中学校</t>
    <rPh sb="0" eb="2">
      <t>オキ</t>
    </rPh>
    <rPh sb="3" eb="4">
      <t>シマ</t>
    </rPh>
    <rPh sb="4" eb="5">
      <t>マチ</t>
    </rPh>
    <rPh sb="5" eb="6">
      <t>リツ</t>
    </rPh>
    <rPh sb="6" eb="8">
      <t>サイゴウ</t>
    </rPh>
    <rPh sb="8" eb="9">
      <t>ミナミ</t>
    </rPh>
    <rPh sb="9" eb="12">
      <t>チュウガッコウ</t>
    </rPh>
    <phoneticPr fontId="3"/>
  </si>
  <si>
    <t>五箇中</t>
    <rPh sb="0" eb="2">
      <t>ゴカ</t>
    </rPh>
    <rPh sb="2" eb="3">
      <t>チュウ</t>
    </rPh>
    <phoneticPr fontId="3"/>
  </si>
  <si>
    <t>隠岐の島町立五箇中学校</t>
    <rPh sb="0" eb="2">
      <t>オキ</t>
    </rPh>
    <rPh sb="3" eb="4">
      <t>シマ</t>
    </rPh>
    <rPh sb="4" eb="5">
      <t>マチ</t>
    </rPh>
    <rPh sb="5" eb="6">
      <t>リツ</t>
    </rPh>
    <rPh sb="6" eb="8">
      <t>ゴカ</t>
    </rPh>
    <rPh sb="8" eb="11">
      <t>チュウガッコウ</t>
    </rPh>
    <phoneticPr fontId="3"/>
  </si>
  <si>
    <t>都万中</t>
    <rPh sb="0" eb="2">
      <t>ツマ</t>
    </rPh>
    <rPh sb="2" eb="3">
      <t>チュウ</t>
    </rPh>
    <phoneticPr fontId="3"/>
  </si>
  <si>
    <t>隠岐の島町立都万中学校</t>
    <rPh sb="0" eb="2">
      <t>オキ</t>
    </rPh>
    <rPh sb="3" eb="4">
      <t>シマ</t>
    </rPh>
    <rPh sb="4" eb="5">
      <t>マチ</t>
    </rPh>
    <rPh sb="5" eb="6">
      <t>リツ</t>
    </rPh>
    <rPh sb="6" eb="8">
      <t>ツマ</t>
    </rPh>
    <rPh sb="8" eb="11">
      <t>チュウガッコウ</t>
    </rPh>
    <phoneticPr fontId="3"/>
  </si>
  <si>
    <t>NO</t>
    <phoneticPr fontId="3"/>
  </si>
  <si>
    <t>学校名、参加種目は、Ｈ列以降の入力により自動表示されます</t>
    <rPh sb="0" eb="3">
      <t>ガッコウメイ</t>
    </rPh>
    <phoneticPr fontId="3"/>
  </si>
  <si>
    <t>　レースプログラム作成には、下の緑枠の内容を複写（値のみ）します。</t>
    <rPh sb="9" eb="11">
      <t>サクセイ</t>
    </rPh>
    <rPh sb="14" eb="15">
      <t>シタ</t>
    </rPh>
    <rPh sb="16" eb="17">
      <t>ミドリ</t>
    </rPh>
    <rPh sb="17" eb="18">
      <t>ワク</t>
    </rPh>
    <rPh sb="19" eb="21">
      <t>ナイヨウ</t>
    </rPh>
    <rPh sb="22" eb="24">
      <t>フクシャ</t>
    </rPh>
    <rPh sb="25" eb="26">
      <t>アタイ</t>
    </rPh>
    <phoneticPr fontId="3"/>
  </si>
  <si>
    <t>プログラム編成抽出用</t>
    <rPh sb="5" eb="7">
      <t>ヘンセイ</t>
    </rPh>
    <rPh sb="7" eb="9">
      <t>チュウシュツ</t>
    </rPh>
    <rPh sb="9" eb="10">
      <t>ヨウ</t>
    </rPh>
    <phoneticPr fontId="3"/>
  </si>
  <si>
    <t>LOC</t>
    <phoneticPr fontId="3"/>
  </si>
  <si>
    <t>所属</t>
    <rPh sb="0" eb="2">
      <t>ショゾク</t>
    </rPh>
    <phoneticPr fontId="3"/>
  </si>
  <si>
    <t>チーム</t>
    <phoneticPr fontId="3"/>
  </si>
  <si>
    <t>参加料　合計　＜女子＞</t>
    <rPh sb="0" eb="3">
      <t>サンカリョウ</t>
    </rPh>
    <rPh sb="4" eb="6">
      <t>ゴウケイ</t>
    </rPh>
    <rPh sb="8" eb="9">
      <t>オンナ</t>
    </rPh>
    <rPh sb="9" eb="10">
      <t>コ</t>
    </rPh>
    <phoneticPr fontId="3"/>
  </si>
  <si>
    <t>　　　Ｄ，Ｉ 列</t>
    <rPh sb="7" eb="8">
      <t>レツ</t>
    </rPh>
    <phoneticPr fontId="3"/>
  </si>
  <si>
    <t>浜田ジュニア陸上参加申込　　申込者等基本入力</t>
    <rPh sb="0" eb="2">
      <t>ハマダ</t>
    </rPh>
    <rPh sb="6" eb="7">
      <t>リク</t>
    </rPh>
    <rPh sb="7" eb="8">
      <t>ジョウ</t>
    </rPh>
    <rPh sb="8" eb="10">
      <t>サンカ</t>
    </rPh>
    <rPh sb="10" eb="12">
      <t>モウシコミ</t>
    </rPh>
    <rPh sb="14" eb="17">
      <t>モウシコミシャ</t>
    </rPh>
    <rPh sb="17" eb="18">
      <t>トウ</t>
    </rPh>
    <rPh sb="18" eb="20">
      <t>キホン</t>
    </rPh>
    <rPh sb="20" eb="22">
      <t>ニュウリョク</t>
    </rPh>
    <phoneticPr fontId="3"/>
  </si>
  <si>
    <t>浜田ジュニア陸上　参加申込シート　（中学男子）</t>
    <rPh sb="0" eb="2">
      <t>ハマダ</t>
    </rPh>
    <rPh sb="6" eb="8">
      <t>リクジョウ</t>
    </rPh>
    <rPh sb="9" eb="11">
      <t>サンカ</t>
    </rPh>
    <rPh sb="11" eb="13">
      <t>モウシコミ</t>
    </rPh>
    <rPh sb="18" eb="20">
      <t>チュウガク</t>
    </rPh>
    <rPh sb="20" eb="22">
      <t>ダンシ</t>
    </rPh>
    <phoneticPr fontId="3"/>
  </si>
  <si>
    <t>浜田ジュニア陸上　参加申込シート　（中学女子）</t>
    <rPh sb="0" eb="2">
      <t>ハマダ</t>
    </rPh>
    <rPh sb="6" eb="8">
      <t>リクジョウ</t>
    </rPh>
    <rPh sb="9" eb="11">
      <t>サンカ</t>
    </rPh>
    <rPh sb="11" eb="13">
      <t>モウシコミ</t>
    </rPh>
    <rPh sb="18" eb="20">
      <t>チュウガク</t>
    </rPh>
    <rPh sb="20" eb="21">
      <t>ジョ</t>
    </rPh>
    <rPh sb="21" eb="22">
      <t>コ</t>
    </rPh>
    <phoneticPr fontId="3"/>
  </si>
  <si>
    <t>浜田ジュニア陸上　参加申込シート　（中学男子リレー）</t>
    <rPh sb="0" eb="2">
      <t>ハマダ</t>
    </rPh>
    <rPh sb="6" eb="8">
      <t>リクジョウ</t>
    </rPh>
    <rPh sb="9" eb="11">
      <t>サンカ</t>
    </rPh>
    <rPh sb="11" eb="13">
      <t>モウシコミ</t>
    </rPh>
    <rPh sb="18" eb="20">
      <t>チュウガク</t>
    </rPh>
    <rPh sb="20" eb="22">
      <t>ダンシ</t>
    </rPh>
    <phoneticPr fontId="3"/>
  </si>
  <si>
    <t>　　浜田ジュニア陸上　参加申込シート　（中学男子）</t>
    <rPh sb="2" eb="4">
      <t>ハマダ</t>
    </rPh>
    <rPh sb="8" eb="10">
      <t>リクジョウ</t>
    </rPh>
    <rPh sb="11" eb="13">
      <t>サンカ</t>
    </rPh>
    <rPh sb="13" eb="15">
      <t>モウシコミ</t>
    </rPh>
    <rPh sb="20" eb="22">
      <t>チュウガク</t>
    </rPh>
    <rPh sb="22" eb="24">
      <t>ダンシ</t>
    </rPh>
    <phoneticPr fontId="3"/>
  </si>
  <si>
    <t>　　浜田ジュニア陸上　参加申込シート　（中学女子）</t>
    <rPh sb="2" eb="4">
      <t>ハマダ</t>
    </rPh>
    <rPh sb="8" eb="10">
      <t>リクジョウ</t>
    </rPh>
    <rPh sb="11" eb="13">
      <t>サンカ</t>
    </rPh>
    <rPh sb="13" eb="15">
      <t>モウシコミ</t>
    </rPh>
    <rPh sb="20" eb="22">
      <t>チュウガク</t>
    </rPh>
    <rPh sb="22" eb="24">
      <t>ジョシ</t>
    </rPh>
    <phoneticPr fontId="3"/>
  </si>
  <si>
    <t>１男100ｍ</t>
    <rPh sb="1" eb="2">
      <t>オトコ</t>
    </rPh>
    <phoneticPr fontId="3"/>
  </si>
  <si>
    <t>２男100ｍ</t>
    <rPh sb="1" eb="2">
      <t>オトコ</t>
    </rPh>
    <phoneticPr fontId="3"/>
  </si>
  <si>
    <t>３男100ｍ</t>
    <rPh sb="1" eb="2">
      <t>オトコ</t>
    </rPh>
    <phoneticPr fontId="3"/>
  </si>
  <si>
    <t>14.00</t>
    <phoneticPr fontId="3"/>
  </si>
  <si>
    <t>13.00</t>
    <phoneticPr fontId="3"/>
  </si>
  <si>
    <t>全男200ｍ</t>
    <rPh sb="0" eb="1">
      <t>ゼン</t>
    </rPh>
    <rPh sb="1" eb="2">
      <t>オトコ</t>
    </rPh>
    <phoneticPr fontId="3"/>
  </si>
  <si>
    <t>全男400ｍ</t>
    <rPh sb="0" eb="1">
      <t>ゼン</t>
    </rPh>
    <rPh sb="1" eb="2">
      <t>オトコ</t>
    </rPh>
    <phoneticPr fontId="3"/>
  </si>
  <si>
    <t>１男1500ｍ</t>
    <rPh sb="1" eb="2">
      <t>オトコ</t>
    </rPh>
    <phoneticPr fontId="3"/>
  </si>
  <si>
    <t>全男110mＨ</t>
    <rPh sb="0" eb="1">
      <t>ゼン</t>
    </rPh>
    <rPh sb="1" eb="2">
      <t>オトコ</t>
    </rPh>
    <phoneticPr fontId="3"/>
  </si>
  <si>
    <t>全男走高跳</t>
    <rPh sb="0" eb="1">
      <t>ゼン</t>
    </rPh>
    <rPh sb="1" eb="2">
      <t>オトコ</t>
    </rPh>
    <rPh sb="2" eb="3">
      <t>ハシ</t>
    </rPh>
    <rPh sb="3" eb="4">
      <t>タカ</t>
    </rPh>
    <rPh sb="4" eb="5">
      <t>ト</t>
    </rPh>
    <phoneticPr fontId="3"/>
  </si>
  <si>
    <t>１男400mR</t>
    <rPh sb="1" eb="2">
      <t>オトコ</t>
    </rPh>
    <phoneticPr fontId="3"/>
  </si>
  <si>
    <t>１年男子４００ｍR</t>
    <rPh sb="1" eb="2">
      <t>ネン</t>
    </rPh>
    <rPh sb="2" eb="4">
      <t>ダンシ</t>
    </rPh>
    <phoneticPr fontId="3"/>
  </si>
  <si>
    <t>中学１年男子　４×１００ＭＲ</t>
    <rPh sb="0" eb="2">
      <t>チュウガク</t>
    </rPh>
    <rPh sb="3" eb="4">
      <t>ネン</t>
    </rPh>
    <rPh sb="4" eb="5">
      <t>オトコ</t>
    </rPh>
    <rPh sb="5" eb="6">
      <t>コ</t>
    </rPh>
    <phoneticPr fontId="3"/>
  </si>
  <si>
    <t>ﾅﾝﾊﾞｰｶｰﾄﾞ</t>
    <phoneticPr fontId="3"/>
  </si>
  <si>
    <t>３．</t>
    <phoneticPr fontId="3"/>
  </si>
  <si>
    <t>ナンバーカード</t>
    <phoneticPr fontId="3"/>
  </si>
  <si>
    <t>LOC</t>
    <phoneticPr fontId="3"/>
  </si>
  <si>
    <t>ﾅﾝﾊﾞｰｶｰﾄﾞ</t>
    <phoneticPr fontId="3"/>
  </si>
  <si>
    <t>チーム</t>
    <phoneticPr fontId="3"/>
  </si>
  <si>
    <t>LOC</t>
    <phoneticPr fontId="3"/>
  </si>
  <si>
    <t>ﾅﾝﾊﾞｰｶｰﾄﾞ</t>
    <phoneticPr fontId="3"/>
  </si>
  <si>
    <t>浜田ジュニア陸上　参加申込シート　（中学女子リレー）</t>
    <rPh sb="0" eb="2">
      <t>ハマダ</t>
    </rPh>
    <rPh sb="6" eb="8">
      <t>リクジョウ</t>
    </rPh>
    <rPh sb="9" eb="11">
      <t>サンカ</t>
    </rPh>
    <rPh sb="11" eb="13">
      <t>モウシコミ</t>
    </rPh>
    <rPh sb="18" eb="20">
      <t>チュウガク</t>
    </rPh>
    <rPh sb="20" eb="21">
      <t>オンナ</t>
    </rPh>
    <rPh sb="21" eb="22">
      <t>コ</t>
    </rPh>
    <phoneticPr fontId="3"/>
  </si>
  <si>
    <t>１年女子４００ｍR</t>
    <rPh sb="1" eb="2">
      <t>ネン</t>
    </rPh>
    <rPh sb="2" eb="3">
      <t>オンナ</t>
    </rPh>
    <rPh sb="3" eb="4">
      <t>コ</t>
    </rPh>
    <phoneticPr fontId="3"/>
  </si>
  <si>
    <t>中学１年女子　４×１００ＭＲ</t>
    <rPh sb="0" eb="2">
      <t>チュウガク</t>
    </rPh>
    <rPh sb="3" eb="4">
      <t>ネン</t>
    </rPh>
    <rPh sb="4" eb="5">
      <t>オンナ</t>
    </rPh>
    <rPh sb="5" eb="6">
      <t>コ</t>
    </rPh>
    <phoneticPr fontId="3"/>
  </si>
  <si>
    <t>１女100m</t>
    <rPh sb="1" eb="2">
      <t>オンナ</t>
    </rPh>
    <phoneticPr fontId="3"/>
  </si>
  <si>
    <t>17.00</t>
    <phoneticPr fontId="3"/>
  </si>
  <si>
    <r>
      <t>1</t>
    </r>
    <r>
      <rPr>
        <sz val="11"/>
        <rFont val="ＭＳ Ｐゴシック"/>
        <family val="3"/>
        <charset val="128"/>
      </rPr>
      <t>6.00</t>
    </r>
    <phoneticPr fontId="3"/>
  </si>
  <si>
    <r>
      <t>1</t>
    </r>
    <r>
      <rPr>
        <sz val="11"/>
        <rFont val="ＭＳ Ｐゴシック"/>
        <family val="3"/>
        <charset val="128"/>
      </rPr>
      <t>5.00</t>
    </r>
    <phoneticPr fontId="3"/>
  </si>
  <si>
    <t>２女100m</t>
    <rPh sb="1" eb="2">
      <t>オンナ</t>
    </rPh>
    <phoneticPr fontId="3"/>
  </si>
  <si>
    <t>３女100m</t>
    <rPh sb="1" eb="2">
      <t>オンナ</t>
    </rPh>
    <phoneticPr fontId="3"/>
  </si>
  <si>
    <t>全女200ｍ</t>
    <rPh sb="0" eb="1">
      <t>ゼン</t>
    </rPh>
    <rPh sb="1" eb="2">
      <t>オンナ</t>
    </rPh>
    <phoneticPr fontId="3"/>
  </si>
  <si>
    <t>１女800ｍ</t>
    <rPh sb="1" eb="2">
      <t>オンナ</t>
    </rPh>
    <phoneticPr fontId="3"/>
  </si>
  <si>
    <t>2.40.00</t>
    <phoneticPr fontId="3"/>
  </si>
  <si>
    <t>2.30.00</t>
    <phoneticPr fontId="3"/>
  </si>
  <si>
    <t>２・３女800ｍ</t>
    <rPh sb="3" eb="4">
      <t>オンナ</t>
    </rPh>
    <phoneticPr fontId="3"/>
  </si>
  <si>
    <t>全女1500ｍ</t>
    <rPh sb="0" eb="1">
      <t>ゼン</t>
    </rPh>
    <rPh sb="1" eb="2">
      <t>オンナ</t>
    </rPh>
    <phoneticPr fontId="3"/>
  </si>
  <si>
    <t>全女100ｍＨ</t>
    <rPh sb="0" eb="1">
      <t>ゼン</t>
    </rPh>
    <rPh sb="1" eb="2">
      <t>オンナ</t>
    </rPh>
    <phoneticPr fontId="3"/>
  </si>
  <si>
    <t>5.20.00</t>
    <phoneticPr fontId="3"/>
  </si>
  <si>
    <t>18.00</t>
    <phoneticPr fontId="3"/>
  </si>
  <si>
    <t>全女走高跳</t>
    <rPh sb="0" eb="1">
      <t>ゼン</t>
    </rPh>
    <rPh sb="1" eb="2">
      <t>オンナ</t>
    </rPh>
    <rPh sb="2" eb="3">
      <t>ハシ</t>
    </rPh>
    <rPh sb="3" eb="4">
      <t>タカ</t>
    </rPh>
    <rPh sb="4" eb="5">
      <t>ト</t>
    </rPh>
    <phoneticPr fontId="3"/>
  </si>
  <si>
    <t>全女ｼﾞｬﾍﾞﾘｯｸｽﾛｰ</t>
    <rPh sb="0" eb="1">
      <t>ゼン</t>
    </rPh>
    <rPh sb="1" eb="2">
      <t>オンナ</t>
    </rPh>
    <phoneticPr fontId="3"/>
  </si>
  <si>
    <t>１女　　　　　　　400MR</t>
    <rPh sb="1" eb="2">
      <t>オンナ</t>
    </rPh>
    <phoneticPr fontId="3"/>
  </si>
  <si>
    <t>１男
４００ｍR</t>
    <rPh sb="1" eb="2">
      <t>オトコ</t>
    </rPh>
    <phoneticPr fontId="3"/>
  </si>
  <si>
    <t>１女
４００ｍR</t>
    <rPh sb="1" eb="2">
      <t>オンナ</t>
    </rPh>
    <phoneticPr fontId="3"/>
  </si>
  <si>
    <t>１年女子　４×１００ｍＲ</t>
    <rPh sb="1" eb="2">
      <t>ネン</t>
    </rPh>
    <rPh sb="2" eb="3">
      <t>ジョ</t>
    </rPh>
    <rPh sb="3" eb="4">
      <t>コ</t>
    </rPh>
    <phoneticPr fontId="3"/>
  </si>
  <si>
    <t>１年男子　４×１００ｍＲ</t>
    <rPh sb="1" eb="2">
      <t>ネン</t>
    </rPh>
    <rPh sb="2" eb="3">
      <t>オトコ</t>
    </rPh>
    <rPh sb="3" eb="4">
      <t>コ</t>
    </rPh>
    <phoneticPr fontId="3"/>
  </si>
  <si>
    <t>浜田ジュニア陸上申込書　　　【中学男子リレー】　</t>
    <rPh sb="0" eb="2">
      <t>ハマダ</t>
    </rPh>
    <rPh sb="6" eb="8">
      <t>リクジョウ</t>
    </rPh>
    <rPh sb="8" eb="10">
      <t>モウシコ</t>
    </rPh>
    <rPh sb="10" eb="11">
      <t>ショ</t>
    </rPh>
    <rPh sb="15" eb="17">
      <t>チュウガク</t>
    </rPh>
    <rPh sb="17" eb="19">
      <t>ダンシ</t>
    </rPh>
    <phoneticPr fontId="3"/>
  </si>
  <si>
    <t>浜田ジュニア陸上申込書　　　【中学女子リレー】　</t>
    <rPh sb="0" eb="2">
      <t>ハマダ</t>
    </rPh>
    <rPh sb="6" eb="8">
      <t>リクジョウ</t>
    </rPh>
    <rPh sb="8" eb="10">
      <t>モウシコ</t>
    </rPh>
    <rPh sb="10" eb="11">
      <t>ショ</t>
    </rPh>
    <rPh sb="15" eb="17">
      <t>チュウガク</t>
    </rPh>
    <rPh sb="17" eb="18">
      <t>オンナ</t>
    </rPh>
    <rPh sb="18" eb="19">
      <t>コ</t>
    </rPh>
    <phoneticPr fontId="3"/>
  </si>
  <si>
    <t>参加料（個人）</t>
    <rPh sb="0" eb="3">
      <t>サンカリョウ</t>
    </rPh>
    <rPh sb="4" eb="6">
      <t>コジン</t>
    </rPh>
    <phoneticPr fontId="3"/>
  </si>
  <si>
    <t>参加料（リレー）</t>
    <rPh sb="0" eb="3">
      <t>サンカリョウ</t>
    </rPh>
    <phoneticPr fontId="3"/>
  </si>
  <si>
    <t>全男400mR</t>
    <rPh sb="0" eb="1">
      <t>ゼン</t>
    </rPh>
    <rPh sb="1" eb="2">
      <t>オトコ</t>
    </rPh>
    <phoneticPr fontId="3"/>
  </si>
  <si>
    <t>全女　　　　　　　400MR</t>
    <rPh sb="0" eb="1">
      <t>ゼン</t>
    </rPh>
    <rPh sb="1" eb="2">
      <t>オンナ</t>
    </rPh>
    <phoneticPr fontId="3"/>
  </si>
  <si>
    <t>全学年男子４００ｍR</t>
    <rPh sb="0" eb="2">
      <t>ゼンガク</t>
    </rPh>
    <rPh sb="2" eb="3">
      <t>ネン</t>
    </rPh>
    <rPh sb="3" eb="5">
      <t>ダンシ</t>
    </rPh>
    <phoneticPr fontId="3"/>
  </si>
  <si>
    <t>中学全学年男子　４×１００ＭＲ</t>
    <rPh sb="0" eb="2">
      <t>チュウガク</t>
    </rPh>
    <rPh sb="2" eb="4">
      <t>ゼンガク</t>
    </rPh>
    <rPh sb="4" eb="5">
      <t>ネン</t>
    </rPh>
    <rPh sb="5" eb="6">
      <t>オトコ</t>
    </rPh>
    <rPh sb="6" eb="7">
      <t>コ</t>
    </rPh>
    <phoneticPr fontId="3"/>
  </si>
  <si>
    <t>全学年女子４００ｍR</t>
    <rPh sb="0" eb="2">
      <t>ゼンガク</t>
    </rPh>
    <rPh sb="2" eb="3">
      <t>ネン</t>
    </rPh>
    <rPh sb="3" eb="4">
      <t>オンナ</t>
    </rPh>
    <rPh sb="4" eb="5">
      <t>コ</t>
    </rPh>
    <phoneticPr fontId="3"/>
  </si>
  <si>
    <t>中学全学年女子　４×１００ＭＲ</t>
    <rPh sb="0" eb="2">
      <t>チュウガク</t>
    </rPh>
    <rPh sb="2" eb="4">
      <t>ゼンガク</t>
    </rPh>
    <rPh sb="4" eb="5">
      <t>ネン</t>
    </rPh>
    <rPh sb="5" eb="6">
      <t>オンナ</t>
    </rPh>
    <rPh sb="6" eb="7">
      <t>コ</t>
    </rPh>
    <phoneticPr fontId="3"/>
  </si>
  <si>
    <t>全学年男子　４×１００ｍＲ</t>
    <rPh sb="0" eb="2">
      <t>ゼンガク</t>
    </rPh>
    <rPh sb="2" eb="3">
      <t>ネン</t>
    </rPh>
    <rPh sb="3" eb="4">
      <t>オトコ</t>
    </rPh>
    <rPh sb="4" eb="5">
      <t>コ</t>
    </rPh>
    <phoneticPr fontId="3"/>
  </si>
  <si>
    <t>全学年女子　４×１００ｍＲ</t>
    <rPh sb="0" eb="2">
      <t>ゼンガク</t>
    </rPh>
    <rPh sb="2" eb="3">
      <t>ネン</t>
    </rPh>
    <rPh sb="3" eb="4">
      <t>ジョ</t>
    </rPh>
    <rPh sb="4" eb="5">
      <t>コ</t>
    </rPh>
    <phoneticPr fontId="3"/>
  </si>
  <si>
    <t>全男
４００ｍR</t>
    <rPh sb="0" eb="1">
      <t>ゼン</t>
    </rPh>
    <rPh sb="1" eb="2">
      <t>オトコ</t>
    </rPh>
    <phoneticPr fontId="3"/>
  </si>
  <si>
    <t>全女
４００ｍR</t>
    <rPh sb="0" eb="1">
      <t>ゼン</t>
    </rPh>
    <rPh sb="1" eb="2">
      <t>オンナ</t>
    </rPh>
    <phoneticPr fontId="3"/>
  </si>
  <si>
    <t>ＴＥＬ</t>
    <phoneticPr fontId="3"/>
  </si>
  <si>
    <t>雨天中止の場合の連絡のため、　　　　　必ず入力してください。</t>
    <rPh sb="0" eb="2">
      <t>ウテン</t>
    </rPh>
    <rPh sb="2" eb="4">
      <t>チュウシ</t>
    </rPh>
    <rPh sb="5" eb="7">
      <t>バアイ</t>
    </rPh>
    <rPh sb="8" eb="10">
      <t>レンラク</t>
    </rPh>
    <rPh sb="19" eb="20">
      <t>カナラ</t>
    </rPh>
    <rPh sb="21" eb="23">
      <t>ニュウリョク</t>
    </rPh>
    <phoneticPr fontId="3"/>
  </si>
  <si>
    <t>参加料振込日</t>
    <rPh sb="0" eb="3">
      <t>サンカリョウ</t>
    </rPh>
    <rPh sb="3" eb="5">
      <t>フリコミ</t>
    </rPh>
    <rPh sb="5" eb="6">
      <t>ビ</t>
    </rPh>
    <phoneticPr fontId="3"/>
  </si>
  <si>
    <t>必ず入力してください。（参加料は期日までに必ず振り込んで下さい。）</t>
    <rPh sb="0" eb="1">
      <t>カナラ</t>
    </rPh>
    <rPh sb="2" eb="4">
      <t>ニュウリョク</t>
    </rPh>
    <rPh sb="12" eb="15">
      <t>サンカリョウ</t>
    </rPh>
    <rPh sb="16" eb="18">
      <t>キジツ</t>
    </rPh>
    <rPh sb="21" eb="22">
      <t>カナラ</t>
    </rPh>
    <rPh sb="23" eb="24">
      <t>フ</t>
    </rPh>
    <rPh sb="25" eb="26">
      <t>コ</t>
    </rPh>
    <rPh sb="28" eb="29">
      <t>クダ</t>
    </rPh>
    <phoneticPr fontId="3"/>
  </si>
  <si>
    <t>郵便番号</t>
    <rPh sb="0" eb="4">
      <t>ユウビンバンゴウ</t>
    </rPh>
    <phoneticPr fontId="3"/>
  </si>
  <si>
    <t>住所１</t>
    <rPh sb="0" eb="2">
      <t>ジュウショ</t>
    </rPh>
    <phoneticPr fontId="3"/>
  </si>
  <si>
    <t>団体名</t>
    <rPh sb="0" eb="2">
      <t>ダンタイ</t>
    </rPh>
    <rPh sb="2" eb="3">
      <t>メイ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</si>
  <si>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</si>
  <si>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</si>
  <si>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参加料</t>
    <rPh sb="0" eb="3">
      <t>サンカリョウ</t>
    </rPh>
    <phoneticPr fontId="3"/>
  </si>
  <si>
    <t>自動計算されます。</t>
    <rPh sb="0" eb="2">
      <t>ジドウ</t>
    </rPh>
    <rPh sb="2" eb="4">
      <t>ケイサン</t>
    </rPh>
    <phoneticPr fontId="3"/>
  </si>
  <si>
    <t>参加料　男女合計金額</t>
    <rPh sb="0" eb="3">
      <t>サンカリョウ</t>
    </rPh>
    <rPh sb="4" eb="6">
      <t>ダンジョ</t>
    </rPh>
    <rPh sb="6" eb="8">
      <t>ゴウケイ</t>
    </rPh>
    <rPh sb="8" eb="10">
      <t>キンガク</t>
    </rPh>
    <phoneticPr fontId="3"/>
  </si>
  <si>
    <t>全男3000ｍ</t>
    <rPh sb="0" eb="1">
      <t>ゼン</t>
    </rPh>
    <rPh sb="1" eb="2">
      <t>オトコ</t>
    </rPh>
    <phoneticPr fontId="3"/>
  </si>
  <si>
    <t>全男走幅跳</t>
    <rPh sb="0" eb="1">
      <t>ゼン</t>
    </rPh>
    <rPh sb="1" eb="2">
      <t>オトコ</t>
    </rPh>
    <rPh sb="2" eb="3">
      <t>ソウ</t>
    </rPh>
    <rPh sb="3" eb="5">
      <t>ハバトビ</t>
    </rPh>
    <rPh sb="4" eb="5">
      <t>ト</t>
    </rPh>
    <phoneticPr fontId="3"/>
  </si>
  <si>
    <t>4m50</t>
    <phoneticPr fontId="3"/>
  </si>
  <si>
    <t>全男砲丸投</t>
    <rPh sb="0" eb="1">
      <t>ゼン</t>
    </rPh>
    <rPh sb="1" eb="2">
      <t>オトコ</t>
    </rPh>
    <phoneticPr fontId="3"/>
  </si>
  <si>
    <t>全男ｼﾞｬﾍﾞﾘｯｸｽﾛ-</t>
    <rPh sb="0" eb="1">
      <t>ゼン</t>
    </rPh>
    <rPh sb="1" eb="2">
      <t>オトコ</t>
    </rPh>
    <phoneticPr fontId="3"/>
  </si>
  <si>
    <t>10m00</t>
    <phoneticPr fontId="3"/>
  </si>
  <si>
    <t>45m30</t>
    <phoneticPr fontId="3"/>
  </si>
  <si>
    <t>全女走幅跳</t>
    <rPh sb="0" eb="1">
      <t>ゼン</t>
    </rPh>
    <rPh sb="1" eb="2">
      <t>オンナ</t>
    </rPh>
    <rPh sb="2" eb="3">
      <t>ソウ</t>
    </rPh>
    <rPh sb="3" eb="5">
      <t>ハバトビ</t>
    </rPh>
    <rPh sb="4" eb="5">
      <t>ト</t>
    </rPh>
    <phoneticPr fontId="3"/>
  </si>
  <si>
    <t>4m00</t>
    <phoneticPr fontId="3"/>
  </si>
  <si>
    <t>全女砲丸投</t>
    <rPh sb="0" eb="1">
      <t>ゼン</t>
    </rPh>
    <rPh sb="1" eb="2">
      <t>オンナ</t>
    </rPh>
    <phoneticPr fontId="3"/>
  </si>
  <si>
    <t>8m00</t>
    <phoneticPr fontId="3"/>
  </si>
  <si>
    <r>
      <t>30</t>
    </r>
    <r>
      <rPr>
        <sz val="11"/>
        <rFont val="ＭＳ Ｐゴシック"/>
        <family val="3"/>
        <charset val="128"/>
      </rPr>
      <t>m</t>
    </r>
    <r>
      <rPr>
        <sz val="11"/>
        <rFont val="ＭＳ Ｐゴシック"/>
        <family val="3"/>
        <charset val="128"/>
      </rPr>
      <t>00</t>
    </r>
    <phoneticPr fontId="3"/>
  </si>
  <si>
    <t>←個人での参加の場合は記入の必要なし</t>
    <rPh sb="1" eb="3">
      <t>コジン</t>
    </rPh>
    <rPh sb="5" eb="7">
      <t>サンカ</t>
    </rPh>
    <rPh sb="8" eb="10">
      <t>バアイ</t>
    </rPh>
    <rPh sb="11" eb="13">
      <t>キニュウ</t>
    </rPh>
    <rPh sb="14" eb="16">
      <t>ヒツヨウ</t>
    </rPh>
    <phoneticPr fontId="3"/>
  </si>
  <si>
    <t>申込代表者　又は申込者</t>
    <rPh sb="0" eb="2">
      <t>モウシコミ</t>
    </rPh>
    <rPh sb="2" eb="5">
      <t>ダイヒョウシャ</t>
    </rPh>
    <rPh sb="6" eb="7">
      <t>マタ</t>
    </rPh>
    <rPh sb="8" eb="10">
      <t>モウシコミ</t>
    </rPh>
    <rPh sb="10" eb="11">
      <t>シャ</t>
    </rPh>
    <phoneticPr fontId="3"/>
  </si>
  <si>
    <t>大田市立大田西中学校</t>
    <rPh sb="0" eb="2">
      <t>オオダ</t>
    </rPh>
    <rPh sb="2" eb="4">
      <t>シリツ</t>
    </rPh>
    <rPh sb="4" eb="6">
      <t>オオダ</t>
    </rPh>
    <rPh sb="6" eb="7">
      <t>ニシ</t>
    </rPh>
    <rPh sb="7" eb="10">
      <t>チュウガッコウ</t>
    </rPh>
    <phoneticPr fontId="3"/>
  </si>
  <si>
    <t>大田西中</t>
    <rPh sb="0" eb="2">
      <t>オオダ</t>
    </rPh>
    <rPh sb="2" eb="3">
      <t>ニシ</t>
    </rPh>
    <rPh sb="3" eb="4">
      <t>チュウ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</si>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</sst>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m&quot;月&quot;d&quot;日&quot;;@"/>
    <numFmt numFmtId="177" formatCode="&quot;¥&quot;#,##0_);\(&quot;¥&quot;#,##0\)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0"/>
      <name val="Arial Unicode MS"/>
      <family val="3"/>
      <charset val="128"/>
    </font>
    <font>
      <sz val="10"/>
      <name val="Arial Unicode MS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lightGray">
        <fgColor indexed="42"/>
      </patternFill>
    </fill>
  </fills>
  <borders count="1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2"/>
      </left>
      <right style="dashed">
        <color indexed="62"/>
      </right>
      <top style="dashed">
        <color indexed="62"/>
      </top>
      <bottom style="dashed">
        <color indexed="62"/>
      </bottom>
      <diagonal/>
    </border>
    <border>
      <left/>
      <right/>
      <top style="dashed">
        <color indexed="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hair">
        <color indexed="64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thin">
        <color indexed="64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/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/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thin">
        <color indexed="64"/>
      </top>
      <bottom style="thin">
        <color indexed="64"/>
      </bottom>
      <diagonal/>
    </border>
    <border>
      <left style="dashed">
        <color indexed="10"/>
      </left>
      <right style="dashed">
        <color indexed="10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11"/>
      </left>
      <right style="hair">
        <color indexed="64"/>
      </right>
      <top style="medium">
        <color indexed="1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1"/>
      </top>
      <bottom/>
      <diagonal/>
    </border>
    <border>
      <left style="hair">
        <color indexed="64"/>
      </left>
      <right style="medium">
        <color indexed="11"/>
      </right>
      <top style="medium">
        <color indexed="11"/>
      </top>
      <bottom/>
      <diagonal/>
    </border>
    <border>
      <left style="medium">
        <color indexed="1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11"/>
      </right>
      <top/>
      <bottom/>
      <diagonal/>
    </border>
    <border>
      <left style="medium">
        <color indexed="1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11"/>
      </right>
      <top/>
      <bottom style="thin">
        <color indexed="64"/>
      </bottom>
      <diagonal/>
    </border>
    <border>
      <left style="medium">
        <color indexed="1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11"/>
      </right>
      <top style="thin">
        <color indexed="64"/>
      </top>
      <bottom/>
      <diagonal/>
    </border>
    <border>
      <left style="medium">
        <color indexed="11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10"/>
      </left>
      <right/>
      <top style="dashed">
        <color indexed="10"/>
      </top>
      <bottom/>
      <diagonal/>
    </border>
    <border>
      <left/>
      <right/>
      <top style="dashed">
        <color indexed="10"/>
      </top>
      <bottom/>
      <diagonal/>
    </border>
    <border>
      <left/>
      <right style="dashed">
        <color indexed="10"/>
      </right>
      <top style="dashed">
        <color indexed="10"/>
      </top>
      <bottom/>
      <diagonal/>
    </border>
    <border>
      <left style="dashed">
        <color indexed="10"/>
      </left>
      <right/>
      <top/>
      <bottom/>
      <diagonal/>
    </border>
    <border>
      <left/>
      <right style="dashed">
        <color indexed="10"/>
      </right>
      <top/>
      <bottom/>
      <diagonal/>
    </border>
    <border>
      <left style="dashed">
        <color indexed="10"/>
      </left>
      <right/>
      <top/>
      <bottom style="dashed">
        <color indexed="10"/>
      </bottom>
      <diagonal/>
    </border>
    <border>
      <left/>
      <right/>
      <top/>
      <bottom style="dashed">
        <color indexed="10"/>
      </bottom>
      <diagonal/>
    </border>
    <border>
      <left/>
      <right style="dashed">
        <color indexed="10"/>
      </right>
      <top/>
      <bottom style="dashed">
        <color indexed="10"/>
      </bottom>
      <diagonal/>
    </border>
    <border>
      <left style="thin">
        <color indexed="64"/>
      </left>
      <right style="dashed">
        <color indexed="10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rgb="FFFF0000"/>
      </left>
      <right/>
      <top/>
      <bottom/>
      <diagonal/>
    </border>
    <border>
      <left/>
      <right style="dashed">
        <color rgb="FFFF0000"/>
      </right>
      <top/>
      <bottom/>
      <diagonal/>
    </border>
    <border>
      <left style="dashed">
        <color rgb="FFFF0000"/>
      </left>
      <right/>
      <top/>
      <bottom style="dashed">
        <color rgb="FFFF0000"/>
      </bottom>
      <diagonal/>
    </border>
    <border>
      <left/>
      <right/>
      <top/>
      <bottom style="dashed">
        <color rgb="FFFF0000"/>
      </bottom>
      <diagonal/>
    </border>
    <border>
      <left/>
      <right style="dashed">
        <color rgb="FFFF0000"/>
      </right>
      <top/>
      <bottom style="dashed">
        <color rgb="FFFF0000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1" xfId="0" applyBorder="1"/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6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0" fillId="2" borderId="3" xfId="0" applyFill="1" applyBorder="1"/>
    <xf numFmtId="0" fontId="0" fillId="2" borderId="2" xfId="0" applyFill="1" applyBorder="1"/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2" xfId="0" applyFill="1" applyBorder="1"/>
    <xf numFmtId="0" fontId="4" fillId="3" borderId="3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0" fillId="3" borderId="3" xfId="0" applyFill="1" applyBorder="1"/>
    <xf numFmtId="0" fontId="0" fillId="4" borderId="4" xfId="0" applyFill="1" applyBorder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6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11" fillId="0" borderId="0" xfId="0" applyFont="1"/>
    <xf numFmtId="0" fontId="0" fillId="2" borderId="0" xfId="0" applyFill="1" applyAlignment="1">
      <alignment horizontal="center" vertical="center"/>
    </xf>
    <xf numFmtId="0" fontId="12" fillId="5" borderId="0" xfId="0" applyFont="1" applyFill="1"/>
    <xf numFmtId="0" fontId="12" fillId="0" borderId="0" xfId="0" applyFont="1"/>
    <xf numFmtId="0" fontId="13" fillId="0" borderId="0" xfId="0" applyFont="1"/>
    <xf numFmtId="0" fontId="0" fillId="6" borderId="5" xfId="0" applyFill="1" applyBorder="1" applyAlignment="1">
      <alignment horizontal="center" vertical="center"/>
    </xf>
    <xf numFmtId="0" fontId="2" fillId="6" borderId="6" xfId="0" applyFont="1" applyFill="1" applyBorder="1"/>
    <xf numFmtId="0" fontId="2" fillId="6" borderId="7" xfId="0" applyFont="1" applyFill="1" applyBorder="1"/>
    <xf numFmtId="0" fontId="0" fillId="6" borderId="4" xfId="0" applyFill="1" applyBorder="1"/>
    <xf numFmtId="0" fontId="0" fillId="6" borderId="8" xfId="0" applyFill="1" applyBorder="1"/>
    <xf numFmtId="0" fontId="0" fillId="6" borderId="9" xfId="0" quotePrefix="1" applyFill="1" applyBorder="1"/>
    <xf numFmtId="0" fontId="0" fillId="6" borderId="9" xfId="0" applyFill="1" applyBorder="1"/>
    <xf numFmtId="0" fontId="5" fillId="4" borderId="4" xfId="0" applyFont="1" applyFill="1" applyBorder="1"/>
    <xf numFmtId="49" fontId="0" fillId="5" borderId="10" xfId="0" applyNumberFormat="1" applyFill="1" applyBorder="1" applyAlignment="1">
      <alignment horizontal="center" vertical="center"/>
    </xf>
    <xf numFmtId="49" fontId="0" fillId="5" borderId="11" xfId="0" applyNumberFormat="1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49" fontId="0" fillId="5" borderId="13" xfId="0" applyNumberFormat="1" applyFill="1" applyBorder="1" applyAlignment="1">
      <alignment horizontal="center" vertical="center"/>
    </xf>
    <xf numFmtId="49" fontId="0" fillId="5" borderId="13" xfId="0" quotePrefix="1" applyNumberForma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49" fontId="1" fillId="5" borderId="12" xfId="0" applyNumberFormat="1" applyFont="1" applyFill="1" applyBorder="1" applyAlignment="1">
      <alignment horizontal="center" vertical="center"/>
    </xf>
    <xf numFmtId="49" fontId="1" fillId="5" borderId="13" xfId="0" applyNumberFormat="1" applyFont="1" applyFill="1" applyBorder="1" applyAlignment="1">
      <alignment horizontal="center" vertical="center"/>
    </xf>
    <xf numFmtId="0" fontId="0" fillId="5" borderId="14" xfId="0" applyFill="1" applyBorder="1"/>
    <xf numFmtId="0" fontId="0" fillId="5" borderId="15" xfId="0" applyFill="1" applyBorder="1"/>
    <xf numFmtId="0" fontId="1" fillId="5" borderId="15" xfId="0" applyFont="1" applyFill="1" applyBorder="1"/>
    <xf numFmtId="0" fontId="0" fillId="5" borderId="16" xfId="0" applyFill="1" applyBorder="1"/>
    <xf numFmtId="0" fontId="2" fillId="5" borderId="16" xfId="0" applyFont="1" applyFill="1" applyBorder="1"/>
    <xf numFmtId="0" fontId="2" fillId="5" borderId="15" xfId="0" applyFont="1" applyFill="1" applyBorder="1"/>
    <xf numFmtId="0" fontId="0" fillId="5" borderId="17" xfId="0" applyFill="1" applyBorder="1"/>
    <xf numFmtId="0" fontId="0" fillId="5" borderId="18" xfId="0" applyFill="1" applyBorder="1"/>
    <xf numFmtId="0" fontId="1" fillId="5" borderId="16" xfId="0" applyFont="1" applyFill="1" applyBorder="1"/>
    <xf numFmtId="0" fontId="0" fillId="5" borderId="19" xfId="0" applyFill="1" applyBorder="1"/>
    <xf numFmtId="0" fontId="0" fillId="5" borderId="11" xfId="0" applyFill="1" applyBorder="1"/>
    <xf numFmtId="0" fontId="0" fillId="5" borderId="13" xfId="0" applyFill="1" applyBorder="1"/>
    <xf numFmtId="0" fontId="1" fillId="5" borderId="13" xfId="0" applyFont="1" applyFill="1" applyBorder="1"/>
    <xf numFmtId="0" fontId="2" fillId="5" borderId="13" xfId="0" applyFont="1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5" borderId="23" xfId="0" applyFont="1" applyFill="1" applyBorder="1"/>
    <xf numFmtId="0" fontId="1" fillId="5" borderId="18" xfId="0" applyFont="1" applyFill="1" applyBorder="1"/>
    <xf numFmtId="0" fontId="1" fillId="5" borderId="11" xfId="0" applyFont="1" applyFill="1" applyBorder="1"/>
    <xf numFmtId="0" fontId="1" fillId="5" borderId="14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5" borderId="23" xfId="0" applyFont="1" applyFill="1" applyBorder="1"/>
    <xf numFmtId="49" fontId="0" fillId="4" borderId="11" xfId="0" applyNumberFormat="1" applyFill="1" applyBorder="1" applyAlignment="1">
      <alignment horizontal="center" vertical="center"/>
    </xf>
    <xf numFmtId="49" fontId="0" fillId="4" borderId="13" xfId="0" applyNumberFormat="1" applyFill="1" applyBorder="1" applyAlignment="1">
      <alignment horizontal="center" vertical="center"/>
    </xf>
    <xf numFmtId="49" fontId="0" fillId="5" borderId="27" xfId="0" applyNumberFormat="1" applyFill="1" applyBorder="1" applyAlignment="1">
      <alignment horizontal="center" vertical="center"/>
    </xf>
    <xf numFmtId="49" fontId="0" fillId="5" borderId="22" xfId="0" applyNumberFormat="1" applyFill="1" applyBorder="1" applyAlignment="1">
      <alignment horizontal="center" vertical="center"/>
    </xf>
    <xf numFmtId="49" fontId="0" fillId="4" borderId="22" xfId="0" applyNumberFormat="1" applyFill="1" applyBorder="1" applyAlignment="1">
      <alignment horizontal="center" vertical="center"/>
    </xf>
    <xf numFmtId="49" fontId="0" fillId="5" borderId="28" xfId="0" applyNumberFormat="1" applyFill="1" applyBorder="1" applyAlignment="1">
      <alignment horizontal="center" vertical="center"/>
    </xf>
    <xf numFmtId="49" fontId="0" fillId="5" borderId="25" xfId="0" applyNumberFormat="1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center" vertical="center"/>
    </xf>
    <xf numFmtId="49" fontId="0" fillId="5" borderId="29" xfId="0" applyNumberFormat="1" applyFill="1" applyBorder="1" applyAlignment="1">
      <alignment horizontal="center" vertical="center"/>
    </xf>
    <xf numFmtId="49" fontId="0" fillId="5" borderId="20" xfId="0" applyNumberFormat="1" applyFill="1" applyBorder="1" applyAlignment="1">
      <alignment horizontal="center" vertical="center"/>
    </xf>
    <xf numFmtId="49" fontId="0" fillId="4" borderId="20" xfId="0" applyNumberFormat="1" applyFill="1" applyBorder="1" applyAlignment="1">
      <alignment horizontal="center" vertical="center"/>
    </xf>
    <xf numFmtId="0" fontId="0" fillId="7" borderId="3" xfId="0" applyFill="1" applyBorder="1"/>
    <xf numFmtId="0" fontId="0" fillId="7" borderId="2" xfId="0" applyFill="1" applyBorder="1"/>
    <xf numFmtId="0" fontId="4" fillId="7" borderId="3" xfId="0" applyFont="1" applyFill="1" applyBorder="1" applyAlignment="1">
      <alignment vertical="top" wrapText="1"/>
    </xf>
    <xf numFmtId="0" fontId="4" fillId="7" borderId="2" xfId="0" applyFont="1" applyFill="1" applyBorder="1" applyAlignment="1">
      <alignment vertical="top" wrapText="1"/>
    </xf>
    <xf numFmtId="0" fontId="14" fillId="2" borderId="0" xfId="0" applyFont="1" applyFill="1" applyAlignment="1">
      <alignment horizontal="left" vertical="top"/>
    </xf>
    <xf numFmtId="0" fontId="14" fillId="2" borderId="3" xfId="0" applyFont="1" applyFill="1" applyBorder="1" applyAlignment="1">
      <alignment vertical="top"/>
    </xf>
    <xf numFmtId="49" fontId="2" fillId="5" borderId="12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0" fontId="2" fillId="5" borderId="18" xfId="0" applyFont="1" applyFill="1" applyBorder="1"/>
    <xf numFmtId="0" fontId="2" fillId="5" borderId="11" xfId="0" applyFont="1" applyFill="1" applyBorder="1"/>
    <xf numFmtId="0" fontId="2" fillId="5" borderId="14" xfId="0" applyFont="1" applyFill="1" applyBorder="1"/>
    <xf numFmtId="0" fontId="2" fillId="6" borderId="5" xfId="0" applyFont="1" applyFill="1" applyBorder="1" applyAlignment="1">
      <alignment vertical="top" wrapText="1"/>
    </xf>
    <xf numFmtId="0" fontId="2" fillId="6" borderId="30" xfId="0" quotePrefix="1" applyFont="1" applyFill="1" applyBorder="1" applyAlignment="1">
      <alignment vertical="top" wrapText="1"/>
    </xf>
    <xf numFmtId="0" fontId="2" fillId="6" borderId="30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0" fillId="3" borderId="0" xfId="0" applyFill="1"/>
    <xf numFmtId="0" fontId="14" fillId="3" borderId="0" xfId="0" applyFont="1" applyFill="1" applyAlignment="1">
      <alignment horizontal="left" vertical="top"/>
    </xf>
    <xf numFmtId="0" fontId="0" fillId="3" borderId="0" xfId="0" applyFill="1" applyAlignment="1">
      <alignment horizontal="center" vertical="center"/>
    </xf>
    <xf numFmtId="0" fontId="0" fillId="8" borderId="3" xfId="0" applyFill="1" applyBorder="1"/>
    <xf numFmtId="0" fontId="0" fillId="8" borderId="2" xfId="0" applyFill="1" applyBorder="1"/>
    <xf numFmtId="0" fontId="4" fillId="8" borderId="3" xfId="0" applyFont="1" applyFill="1" applyBorder="1" applyAlignment="1">
      <alignment vertical="top" wrapText="1"/>
    </xf>
    <xf numFmtId="0" fontId="4" fillId="8" borderId="2" xfId="0" applyFont="1" applyFill="1" applyBorder="1" applyAlignment="1">
      <alignment vertical="top" wrapText="1"/>
    </xf>
    <xf numFmtId="0" fontId="6" fillId="0" borderId="0" xfId="0" applyFont="1"/>
    <xf numFmtId="0" fontId="0" fillId="0" borderId="0" xfId="0" quotePrefix="1" applyAlignment="1">
      <alignment horizontal="right"/>
    </xf>
    <xf numFmtId="0" fontId="6" fillId="5" borderId="13" xfId="0" applyFont="1" applyFill="1" applyBorder="1"/>
    <xf numFmtId="0" fontId="0" fillId="4" borderId="25" xfId="0" applyFill="1" applyBorder="1" applyAlignment="1">
      <alignment horizontal="center"/>
    </xf>
    <xf numFmtId="0" fontId="0" fillId="4" borderId="31" xfId="0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5" fillId="0" borderId="0" xfId="0" applyFont="1"/>
    <xf numFmtId="0" fontId="0" fillId="0" borderId="32" xfId="0" applyBorder="1"/>
    <xf numFmtId="0" fontId="19" fillId="0" borderId="0" xfId="0" applyFont="1"/>
    <xf numFmtId="0" fontId="0" fillId="0" borderId="33" xfId="0" applyBorder="1"/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34" xfId="0" applyBorder="1" applyAlignment="1">
      <alignment vertical="top"/>
    </xf>
    <xf numFmtId="0" fontId="0" fillId="0" borderId="35" xfId="0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1" fillId="0" borderId="0" xfId="0" applyFont="1" applyAlignment="1">
      <alignment horizontal="center"/>
    </xf>
    <xf numFmtId="0" fontId="0" fillId="6" borderId="30" xfId="0" quotePrefix="1" applyFill="1" applyBorder="1" applyAlignment="1">
      <alignment vertical="top" wrapText="1"/>
    </xf>
    <xf numFmtId="0" fontId="7" fillId="0" borderId="0" xfId="0" applyFont="1"/>
    <xf numFmtId="0" fontId="0" fillId="5" borderId="36" xfId="0" applyFill="1" applyBorder="1"/>
    <xf numFmtId="0" fontId="0" fillId="5" borderId="37" xfId="0" applyFill="1" applyBorder="1"/>
    <xf numFmtId="0" fontId="2" fillId="5" borderId="37" xfId="0" applyFont="1" applyFill="1" applyBorder="1"/>
    <xf numFmtId="0" fontId="0" fillId="5" borderId="38" xfId="0" applyFill="1" applyBorder="1"/>
    <xf numFmtId="0" fontId="0" fillId="5" borderId="39" xfId="0" applyFill="1" applyBorder="1"/>
    <xf numFmtId="0" fontId="0" fillId="4" borderId="1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9" borderId="4" xfId="0" applyFill="1" applyBorder="1"/>
    <xf numFmtId="0" fontId="0" fillId="10" borderId="4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right" vertical="center"/>
    </xf>
    <xf numFmtId="0" fontId="0" fillId="9" borderId="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0" fontId="4" fillId="4" borderId="40" xfId="0" applyFont="1" applyFill="1" applyBorder="1"/>
    <xf numFmtId="0" fontId="4" fillId="4" borderId="41" xfId="0" applyFont="1" applyFill="1" applyBorder="1"/>
    <xf numFmtId="0" fontId="4" fillId="4" borderId="42" xfId="0" applyFont="1" applyFill="1" applyBorder="1"/>
    <xf numFmtId="0" fontId="4" fillId="4" borderId="43" xfId="0" applyFont="1" applyFill="1" applyBorder="1"/>
    <xf numFmtId="0" fontId="4" fillId="4" borderId="44" xfId="0" applyFont="1" applyFill="1" applyBorder="1"/>
    <xf numFmtId="0" fontId="4" fillId="0" borderId="0" xfId="0" applyFont="1" applyAlignment="1">
      <alignment horizontal="center" vertical="top" wrapText="1"/>
    </xf>
    <xf numFmtId="0" fontId="16" fillId="0" borderId="15" xfId="0" applyFont="1" applyBorder="1"/>
    <xf numFmtId="0" fontId="16" fillId="0" borderId="23" xfId="0" applyFont="1" applyBorder="1"/>
    <xf numFmtId="0" fontId="0" fillId="4" borderId="45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47" xfId="0" quotePrefix="1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0" fillId="5" borderId="49" xfId="0" applyFill="1" applyBorder="1" applyAlignment="1">
      <alignment horizontal="center"/>
    </xf>
    <xf numFmtId="0" fontId="6" fillId="4" borderId="22" xfId="0" applyFont="1" applyFill="1" applyBorder="1"/>
    <xf numFmtId="0" fontId="6" fillId="0" borderId="50" xfId="0" applyFont="1" applyBorder="1"/>
    <xf numFmtId="0" fontId="0" fillId="5" borderId="51" xfId="0" applyFill="1" applyBorder="1" applyAlignment="1">
      <alignment horizontal="center"/>
    </xf>
    <xf numFmtId="0" fontId="16" fillId="2" borderId="52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3" xfId="0" applyFont="1" applyFill="1" applyBorder="1" applyAlignment="1">
      <alignment horizontal="right" vertical="center"/>
    </xf>
    <xf numFmtId="0" fontId="28" fillId="6" borderId="0" xfId="0" applyFont="1" applyFill="1"/>
    <xf numFmtId="0" fontId="7" fillId="0" borderId="0" xfId="0" applyFont="1" applyAlignment="1">
      <alignment shrinkToFit="1"/>
    </xf>
    <xf numFmtId="0" fontId="29" fillId="0" borderId="0" xfId="0" applyFont="1"/>
    <xf numFmtId="0" fontId="30" fillId="0" borderId="0" xfId="0" applyFont="1" applyAlignment="1">
      <alignment horizontal="center"/>
    </xf>
    <xf numFmtId="0" fontId="30" fillId="0" borderId="0" xfId="0" applyFont="1"/>
    <xf numFmtId="0" fontId="29" fillId="0" borderId="0" xfId="0" applyFont="1" applyAlignment="1">
      <alignment horizontal="center"/>
    </xf>
    <xf numFmtId="0" fontId="29" fillId="9" borderId="0" xfId="0" applyFont="1" applyFill="1"/>
    <xf numFmtId="0" fontId="29" fillId="9" borderId="0" xfId="0" applyFont="1" applyFill="1" applyAlignment="1">
      <alignment horizontal="distributed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distributed"/>
    </xf>
    <xf numFmtId="0" fontId="29" fillId="0" borderId="0" xfId="0" applyFont="1" applyAlignment="1">
      <alignment vertical="top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/>
    <xf numFmtId="0" fontId="31" fillId="0" borderId="0" xfId="0" applyFont="1"/>
    <xf numFmtId="0" fontId="0" fillId="5" borderId="54" xfId="0" applyFill="1" applyBorder="1"/>
    <xf numFmtId="0" fontId="0" fillId="5" borderId="55" xfId="0" applyFill="1" applyBorder="1"/>
    <xf numFmtId="0" fontId="0" fillId="11" borderId="0" xfId="0" applyFill="1"/>
    <xf numFmtId="0" fontId="0" fillId="4" borderId="40" xfId="0" applyFill="1" applyBorder="1"/>
    <xf numFmtId="0" fontId="0" fillId="4" borderId="41" xfId="0" applyFill="1" applyBorder="1"/>
    <xf numFmtId="0" fontId="0" fillId="4" borderId="44" xfId="0" applyFill="1" applyBorder="1"/>
    <xf numFmtId="0" fontId="0" fillId="4" borderId="43" xfId="0" applyFill="1" applyBorder="1"/>
    <xf numFmtId="0" fontId="0" fillId="4" borderId="42" xfId="0" applyFill="1" applyBorder="1"/>
    <xf numFmtId="49" fontId="0" fillId="5" borderId="54" xfId="0" applyNumberForma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0" fillId="0" borderId="56" xfId="0" applyBorder="1"/>
    <xf numFmtId="0" fontId="34" fillId="0" borderId="0" xfId="0" applyFont="1"/>
    <xf numFmtId="0" fontId="35" fillId="0" borderId="0" xfId="0" applyFont="1"/>
    <xf numFmtId="0" fontId="0" fillId="12" borderId="0" xfId="0" applyFill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28" fillId="6" borderId="1" xfId="0" applyFont="1" applyFill="1" applyBorder="1"/>
    <xf numFmtId="0" fontId="0" fillId="0" borderId="57" xfId="0" applyBorder="1"/>
    <xf numFmtId="0" fontId="0" fillId="10" borderId="58" xfId="0" applyFill="1" applyBorder="1"/>
    <xf numFmtId="0" fontId="0" fillId="10" borderId="59" xfId="0" applyFill="1" applyBorder="1"/>
    <xf numFmtId="0" fontId="0" fillId="10" borderId="60" xfId="0" applyFill="1" applyBorder="1"/>
    <xf numFmtId="0" fontId="0" fillId="10" borderId="60" xfId="0" applyFill="1" applyBorder="1" applyAlignment="1">
      <alignment horizontal="center"/>
    </xf>
    <xf numFmtId="0" fontId="0" fillId="10" borderId="61" xfId="0" applyFill="1" applyBorder="1" applyAlignment="1">
      <alignment horizontal="center"/>
    </xf>
    <xf numFmtId="0" fontId="0" fillId="10" borderId="62" xfId="0" applyFill="1" applyBorder="1"/>
    <xf numFmtId="0" fontId="0" fillId="10" borderId="13" xfId="0" applyFill="1" applyBorder="1"/>
    <xf numFmtId="0" fontId="0" fillId="10" borderId="13" xfId="0" applyFill="1" applyBorder="1" applyAlignment="1">
      <alignment horizontal="center"/>
    </xf>
    <xf numFmtId="0" fontId="0" fillId="10" borderId="63" xfId="0" applyFill="1" applyBorder="1"/>
    <xf numFmtId="0" fontId="0" fillId="10" borderId="64" xfId="0" applyFill="1" applyBorder="1"/>
    <xf numFmtId="0" fontId="0" fillId="10" borderId="20" xfId="0" applyFill="1" applyBorder="1"/>
    <xf numFmtId="0" fontId="0" fillId="10" borderId="20" xfId="0" applyFill="1" applyBorder="1" applyAlignment="1">
      <alignment horizontal="center"/>
    </xf>
    <xf numFmtId="0" fontId="0" fillId="10" borderId="65" xfId="0" applyFill="1" applyBorder="1"/>
    <xf numFmtId="0" fontId="0" fillId="10" borderId="66" xfId="0" applyFill="1" applyBorder="1"/>
    <xf numFmtId="0" fontId="0" fillId="10" borderId="31" xfId="0" applyFill="1" applyBorder="1"/>
    <xf numFmtId="0" fontId="0" fillId="10" borderId="31" xfId="0" applyFill="1" applyBorder="1" applyAlignment="1">
      <alignment horizontal="center"/>
    </xf>
    <xf numFmtId="0" fontId="0" fillId="10" borderId="11" xfId="0" applyFill="1" applyBorder="1"/>
    <xf numFmtId="0" fontId="0" fillId="10" borderId="67" xfId="0" applyFill="1" applyBorder="1" applyAlignment="1">
      <alignment horizontal="center"/>
    </xf>
    <xf numFmtId="0" fontId="0" fillId="10" borderId="68" xfId="0" applyFill="1" applyBorder="1"/>
    <xf numFmtId="0" fontId="0" fillId="10" borderId="22" xfId="0" applyFill="1" applyBorder="1"/>
    <xf numFmtId="0" fontId="0" fillId="10" borderId="22" xfId="0" applyFill="1" applyBorder="1" applyAlignment="1">
      <alignment horizontal="center"/>
    </xf>
    <xf numFmtId="0" fontId="28" fillId="0" borderId="0" xfId="0" applyFont="1"/>
    <xf numFmtId="0" fontId="0" fillId="5" borderId="53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6" fillId="2" borderId="0" xfId="0" applyFont="1" applyFill="1" applyAlignment="1">
      <alignment vertical="top"/>
    </xf>
    <xf numFmtId="0" fontId="4" fillId="6" borderId="71" xfId="0" applyFont="1" applyFill="1" applyBorder="1" applyAlignment="1">
      <alignment wrapText="1"/>
    </xf>
    <xf numFmtId="0" fontId="16" fillId="3" borderId="53" xfId="0" applyFont="1" applyFill="1" applyBorder="1" applyAlignment="1">
      <alignment horizontal="right" vertical="center"/>
    </xf>
    <xf numFmtId="0" fontId="16" fillId="3" borderId="52" xfId="0" applyFont="1" applyFill="1" applyBorder="1" applyAlignment="1">
      <alignment horizontal="center"/>
    </xf>
    <xf numFmtId="0" fontId="16" fillId="3" borderId="30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8" borderId="58" xfId="0" applyFill="1" applyBorder="1"/>
    <xf numFmtId="0" fontId="0" fillId="8" borderId="59" xfId="0" applyFill="1" applyBorder="1"/>
    <xf numFmtId="0" fontId="0" fillId="8" borderId="60" xfId="0" applyFill="1" applyBorder="1"/>
    <xf numFmtId="0" fontId="0" fillId="8" borderId="60" xfId="0" applyFill="1" applyBorder="1" applyAlignment="1">
      <alignment horizontal="center"/>
    </xf>
    <xf numFmtId="0" fontId="0" fillId="8" borderId="61" xfId="0" applyFill="1" applyBorder="1" applyAlignment="1">
      <alignment horizontal="center"/>
    </xf>
    <xf numFmtId="0" fontId="0" fillId="8" borderId="62" xfId="0" applyFill="1" applyBorder="1"/>
    <xf numFmtId="0" fontId="0" fillId="8" borderId="13" xfId="0" applyFill="1" applyBorder="1"/>
    <xf numFmtId="0" fontId="0" fillId="8" borderId="13" xfId="0" applyFill="1" applyBorder="1" applyAlignment="1">
      <alignment horizontal="center"/>
    </xf>
    <xf numFmtId="0" fontId="0" fillId="8" borderId="63" xfId="0" applyFill="1" applyBorder="1"/>
    <xf numFmtId="0" fontId="0" fillId="8" borderId="64" xfId="0" applyFill="1" applyBorder="1"/>
    <xf numFmtId="0" fontId="0" fillId="8" borderId="20" xfId="0" applyFill="1" applyBorder="1"/>
    <xf numFmtId="0" fontId="0" fillId="8" borderId="20" xfId="0" applyFill="1" applyBorder="1" applyAlignment="1">
      <alignment horizontal="center"/>
    </xf>
    <xf numFmtId="0" fontId="0" fillId="8" borderId="65" xfId="0" applyFill="1" applyBorder="1"/>
    <xf numFmtId="0" fontId="0" fillId="8" borderId="66" xfId="0" applyFill="1" applyBorder="1"/>
    <xf numFmtId="0" fontId="0" fillId="8" borderId="31" xfId="0" applyFill="1" applyBorder="1"/>
    <xf numFmtId="0" fontId="0" fillId="8" borderId="31" xfId="0" applyFill="1" applyBorder="1" applyAlignment="1">
      <alignment horizontal="center"/>
    </xf>
    <xf numFmtId="0" fontId="0" fillId="8" borderId="11" xfId="0" applyFill="1" applyBorder="1"/>
    <xf numFmtId="0" fontId="0" fillId="8" borderId="67" xfId="0" applyFill="1" applyBorder="1" applyAlignment="1">
      <alignment horizontal="center"/>
    </xf>
    <xf numFmtId="0" fontId="0" fillId="8" borderId="68" xfId="0" applyFill="1" applyBorder="1"/>
    <xf numFmtId="0" fontId="0" fillId="8" borderId="22" xfId="0" applyFill="1" applyBorder="1"/>
    <xf numFmtId="0" fontId="0" fillId="8" borderId="22" xfId="0" applyFill="1" applyBorder="1" applyAlignment="1">
      <alignment horizontal="center"/>
    </xf>
    <xf numFmtId="0" fontId="0" fillId="8" borderId="25" xfId="0" applyFill="1" applyBorder="1"/>
    <xf numFmtId="0" fontId="0" fillId="8" borderId="70" xfId="0" applyFill="1" applyBorder="1"/>
    <xf numFmtId="0" fontId="0" fillId="8" borderId="70" xfId="0" applyFill="1" applyBorder="1" applyAlignment="1">
      <alignment horizontal="center"/>
    </xf>
    <xf numFmtId="0" fontId="0" fillId="8" borderId="63" xfId="0" applyFill="1" applyBorder="1" applyAlignment="1">
      <alignment horizontal="center"/>
    </xf>
    <xf numFmtId="0" fontId="28" fillId="3" borderId="1" xfId="0" applyFont="1" applyFill="1" applyBorder="1"/>
    <xf numFmtId="0" fontId="6" fillId="3" borderId="0" xfId="0" applyFont="1" applyFill="1" applyAlignment="1">
      <alignment vertical="top"/>
    </xf>
    <xf numFmtId="0" fontId="2" fillId="6" borderId="72" xfId="0" applyFont="1" applyFill="1" applyBorder="1" applyAlignment="1">
      <alignment vertical="top" wrapText="1"/>
    </xf>
    <xf numFmtId="0" fontId="0" fillId="6" borderId="72" xfId="0" quotePrefix="1" applyFill="1" applyBorder="1" applyAlignment="1">
      <alignment vertical="top" wrapText="1"/>
    </xf>
    <xf numFmtId="0" fontId="0" fillId="13" borderId="73" xfId="0" applyFill="1" applyBorder="1" applyAlignment="1">
      <alignment horizontal="center"/>
    </xf>
    <xf numFmtId="0" fontId="0" fillId="13" borderId="11" xfId="0" applyFill="1" applyBorder="1"/>
    <xf numFmtId="0" fontId="4" fillId="13" borderId="14" xfId="0" applyFont="1" applyFill="1" applyBorder="1"/>
    <xf numFmtId="0" fontId="0" fillId="13" borderId="74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75" xfId="0" applyFill="1" applyBorder="1" applyAlignment="1">
      <alignment horizontal="center" vertical="center"/>
    </xf>
    <xf numFmtId="0" fontId="0" fillId="13" borderId="76" xfId="0" applyFill="1" applyBorder="1" applyAlignment="1">
      <alignment horizontal="center" vertical="center"/>
    </xf>
    <xf numFmtId="0" fontId="0" fillId="13" borderId="77" xfId="0" applyFill="1" applyBorder="1" applyAlignment="1">
      <alignment horizontal="center"/>
    </xf>
    <xf numFmtId="0" fontId="0" fillId="13" borderId="13" xfId="0" applyFill="1" applyBorder="1"/>
    <xf numFmtId="0" fontId="4" fillId="13" borderId="15" xfId="0" applyFont="1" applyFill="1" applyBorder="1"/>
    <xf numFmtId="0" fontId="0" fillId="13" borderId="78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3" borderId="12" xfId="0" applyFill="1" applyBorder="1" applyAlignment="1">
      <alignment horizontal="center" vertical="center"/>
    </xf>
    <xf numFmtId="0" fontId="0" fillId="13" borderId="79" xfId="0" applyFill="1" applyBorder="1" applyAlignment="1">
      <alignment horizontal="center" vertical="center"/>
    </xf>
    <xf numFmtId="0" fontId="2" fillId="13" borderId="77" xfId="0" applyFont="1" applyFill="1" applyBorder="1" applyAlignment="1">
      <alignment horizontal="center"/>
    </xf>
    <xf numFmtId="0" fontId="2" fillId="13" borderId="13" xfId="0" applyFont="1" applyFill="1" applyBorder="1"/>
    <xf numFmtId="0" fontId="2" fillId="13" borderId="78" xfId="0" applyFont="1" applyFill="1" applyBorder="1" applyAlignment="1">
      <alignment horizontal="center"/>
    </xf>
    <xf numFmtId="0" fontId="2" fillId="13" borderId="12" xfId="0" applyFont="1" applyFill="1" applyBorder="1" applyAlignment="1">
      <alignment horizontal="center"/>
    </xf>
    <xf numFmtId="0" fontId="0" fillId="13" borderId="80" xfId="0" applyFill="1" applyBorder="1" applyAlignment="1">
      <alignment horizontal="center"/>
    </xf>
    <xf numFmtId="0" fontId="0" fillId="13" borderId="20" xfId="0" applyFill="1" applyBorder="1"/>
    <xf numFmtId="0" fontId="4" fillId="13" borderId="17" xfId="0" applyFont="1" applyFill="1" applyBorder="1"/>
    <xf numFmtId="0" fontId="0" fillId="13" borderId="81" xfId="0" applyFill="1" applyBorder="1" applyAlignment="1">
      <alignment horizontal="center"/>
    </xf>
    <xf numFmtId="0" fontId="0" fillId="13" borderId="29" xfId="0" applyFill="1" applyBorder="1" applyAlignment="1">
      <alignment horizontal="center"/>
    </xf>
    <xf numFmtId="0" fontId="0" fillId="13" borderId="29" xfId="0" applyFill="1" applyBorder="1" applyAlignment="1">
      <alignment horizontal="center" vertical="center"/>
    </xf>
    <xf numFmtId="0" fontId="0" fillId="13" borderId="82" xfId="0" applyFill="1" applyBorder="1" applyAlignment="1">
      <alignment horizontal="center" vertical="center"/>
    </xf>
    <xf numFmtId="0" fontId="0" fillId="13" borderId="83" xfId="0" applyFill="1" applyBorder="1" applyAlignment="1">
      <alignment horizontal="center"/>
    </xf>
    <xf numFmtId="0" fontId="0" fillId="13" borderId="84" xfId="0" applyFill="1" applyBorder="1"/>
    <xf numFmtId="0" fontId="4" fillId="13" borderId="85" xfId="0" applyFont="1" applyFill="1" applyBorder="1"/>
    <xf numFmtId="0" fontId="0" fillId="13" borderId="86" xfId="0" applyFill="1" applyBorder="1" applyAlignment="1">
      <alignment horizontal="center"/>
    </xf>
    <xf numFmtId="0" fontId="0" fillId="13" borderId="87" xfId="0" applyFill="1" applyBorder="1" applyAlignment="1">
      <alignment horizontal="center"/>
    </xf>
    <xf numFmtId="0" fontId="0" fillId="13" borderId="87" xfId="0" applyFill="1" applyBorder="1" applyAlignment="1">
      <alignment horizontal="center" vertical="center"/>
    </xf>
    <xf numFmtId="0" fontId="0" fillId="13" borderId="88" xfId="0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/>
    </xf>
    <xf numFmtId="0" fontId="0" fillId="13" borderId="75" xfId="0" applyFill="1" applyBorder="1" applyAlignment="1">
      <alignment horizontal="center"/>
    </xf>
    <xf numFmtId="0" fontId="0" fillId="13" borderId="76" xfId="0" applyFill="1" applyBorder="1" applyAlignment="1">
      <alignment horizontal="center"/>
    </xf>
    <xf numFmtId="0" fontId="0" fillId="13" borderId="79" xfId="0" applyFill="1" applyBorder="1" applyAlignment="1">
      <alignment horizontal="center"/>
    </xf>
    <xf numFmtId="0" fontId="0" fillId="13" borderId="82" xfId="0" applyFill="1" applyBorder="1" applyAlignment="1">
      <alignment horizontal="center"/>
    </xf>
    <xf numFmtId="0" fontId="0" fillId="13" borderId="88" xfId="0" applyFill="1" applyBorder="1" applyAlignment="1">
      <alignment horizontal="center"/>
    </xf>
    <xf numFmtId="0" fontId="0" fillId="0" borderId="89" xfId="0" applyBorder="1"/>
    <xf numFmtId="0" fontId="0" fillId="0" borderId="90" xfId="0" applyBorder="1"/>
    <xf numFmtId="0" fontId="0" fillId="0" borderId="91" xfId="0" applyBorder="1"/>
    <xf numFmtId="0" fontId="0" fillId="0" borderId="92" xfId="0" applyBorder="1"/>
    <xf numFmtId="0" fontId="20" fillId="0" borderId="93" xfId="0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3" xfId="0" applyBorder="1"/>
    <xf numFmtId="0" fontId="0" fillId="0" borderId="93" xfId="0" applyBorder="1" applyAlignment="1">
      <alignment vertical="center"/>
    </xf>
    <xf numFmtId="0" fontId="4" fillId="0" borderId="93" xfId="0" applyFont="1" applyBorder="1" applyAlignment="1">
      <alignment horizontal="center" vertical="center" wrapText="1"/>
    </xf>
    <xf numFmtId="0" fontId="21" fillId="0" borderId="92" xfId="0" applyFont="1" applyBorder="1"/>
    <xf numFmtId="0" fontId="0" fillId="0" borderId="94" xfId="0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9" borderId="13" xfId="0" applyFill="1" applyBorder="1"/>
    <xf numFmtId="0" fontId="4" fillId="0" borderId="95" xfId="0" applyFont="1" applyBorder="1"/>
    <xf numFmtId="0" fontId="4" fillId="0" borderId="0" xfId="0" applyFont="1" applyAlignment="1">
      <alignment horizontal="left"/>
    </xf>
    <xf numFmtId="0" fontId="0" fillId="9" borderId="98" xfId="0" applyFill="1" applyBorder="1"/>
    <xf numFmtId="0" fontId="4" fillId="0" borderId="95" xfId="0" applyFont="1" applyBorder="1" applyAlignment="1">
      <alignment horizontal="left"/>
    </xf>
    <xf numFmtId="0" fontId="0" fillId="10" borderId="4" xfId="0" applyFill="1" applyBorder="1" applyAlignment="1">
      <alignment horizontal="center" vertical="center" shrinkToFit="1"/>
    </xf>
    <xf numFmtId="0" fontId="0" fillId="0" borderId="126" xfId="0" applyBorder="1"/>
    <xf numFmtId="0" fontId="0" fillId="0" borderId="127" xfId="0" applyBorder="1"/>
    <xf numFmtId="0" fontId="29" fillId="0" borderId="128" xfId="0" applyFont="1" applyBorder="1"/>
    <xf numFmtId="0" fontId="29" fillId="0" borderId="129" xfId="0" applyFont="1" applyBorder="1"/>
    <xf numFmtId="0" fontId="29" fillId="0" borderId="130" xfId="0" applyFont="1" applyBorder="1"/>
    <xf numFmtId="0" fontId="0" fillId="9" borderId="99" xfId="0" applyFill="1" applyBorder="1"/>
    <xf numFmtId="0" fontId="0" fillId="0" borderId="129" xfId="0" applyBorder="1"/>
    <xf numFmtId="0" fontId="0" fillId="6" borderId="30" xfId="0" applyFill="1" applyBorder="1" applyAlignment="1">
      <alignment vertical="top" wrapText="1"/>
    </xf>
    <xf numFmtId="0" fontId="36" fillId="0" borderId="0" xfId="0" applyFont="1" applyAlignment="1">
      <alignment vertical="center"/>
    </xf>
    <xf numFmtId="0" fontId="0" fillId="10" borderId="4" xfId="0" applyFill="1" applyBorder="1" applyAlignment="1">
      <alignment horizontal="center" vertical="center" wrapText="1"/>
    </xf>
    <xf numFmtId="0" fontId="2" fillId="5" borderId="19" xfId="0" applyFont="1" applyFill="1" applyBorder="1"/>
    <xf numFmtId="0" fontId="2" fillId="5" borderId="20" xfId="0" applyFont="1" applyFill="1" applyBorder="1"/>
    <xf numFmtId="0" fontId="2" fillId="5" borderId="17" xfId="0" applyFont="1" applyFill="1" applyBorder="1"/>
    <xf numFmtId="0" fontId="2" fillId="5" borderId="44" xfId="0" applyFont="1" applyFill="1" applyBorder="1" applyAlignment="1">
      <alignment horizontal="center" vertical="center"/>
    </xf>
    <xf numFmtId="49" fontId="0" fillId="5" borderId="20" xfId="0" quotePrefix="1" applyNumberFormat="1" applyFill="1" applyBorder="1" applyAlignment="1">
      <alignment horizontal="center" vertical="center"/>
    </xf>
    <xf numFmtId="176" fontId="0" fillId="9" borderId="5" xfId="0" applyNumberFormat="1" applyFill="1" applyBorder="1" applyAlignment="1">
      <alignment horizontal="center" vertical="center"/>
    </xf>
    <xf numFmtId="176" fontId="0" fillId="9" borderId="72" xfId="0" applyNumberFormat="1" applyFill="1" applyBorder="1" applyAlignment="1">
      <alignment horizontal="center" vertical="center"/>
    </xf>
    <xf numFmtId="176" fontId="0" fillId="9" borderId="30" xfId="0" applyNumberFormat="1" applyFill="1" applyBorder="1" applyAlignment="1">
      <alignment horizontal="center" vertical="center"/>
    </xf>
    <xf numFmtId="0" fontId="36" fillId="0" borderId="3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177" fontId="0" fillId="9" borderId="5" xfId="0" applyNumberFormat="1" applyFill="1" applyBorder="1" applyAlignment="1">
      <alignment horizontal="center" vertical="center"/>
    </xf>
    <xf numFmtId="177" fontId="0" fillId="9" borderId="72" xfId="0" applyNumberFormat="1" applyFill="1" applyBorder="1" applyAlignment="1">
      <alignment horizontal="center" vertical="center"/>
    </xf>
    <xf numFmtId="177" fontId="0" fillId="9" borderId="30" xfId="0" applyNumberForma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72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 wrapText="1"/>
    </xf>
    <xf numFmtId="0" fontId="0" fillId="0" borderId="100" xfId="0" applyBorder="1" applyAlignment="1">
      <alignment wrapText="1"/>
    </xf>
    <xf numFmtId="0" fontId="0" fillId="0" borderId="101" xfId="0" applyBorder="1" applyAlignment="1">
      <alignment wrapText="1"/>
    </xf>
    <xf numFmtId="0" fontId="24" fillId="0" borderId="7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57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23" fillId="2" borderId="102" xfId="0" applyFont="1" applyFill="1" applyBorder="1" applyAlignment="1">
      <alignment horizontal="center" vertical="center"/>
    </xf>
    <xf numFmtId="0" fontId="23" fillId="2" borderId="103" xfId="0" applyFont="1" applyFill="1" applyBorder="1" applyAlignment="1">
      <alignment horizontal="center" vertical="center"/>
    </xf>
    <xf numFmtId="0" fontId="0" fillId="2" borderId="103" xfId="0" applyFill="1" applyBorder="1" applyAlignment="1">
      <alignment horizontal="center" vertical="center"/>
    </xf>
    <xf numFmtId="0" fontId="0" fillId="2" borderId="104" xfId="0" applyFill="1" applyBorder="1" applyAlignment="1">
      <alignment horizontal="center" vertical="center"/>
    </xf>
    <xf numFmtId="0" fontId="0" fillId="9" borderId="5" xfId="0" applyFill="1" applyBorder="1" applyAlignment="1">
      <alignment horizontal="left" vertical="center"/>
    </xf>
    <xf numFmtId="0" fontId="0" fillId="9" borderId="72" xfId="0" applyFill="1" applyBorder="1" applyAlignment="1">
      <alignment horizontal="left" vertical="center"/>
    </xf>
    <xf numFmtId="0" fontId="0" fillId="9" borderId="30" xfId="0" applyFill="1" applyBorder="1" applyAlignment="1">
      <alignment horizontal="left" vertical="center"/>
    </xf>
    <xf numFmtId="0" fontId="25" fillId="9" borderId="5" xfId="0" applyFont="1" applyFill="1" applyBorder="1" applyAlignment="1">
      <alignment horizontal="center" vertical="center"/>
    </xf>
    <xf numFmtId="0" fontId="25" fillId="9" borderId="72" xfId="0" applyFont="1" applyFill="1" applyBorder="1"/>
    <xf numFmtId="0" fontId="25" fillId="9" borderId="9" xfId="0" applyFont="1" applyFill="1" applyBorder="1"/>
    <xf numFmtId="0" fontId="24" fillId="9" borderId="5" xfId="0" applyFont="1" applyFill="1" applyBorder="1" applyAlignment="1">
      <alignment horizontal="left" vertical="center"/>
    </xf>
    <xf numFmtId="0" fontId="24" fillId="9" borderId="72" xfId="0" applyFont="1" applyFill="1" applyBorder="1" applyAlignment="1">
      <alignment horizontal="left" vertical="center"/>
    </xf>
    <xf numFmtId="0" fontId="24" fillId="9" borderId="30" xfId="0" applyFont="1" applyFill="1" applyBorder="1" applyAlignment="1">
      <alignment horizontal="left" vertical="center"/>
    </xf>
    <xf numFmtId="0" fontId="0" fillId="10" borderId="6" xfId="0" applyFill="1" applyBorder="1" applyAlignment="1">
      <alignment horizontal="center" vertical="center"/>
    </xf>
    <xf numFmtId="0" fontId="0" fillId="10" borderId="101" xfId="0" applyFill="1" applyBorder="1" applyAlignment="1">
      <alignment horizontal="center" vertical="center"/>
    </xf>
    <xf numFmtId="49" fontId="0" fillId="9" borderId="5" xfId="0" applyNumberFormat="1" applyFill="1" applyBorder="1" applyAlignment="1">
      <alignment horizontal="center" vertical="center"/>
    </xf>
    <xf numFmtId="49" fontId="0" fillId="9" borderId="72" xfId="0" applyNumberFormat="1" applyFill="1" applyBorder="1" applyAlignment="1">
      <alignment horizontal="center" vertical="center"/>
    </xf>
    <xf numFmtId="49" fontId="0" fillId="9" borderId="30" xfId="0" applyNumberForma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4" borderId="0" xfId="0" applyFont="1" applyFill="1"/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0" fillId="4" borderId="17" xfId="0" applyFill="1" applyBorder="1"/>
    <xf numFmtId="0" fontId="0" fillId="4" borderId="105" xfId="0" applyFill="1" applyBorder="1"/>
    <xf numFmtId="0" fontId="0" fillId="13" borderId="4" xfId="0" applyFill="1" applyBorder="1" applyAlignment="1">
      <alignment vertical="center"/>
    </xf>
    <xf numFmtId="0" fontId="0" fillId="13" borderId="4" xfId="0" applyFill="1" applyBorder="1"/>
    <xf numFmtId="0" fontId="4" fillId="0" borderId="106" xfId="0" applyFont="1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24" fillId="13" borderId="5" xfId="0" applyFont="1" applyFill="1" applyBorder="1"/>
    <xf numFmtId="0" fontId="24" fillId="13" borderId="72" xfId="0" applyFont="1" applyFill="1" applyBorder="1"/>
    <xf numFmtId="0" fontId="24" fillId="13" borderId="30" xfId="0" applyFont="1" applyFill="1" applyBorder="1"/>
    <xf numFmtId="0" fontId="24" fillId="13" borderId="6" xfId="0" applyFont="1" applyFill="1" applyBorder="1" applyAlignment="1">
      <alignment horizontal="center" vertical="center"/>
    </xf>
    <xf numFmtId="0" fontId="24" fillId="13" borderId="100" xfId="0" applyFont="1" applyFill="1" applyBorder="1" applyAlignment="1">
      <alignment horizontal="center" vertical="center"/>
    </xf>
    <xf numFmtId="0" fontId="24" fillId="13" borderId="10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5" fontId="33" fillId="0" borderId="0" xfId="0" applyNumberFormat="1" applyFont="1"/>
    <xf numFmtId="0" fontId="29" fillId="0" borderId="0" xfId="0" applyFont="1"/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0" fillId="13" borderId="108" xfId="0" applyFill="1" applyBorder="1"/>
    <xf numFmtId="0" fontId="0" fillId="13" borderId="26" xfId="0" applyFill="1" applyBorder="1"/>
    <xf numFmtId="0" fontId="0" fillId="13" borderId="55" xfId="0" applyFill="1" applyBorder="1"/>
    <xf numFmtId="0" fontId="0" fillId="13" borderId="15" xfId="0" applyFill="1" applyBorder="1"/>
    <xf numFmtId="5" fontId="22" fillId="0" borderId="0" xfId="0" applyNumberFormat="1" applyFont="1"/>
    <xf numFmtId="0" fontId="2" fillId="0" borderId="0" xfId="0" applyFont="1"/>
    <xf numFmtId="0" fontId="0" fillId="13" borderId="109" xfId="0" applyFill="1" applyBorder="1"/>
    <xf numFmtId="0" fontId="0" fillId="13" borderId="110" xfId="0" applyFill="1" applyBorder="1"/>
    <xf numFmtId="0" fontId="29" fillId="9" borderId="0" xfId="0" applyFont="1" applyFill="1"/>
    <xf numFmtId="5" fontId="22" fillId="0" borderId="129" xfId="0" applyNumberFormat="1" applyFont="1" applyBorder="1"/>
    <xf numFmtId="0" fontId="2" fillId="0" borderId="129" xfId="0" applyFont="1" applyBorder="1"/>
    <xf numFmtId="0" fontId="29" fillId="9" borderId="0" xfId="0" applyFont="1" applyFill="1" applyAlignment="1">
      <alignment vertical="top"/>
    </xf>
    <xf numFmtId="0" fontId="29" fillId="9" borderId="0" xfId="0" applyFont="1" applyFill="1" applyAlignment="1">
      <alignment vertical="center"/>
    </xf>
    <xf numFmtId="0" fontId="0" fillId="13" borderId="57" xfId="0" applyFill="1" applyBorder="1" applyAlignment="1">
      <alignment horizontal="center" vertical="center"/>
    </xf>
    <xf numFmtId="0" fontId="0" fillId="13" borderId="57" xfId="0" applyFill="1" applyBorder="1"/>
    <xf numFmtId="0" fontId="0" fillId="13" borderId="111" xfId="0" applyFill="1" applyBorder="1" applyAlignment="1">
      <alignment vertical="center"/>
    </xf>
    <xf numFmtId="0" fontId="0" fillId="13" borderId="112" xfId="0" applyFill="1" applyBorder="1" applyAlignment="1">
      <alignment vertical="center"/>
    </xf>
    <xf numFmtId="0" fontId="0" fillId="13" borderId="113" xfId="0" applyFill="1" applyBorder="1" applyAlignment="1">
      <alignment vertical="center"/>
    </xf>
    <xf numFmtId="0" fontId="0" fillId="13" borderId="5" xfId="0" applyFill="1" applyBorder="1" applyAlignment="1">
      <alignment vertical="center"/>
    </xf>
    <xf numFmtId="0" fontId="0" fillId="13" borderId="72" xfId="0" applyFill="1" applyBorder="1" applyAlignment="1">
      <alignment vertical="center"/>
    </xf>
    <xf numFmtId="0" fontId="0" fillId="13" borderId="114" xfId="0" applyFill="1" applyBorder="1" applyAlignment="1">
      <alignment vertical="center"/>
    </xf>
    <xf numFmtId="0" fontId="0" fillId="13" borderId="115" xfId="0" applyFill="1" applyBorder="1"/>
    <xf numFmtId="0" fontId="0" fillId="13" borderId="1" xfId="0" applyFill="1" applyBorder="1"/>
    <xf numFmtId="0" fontId="0" fillId="13" borderId="116" xfId="0" applyFill="1" applyBorder="1" applyAlignment="1">
      <alignment vertical="top"/>
    </xf>
    <xf numFmtId="0" fontId="0" fillId="13" borderId="116" xfId="0" applyFill="1" applyBorder="1"/>
    <xf numFmtId="0" fontId="0" fillId="13" borderId="117" xfId="0" applyFill="1" applyBorder="1"/>
    <xf numFmtId="0" fontId="9" fillId="0" borderId="5" xfId="0" applyFont="1" applyBorder="1" applyAlignment="1">
      <alignment horizontal="center" vertical="center"/>
    </xf>
    <xf numFmtId="0" fontId="0" fillId="0" borderId="72" xfId="0" applyBorder="1" applyAlignment="1">
      <alignment vertical="center"/>
    </xf>
    <xf numFmtId="0" fontId="0" fillId="0" borderId="114" xfId="0" applyBorder="1" applyAlignment="1">
      <alignment vertical="center"/>
    </xf>
    <xf numFmtId="0" fontId="0" fillId="13" borderId="118" xfId="0" applyFill="1" applyBorder="1" applyAlignment="1">
      <alignment horizontal="left" vertical="center"/>
    </xf>
    <xf numFmtId="0" fontId="0" fillId="13" borderId="57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4" fillId="0" borderId="75" xfId="0" applyFont="1" applyBorder="1" applyAlignment="1">
      <alignment vertical="center" wrapText="1"/>
    </xf>
    <xf numFmtId="0" fontId="4" fillId="0" borderId="119" xfId="0" applyFont="1" applyBorder="1" applyAlignment="1">
      <alignment vertical="center" wrapText="1"/>
    </xf>
    <xf numFmtId="0" fontId="9" fillId="0" borderId="1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0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4" fillId="0" borderId="122" xfId="0" applyFont="1" applyBorder="1" applyAlignment="1">
      <alignment horizontal="center" vertical="center" wrapText="1"/>
    </xf>
    <xf numFmtId="0" fontId="4" fillId="0" borderId="123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4" fillId="0" borderId="7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3" borderId="124" xfId="0" applyFill="1" applyBorder="1"/>
    <xf numFmtId="0" fontId="0" fillId="13" borderId="85" xfId="0" applyFill="1" applyBorder="1"/>
    <xf numFmtId="0" fontId="0" fillId="13" borderId="125" xfId="0" applyFill="1" applyBorder="1"/>
    <xf numFmtId="0" fontId="0" fillId="13" borderId="17" xfId="0" applyFill="1" applyBorder="1"/>
    <xf numFmtId="0" fontId="24" fillId="13" borderId="4" xfId="0" applyFont="1" applyFill="1" applyBorder="1" applyAlignment="1">
      <alignment vertical="center"/>
    </xf>
    <xf numFmtId="0" fontId="24" fillId="13" borderId="4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95250</xdr:colOff>
      <xdr:row>2</xdr:row>
      <xdr:rowOff>123825</xdr:rowOff>
    </xdr:from>
    <xdr:to>
      <xdr:col>36</xdr:col>
      <xdr:colOff>381000</xdr:colOff>
      <xdr:row>6</xdr:row>
      <xdr:rowOff>28575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EACAA5ED-04DC-4D00-AA1C-066EF0794A37}"/>
            </a:ext>
          </a:extLst>
        </xdr:cNvPr>
        <xdr:cNvSpPr txBox="1">
          <a:spLocks noChangeArrowheads="1"/>
        </xdr:cNvSpPr>
      </xdr:nvSpPr>
      <xdr:spPr bwMode="auto">
        <a:xfrm>
          <a:off x="16687800" y="466725"/>
          <a:ext cx="1095375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ここには入力しない！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リレー申込シートへ入力することにより自動表示されます。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123825</xdr:colOff>
      <xdr:row>2</xdr:row>
      <xdr:rowOff>85725</xdr:rowOff>
    </xdr:from>
    <xdr:to>
      <xdr:col>36</xdr:col>
      <xdr:colOff>257175</xdr:colOff>
      <xdr:row>5</xdr:row>
      <xdr:rowOff>161925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FF49C09A-F1DD-4507-B85C-787893E118B8}"/>
            </a:ext>
          </a:extLst>
        </xdr:cNvPr>
        <xdr:cNvSpPr txBox="1">
          <a:spLocks noChangeArrowheads="1"/>
        </xdr:cNvSpPr>
      </xdr:nvSpPr>
      <xdr:spPr bwMode="auto">
        <a:xfrm>
          <a:off x="16906875" y="428625"/>
          <a:ext cx="1047750" cy="590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ここには入力しない！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リレー申込シートへ入力することにより自動表示されます。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10</xdr:row>
      <xdr:rowOff>9525</xdr:rowOff>
    </xdr:from>
    <xdr:to>
      <xdr:col>7</xdr:col>
      <xdr:colOff>542925</xdr:colOff>
      <xdr:row>11</xdr:row>
      <xdr:rowOff>257175</xdr:rowOff>
    </xdr:to>
    <xdr:sp macro="" textlink="">
      <xdr:nvSpPr>
        <xdr:cNvPr id="2345" name="Line 1">
          <a:extLst>
            <a:ext uri="{FF2B5EF4-FFF2-40B4-BE49-F238E27FC236}">
              <a16:creationId xmlns:a16="http://schemas.microsoft.com/office/drawing/2014/main" id="{5C0264DC-6BDD-4FD4-8D49-1D63576FA537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346" name="Line 2">
          <a:extLst>
            <a:ext uri="{FF2B5EF4-FFF2-40B4-BE49-F238E27FC236}">
              <a16:creationId xmlns:a16="http://schemas.microsoft.com/office/drawing/2014/main" id="{1020D94C-85EA-4F43-B9ED-49F58B98C215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347" name="Line 3">
          <a:extLst>
            <a:ext uri="{FF2B5EF4-FFF2-40B4-BE49-F238E27FC236}">
              <a16:creationId xmlns:a16="http://schemas.microsoft.com/office/drawing/2014/main" id="{31DCE7CF-4D27-4EE0-8049-A7C58C085394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</xdr:row>
      <xdr:rowOff>47625</xdr:rowOff>
    </xdr:from>
    <xdr:to>
      <xdr:col>9</xdr:col>
      <xdr:colOff>333375</xdr:colOff>
      <xdr:row>6</xdr:row>
      <xdr:rowOff>47625</xdr:rowOff>
    </xdr:to>
    <xdr:sp macro="" textlink="">
      <xdr:nvSpPr>
        <xdr:cNvPr id="2348" name="Line 4">
          <a:extLst>
            <a:ext uri="{FF2B5EF4-FFF2-40B4-BE49-F238E27FC236}">
              <a16:creationId xmlns:a16="http://schemas.microsoft.com/office/drawing/2014/main" id="{DD808251-4BFA-4A88-89DA-BAE63EE19261}"/>
            </a:ext>
          </a:extLst>
        </xdr:cNvPr>
        <xdr:cNvSpPr>
          <a:spLocks noChangeShapeType="1"/>
        </xdr:cNvSpPr>
      </xdr:nvSpPr>
      <xdr:spPr bwMode="auto">
        <a:xfrm>
          <a:off x="2343150" y="1104900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49" name="Line 6">
          <a:extLst>
            <a:ext uri="{FF2B5EF4-FFF2-40B4-BE49-F238E27FC236}">
              <a16:creationId xmlns:a16="http://schemas.microsoft.com/office/drawing/2014/main" id="{A6A06F3A-375F-4337-BE9E-19AB4727B82A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50" name="Line 8">
          <a:extLst>
            <a:ext uri="{FF2B5EF4-FFF2-40B4-BE49-F238E27FC236}">
              <a16:creationId xmlns:a16="http://schemas.microsoft.com/office/drawing/2014/main" id="{BC49BF62-A914-4BC4-85F1-55890BEF7563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</xdr:row>
      <xdr:rowOff>76200</xdr:rowOff>
    </xdr:from>
    <xdr:to>
      <xdr:col>9</xdr:col>
      <xdr:colOff>323850</xdr:colOff>
      <xdr:row>6</xdr:row>
      <xdr:rowOff>76200</xdr:rowOff>
    </xdr:to>
    <xdr:sp macro="" textlink="">
      <xdr:nvSpPr>
        <xdr:cNvPr id="2351" name="Line 9">
          <a:extLst>
            <a:ext uri="{FF2B5EF4-FFF2-40B4-BE49-F238E27FC236}">
              <a16:creationId xmlns:a16="http://schemas.microsoft.com/office/drawing/2014/main" id="{FF121BAE-1340-444D-92A1-65C055909081}"/>
            </a:ext>
          </a:extLst>
        </xdr:cNvPr>
        <xdr:cNvSpPr>
          <a:spLocks noChangeShapeType="1"/>
        </xdr:cNvSpPr>
      </xdr:nvSpPr>
      <xdr:spPr bwMode="auto">
        <a:xfrm>
          <a:off x="2333625" y="113347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52" name="Line 12">
          <a:extLst>
            <a:ext uri="{FF2B5EF4-FFF2-40B4-BE49-F238E27FC236}">
              <a16:creationId xmlns:a16="http://schemas.microsoft.com/office/drawing/2014/main" id="{3452378C-CA47-4988-9227-27AED2886188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53" name="Line 14">
          <a:extLst>
            <a:ext uri="{FF2B5EF4-FFF2-40B4-BE49-F238E27FC236}">
              <a16:creationId xmlns:a16="http://schemas.microsoft.com/office/drawing/2014/main" id="{A4976F8F-8D58-4D49-B956-B0CE2C89C9BD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54" name="Line 18">
          <a:extLst>
            <a:ext uri="{FF2B5EF4-FFF2-40B4-BE49-F238E27FC236}">
              <a16:creationId xmlns:a16="http://schemas.microsoft.com/office/drawing/2014/main" id="{E16F1AFD-552D-4996-B03D-96F73299F6BB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55" name="Line 19">
          <a:extLst>
            <a:ext uri="{FF2B5EF4-FFF2-40B4-BE49-F238E27FC236}">
              <a16:creationId xmlns:a16="http://schemas.microsoft.com/office/drawing/2014/main" id="{8AFB4772-4F0B-4659-AA8C-A6CF8AEFD81C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542925</xdr:colOff>
      <xdr:row>10</xdr:row>
      <xdr:rowOff>9525</xdr:rowOff>
    </xdr:from>
    <xdr:to>
      <xdr:col>7</xdr:col>
      <xdr:colOff>542925</xdr:colOff>
      <xdr:row>11</xdr:row>
      <xdr:rowOff>257175</xdr:rowOff>
    </xdr:to>
    <xdr:sp macro="" textlink="">
      <xdr:nvSpPr>
        <xdr:cNvPr id="2356" name="Line 22">
          <a:extLst>
            <a:ext uri="{FF2B5EF4-FFF2-40B4-BE49-F238E27FC236}">
              <a16:creationId xmlns:a16="http://schemas.microsoft.com/office/drawing/2014/main" id="{C3E84ABA-3D43-4AC3-84B3-A0C35FEB96EF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357" name="Line 23">
          <a:extLst>
            <a:ext uri="{FF2B5EF4-FFF2-40B4-BE49-F238E27FC236}">
              <a16:creationId xmlns:a16="http://schemas.microsoft.com/office/drawing/2014/main" id="{5BDDDE5B-68E0-4E0F-BDEB-12DABB70CABF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358" name="Line 24">
          <a:extLst>
            <a:ext uri="{FF2B5EF4-FFF2-40B4-BE49-F238E27FC236}">
              <a16:creationId xmlns:a16="http://schemas.microsoft.com/office/drawing/2014/main" id="{5409219D-1629-4894-8D0D-1EE1E1911519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10</xdr:row>
      <xdr:rowOff>9525</xdr:rowOff>
    </xdr:from>
    <xdr:to>
      <xdr:col>7</xdr:col>
      <xdr:colOff>542925</xdr:colOff>
      <xdr:row>11</xdr:row>
      <xdr:rowOff>257175</xdr:rowOff>
    </xdr:to>
    <xdr:sp macro="" textlink="">
      <xdr:nvSpPr>
        <xdr:cNvPr id="7407" name="Line 1">
          <a:extLst>
            <a:ext uri="{FF2B5EF4-FFF2-40B4-BE49-F238E27FC236}">
              <a16:creationId xmlns:a16="http://schemas.microsoft.com/office/drawing/2014/main" id="{1FC43535-2002-4D3E-9E6B-B8CADF21BF04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7408" name="Line 2">
          <a:extLst>
            <a:ext uri="{FF2B5EF4-FFF2-40B4-BE49-F238E27FC236}">
              <a16:creationId xmlns:a16="http://schemas.microsoft.com/office/drawing/2014/main" id="{657CFB54-256F-495E-B0B1-7BC3CF6A3B17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7409" name="Line 3">
          <a:extLst>
            <a:ext uri="{FF2B5EF4-FFF2-40B4-BE49-F238E27FC236}">
              <a16:creationId xmlns:a16="http://schemas.microsoft.com/office/drawing/2014/main" id="{E0513A50-6CE6-4509-8170-65F510A6360B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</xdr:row>
      <xdr:rowOff>47625</xdr:rowOff>
    </xdr:from>
    <xdr:to>
      <xdr:col>9</xdr:col>
      <xdr:colOff>333375</xdr:colOff>
      <xdr:row>6</xdr:row>
      <xdr:rowOff>47625</xdr:rowOff>
    </xdr:to>
    <xdr:sp macro="" textlink="">
      <xdr:nvSpPr>
        <xdr:cNvPr id="7410" name="Line 4">
          <a:extLst>
            <a:ext uri="{FF2B5EF4-FFF2-40B4-BE49-F238E27FC236}">
              <a16:creationId xmlns:a16="http://schemas.microsoft.com/office/drawing/2014/main" id="{73FDAAD9-08C8-4603-93E3-D3DD9E754D64}"/>
            </a:ext>
          </a:extLst>
        </xdr:cNvPr>
        <xdr:cNvSpPr>
          <a:spLocks noChangeShapeType="1"/>
        </xdr:cNvSpPr>
      </xdr:nvSpPr>
      <xdr:spPr bwMode="auto">
        <a:xfrm>
          <a:off x="2343150" y="1104900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11" name="Line 6">
          <a:extLst>
            <a:ext uri="{FF2B5EF4-FFF2-40B4-BE49-F238E27FC236}">
              <a16:creationId xmlns:a16="http://schemas.microsoft.com/office/drawing/2014/main" id="{B6632226-C731-4E5B-A39B-8D14CF81A80C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12" name="Line 8">
          <a:extLst>
            <a:ext uri="{FF2B5EF4-FFF2-40B4-BE49-F238E27FC236}">
              <a16:creationId xmlns:a16="http://schemas.microsoft.com/office/drawing/2014/main" id="{81674479-D724-4430-9AE9-7BFC7731691F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</xdr:row>
      <xdr:rowOff>76200</xdr:rowOff>
    </xdr:from>
    <xdr:to>
      <xdr:col>9</xdr:col>
      <xdr:colOff>323850</xdr:colOff>
      <xdr:row>6</xdr:row>
      <xdr:rowOff>76200</xdr:rowOff>
    </xdr:to>
    <xdr:sp macro="" textlink="">
      <xdr:nvSpPr>
        <xdr:cNvPr id="7413" name="Line 9">
          <a:extLst>
            <a:ext uri="{FF2B5EF4-FFF2-40B4-BE49-F238E27FC236}">
              <a16:creationId xmlns:a16="http://schemas.microsoft.com/office/drawing/2014/main" id="{8AEE1A58-65D0-4DB7-80E1-A4903A12CEE3}"/>
            </a:ext>
          </a:extLst>
        </xdr:cNvPr>
        <xdr:cNvSpPr>
          <a:spLocks noChangeShapeType="1"/>
        </xdr:cNvSpPr>
      </xdr:nvSpPr>
      <xdr:spPr bwMode="auto">
        <a:xfrm>
          <a:off x="2333625" y="113347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14" name="Line 12">
          <a:extLst>
            <a:ext uri="{FF2B5EF4-FFF2-40B4-BE49-F238E27FC236}">
              <a16:creationId xmlns:a16="http://schemas.microsoft.com/office/drawing/2014/main" id="{C052360B-16FA-4FE5-BD5E-699068AC7B19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15" name="Line 14">
          <a:extLst>
            <a:ext uri="{FF2B5EF4-FFF2-40B4-BE49-F238E27FC236}">
              <a16:creationId xmlns:a16="http://schemas.microsoft.com/office/drawing/2014/main" id="{D08DFF61-8A9C-4DA4-AA63-B313D227EA14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16" name="Line 18">
          <a:extLst>
            <a:ext uri="{FF2B5EF4-FFF2-40B4-BE49-F238E27FC236}">
              <a16:creationId xmlns:a16="http://schemas.microsoft.com/office/drawing/2014/main" id="{60E2488B-B0C9-4303-863F-ED5BBCF20DC2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17" name="Line 19">
          <a:extLst>
            <a:ext uri="{FF2B5EF4-FFF2-40B4-BE49-F238E27FC236}">
              <a16:creationId xmlns:a16="http://schemas.microsoft.com/office/drawing/2014/main" id="{DDF64BAE-3D4A-40CA-BA7E-5044B640481A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542925</xdr:colOff>
      <xdr:row>10</xdr:row>
      <xdr:rowOff>9525</xdr:rowOff>
    </xdr:from>
    <xdr:to>
      <xdr:col>7</xdr:col>
      <xdr:colOff>542925</xdr:colOff>
      <xdr:row>11</xdr:row>
      <xdr:rowOff>257175</xdr:rowOff>
    </xdr:to>
    <xdr:sp macro="" textlink="">
      <xdr:nvSpPr>
        <xdr:cNvPr id="7418" name="Line 22">
          <a:extLst>
            <a:ext uri="{FF2B5EF4-FFF2-40B4-BE49-F238E27FC236}">
              <a16:creationId xmlns:a16="http://schemas.microsoft.com/office/drawing/2014/main" id="{41010E66-C6AD-4FC1-A211-BCB4EAD4B583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7419" name="Line 23">
          <a:extLst>
            <a:ext uri="{FF2B5EF4-FFF2-40B4-BE49-F238E27FC236}">
              <a16:creationId xmlns:a16="http://schemas.microsoft.com/office/drawing/2014/main" id="{79DA2FB5-1300-4525-913E-20C7CAC75B24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7420" name="Line 24">
          <a:extLst>
            <a:ext uri="{FF2B5EF4-FFF2-40B4-BE49-F238E27FC236}">
              <a16:creationId xmlns:a16="http://schemas.microsoft.com/office/drawing/2014/main" id="{D6E130E0-26F2-413F-926E-A9190407C711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"/>
  <sheetViews>
    <sheetView tabSelected="1" workbookViewId="0"/>
  </sheetViews>
  <sheetFormatPr defaultRowHeight="13.5"/>
  <cols>
    <col min="2" max="2" width="11.75" customWidth="1"/>
    <col min="3" max="3" width="5.625" customWidth="1"/>
    <col min="4" max="4" width="11.875" customWidth="1"/>
    <col min="5" max="5" width="4.625" customWidth="1"/>
    <col min="9" max="9" width="14.5" customWidth="1"/>
  </cols>
  <sheetData>
    <row r="1" spans="2:10" ht="14.25" thickBot="1"/>
    <row r="2" spans="2:10" ht="32.25" customHeight="1" thickTop="1" thickBot="1">
      <c r="B2" s="380" t="s">
        <v>297</v>
      </c>
      <c r="C2" s="381"/>
      <c r="D2" s="381"/>
      <c r="E2" s="381"/>
      <c r="F2" s="381"/>
      <c r="G2" s="381"/>
      <c r="H2" s="382"/>
      <c r="I2" s="383"/>
    </row>
    <row r="3" spans="2:10" ht="14.25" thickTop="1"/>
    <row r="6" spans="2:10">
      <c r="D6" s="145"/>
      <c r="F6" s="137" t="s">
        <v>54</v>
      </c>
    </row>
    <row r="8" spans="2:10" ht="34.5" customHeight="1">
      <c r="B8" s="146" t="s">
        <v>55</v>
      </c>
      <c r="C8" s="147"/>
      <c r="D8" s="390"/>
      <c r="E8" s="391"/>
      <c r="F8" s="391"/>
      <c r="G8" s="391"/>
      <c r="H8" s="391"/>
      <c r="I8" s="392"/>
      <c r="J8" s="350" t="s">
        <v>387</v>
      </c>
    </row>
    <row r="9" spans="2:10" ht="34.5" customHeight="1">
      <c r="B9" s="146" t="s">
        <v>61</v>
      </c>
      <c r="C9" s="148" t="s">
        <v>59</v>
      </c>
      <c r="D9" s="149"/>
      <c r="E9" s="150" t="s">
        <v>61</v>
      </c>
      <c r="F9" s="384"/>
      <c r="G9" s="385"/>
      <c r="H9" s="385"/>
      <c r="I9" s="386"/>
    </row>
    <row r="10" spans="2:10" ht="40.5" customHeight="1">
      <c r="B10" s="351" t="s">
        <v>388</v>
      </c>
      <c r="C10" s="151"/>
      <c r="D10" s="387"/>
      <c r="E10" s="388"/>
      <c r="F10" s="389"/>
    </row>
    <row r="11" spans="2:10" ht="39" customHeight="1">
      <c r="B11" s="393" t="s">
        <v>56</v>
      </c>
      <c r="C11" s="148" t="s">
        <v>363</v>
      </c>
      <c r="D11" s="365"/>
      <c r="E11" s="366"/>
      <c r="F11" s="367"/>
    </row>
    <row r="12" spans="2:10" ht="39" customHeight="1">
      <c r="B12" s="394"/>
      <c r="C12" s="148" t="s">
        <v>63</v>
      </c>
      <c r="D12" s="395"/>
      <c r="E12" s="396"/>
      <c r="F12" s="397"/>
      <c r="G12" s="360" t="s">
        <v>364</v>
      </c>
      <c r="H12" s="361"/>
      <c r="I12" s="361"/>
    </row>
    <row r="13" spans="2:10" ht="39" customHeight="1">
      <c r="B13" s="341" t="s">
        <v>365</v>
      </c>
      <c r="D13" s="357"/>
      <c r="E13" s="358"/>
      <c r="F13" s="359"/>
      <c r="G13" s="360" t="s">
        <v>366</v>
      </c>
      <c r="H13" s="361"/>
      <c r="I13" s="361"/>
    </row>
    <row r="14" spans="2:10" ht="39" customHeight="1">
      <c r="B14" s="341" t="s">
        <v>372</v>
      </c>
      <c r="D14" s="362">
        <f>+男子一覧印刷用!H59</f>
        <v>0</v>
      </c>
      <c r="E14" s="363"/>
      <c r="F14" s="364"/>
      <c r="G14" s="360" t="s">
        <v>373</v>
      </c>
      <c r="H14" s="361"/>
      <c r="I14" s="361"/>
    </row>
    <row r="16" spans="2:10" ht="21" customHeight="1">
      <c r="D16" s="152" t="s">
        <v>57</v>
      </c>
    </row>
    <row r="17" spans="2:9">
      <c r="B17" s="368" t="s">
        <v>58</v>
      </c>
      <c r="D17" s="371"/>
      <c r="E17" s="372"/>
      <c r="F17" s="372"/>
      <c r="G17" s="372"/>
      <c r="H17" s="372"/>
      <c r="I17" s="373"/>
    </row>
    <row r="18" spans="2:9">
      <c r="B18" s="369"/>
      <c r="D18" s="374"/>
      <c r="E18" s="375"/>
      <c r="F18" s="375"/>
      <c r="G18" s="375"/>
      <c r="H18" s="375"/>
      <c r="I18" s="376"/>
    </row>
    <row r="19" spans="2:9">
      <c r="B19" s="369"/>
      <c r="D19" s="374"/>
      <c r="E19" s="375"/>
      <c r="F19" s="375"/>
      <c r="G19" s="375"/>
      <c r="H19" s="375"/>
      <c r="I19" s="376"/>
    </row>
    <row r="20" spans="2:9">
      <c r="B20" s="369"/>
      <c r="D20" s="374"/>
      <c r="E20" s="375"/>
      <c r="F20" s="375"/>
      <c r="G20" s="375"/>
      <c r="H20" s="375"/>
      <c r="I20" s="376"/>
    </row>
    <row r="21" spans="2:9">
      <c r="B21" s="370"/>
      <c r="D21" s="377"/>
      <c r="E21" s="378"/>
      <c r="F21" s="378"/>
      <c r="G21" s="378"/>
      <c r="H21" s="378"/>
      <c r="I21" s="379"/>
    </row>
  </sheetData>
  <mergeCells count="14">
    <mergeCell ref="B17:B21"/>
    <mergeCell ref="D17:I21"/>
    <mergeCell ref="B2:I2"/>
    <mergeCell ref="F9:I9"/>
    <mergeCell ref="D10:F10"/>
    <mergeCell ref="D8:I8"/>
    <mergeCell ref="B11:B12"/>
    <mergeCell ref="D12:F12"/>
    <mergeCell ref="G12:I12"/>
    <mergeCell ref="D13:F13"/>
    <mergeCell ref="G13:I13"/>
    <mergeCell ref="D14:F14"/>
    <mergeCell ref="G14:I14"/>
    <mergeCell ref="D11:F1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9"/>
  </sheetPr>
  <dimension ref="A1:BB219"/>
  <sheetViews>
    <sheetView workbookViewId="0"/>
  </sheetViews>
  <sheetFormatPr defaultRowHeight="13.5"/>
  <cols>
    <col min="1" max="1" width="6.5" customWidth="1"/>
    <col min="2" max="2" width="7.625" customWidth="1"/>
    <col min="3" max="3" width="13.375" customWidth="1"/>
    <col min="4" max="4" width="16.875" customWidth="1"/>
    <col min="5" max="5" width="4.375" customWidth="1"/>
    <col min="6" max="6" width="11.375" customWidth="1"/>
    <col min="7" max="7" width="43.125" customWidth="1"/>
    <col min="8" max="8" width="2.375" customWidth="1"/>
    <col min="9" max="9" width="5.625" customWidth="1"/>
    <col min="10" max="10" width="2.375" customWidth="1"/>
    <col min="11" max="11" width="5.625" customWidth="1"/>
    <col min="12" max="12" width="2.375" customWidth="1"/>
    <col min="13" max="13" width="5.625" customWidth="1"/>
    <col min="14" max="14" width="2.625" customWidth="1"/>
    <col min="15" max="15" width="4.875" customWidth="1"/>
    <col min="16" max="16" width="2.5" customWidth="1"/>
    <col min="17" max="17" width="5.5" customWidth="1"/>
    <col min="18" max="18" width="2.25" customWidth="1"/>
    <col min="19" max="19" width="7.125" customWidth="1"/>
    <col min="20" max="20" width="2.5" customWidth="1"/>
    <col min="21" max="21" width="8.25" customWidth="1"/>
    <col min="22" max="22" width="2.25" customWidth="1"/>
    <col min="23" max="23" width="6.375" customWidth="1"/>
    <col min="24" max="24" width="2.5" customWidth="1"/>
    <col min="25" max="25" width="6.875" customWidth="1"/>
    <col min="26" max="26" width="2.375" customWidth="1"/>
    <col min="27" max="27" width="6.875" customWidth="1"/>
    <col min="28" max="28" width="2.375" customWidth="1"/>
    <col min="29" max="29" width="6.875" customWidth="1"/>
    <col min="30" max="30" width="2.375" customWidth="1"/>
    <col min="31" max="31" width="6.875" customWidth="1"/>
    <col min="32" max="32" width="2.25" customWidth="1"/>
    <col min="33" max="33" width="6.875" customWidth="1"/>
    <col min="34" max="34" width="2.375" customWidth="1"/>
    <col min="35" max="35" width="5.75" customWidth="1"/>
    <col min="36" max="36" width="2.5" customWidth="1"/>
    <col min="37" max="37" width="5.625" customWidth="1"/>
    <col min="38" max="38" width="3" customWidth="1"/>
    <col min="39" max="39" width="9.875" customWidth="1"/>
    <col min="40" max="52" width="7.625" customWidth="1"/>
    <col min="53" max="54" width="9.25" customWidth="1"/>
  </cols>
  <sheetData>
    <row r="1" spans="1:54" ht="13.5" customHeight="1">
      <c r="B1" s="402" t="s">
        <v>298</v>
      </c>
      <c r="C1" s="402"/>
      <c r="D1" s="402"/>
      <c r="E1" s="402"/>
      <c r="F1" s="402"/>
      <c r="G1" s="402"/>
    </row>
    <row r="2" spans="1:54">
      <c r="A2">
        <v>1</v>
      </c>
      <c r="B2">
        <f>A2+1</f>
        <v>2</v>
      </c>
      <c r="C2">
        <f t="shared" ref="C2:AM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f t="shared" si="0"/>
        <v>22</v>
      </c>
      <c r="W2">
        <f t="shared" si="0"/>
        <v>23</v>
      </c>
      <c r="X2">
        <f t="shared" si="0"/>
        <v>24</v>
      </c>
      <c r="Y2">
        <f t="shared" si="0"/>
        <v>25</v>
      </c>
      <c r="Z2">
        <f t="shared" si="0"/>
        <v>26</v>
      </c>
      <c r="AA2">
        <f t="shared" si="0"/>
        <v>27</v>
      </c>
      <c r="AB2">
        <f t="shared" si="0"/>
        <v>28</v>
      </c>
      <c r="AC2">
        <f t="shared" si="0"/>
        <v>29</v>
      </c>
      <c r="AD2">
        <f t="shared" si="0"/>
        <v>30</v>
      </c>
      <c r="AE2">
        <f t="shared" si="0"/>
        <v>31</v>
      </c>
      <c r="AF2">
        <f t="shared" si="0"/>
        <v>32</v>
      </c>
      <c r="AG2">
        <f t="shared" si="0"/>
        <v>33</v>
      </c>
      <c r="AH2">
        <f t="shared" si="0"/>
        <v>34</v>
      </c>
      <c r="AI2">
        <f t="shared" si="0"/>
        <v>35</v>
      </c>
      <c r="AJ2">
        <f t="shared" si="0"/>
        <v>36</v>
      </c>
      <c r="AK2">
        <f t="shared" si="0"/>
        <v>37</v>
      </c>
      <c r="AL2">
        <f t="shared" si="0"/>
        <v>38</v>
      </c>
      <c r="AM2">
        <f t="shared" si="0"/>
        <v>39</v>
      </c>
    </row>
    <row r="3" spans="1:54">
      <c r="B3" t="s">
        <v>27</v>
      </c>
      <c r="C3" s="26"/>
      <c r="D3" s="27" t="s">
        <v>14</v>
      </c>
    </row>
    <row r="4" spans="1:54">
      <c r="B4" s="111"/>
      <c r="C4" s="27" t="s">
        <v>28</v>
      </c>
      <c r="D4" s="27"/>
    </row>
    <row r="5" spans="1:54" ht="13.5" customHeight="1">
      <c r="B5" s="111"/>
      <c r="C5" s="28"/>
      <c r="F5" s="7"/>
      <c r="G5" s="177"/>
      <c r="H5" s="92" t="s">
        <v>29</v>
      </c>
      <c r="I5" s="8"/>
      <c r="J5" s="245"/>
      <c r="K5" s="245"/>
      <c r="L5" s="245"/>
      <c r="M5" s="245"/>
      <c r="N5" s="11"/>
      <c r="O5" s="12"/>
      <c r="P5" s="11"/>
      <c r="Q5" s="12"/>
      <c r="R5" s="11"/>
      <c r="S5" s="12"/>
      <c r="T5" s="21"/>
      <c r="U5" s="21"/>
      <c r="V5" s="11"/>
      <c r="W5" s="12"/>
      <c r="X5" s="11"/>
      <c r="Y5" s="12"/>
      <c r="Z5" s="11"/>
      <c r="AA5" s="12"/>
      <c r="AB5" s="11"/>
      <c r="AC5" s="12"/>
      <c r="AD5" s="11"/>
      <c r="AE5" s="12"/>
      <c r="AF5" s="11"/>
      <c r="AG5" s="12"/>
      <c r="AH5" s="87"/>
      <c r="AI5" s="88"/>
      <c r="AJ5" s="87"/>
      <c r="AK5" s="88"/>
    </row>
    <row r="6" spans="1:54" ht="13.5" customHeight="1">
      <c r="B6" s="91" t="s">
        <v>15</v>
      </c>
      <c r="C6" s="22"/>
      <c r="D6" s="22"/>
      <c r="E6" s="22"/>
      <c r="F6" s="137" t="s">
        <v>289</v>
      </c>
      <c r="G6" s="177"/>
      <c r="H6" s="9"/>
      <c r="I6" s="10"/>
      <c r="J6" s="9"/>
      <c r="K6" s="10"/>
      <c r="L6" s="9"/>
      <c r="M6" s="10"/>
      <c r="N6" s="9"/>
      <c r="O6" s="10"/>
      <c r="P6" s="9"/>
      <c r="Q6" s="10"/>
      <c r="R6" s="9"/>
      <c r="S6" s="10"/>
      <c r="T6" s="9"/>
      <c r="U6" s="10"/>
      <c r="V6" s="9"/>
      <c r="W6" s="10"/>
      <c r="X6" s="9"/>
      <c r="Y6" s="10"/>
      <c r="Z6" s="9"/>
      <c r="AA6" s="10"/>
      <c r="AB6" s="9"/>
      <c r="AC6" s="10"/>
      <c r="AD6" s="9"/>
      <c r="AE6" s="10"/>
      <c r="AF6" s="9"/>
      <c r="AG6" s="10"/>
      <c r="AH6" s="89"/>
      <c r="AI6" s="90"/>
      <c r="AJ6" s="89"/>
      <c r="AK6" s="90"/>
      <c r="AM6" t="s">
        <v>391</v>
      </c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27" customHeight="1">
      <c r="B7" s="4" t="s">
        <v>12</v>
      </c>
      <c r="C7" s="5" t="s">
        <v>1</v>
      </c>
      <c r="D7" s="25" t="s">
        <v>13</v>
      </c>
      <c r="E7" s="5" t="s">
        <v>0</v>
      </c>
      <c r="F7" s="20" t="s">
        <v>69</v>
      </c>
      <c r="G7" s="6" t="s">
        <v>10</v>
      </c>
      <c r="H7" s="400" t="s">
        <v>303</v>
      </c>
      <c r="I7" s="401"/>
      <c r="J7" s="400" t="s">
        <v>304</v>
      </c>
      <c r="K7" s="401"/>
      <c r="L7" s="400" t="s">
        <v>305</v>
      </c>
      <c r="M7" s="401"/>
      <c r="N7" s="400" t="s">
        <v>308</v>
      </c>
      <c r="O7" s="401"/>
      <c r="P7" s="400" t="s">
        <v>309</v>
      </c>
      <c r="Q7" s="401"/>
      <c r="R7" s="400" t="s">
        <v>310</v>
      </c>
      <c r="S7" s="401"/>
      <c r="T7" s="400" t="s">
        <v>375</v>
      </c>
      <c r="U7" s="401"/>
      <c r="V7" s="400" t="s">
        <v>311</v>
      </c>
      <c r="W7" s="401"/>
      <c r="X7" s="400" t="s">
        <v>312</v>
      </c>
      <c r="Y7" s="401"/>
      <c r="Z7" s="400" t="s">
        <v>376</v>
      </c>
      <c r="AA7" s="401"/>
      <c r="AB7" s="400" t="s">
        <v>378</v>
      </c>
      <c r="AC7" s="401"/>
      <c r="AD7" s="400" t="s">
        <v>379</v>
      </c>
      <c r="AE7" s="401"/>
      <c r="AF7" s="400"/>
      <c r="AG7" s="401"/>
      <c r="AH7" s="398" t="s">
        <v>313</v>
      </c>
      <c r="AI7" s="399"/>
      <c r="AJ7" s="398" t="s">
        <v>353</v>
      </c>
      <c r="AK7" s="399"/>
      <c r="AM7" s="158" t="s">
        <v>47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20.25" customHeight="1">
      <c r="A8" s="29" t="s">
        <v>5</v>
      </c>
      <c r="B8" s="30">
        <v>4801</v>
      </c>
      <c r="C8" s="30" t="s">
        <v>4</v>
      </c>
      <c r="D8" s="31" t="s">
        <v>53</v>
      </c>
      <c r="E8" s="201">
        <v>1</v>
      </c>
      <c r="F8" s="32" t="str">
        <f>IF(B8="","",VLOOKUP(B8,中学校名!$B$3:$D$120,2,TRUE))</f>
        <v>浜田一中</v>
      </c>
      <c r="G8" s="246" t="str">
        <f>T(AN8)&amp;T(AO8)&amp;T(AP8)&amp;T(AQ8)&amp;T(AR8)&amp;T(AS8)&amp;T(AT8)&amp;T(AU8)&amp;T(AV8)&amp;T(AW8)&amp;T(AX8)&amp;T(AY8)&amp;(AZ8)</f>
        <v>１男100m．２男100m．３男100m．全男200m．全男400m．１男1500ｍ．全男3000m．全男110mH．全男走高．全男走幅．全男砲丸．全男ｼﾞｬﾍﾞ．</v>
      </c>
      <c r="H8" s="33" t="s">
        <v>3</v>
      </c>
      <c r="I8" s="34" t="s">
        <v>74</v>
      </c>
      <c r="J8" s="33" t="s">
        <v>3</v>
      </c>
      <c r="K8" s="34" t="s">
        <v>306</v>
      </c>
      <c r="L8" s="33" t="s">
        <v>3</v>
      </c>
      <c r="M8" s="34" t="s">
        <v>307</v>
      </c>
      <c r="N8" s="33" t="s">
        <v>3</v>
      </c>
      <c r="O8" s="34" t="s">
        <v>70</v>
      </c>
      <c r="P8" s="33" t="s">
        <v>3</v>
      </c>
      <c r="Q8" s="34" t="s">
        <v>71</v>
      </c>
      <c r="R8" s="33" t="s">
        <v>3</v>
      </c>
      <c r="S8" s="34" t="s">
        <v>72</v>
      </c>
      <c r="T8" s="33" t="s">
        <v>3</v>
      </c>
      <c r="U8" s="34" t="s">
        <v>73</v>
      </c>
      <c r="V8" s="33" t="s">
        <v>3</v>
      </c>
      <c r="W8" s="34" t="s">
        <v>74</v>
      </c>
      <c r="X8" s="33" t="s">
        <v>3</v>
      </c>
      <c r="Y8" s="35" t="s">
        <v>75</v>
      </c>
      <c r="Z8" s="33" t="s">
        <v>3</v>
      </c>
      <c r="AA8" s="35" t="s">
        <v>377</v>
      </c>
      <c r="AB8" s="33" t="s">
        <v>3</v>
      </c>
      <c r="AC8" s="35" t="s">
        <v>380</v>
      </c>
      <c r="AD8" s="33" t="s">
        <v>3</v>
      </c>
      <c r="AE8" s="35" t="s">
        <v>381</v>
      </c>
      <c r="AF8" s="33"/>
      <c r="AG8" s="35"/>
      <c r="AH8" s="33" t="s">
        <v>3</v>
      </c>
      <c r="AI8" s="35" t="s">
        <v>6</v>
      </c>
      <c r="AJ8" s="33" t="s">
        <v>3</v>
      </c>
      <c r="AK8" s="35" t="s">
        <v>6</v>
      </c>
      <c r="AM8" s="124">
        <f t="shared" ref="AM8:AM71" si="1">IF(COUNTIF(H8:AG8,"○")=0,"",COUNTIF(H8:AG8,"○"))</f>
        <v>12</v>
      </c>
      <c r="AN8" t="str">
        <f>IF(H8="○","１男100m．","")</f>
        <v>１男100m．</v>
      </c>
      <c r="AO8" t="str">
        <f>IF(J8="○","２男100m．","")</f>
        <v>２男100m．</v>
      </c>
      <c r="AP8" t="str">
        <f>IF(L8="○","３男100m．","")</f>
        <v>３男100m．</v>
      </c>
      <c r="AQ8" t="str">
        <f>IF(N8="○","全男200m．","")</f>
        <v>全男200m．</v>
      </c>
      <c r="AR8" t="str">
        <f>IF(P8="○","全男400m．","")</f>
        <v>全男400m．</v>
      </c>
      <c r="AS8" t="str">
        <f>IF(R8="○","１男1500ｍ．","")</f>
        <v>１男1500ｍ．</v>
      </c>
      <c r="AT8" t="str">
        <f>IF(T8="○","全男3000m．","")</f>
        <v>全男3000m．</v>
      </c>
      <c r="AU8" t="str">
        <f>IF(V8="○","全男110mH．","")</f>
        <v>全男110mH．</v>
      </c>
      <c r="AV8" t="str">
        <f>IF(X8="○","全男走高．","")</f>
        <v>全男走高．</v>
      </c>
      <c r="AW8" t="str">
        <f>IF(Z8="○","全男走幅．","")</f>
        <v>全男走幅．</v>
      </c>
      <c r="AX8" t="str">
        <f>IF(AB8="○","全男砲丸．","")</f>
        <v>全男砲丸．</v>
      </c>
      <c r="AY8" t="str">
        <f>IF(AD8="○","全男ｼﾞｬﾍﾞ．","")</f>
        <v>全男ｼﾞｬﾍﾞ．</v>
      </c>
      <c r="BA8" t="str">
        <f>IF(AI8="○","全男棒高跳．","")</f>
        <v/>
      </c>
    </row>
    <row r="9" spans="1:54">
      <c r="A9" s="19">
        <v>1</v>
      </c>
      <c r="B9" s="53"/>
      <c r="C9" s="56"/>
      <c r="D9" s="192"/>
      <c r="E9" s="202"/>
      <c r="F9" s="195" t="str">
        <f>IF(B9="","",VLOOKUP(B9,中学校名!$B$3:$D$120,2,TRUE))</f>
        <v/>
      </c>
      <c r="G9" s="153" t="str">
        <f t="shared" ref="G9:G72" si="2">T(AN9)&amp;T(AO9)&amp;T(AP9)&amp;T(AQ9)&amp;T(AR9)&amp;T(AS9)&amp;T(AT9)&amp;T(AU9)&amp;T(AV9)&amp;T(AW9)&amp;T(AX9)&amp;T(AY9)&amp;(AZ9)</f>
        <v/>
      </c>
      <c r="H9" s="37"/>
      <c r="I9" s="200"/>
      <c r="J9" s="200"/>
      <c r="K9" s="200"/>
      <c r="L9" s="200"/>
      <c r="M9" s="200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143" t="str">
        <f>IF($B9="","",IF(ISERROR(MATCH($B9,リレー男子申込!$Q$13:$Q$254,0)),"","○"))</f>
        <v/>
      </c>
      <c r="AI9" s="114" t="str">
        <f>IF(ISERROR(MATCH($B9,リレー男子申込!$Q$14:$Q$205,0)),"",VLOOKUP(MATCH($B9,リレー男子申込!$Q$14:$Q$205,0),リレー男子申込!$N$14:$V$205,9))</f>
        <v/>
      </c>
      <c r="AJ9" s="143" t="str">
        <f>IF($B9="","",IF(ISERROR(MATCH($B9,リレー男子申込!$AB$13:$AB$254,0)),"","○"))</f>
        <v/>
      </c>
      <c r="AK9" s="114" t="str">
        <f>IF(ISERROR(MATCH($B9,リレー男子申込!$AB$14:$AB$205,0)),"",VLOOKUP(MATCH($B9,リレー男子申込!$AB$14:$AB$205,0),リレー男子申込!$Y$14:$AG$205,9))</f>
        <v/>
      </c>
      <c r="AM9" s="124" t="str">
        <f t="shared" si="1"/>
        <v/>
      </c>
      <c r="AN9" t="str">
        <f t="shared" ref="AN9:AN72" si="3">IF(H9="○","１男100m．","")</f>
        <v/>
      </c>
      <c r="AO9" t="str">
        <f t="shared" ref="AO9:AO72" si="4">IF(J9="○","２男100m．","")</f>
        <v/>
      </c>
      <c r="AP9" t="str">
        <f t="shared" ref="AP9:AP72" si="5">IF(L9="○","３男100m．","")</f>
        <v/>
      </c>
      <c r="AQ9" t="str">
        <f t="shared" ref="AQ9:AQ72" si="6">IF(N9="○","全男200m．","")</f>
        <v/>
      </c>
      <c r="AR9" t="str">
        <f t="shared" ref="AR9:AR72" si="7">IF(P9="○","全男400m．","")</f>
        <v/>
      </c>
      <c r="AS9" t="str">
        <f t="shared" ref="AS9:AS72" si="8">IF(R9="○","１男1500ｍ．","")</f>
        <v/>
      </c>
      <c r="AT9" t="str">
        <f t="shared" ref="AT9:AT72" si="9">IF(T9="○","全男3000m．","")</f>
        <v/>
      </c>
      <c r="AU9" t="str">
        <f t="shared" ref="AU9:AU72" si="10">IF(V9="○","全男110mH．","")</f>
        <v/>
      </c>
      <c r="AV9" t="str">
        <f t="shared" ref="AV9:AV72" si="11">IF(X9="○","全男走高．","")</f>
        <v/>
      </c>
      <c r="AW9" t="str">
        <f t="shared" ref="AW9:AW72" si="12">IF(Z9="○","全男走幅．","")</f>
        <v/>
      </c>
      <c r="AX9" t="str">
        <f t="shared" ref="AX9:AX72" si="13">IF(AB9="○","全男砲丸．","")</f>
        <v/>
      </c>
      <c r="AY9" t="str">
        <f t="shared" ref="AY9:AY72" si="14">IF(AD9="○","全男ｼﾞｬﾍﾞ．","")</f>
        <v/>
      </c>
    </row>
    <row r="10" spans="1:54">
      <c r="A10" s="36">
        <f t="shared" ref="A10:A41" si="15">IF(COUNTIF($C$9:$C$108,C10)&gt;=2,$A$111,A9+1)</f>
        <v>2</v>
      </c>
      <c r="B10" s="49"/>
      <c r="C10" s="57"/>
      <c r="D10" s="193"/>
      <c r="E10" s="203"/>
      <c r="F10" s="196" t="str">
        <f>IF(B10="","",VLOOKUP(B10,中学校名!$B$3:$D$120,2,TRUE))</f>
        <v/>
      </c>
      <c r="G10" s="154" t="str">
        <f t="shared" si="2"/>
        <v/>
      </c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77" t="str">
        <f>IF($B10="","",IF(ISERROR(MATCH($B10,リレー男子申込!$Q$13:$Q$254,0)),"","○"))</f>
        <v/>
      </c>
      <c r="AI10" s="77" t="str">
        <f>IF(ISERROR(MATCH($B10,リレー男子申込!$Q$14:$Q$205,0)),"",VLOOKUP(MATCH($B10,リレー男子申込!$Q$14:$Q$205,0),リレー男子申込!$N$14:$V$205,9))</f>
        <v/>
      </c>
      <c r="AJ10" s="77" t="str">
        <f>IF($B10="","",IF(ISERROR(MATCH($B10,リレー男子申込!$AB$13:$AB$254,0)),"","○"))</f>
        <v/>
      </c>
      <c r="AK10" s="77" t="str">
        <f>IF(ISERROR(MATCH($B10,リレー男子申込!$AB$14:$AB$205,0)),"",VLOOKUP(MATCH($B10,リレー男子申込!$AB$14:$AB$205,0),リレー男子申込!$Y$14:$AG$205,9))</f>
        <v/>
      </c>
      <c r="AM10" s="124" t="str">
        <f t="shared" si="1"/>
        <v/>
      </c>
      <c r="AN10" t="str">
        <f t="shared" si="3"/>
        <v/>
      </c>
      <c r="AO10" t="str">
        <f t="shared" si="4"/>
        <v/>
      </c>
      <c r="AP10" t="str">
        <f t="shared" si="5"/>
        <v/>
      </c>
      <c r="AQ10" t="str">
        <f t="shared" si="6"/>
        <v/>
      </c>
      <c r="AR10" t="str">
        <f t="shared" si="7"/>
        <v/>
      </c>
      <c r="AS10" t="str">
        <f t="shared" si="8"/>
        <v/>
      </c>
      <c r="AT10" t="str">
        <f t="shared" si="9"/>
        <v/>
      </c>
      <c r="AU10" t="str">
        <f t="shared" si="10"/>
        <v/>
      </c>
      <c r="AV10" t="str">
        <f t="shared" si="11"/>
        <v/>
      </c>
      <c r="AW10" t="str">
        <f t="shared" si="12"/>
        <v/>
      </c>
      <c r="AX10" t="str">
        <f t="shared" si="13"/>
        <v/>
      </c>
      <c r="AY10" t="str">
        <f t="shared" si="14"/>
        <v/>
      </c>
    </row>
    <row r="11" spans="1:54">
      <c r="A11" s="19">
        <f t="shared" si="15"/>
        <v>3</v>
      </c>
      <c r="B11" s="54"/>
      <c r="C11" s="57"/>
      <c r="D11" s="48"/>
      <c r="E11" s="204"/>
      <c r="F11" s="196" t="str">
        <f>IF(B11="","",VLOOKUP(B11,中学校名!$B$3:$D$120,2,TRUE))</f>
        <v/>
      </c>
      <c r="G11" s="154" t="str">
        <f t="shared" si="2"/>
        <v/>
      </c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77" t="str">
        <f>IF($B11="","",IF(ISERROR(MATCH($B11,リレー男子申込!$Q$13:$Q$254,0)),"","○"))</f>
        <v/>
      </c>
      <c r="AI11" s="77" t="str">
        <f>IF(ISERROR(MATCH($B11,リレー男子申込!$Q$14:$Q$205,0)),"",VLOOKUP(MATCH($B11,リレー男子申込!$Q$14:$Q$205,0),リレー男子申込!$N$14:$V$205,9))</f>
        <v/>
      </c>
      <c r="AJ11" s="77" t="str">
        <f>IF($B11="","",IF(ISERROR(MATCH($B11,リレー男子申込!$AB$13:$AB$254,0)),"","○"))</f>
        <v/>
      </c>
      <c r="AK11" s="77" t="str">
        <f>IF(ISERROR(MATCH($B11,リレー男子申込!$AB$14:$AB$205,0)),"",VLOOKUP(MATCH($B11,リレー男子申込!$AB$14:$AB$205,0),リレー男子申込!$Y$14:$AG$205,9))</f>
        <v/>
      </c>
      <c r="AM11" s="124" t="str">
        <f t="shared" si="1"/>
        <v/>
      </c>
      <c r="AN11" t="str">
        <f t="shared" si="3"/>
        <v/>
      </c>
      <c r="AO11" t="str">
        <f t="shared" si="4"/>
        <v/>
      </c>
      <c r="AP11" t="str">
        <f t="shared" si="5"/>
        <v/>
      </c>
      <c r="AQ11" t="str">
        <f t="shared" si="6"/>
        <v/>
      </c>
      <c r="AR11" t="str">
        <f t="shared" si="7"/>
        <v/>
      </c>
      <c r="AS11" t="str">
        <f t="shared" si="8"/>
        <v/>
      </c>
      <c r="AT11" t="str">
        <f t="shared" si="9"/>
        <v/>
      </c>
      <c r="AU11" t="str">
        <f t="shared" si="10"/>
        <v/>
      </c>
      <c r="AV11" t="str">
        <f t="shared" si="11"/>
        <v/>
      </c>
      <c r="AW11" t="str">
        <f t="shared" si="12"/>
        <v/>
      </c>
      <c r="AX11" t="str">
        <f t="shared" si="13"/>
        <v/>
      </c>
      <c r="AY11" t="str">
        <f t="shared" si="14"/>
        <v/>
      </c>
    </row>
    <row r="12" spans="1:54">
      <c r="A12" s="19">
        <f t="shared" si="15"/>
        <v>4</v>
      </c>
      <c r="B12" s="49"/>
      <c r="C12" s="57"/>
      <c r="D12" s="47"/>
      <c r="E12" s="203"/>
      <c r="F12" s="196" t="str">
        <f>IF(B12="","",VLOOKUP(B12,中学校名!$B$3:$D$120,2,TRUE))</f>
        <v/>
      </c>
      <c r="G12" s="154" t="str">
        <f t="shared" si="2"/>
        <v/>
      </c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77" t="str">
        <f>IF($B12="","",IF(ISERROR(MATCH($B12,リレー男子申込!$Q$13:$Q$254,0)),"","○"))</f>
        <v/>
      </c>
      <c r="AI12" s="77" t="str">
        <f>IF(ISERROR(MATCH($B12,リレー男子申込!$Q$14:$Q$205,0)),"",VLOOKUP(MATCH($B12,リレー男子申込!$Q$14:$Q$205,0),リレー男子申込!$N$14:$V$205,9))</f>
        <v/>
      </c>
      <c r="AJ12" s="77" t="str">
        <f>IF($B12="","",IF(ISERROR(MATCH($B12,リレー男子申込!$AB$13:$AB$254,0)),"","○"))</f>
        <v/>
      </c>
      <c r="AK12" s="77" t="str">
        <f>IF(ISERROR(MATCH($B12,リレー男子申込!$AB$14:$AB$205,0)),"",VLOOKUP(MATCH($B12,リレー男子申込!$AB$14:$AB$205,0),リレー男子申込!$Y$14:$AG$205,9))</f>
        <v/>
      </c>
      <c r="AM12" s="124" t="str">
        <f t="shared" si="1"/>
        <v/>
      </c>
      <c r="AN12" t="str">
        <f t="shared" si="3"/>
        <v/>
      </c>
      <c r="AO12" t="str">
        <f t="shared" si="4"/>
        <v/>
      </c>
      <c r="AP12" t="str">
        <f t="shared" si="5"/>
        <v/>
      </c>
      <c r="AQ12" t="str">
        <f t="shared" si="6"/>
        <v/>
      </c>
      <c r="AR12" t="str">
        <f t="shared" si="7"/>
        <v/>
      </c>
      <c r="AS12" t="str">
        <f t="shared" si="8"/>
        <v/>
      </c>
      <c r="AT12" t="str">
        <f t="shared" si="9"/>
        <v/>
      </c>
      <c r="AU12" t="str">
        <f t="shared" si="10"/>
        <v/>
      </c>
      <c r="AV12" t="str">
        <f t="shared" si="11"/>
        <v/>
      </c>
      <c r="AW12" t="str">
        <f t="shared" si="12"/>
        <v/>
      </c>
      <c r="AX12" t="str">
        <f t="shared" si="13"/>
        <v/>
      </c>
      <c r="AY12" t="str">
        <f t="shared" si="14"/>
        <v/>
      </c>
    </row>
    <row r="13" spans="1:54">
      <c r="A13" s="19">
        <f t="shared" si="15"/>
        <v>5</v>
      </c>
      <c r="B13" s="54"/>
      <c r="C13" s="57"/>
      <c r="D13" s="48"/>
      <c r="E13" s="204"/>
      <c r="F13" s="196" t="str">
        <f>IF(B13="","",VLOOKUP(B13,中学校名!$B$3:$D$120,2,TRUE))</f>
        <v/>
      </c>
      <c r="G13" s="154" t="str">
        <f t="shared" si="2"/>
        <v/>
      </c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77" t="str">
        <f>IF($B13="","",IF(ISERROR(MATCH($B13,リレー男子申込!$Q$13:$Q$254,0)),"","○"))</f>
        <v/>
      </c>
      <c r="AI13" s="77" t="str">
        <f>IF(ISERROR(MATCH($B13,リレー男子申込!$Q$14:$Q$205,0)),"",VLOOKUP(MATCH($B13,リレー男子申込!$Q$14:$Q$205,0),リレー男子申込!$N$14:$V$205,9))</f>
        <v/>
      </c>
      <c r="AJ13" s="77" t="str">
        <f>IF($B13="","",IF(ISERROR(MATCH($B13,リレー男子申込!$AB$13:$AB$254,0)),"","○"))</f>
        <v/>
      </c>
      <c r="AK13" s="77" t="str">
        <f>IF(ISERROR(MATCH($B13,リレー男子申込!$AB$14:$AB$205,0)),"",VLOOKUP(MATCH($B13,リレー男子申込!$AB$14:$AB$205,0),リレー男子申込!$Y$14:$AG$205,9))</f>
        <v/>
      </c>
      <c r="AM13" s="124" t="str">
        <f t="shared" si="1"/>
        <v/>
      </c>
      <c r="AN13" t="str">
        <f t="shared" si="3"/>
        <v/>
      </c>
      <c r="AO13" t="str">
        <f t="shared" si="4"/>
        <v/>
      </c>
      <c r="AP13" t="str">
        <f t="shared" si="5"/>
        <v/>
      </c>
      <c r="AQ13" t="str">
        <f t="shared" si="6"/>
        <v/>
      </c>
      <c r="AR13" t="str">
        <f t="shared" si="7"/>
        <v/>
      </c>
      <c r="AS13" t="str">
        <f t="shared" si="8"/>
        <v/>
      </c>
      <c r="AT13" t="str">
        <f t="shared" si="9"/>
        <v/>
      </c>
      <c r="AU13" t="str">
        <f t="shared" si="10"/>
        <v/>
      </c>
      <c r="AV13" t="str">
        <f t="shared" si="11"/>
        <v/>
      </c>
      <c r="AW13" t="str">
        <f t="shared" si="12"/>
        <v/>
      </c>
      <c r="AX13" t="str">
        <f t="shared" si="13"/>
        <v/>
      </c>
      <c r="AY13" t="str">
        <f t="shared" si="14"/>
        <v/>
      </c>
    </row>
    <row r="14" spans="1:54">
      <c r="A14" s="19">
        <f t="shared" si="15"/>
        <v>6</v>
      </c>
      <c r="B14" s="49"/>
      <c r="C14" s="57"/>
      <c r="D14" s="47"/>
      <c r="E14" s="203"/>
      <c r="F14" s="196" t="str">
        <f>IF(B14="","",VLOOKUP(B14,中学校名!$B$3:$D$120,2,TRUE))</f>
        <v/>
      </c>
      <c r="G14" s="154" t="str">
        <f t="shared" si="2"/>
        <v/>
      </c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77" t="str">
        <f>IF($B14="","",IF(ISERROR(MATCH($B14,リレー男子申込!$Q$13:$Q$254,0)),"","○"))</f>
        <v/>
      </c>
      <c r="AI14" s="77" t="str">
        <f>IF(ISERROR(MATCH($B14,リレー男子申込!$Q$14:$Q$205,0)),"",VLOOKUP(MATCH($B14,リレー男子申込!$Q$14:$Q$205,0),リレー男子申込!$N$14:$V$205,9))</f>
        <v/>
      </c>
      <c r="AJ14" s="77" t="str">
        <f>IF($B14="","",IF(ISERROR(MATCH($B14,リレー男子申込!$AB$13:$AB$254,0)),"","○"))</f>
        <v/>
      </c>
      <c r="AK14" s="77" t="str">
        <f>IF(ISERROR(MATCH($B14,リレー男子申込!$AB$14:$AB$205,0)),"",VLOOKUP(MATCH($B14,リレー男子申込!$AB$14:$AB$205,0),リレー男子申込!$Y$14:$AG$205,9))</f>
        <v/>
      </c>
      <c r="AM14" s="124" t="str">
        <f t="shared" si="1"/>
        <v/>
      </c>
      <c r="AN14" t="str">
        <f t="shared" si="3"/>
        <v/>
      </c>
      <c r="AO14" t="str">
        <f t="shared" si="4"/>
        <v/>
      </c>
      <c r="AP14" t="str">
        <f t="shared" si="5"/>
        <v/>
      </c>
      <c r="AQ14" t="str">
        <f t="shared" si="6"/>
        <v/>
      </c>
      <c r="AR14" t="str">
        <f t="shared" si="7"/>
        <v/>
      </c>
      <c r="AS14" t="str">
        <f t="shared" si="8"/>
        <v/>
      </c>
      <c r="AT14" t="str">
        <f t="shared" si="9"/>
        <v/>
      </c>
      <c r="AU14" t="str">
        <f t="shared" si="10"/>
        <v/>
      </c>
      <c r="AV14" t="str">
        <f t="shared" si="11"/>
        <v/>
      </c>
      <c r="AW14" t="str">
        <f t="shared" si="12"/>
        <v/>
      </c>
      <c r="AX14" t="str">
        <f t="shared" si="13"/>
        <v/>
      </c>
      <c r="AY14" t="str">
        <f t="shared" si="14"/>
        <v/>
      </c>
    </row>
    <row r="15" spans="1:54">
      <c r="A15" s="19">
        <f t="shared" si="15"/>
        <v>7</v>
      </c>
      <c r="B15" s="54"/>
      <c r="C15" s="57"/>
      <c r="D15" s="47"/>
      <c r="E15" s="203"/>
      <c r="F15" s="196" t="str">
        <f>IF(B15="","",VLOOKUP(B15,中学校名!$B$3:$D$120,2,TRUE))</f>
        <v/>
      </c>
      <c r="G15" s="154" t="str">
        <f t="shared" si="2"/>
        <v/>
      </c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77" t="str">
        <f>IF($B15="","",IF(ISERROR(MATCH($B15,リレー男子申込!$Q$13:$Q$254,0)),"","○"))</f>
        <v/>
      </c>
      <c r="AI15" s="77" t="str">
        <f>IF(ISERROR(MATCH($B15,リレー男子申込!$Q$14:$Q$205,0)),"",VLOOKUP(MATCH($B15,リレー男子申込!$Q$14:$Q$205,0),リレー男子申込!$N$14:$V$205,9))</f>
        <v/>
      </c>
      <c r="AJ15" s="77" t="str">
        <f>IF($B15="","",IF(ISERROR(MATCH($B15,リレー男子申込!$AB$13:$AB$254,0)),"","○"))</f>
        <v/>
      </c>
      <c r="AK15" s="77" t="str">
        <f>IF(ISERROR(MATCH($B15,リレー男子申込!$AB$14:$AB$205,0)),"",VLOOKUP(MATCH($B15,リレー男子申込!$AB$14:$AB$205,0),リレー男子申込!$Y$14:$AG$205,9))</f>
        <v/>
      </c>
      <c r="AM15" s="124" t="str">
        <f t="shared" si="1"/>
        <v/>
      </c>
      <c r="AN15" t="str">
        <f t="shared" si="3"/>
        <v/>
      </c>
      <c r="AO15" t="str">
        <f t="shared" si="4"/>
        <v/>
      </c>
      <c r="AP15" t="str">
        <f t="shared" si="5"/>
        <v/>
      </c>
      <c r="AQ15" t="str">
        <f t="shared" si="6"/>
        <v/>
      </c>
      <c r="AR15" t="str">
        <f t="shared" si="7"/>
        <v/>
      </c>
      <c r="AS15" t="str">
        <f t="shared" si="8"/>
        <v/>
      </c>
      <c r="AT15" t="str">
        <f t="shared" si="9"/>
        <v/>
      </c>
      <c r="AU15" t="str">
        <f t="shared" si="10"/>
        <v/>
      </c>
      <c r="AV15" t="str">
        <f t="shared" si="11"/>
        <v/>
      </c>
      <c r="AW15" t="str">
        <f t="shared" si="12"/>
        <v/>
      </c>
      <c r="AX15" t="str">
        <f t="shared" si="13"/>
        <v/>
      </c>
      <c r="AY15" t="str">
        <f t="shared" si="14"/>
        <v/>
      </c>
    </row>
    <row r="16" spans="1:54">
      <c r="A16" s="19">
        <f t="shared" si="15"/>
        <v>8</v>
      </c>
      <c r="B16" s="49"/>
      <c r="C16" s="57"/>
      <c r="D16" s="47"/>
      <c r="E16" s="203"/>
      <c r="F16" s="196" t="str">
        <f>IF(B16="","",VLOOKUP(B16,中学校名!$B$3:$D$120,2,TRUE))</f>
        <v/>
      </c>
      <c r="G16" s="154" t="str">
        <f t="shared" si="2"/>
        <v/>
      </c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77" t="str">
        <f>IF($B16="","",IF(ISERROR(MATCH($B16,リレー男子申込!$Q$13:$Q$254,0)),"","○"))</f>
        <v/>
      </c>
      <c r="AI16" s="77" t="str">
        <f>IF(ISERROR(MATCH($B16,リレー男子申込!$Q$14:$Q$205,0)),"",VLOOKUP(MATCH($B16,リレー男子申込!$Q$14:$Q$205,0),リレー男子申込!$N$14:$V$205,9))</f>
        <v/>
      </c>
      <c r="AJ16" s="77" t="str">
        <f>IF($B16="","",IF(ISERROR(MATCH($B16,リレー男子申込!$AB$13:$AB$254,0)),"","○"))</f>
        <v/>
      </c>
      <c r="AK16" s="77" t="str">
        <f>IF(ISERROR(MATCH($B16,リレー男子申込!$AB$14:$AB$205,0)),"",VLOOKUP(MATCH($B16,リレー男子申込!$AB$14:$AB$205,0),リレー男子申込!$Y$14:$AG$205,9))</f>
        <v/>
      </c>
      <c r="AM16" s="124" t="str">
        <f t="shared" si="1"/>
        <v/>
      </c>
      <c r="AN16" t="str">
        <f t="shared" si="3"/>
        <v/>
      </c>
      <c r="AO16" t="str">
        <f t="shared" si="4"/>
        <v/>
      </c>
      <c r="AP16" t="str">
        <f t="shared" si="5"/>
        <v/>
      </c>
      <c r="AQ16" t="str">
        <f t="shared" si="6"/>
        <v/>
      </c>
      <c r="AR16" t="str">
        <f t="shared" si="7"/>
        <v/>
      </c>
      <c r="AS16" t="str">
        <f t="shared" si="8"/>
        <v/>
      </c>
      <c r="AT16" t="str">
        <f t="shared" si="9"/>
        <v/>
      </c>
      <c r="AU16" t="str">
        <f t="shared" si="10"/>
        <v/>
      </c>
      <c r="AV16" t="str">
        <f t="shared" si="11"/>
        <v/>
      </c>
      <c r="AW16" t="str">
        <f t="shared" si="12"/>
        <v/>
      </c>
      <c r="AX16" t="str">
        <f t="shared" si="13"/>
        <v/>
      </c>
      <c r="AY16" t="str">
        <f t="shared" si="14"/>
        <v/>
      </c>
    </row>
    <row r="17" spans="1:51">
      <c r="A17" s="19">
        <f t="shared" si="15"/>
        <v>9</v>
      </c>
      <c r="B17" s="49"/>
      <c r="C17" s="57"/>
      <c r="D17" s="47"/>
      <c r="E17" s="203"/>
      <c r="F17" s="196" t="str">
        <f>IF(B17="","",VLOOKUP(B17,中学校名!$B$3:$D$120,2,TRUE))</f>
        <v/>
      </c>
      <c r="G17" s="154" t="str">
        <f t="shared" si="2"/>
        <v/>
      </c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77" t="str">
        <f>IF($B17="","",IF(ISERROR(MATCH($B17,リレー男子申込!$Q$13:$Q$254,0)),"","○"))</f>
        <v/>
      </c>
      <c r="AI17" s="77" t="str">
        <f>IF(ISERROR(MATCH($B17,リレー男子申込!$Q$14:$Q$205,0)),"",VLOOKUP(MATCH($B17,リレー男子申込!$Q$14:$Q$205,0),リレー男子申込!$N$14:$V$205,9))</f>
        <v/>
      </c>
      <c r="AJ17" s="77" t="str">
        <f>IF($B17="","",IF(ISERROR(MATCH($B17,リレー男子申込!$AB$13:$AB$254,0)),"","○"))</f>
        <v/>
      </c>
      <c r="AK17" s="77" t="str">
        <f>IF(ISERROR(MATCH($B17,リレー男子申込!$AB$14:$AB$205,0)),"",VLOOKUP(MATCH($B17,リレー男子申込!$AB$14:$AB$205,0),リレー男子申込!$Y$14:$AG$205,9))</f>
        <v/>
      </c>
      <c r="AM17" s="124" t="str">
        <f t="shared" si="1"/>
        <v/>
      </c>
      <c r="AN17" t="str">
        <f t="shared" si="3"/>
        <v/>
      </c>
      <c r="AO17" t="str">
        <f t="shared" si="4"/>
        <v/>
      </c>
      <c r="AP17" t="str">
        <f t="shared" si="5"/>
        <v/>
      </c>
      <c r="AQ17" t="str">
        <f t="shared" si="6"/>
        <v/>
      </c>
      <c r="AR17" t="str">
        <f t="shared" si="7"/>
        <v/>
      </c>
      <c r="AS17" t="str">
        <f t="shared" si="8"/>
        <v/>
      </c>
      <c r="AT17" t="str">
        <f t="shared" si="9"/>
        <v/>
      </c>
      <c r="AU17" t="str">
        <f t="shared" si="10"/>
        <v/>
      </c>
      <c r="AV17" t="str">
        <f t="shared" si="11"/>
        <v/>
      </c>
      <c r="AW17" t="str">
        <f t="shared" si="12"/>
        <v/>
      </c>
      <c r="AX17" t="str">
        <f t="shared" si="13"/>
        <v/>
      </c>
      <c r="AY17" t="str">
        <f t="shared" si="14"/>
        <v/>
      </c>
    </row>
    <row r="18" spans="1:51">
      <c r="A18" s="19">
        <f t="shared" si="15"/>
        <v>10</v>
      </c>
      <c r="B18" s="55"/>
      <c r="C18" s="60"/>
      <c r="D18" s="52"/>
      <c r="E18" s="205"/>
      <c r="F18" s="197" t="str">
        <f>IF(B18="","",VLOOKUP(B18,中学校名!$B$3:$D$120,2,TRUE))</f>
        <v/>
      </c>
      <c r="G18" s="155" t="str">
        <f t="shared" si="2"/>
        <v/>
      </c>
      <c r="H18" s="84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 t="str">
        <f>IF($B18="","",IF(ISERROR(MATCH($B18,リレー男子申込!$Q$13:$Q$254,0)),"","○"))</f>
        <v/>
      </c>
      <c r="AI18" s="86" t="str">
        <f>IF(ISERROR(MATCH($B18,リレー男子申込!$Q$14:$Q$205,0)),"",VLOOKUP(MATCH($B18,リレー男子申込!$Q$14:$Q$205,0),リレー男子申込!$N$14:$V$205,9))</f>
        <v/>
      </c>
      <c r="AJ18" s="86" t="str">
        <f>IF($B18="","",IF(ISERROR(MATCH($B18,リレー男子申込!$AB$13:$AB$254,0)),"","○"))</f>
        <v/>
      </c>
      <c r="AK18" s="86" t="str">
        <f>IF(ISERROR(MATCH($B18,リレー男子申込!$AB$14:$AB$205,0)),"",VLOOKUP(MATCH($B18,リレー男子申込!$AB$14:$AB$205,0),リレー男子申込!$Y$14:$AG$205,9))</f>
        <v/>
      </c>
      <c r="AM18" s="124" t="str">
        <f t="shared" si="1"/>
        <v/>
      </c>
      <c r="AN18" t="str">
        <f t="shared" si="3"/>
        <v/>
      </c>
      <c r="AO18" t="str">
        <f t="shared" si="4"/>
        <v/>
      </c>
      <c r="AP18" t="str">
        <f t="shared" si="5"/>
        <v/>
      </c>
      <c r="AQ18" t="str">
        <f t="shared" si="6"/>
        <v/>
      </c>
      <c r="AR18" t="str">
        <f t="shared" si="7"/>
        <v/>
      </c>
      <c r="AS18" t="str">
        <f t="shared" si="8"/>
        <v/>
      </c>
      <c r="AT18" t="str">
        <f t="shared" si="9"/>
        <v/>
      </c>
      <c r="AU18" t="str">
        <f t="shared" si="10"/>
        <v/>
      </c>
      <c r="AV18" t="str">
        <f t="shared" si="11"/>
        <v/>
      </c>
      <c r="AW18" t="str">
        <f t="shared" si="12"/>
        <v/>
      </c>
      <c r="AX18" t="str">
        <f t="shared" si="13"/>
        <v/>
      </c>
      <c r="AY18" t="str">
        <f t="shared" si="14"/>
        <v/>
      </c>
    </row>
    <row r="19" spans="1:51">
      <c r="A19" s="19">
        <f t="shared" si="15"/>
        <v>11</v>
      </c>
      <c r="B19" s="64"/>
      <c r="C19" s="65"/>
      <c r="D19" s="66"/>
      <c r="E19" s="206"/>
      <c r="F19" s="198" t="str">
        <f>IF(B19="","",VLOOKUP(B19,中学校名!$B$3:$D$120,2,TRUE))</f>
        <v/>
      </c>
      <c r="G19" s="153" t="str">
        <f t="shared" si="2"/>
        <v/>
      </c>
      <c r="H19" s="81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3" t="str">
        <f>IF($B19="","",IF(ISERROR(MATCH($B19,リレー男子申込!$Q$13:$Q$254,0)),"","○"))</f>
        <v/>
      </c>
      <c r="AI19" s="83" t="str">
        <f>IF(ISERROR(MATCH($B19,リレー男子申込!$Q$14:$Q$205,0)),"",VLOOKUP(MATCH($B19,リレー男子申込!$Q$14:$Q$205,0),リレー男子申込!$N$14:$V$205,9))</f>
        <v/>
      </c>
      <c r="AJ19" s="83" t="str">
        <f>IF($B19="","",IF(ISERROR(MATCH($B19,リレー男子申込!$AB$13:$AB$254,0)),"","○"))</f>
        <v/>
      </c>
      <c r="AK19" s="83" t="str">
        <f>IF(ISERROR(MATCH($B19,リレー男子申込!$AB$14:$AB$205,0)),"",VLOOKUP(MATCH($B19,リレー男子申込!$AB$14:$AB$205,0),リレー男子申込!$Y$14:$AG$205,9))</f>
        <v/>
      </c>
      <c r="AM19" s="124" t="str">
        <f t="shared" si="1"/>
        <v/>
      </c>
      <c r="AN19" t="str">
        <f t="shared" si="3"/>
        <v/>
      </c>
      <c r="AO19" t="str">
        <f t="shared" si="4"/>
        <v/>
      </c>
      <c r="AP19" t="str">
        <f t="shared" si="5"/>
        <v/>
      </c>
      <c r="AQ19" t="str">
        <f t="shared" si="6"/>
        <v/>
      </c>
      <c r="AR19" t="str">
        <f t="shared" si="7"/>
        <v/>
      </c>
      <c r="AS19" t="str">
        <f t="shared" si="8"/>
        <v/>
      </c>
      <c r="AT19" t="str">
        <f t="shared" si="9"/>
        <v/>
      </c>
      <c r="AU19" t="str">
        <f t="shared" si="10"/>
        <v/>
      </c>
      <c r="AV19" t="str">
        <f t="shared" si="11"/>
        <v/>
      </c>
      <c r="AW19" t="str">
        <f t="shared" si="12"/>
        <v/>
      </c>
      <c r="AX19" t="str">
        <f t="shared" si="13"/>
        <v/>
      </c>
      <c r="AY19" t="str">
        <f t="shared" si="14"/>
        <v/>
      </c>
    </row>
    <row r="20" spans="1:51">
      <c r="A20" s="19">
        <f t="shared" si="15"/>
        <v>12</v>
      </c>
      <c r="B20" s="49"/>
      <c r="C20" s="57"/>
      <c r="D20" s="47"/>
      <c r="E20" s="203"/>
      <c r="F20" s="196" t="str">
        <f>IF(B20="","",VLOOKUP(B20,中学校名!$B$3:$D$120,2,TRUE))</f>
        <v/>
      </c>
      <c r="G20" s="154" t="str">
        <f t="shared" si="2"/>
        <v/>
      </c>
      <c r="H20" s="3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77" t="str">
        <f>IF($B20="","",IF(ISERROR(MATCH($B20,リレー男子申込!$Q$13:$Q$254,0)),"","○"))</f>
        <v/>
      </c>
      <c r="AI20" s="77" t="str">
        <f>IF(ISERROR(MATCH($B20,リレー男子申込!$Q$14:$Q$205,0)),"",VLOOKUP(MATCH($B20,リレー男子申込!$Q$14:$Q$205,0),リレー男子申込!$N$14:$V$205,9))</f>
        <v/>
      </c>
      <c r="AJ20" s="77" t="str">
        <f>IF($B20="","",IF(ISERROR(MATCH($B20,リレー男子申込!$AB$13:$AB$254,0)),"","○"))</f>
        <v/>
      </c>
      <c r="AK20" s="77" t="str">
        <f>IF(ISERROR(MATCH($B20,リレー男子申込!$AB$14:$AB$205,0)),"",VLOOKUP(MATCH($B20,リレー男子申込!$AB$14:$AB$205,0),リレー男子申込!$Y$14:$AG$205,9))</f>
        <v/>
      </c>
      <c r="AM20" s="124" t="str">
        <f t="shared" si="1"/>
        <v/>
      </c>
      <c r="AN20" t="str">
        <f t="shared" si="3"/>
        <v/>
      </c>
      <c r="AO20" t="str">
        <f t="shared" si="4"/>
        <v/>
      </c>
      <c r="AP20" t="str">
        <f t="shared" si="5"/>
        <v/>
      </c>
      <c r="AQ20" t="str">
        <f t="shared" si="6"/>
        <v/>
      </c>
      <c r="AR20" t="str">
        <f t="shared" si="7"/>
        <v/>
      </c>
      <c r="AS20" t="str">
        <f t="shared" si="8"/>
        <v/>
      </c>
      <c r="AT20" t="str">
        <f t="shared" si="9"/>
        <v/>
      </c>
      <c r="AU20" t="str">
        <f t="shared" si="10"/>
        <v/>
      </c>
      <c r="AV20" t="str">
        <f t="shared" si="11"/>
        <v/>
      </c>
      <c r="AW20" t="str">
        <f t="shared" si="12"/>
        <v/>
      </c>
      <c r="AX20" t="str">
        <f t="shared" si="13"/>
        <v/>
      </c>
      <c r="AY20" t="str">
        <f t="shared" si="14"/>
        <v/>
      </c>
    </row>
    <row r="21" spans="1:51">
      <c r="A21" s="19">
        <f t="shared" si="15"/>
        <v>13</v>
      </c>
      <c r="B21" s="49"/>
      <c r="C21" s="57"/>
      <c r="D21" s="47"/>
      <c r="E21" s="203"/>
      <c r="F21" s="196" t="str">
        <f>IF(B21="","",VLOOKUP(B21,中学校名!$B$3:$D$120,2,TRUE))</f>
        <v/>
      </c>
      <c r="G21" s="154" t="str">
        <f t="shared" si="2"/>
        <v/>
      </c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77" t="str">
        <f>IF($B21="","",IF(ISERROR(MATCH($B21,リレー男子申込!$Q$13:$Q$254,0)),"","○"))</f>
        <v/>
      </c>
      <c r="AI21" s="77" t="str">
        <f>IF(ISERROR(MATCH($B21,リレー男子申込!$Q$14:$Q$205,0)),"",VLOOKUP(MATCH($B21,リレー男子申込!$Q$14:$Q$205,0),リレー男子申込!$N$14:$V$205,9))</f>
        <v/>
      </c>
      <c r="AJ21" s="77" t="str">
        <f>IF($B21="","",IF(ISERROR(MATCH($B21,リレー男子申込!$AB$13:$AB$254,0)),"","○"))</f>
        <v/>
      </c>
      <c r="AK21" s="77" t="str">
        <f>IF(ISERROR(MATCH($B21,リレー男子申込!$AB$14:$AB$205,0)),"",VLOOKUP(MATCH($B21,リレー男子申込!$AB$14:$AB$205,0),リレー男子申込!$Y$14:$AG$205,9))</f>
        <v/>
      </c>
      <c r="AM21" s="124" t="str">
        <f t="shared" si="1"/>
        <v/>
      </c>
      <c r="AN21" t="str">
        <f t="shared" si="3"/>
        <v/>
      </c>
      <c r="AO21" t="str">
        <f t="shared" si="4"/>
        <v/>
      </c>
      <c r="AP21" t="str">
        <f t="shared" si="5"/>
        <v/>
      </c>
      <c r="AQ21" t="str">
        <f t="shared" si="6"/>
        <v/>
      </c>
      <c r="AR21" t="str">
        <f t="shared" si="7"/>
        <v/>
      </c>
      <c r="AS21" t="str">
        <f t="shared" si="8"/>
        <v/>
      </c>
      <c r="AT21" t="str">
        <f t="shared" si="9"/>
        <v/>
      </c>
      <c r="AU21" t="str">
        <f t="shared" si="10"/>
        <v/>
      </c>
      <c r="AV21" t="str">
        <f t="shared" si="11"/>
        <v/>
      </c>
      <c r="AW21" t="str">
        <f t="shared" si="12"/>
        <v/>
      </c>
      <c r="AX21" t="str">
        <f t="shared" si="13"/>
        <v/>
      </c>
      <c r="AY21" t="str">
        <f t="shared" si="14"/>
        <v/>
      </c>
    </row>
    <row r="22" spans="1:51">
      <c r="A22" s="19">
        <f t="shared" si="15"/>
        <v>14</v>
      </c>
      <c r="B22" s="49"/>
      <c r="C22" s="57"/>
      <c r="D22" s="47"/>
      <c r="E22" s="203"/>
      <c r="F22" s="196" t="str">
        <f>IF(B22="","",VLOOKUP(B22,中学校名!$B$3:$D$120,2,TRUE))</f>
        <v/>
      </c>
      <c r="G22" s="154" t="str">
        <f t="shared" si="2"/>
        <v/>
      </c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77" t="str">
        <f>IF($B22="","",IF(ISERROR(MATCH($B22,リレー男子申込!$Q$13:$Q$254,0)),"","○"))</f>
        <v/>
      </c>
      <c r="AI22" s="77" t="str">
        <f>IF(ISERROR(MATCH($B22,リレー男子申込!$Q$14:$Q$205,0)),"",VLOOKUP(MATCH($B22,リレー男子申込!$Q$14:$Q$205,0),リレー男子申込!$N$14:$V$205,9))</f>
        <v/>
      </c>
      <c r="AJ22" s="77" t="str">
        <f>IF($B22="","",IF(ISERROR(MATCH($B22,リレー男子申込!$AB$13:$AB$254,0)),"","○"))</f>
        <v/>
      </c>
      <c r="AK22" s="77" t="str">
        <f>IF(ISERROR(MATCH($B22,リレー男子申込!$AB$14:$AB$205,0)),"",VLOOKUP(MATCH($B22,リレー男子申込!$AB$14:$AB$205,0),リレー男子申込!$Y$14:$AG$205,9))</f>
        <v/>
      </c>
      <c r="AM22" s="124" t="str">
        <f t="shared" si="1"/>
        <v/>
      </c>
      <c r="AN22" t="str">
        <f t="shared" si="3"/>
        <v/>
      </c>
      <c r="AO22" t="str">
        <f t="shared" si="4"/>
        <v/>
      </c>
      <c r="AP22" t="str">
        <f t="shared" si="5"/>
        <v/>
      </c>
      <c r="AQ22" t="str">
        <f t="shared" si="6"/>
        <v/>
      </c>
      <c r="AR22" t="str">
        <f t="shared" si="7"/>
        <v/>
      </c>
      <c r="AS22" t="str">
        <f t="shared" si="8"/>
        <v/>
      </c>
      <c r="AT22" t="str">
        <f t="shared" si="9"/>
        <v/>
      </c>
      <c r="AU22" t="str">
        <f t="shared" si="10"/>
        <v/>
      </c>
      <c r="AV22" t="str">
        <f t="shared" si="11"/>
        <v/>
      </c>
      <c r="AW22" t="str">
        <f t="shared" si="12"/>
        <v/>
      </c>
      <c r="AX22" t="str">
        <f t="shared" si="13"/>
        <v/>
      </c>
      <c r="AY22" t="str">
        <f t="shared" si="14"/>
        <v/>
      </c>
    </row>
    <row r="23" spans="1:51">
      <c r="A23" s="19">
        <f t="shared" si="15"/>
        <v>15</v>
      </c>
      <c r="B23" s="49"/>
      <c r="C23" s="57"/>
      <c r="D23" s="47"/>
      <c r="E23" s="203"/>
      <c r="F23" s="196" t="str">
        <f>IF(B23="","",VLOOKUP(B23,中学校名!$B$3:$D$120,2,TRUE))</f>
        <v/>
      </c>
      <c r="G23" s="154" t="str">
        <f t="shared" si="2"/>
        <v/>
      </c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77" t="str">
        <f>IF($B23="","",IF(ISERROR(MATCH($B23,リレー男子申込!$Q$13:$Q$254,0)),"","○"))</f>
        <v/>
      </c>
      <c r="AI23" s="77" t="str">
        <f>IF(ISERROR(MATCH($B23,リレー男子申込!$Q$14:$Q$205,0)),"",VLOOKUP(MATCH($B23,リレー男子申込!$Q$14:$Q$205,0),リレー男子申込!$N$14:$V$205,9))</f>
        <v/>
      </c>
      <c r="AJ23" s="77" t="str">
        <f>IF($B23="","",IF(ISERROR(MATCH($B23,リレー男子申込!$AB$13:$AB$254,0)),"","○"))</f>
        <v/>
      </c>
      <c r="AK23" s="77" t="str">
        <f>IF(ISERROR(MATCH($B23,リレー男子申込!$AB$14:$AB$205,0)),"",VLOOKUP(MATCH($B23,リレー男子申込!$AB$14:$AB$205,0),リレー男子申込!$Y$14:$AG$205,9))</f>
        <v/>
      </c>
      <c r="AM23" s="124" t="str">
        <f t="shared" si="1"/>
        <v/>
      </c>
      <c r="AN23" t="str">
        <f t="shared" si="3"/>
        <v/>
      </c>
      <c r="AO23" t="str">
        <f t="shared" si="4"/>
        <v/>
      </c>
      <c r="AP23" t="str">
        <f t="shared" si="5"/>
        <v/>
      </c>
      <c r="AQ23" t="str">
        <f t="shared" si="6"/>
        <v/>
      </c>
      <c r="AR23" t="str">
        <f t="shared" si="7"/>
        <v/>
      </c>
      <c r="AS23" t="str">
        <f t="shared" si="8"/>
        <v/>
      </c>
      <c r="AT23" t="str">
        <f t="shared" si="9"/>
        <v/>
      </c>
      <c r="AU23" t="str">
        <f t="shared" si="10"/>
        <v/>
      </c>
      <c r="AV23" t="str">
        <f t="shared" si="11"/>
        <v/>
      </c>
      <c r="AW23" t="str">
        <f t="shared" si="12"/>
        <v/>
      </c>
      <c r="AX23" t="str">
        <f t="shared" si="13"/>
        <v/>
      </c>
      <c r="AY23" t="str">
        <f t="shared" si="14"/>
        <v/>
      </c>
    </row>
    <row r="24" spans="1:51">
      <c r="A24" s="19">
        <f t="shared" si="15"/>
        <v>16</v>
      </c>
      <c r="B24" s="49"/>
      <c r="C24" s="57"/>
      <c r="D24" s="47"/>
      <c r="E24" s="203"/>
      <c r="F24" s="196" t="str">
        <f>IF(B24="","",VLOOKUP(B24,中学校名!$B$3:$D$120,2,TRUE))</f>
        <v/>
      </c>
      <c r="G24" s="154" t="str">
        <f t="shared" si="2"/>
        <v/>
      </c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77" t="str">
        <f>IF($B24="","",IF(ISERROR(MATCH($B24,リレー男子申込!$Q$13:$Q$254,0)),"","○"))</f>
        <v/>
      </c>
      <c r="AI24" s="77" t="str">
        <f>IF(ISERROR(MATCH($B24,リレー男子申込!$Q$14:$Q$205,0)),"",VLOOKUP(MATCH($B24,リレー男子申込!$Q$14:$Q$205,0),リレー男子申込!$N$14:$V$205,9))</f>
        <v/>
      </c>
      <c r="AJ24" s="77" t="str">
        <f>IF($B24="","",IF(ISERROR(MATCH($B24,リレー男子申込!$AB$13:$AB$254,0)),"","○"))</f>
        <v/>
      </c>
      <c r="AK24" s="77" t="str">
        <f>IF(ISERROR(MATCH($B24,リレー男子申込!$AB$14:$AB$205,0)),"",VLOOKUP(MATCH($B24,リレー男子申込!$AB$14:$AB$205,0),リレー男子申込!$Y$14:$AG$205,9))</f>
        <v/>
      </c>
      <c r="AM24" s="124" t="str">
        <f t="shared" si="1"/>
        <v/>
      </c>
      <c r="AN24" t="str">
        <f t="shared" si="3"/>
        <v/>
      </c>
      <c r="AO24" t="str">
        <f t="shared" si="4"/>
        <v/>
      </c>
      <c r="AP24" t="str">
        <f t="shared" si="5"/>
        <v/>
      </c>
      <c r="AQ24" t="str">
        <f t="shared" si="6"/>
        <v/>
      </c>
      <c r="AR24" t="str">
        <f t="shared" si="7"/>
        <v/>
      </c>
      <c r="AS24" t="str">
        <f t="shared" si="8"/>
        <v/>
      </c>
      <c r="AT24" t="str">
        <f t="shared" si="9"/>
        <v/>
      </c>
      <c r="AU24" t="str">
        <f t="shared" si="10"/>
        <v/>
      </c>
      <c r="AV24" t="str">
        <f t="shared" si="11"/>
        <v/>
      </c>
      <c r="AW24" t="str">
        <f t="shared" si="12"/>
        <v/>
      </c>
      <c r="AX24" t="str">
        <f t="shared" si="13"/>
        <v/>
      </c>
      <c r="AY24" t="str">
        <f t="shared" si="14"/>
        <v/>
      </c>
    </row>
    <row r="25" spans="1:51">
      <c r="A25" s="19">
        <f t="shared" si="15"/>
        <v>17</v>
      </c>
      <c r="B25" s="49"/>
      <c r="C25" s="57"/>
      <c r="D25" s="47"/>
      <c r="E25" s="203"/>
      <c r="F25" s="196" t="str">
        <f>IF(B25="","",VLOOKUP(B25,中学校名!$B$3:$D$120,2,TRUE))</f>
        <v/>
      </c>
      <c r="G25" s="154" t="str">
        <f t="shared" si="2"/>
        <v/>
      </c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77" t="str">
        <f>IF($B25="","",IF(ISERROR(MATCH($B25,リレー男子申込!$Q$13:$Q$254,0)),"","○"))</f>
        <v/>
      </c>
      <c r="AI25" s="77" t="str">
        <f>IF(ISERROR(MATCH($B25,リレー男子申込!$Q$14:$Q$205,0)),"",VLOOKUP(MATCH($B25,リレー男子申込!$Q$14:$Q$205,0),リレー男子申込!$N$14:$V$205,9))</f>
        <v/>
      </c>
      <c r="AJ25" s="77" t="str">
        <f>IF($B25="","",IF(ISERROR(MATCH($B25,リレー男子申込!$AB$13:$AB$254,0)),"","○"))</f>
        <v/>
      </c>
      <c r="AK25" s="77" t="str">
        <f>IF(ISERROR(MATCH($B25,リレー男子申込!$AB$14:$AB$205,0)),"",VLOOKUP(MATCH($B25,リレー男子申込!$AB$14:$AB$205,0),リレー男子申込!$Y$14:$AG$205,9))</f>
        <v/>
      </c>
      <c r="AM25" s="124" t="str">
        <f t="shared" si="1"/>
        <v/>
      </c>
      <c r="AN25" t="str">
        <f t="shared" si="3"/>
        <v/>
      </c>
      <c r="AO25" t="str">
        <f t="shared" si="4"/>
        <v/>
      </c>
      <c r="AP25" t="str">
        <f t="shared" si="5"/>
        <v/>
      </c>
      <c r="AQ25" t="str">
        <f t="shared" si="6"/>
        <v/>
      </c>
      <c r="AR25" t="str">
        <f t="shared" si="7"/>
        <v/>
      </c>
      <c r="AS25" t="str">
        <f t="shared" si="8"/>
        <v/>
      </c>
      <c r="AT25" t="str">
        <f t="shared" si="9"/>
        <v/>
      </c>
      <c r="AU25" t="str">
        <f t="shared" si="10"/>
        <v/>
      </c>
      <c r="AV25" t="str">
        <f t="shared" si="11"/>
        <v/>
      </c>
      <c r="AW25" t="str">
        <f t="shared" si="12"/>
        <v/>
      </c>
      <c r="AX25" t="str">
        <f t="shared" si="13"/>
        <v/>
      </c>
      <c r="AY25" t="str">
        <f t="shared" si="14"/>
        <v/>
      </c>
    </row>
    <row r="26" spans="1:51">
      <c r="A26" s="19">
        <f t="shared" si="15"/>
        <v>18</v>
      </c>
      <c r="B26" s="49"/>
      <c r="C26" s="57"/>
      <c r="D26" s="47"/>
      <c r="E26" s="203"/>
      <c r="F26" s="196" t="str">
        <f>IF(B26="","",VLOOKUP(B26,中学校名!$B$3:$D$120,2,TRUE))</f>
        <v/>
      </c>
      <c r="G26" s="154" t="str">
        <f t="shared" si="2"/>
        <v/>
      </c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77" t="str">
        <f>IF($B26="","",IF(ISERROR(MATCH($B26,リレー男子申込!$Q$13:$Q$254,0)),"","○"))</f>
        <v/>
      </c>
      <c r="AI26" s="77" t="str">
        <f>IF(ISERROR(MATCH($B26,リレー男子申込!$Q$14:$Q$205,0)),"",VLOOKUP(MATCH($B26,リレー男子申込!$Q$14:$Q$205,0),リレー男子申込!$N$14:$V$205,9))</f>
        <v/>
      </c>
      <c r="AJ26" s="77" t="str">
        <f>IF($B26="","",IF(ISERROR(MATCH($B26,リレー男子申込!$AB$13:$AB$254,0)),"","○"))</f>
        <v/>
      </c>
      <c r="AK26" s="77" t="str">
        <f>IF(ISERROR(MATCH($B26,リレー男子申込!$AB$14:$AB$205,0)),"",VLOOKUP(MATCH($B26,リレー男子申込!$AB$14:$AB$205,0),リレー男子申込!$Y$14:$AG$205,9))</f>
        <v/>
      </c>
      <c r="AM26" s="124" t="str">
        <f t="shared" si="1"/>
        <v/>
      </c>
      <c r="AN26" t="str">
        <f t="shared" si="3"/>
        <v/>
      </c>
      <c r="AO26" t="str">
        <f t="shared" si="4"/>
        <v/>
      </c>
      <c r="AP26" t="str">
        <f t="shared" si="5"/>
        <v/>
      </c>
      <c r="AQ26" t="str">
        <f t="shared" si="6"/>
        <v/>
      </c>
      <c r="AR26" t="str">
        <f t="shared" si="7"/>
        <v/>
      </c>
      <c r="AS26" t="str">
        <f t="shared" si="8"/>
        <v/>
      </c>
      <c r="AT26" t="str">
        <f t="shared" si="9"/>
        <v/>
      </c>
      <c r="AU26" t="str">
        <f t="shared" si="10"/>
        <v/>
      </c>
      <c r="AV26" t="str">
        <f t="shared" si="11"/>
        <v/>
      </c>
      <c r="AW26" t="str">
        <f t="shared" si="12"/>
        <v/>
      </c>
      <c r="AX26" t="str">
        <f t="shared" si="13"/>
        <v/>
      </c>
      <c r="AY26" t="str">
        <f t="shared" si="14"/>
        <v/>
      </c>
    </row>
    <row r="27" spans="1:51">
      <c r="A27" s="19">
        <f t="shared" si="15"/>
        <v>19</v>
      </c>
      <c r="B27" s="50"/>
      <c r="C27" s="58"/>
      <c r="D27" s="48"/>
      <c r="E27" s="204"/>
      <c r="F27" s="196" t="str">
        <f>IF(B27="","",VLOOKUP(B27,中学校名!$B$3:$D$120,2,TRUE))</f>
        <v/>
      </c>
      <c r="G27" s="154" t="str">
        <f t="shared" si="2"/>
        <v/>
      </c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77" t="str">
        <f>IF($B27="","",IF(ISERROR(MATCH($B27,リレー男子申込!$Q$13:$Q$254,0)),"","○"))</f>
        <v/>
      </c>
      <c r="AI27" s="77" t="str">
        <f>IF(ISERROR(MATCH($B27,リレー男子申込!$Q$14:$Q$205,0)),"",VLOOKUP(MATCH($B27,リレー男子申込!$Q$14:$Q$205,0),リレー男子申込!$N$14:$V$205,9))</f>
        <v/>
      </c>
      <c r="AJ27" s="77" t="str">
        <f>IF($B27="","",IF(ISERROR(MATCH($B27,リレー男子申込!$AB$13:$AB$254,0)),"","○"))</f>
        <v/>
      </c>
      <c r="AK27" s="77" t="str">
        <f>IF(ISERROR(MATCH($B27,リレー男子申込!$AB$14:$AB$205,0)),"",VLOOKUP(MATCH($B27,リレー男子申込!$AB$14:$AB$205,0),リレー男子申込!$Y$14:$AG$205,9))</f>
        <v/>
      </c>
      <c r="AM27" s="124" t="str">
        <f t="shared" si="1"/>
        <v/>
      </c>
      <c r="AN27" t="str">
        <f t="shared" si="3"/>
        <v/>
      </c>
      <c r="AO27" t="str">
        <f t="shared" si="4"/>
        <v/>
      </c>
      <c r="AP27" t="str">
        <f t="shared" si="5"/>
        <v/>
      </c>
      <c r="AQ27" t="str">
        <f t="shared" si="6"/>
        <v/>
      </c>
      <c r="AR27" t="str">
        <f t="shared" si="7"/>
        <v/>
      </c>
      <c r="AS27" t="str">
        <f t="shared" si="8"/>
        <v/>
      </c>
      <c r="AT27" t="str">
        <f t="shared" si="9"/>
        <v/>
      </c>
      <c r="AU27" t="str">
        <f t="shared" si="10"/>
        <v/>
      </c>
      <c r="AV27" t="str">
        <f t="shared" si="11"/>
        <v/>
      </c>
      <c r="AW27" t="str">
        <f t="shared" si="12"/>
        <v/>
      </c>
      <c r="AX27" t="str">
        <f t="shared" si="13"/>
        <v/>
      </c>
      <c r="AY27" t="str">
        <f t="shared" si="14"/>
        <v/>
      </c>
    </row>
    <row r="28" spans="1:51">
      <c r="A28" s="19">
        <f t="shared" si="15"/>
        <v>20</v>
      </c>
      <c r="B28" s="67"/>
      <c r="C28" s="74"/>
      <c r="D28" s="75"/>
      <c r="E28" s="207"/>
      <c r="F28" s="199" t="str">
        <f>IF(B28="","",VLOOKUP(B28,中学校名!$B$3:$D$120,2,TRUE))</f>
        <v/>
      </c>
      <c r="G28" s="155" t="str">
        <f t="shared" si="2"/>
        <v/>
      </c>
      <c r="H28" s="78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80" t="str">
        <f>IF($B28="","",IF(ISERROR(MATCH($B28,リレー男子申込!$Q$13:$Q$254,0)),"","○"))</f>
        <v/>
      </c>
      <c r="AI28" s="80" t="str">
        <f>IF(ISERROR(MATCH($B28,リレー男子申込!$Q$14:$Q$205,0)),"",VLOOKUP(MATCH($B28,リレー男子申込!$Q$14:$Q$205,0),リレー男子申込!$N$14:$V$205,9))</f>
        <v/>
      </c>
      <c r="AJ28" s="80" t="str">
        <f>IF($B28="","",IF(ISERROR(MATCH($B28,リレー男子申込!$AB$13:$AB$254,0)),"","○"))</f>
        <v/>
      </c>
      <c r="AK28" s="80" t="str">
        <f>IF(ISERROR(MATCH($B28,リレー男子申込!$AB$14:$AB$205,0)),"",VLOOKUP(MATCH($B28,リレー男子申込!$AB$14:$AB$205,0),リレー男子申込!$Y$14:$AG$205,9))</f>
        <v/>
      </c>
      <c r="AM28" s="124" t="str">
        <f t="shared" si="1"/>
        <v/>
      </c>
      <c r="AN28" t="str">
        <f t="shared" si="3"/>
        <v/>
      </c>
      <c r="AO28" t="str">
        <f t="shared" si="4"/>
        <v/>
      </c>
      <c r="AP28" t="str">
        <f t="shared" si="5"/>
        <v/>
      </c>
      <c r="AQ28" t="str">
        <f t="shared" si="6"/>
        <v/>
      </c>
      <c r="AR28" t="str">
        <f t="shared" si="7"/>
        <v/>
      </c>
      <c r="AS28" t="str">
        <f t="shared" si="8"/>
        <v/>
      </c>
      <c r="AT28" t="str">
        <f t="shared" si="9"/>
        <v/>
      </c>
      <c r="AU28" t="str">
        <f t="shared" si="10"/>
        <v/>
      </c>
      <c r="AV28" t="str">
        <f t="shared" si="11"/>
        <v/>
      </c>
      <c r="AW28" t="str">
        <f t="shared" si="12"/>
        <v/>
      </c>
      <c r="AX28" t="str">
        <f t="shared" si="13"/>
        <v/>
      </c>
      <c r="AY28" t="str">
        <f t="shared" si="14"/>
        <v/>
      </c>
    </row>
    <row r="29" spans="1:51">
      <c r="A29" s="19">
        <f t="shared" si="15"/>
        <v>21</v>
      </c>
      <c r="B29" s="53"/>
      <c r="C29" s="56"/>
      <c r="D29" s="46"/>
      <c r="E29" s="202"/>
      <c r="F29" s="195" t="str">
        <f>IF(B29="","",VLOOKUP(B29,中学校名!$B$3:$D$120,2,TRUE))</f>
        <v/>
      </c>
      <c r="G29" s="153" t="str">
        <f t="shared" si="2"/>
        <v/>
      </c>
      <c r="H29" s="3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76" t="str">
        <f>IF($B29="","",IF(ISERROR(MATCH($B29,リレー男子申込!$Q$13:$Q$254,0)),"","○"))</f>
        <v/>
      </c>
      <c r="AI29" s="76" t="str">
        <f>IF(ISERROR(MATCH($B29,リレー男子申込!$Q$14:$Q$205,0)),"",VLOOKUP(MATCH($B29,リレー男子申込!$Q$14:$Q$205,0),リレー男子申込!$N$14:$V$205,9))</f>
        <v/>
      </c>
      <c r="AJ29" s="76" t="str">
        <f>IF($B29="","",IF(ISERROR(MATCH($B29,リレー男子申込!$AB$13:$AB$254,0)),"","○"))</f>
        <v/>
      </c>
      <c r="AK29" s="76" t="str">
        <f>IF(ISERROR(MATCH($B29,リレー男子申込!$AB$14:$AB$205,0)),"",VLOOKUP(MATCH($B29,リレー男子申込!$AB$14:$AB$205,0),リレー男子申込!$Y$14:$AG$205,9))</f>
        <v/>
      </c>
      <c r="AM29" s="124" t="str">
        <f t="shared" si="1"/>
        <v/>
      </c>
      <c r="AN29" t="str">
        <f t="shared" si="3"/>
        <v/>
      </c>
      <c r="AO29" t="str">
        <f t="shared" si="4"/>
        <v/>
      </c>
      <c r="AP29" t="str">
        <f t="shared" si="5"/>
        <v/>
      </c>
      <c r="AQ29" t="str">
        <f t="shared" si="6"/>
        <v/>
      </c>
      <c r="AR29" t="str">
        <f t="shared" si="7"/>
        <v/>
      </c>
      <c r="AS29" t="str">
        <f t="shared" si="8"/>
        <v/>
      </c>
      <c r="AT29" t="str">
        <f t="shared" si="9"/>
        <v/>
      </c>
      <c r="AU29" t="str">
        <f t="shared" si="10"/>
        <v/>
      </c>
      <c r="AV29" t="str">
        <f t="shared" si="11"/>
        <v/>
      </c>
      <c r="AW29" t="str">
        <f t="shared" si="12"/>
        <v/>
      </c>
      <c r="AX29" t="str">
        <f t="shared" si="13"/>
        <v/>
      </c>
      <c r="AY29" t="str">
        <f t="shared" si="14"/>
        <v/>
      </c>
    </row>
    <row r="30" spans="1:51">
      <c r="A30" s="19">
        <f t="shared" si="15"/>
        <v>22</v>
      </c>
      <c r="B30" s="49"/>
      <c r="C30" s="57"/>
      <c r="D30" s="47"/>
      <c r="E30" s="203"/>
      <c r="F30" s="196" t="str">
        <f>IF(B30="","",VLOOKUP(B30,中学校名!$B$3:$D$120,2,TRUE))</f>
        <v/>
      </c>
      <c r="G30" s="154" t="str">
        <f t="shared" si="2"/>
        <v/>
      </c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77" t="str">
        <f>IF($B30="","",IF(ISERROR(MATCH($B30,リレー男子申込!$Q$13:$Q$254,0)),"","○"))</f>
        <v/>
      </c>
      <c r="AI30" s="77" t="str">
        <f>IF(ISERROR(MATCH($B30,リレー男子申込!$Q$14:$Q$205,0)),"",VLOOKUP(MATCH($B30,リレー男子申込!$Q$14:$Q$205,0),リレー男子申込!$N$14:$V$205,9))</f>
        <v/>
      </c>
      <c r="AJ30" s="77" t="str">
        <f>IF($B30="","",IF(ISERROR(MATCH($B30,リレー男子申込!$AB$13:$AB$254,0)),"","○"))</f>
        <v/>
      </c>
      <c r="AK30" s="77" t="str">
        <f>IF(ISERROR(MATCH($B30,リレー男子申込!$AB$14:$AB$205,0)),"",VLOOKUP(MATCH($B30,リレー男子申込!$AB$14:$AB$205,0),リレー男子申込!$Y$14:$AG$205,9))</f>
        <v/>
      </c>
      <c r="AM30" s="124" t="str">
        <f t="shared" si="1"/>
        <v/>
      </c>
      <c r="AN30" t="str">
        <f t="shared" si="3"/>
        <v/>
      </c>
      <c r="AO30" t="str">
        <f t="shared" si="4"/>
        <v/>
      </c>
      <c r="AP30" t="str">
        <f t="shared" si="5"/>
        <v/>
      </c>
      <c r="AQ30" t="str">
        <f t="shared" si="6"/>
        <v/>
      </c>
      <c r="AR30" t="str">
        <f t="shared" si="7"/>
        <v/>
      </c>
      <c r="AS30" t="str">
        <f t="shared" si="8"/>
        <v/>
      </c>
      <c r="AT30" t="str">
        <f t="shared" si="9"/>
        <v/>
      </c>
      <c r="AU30" t="str">
        <f t="shared" si="10"/>
        <v/>
      </c>
      <c r="AV30" t="str">
        <f t="shared" si="11"/>
        <v/>
      </c>
      <c r="AW30" t="str">
        <f t="shared" si="12"/>
        <v/>
      </c>
      <c r="AX30" t="str">
        <f t="shared" si="13"/>
        <v/>
      </c>
      <c r="AY30" t="str">
        <f t="shared" si="14"/>
        <v/>
      </c>
    </row>
    <row r="31" spans="1:51">
      <c r="A31" s="19">
        <f t="shared" si="15"/>
        <v>23</v>
      </c>
      <c r="B31" s="49"/>
      <c r="C31" s="57"/>
      <c r="D31" s="47"/>
      <c r="E31" s="203"/>
      <c r="F31" s="196" t="str">
        <f>IF(B31="","",VLOOKUP(B31,中学校名!$B$3:$D$120,2,TRUE))</f>
        <v/>
      </c>
      <c r="G31" s="154" t="str">
        <f t="shared" si="2"/>
        <v/>
      </c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77" t="str">
        <f>IF($B31="","",IF(ISERROR(MATCH($B31,リレー男子申込!$Q$13:$Q$254,0)),"","○"))</f>
        <v/>
      </c>
      <c r="AI31" s="77" t="str">
        <f>IF(ISERROR(MATCH($B31,リレー男子申込!$Q$14:$Q$205,0)),"",VLOOKUP(MATCH($B31,リレー男子申込!$Q$14:$Q$205,0),リレー男子申込!$N$14:$V$205,9))</f>
        <v/>
      </c>
      <c r="AJ31" s="77" t="str">
        <f>IF($B31="","",IF(ISERROR(MATCH($B31,リレー男子申込!$AB$13:$AB$254,0)),"","○"))</f>
        <v/>
      </c>
      <c r="AK31" s="77" t="str">
        <f>IF(ISERROR(MATCH($B31,リレー男子申込!$AB$14:$AB$205,0)),"",VLOOKUP(MATCH($B31,リレー男子申込!$AB$14:$AB$205,0),リレー男子申込!$Y$14:$AG$205,9))</f>
        <v/>
      </c>
      <c r="AM31" s="124" t="str">
        <f t="shared" si="1"/>
        <v/>
      </c>
      <c r="AN31" t="str">
        <f t="shared" si="3"/>
        <v/>
      </c>
      <c r="AO31" t="str">
        <f t="shared" si="4"/>
        <v/>
      </c>
      <c r="AP31" t="str">
        <f t="shared" si="5"/>
        <v/>
      </c>
      <c r="AQ31" t="str">
        <f t="shared" si="6"/>
        <v/>
      </c>
      <c r="AR31" t="str">
        <f t="shared" si="7"/>
        <v/>
      </c>
      <c r="AS31" t="str">
        <f t="shared" si="8"/>
        <v/>
      </c>
      <c r="AT31" t="str">
        <f t="shared" si="9"/>
        <v/>
      </c>
      <c r="AU31" t="str">
        <f t="shared" si="10"/>
        <v/>
      </c>
      <c r="AV31" t="str">
        <f t="shared" si="11"/>
        <v/>
      </c>
      <c r="AW31" t="str">
        <f t="shared" si="12"/>
        <v/>
      </c>
      <c r="AX31" t="str">
        <f t="shared" si="13"/>
        <v/>
      </c>
      <c r="AY31" t="str">
        <f t="shared" si="14"/>
        <v/>
      </c>
    </row>
    <row r="32" spans="1:51">
      <c r="A32" s="19">
        <f t="shared" si="15"/>
        <v>24</v>
      </c>
      <c r="B32" s="54"/>
      <c r="C32" s="58"/>
      <c r="D32" s="48"/>
      <c r="E32" s="204"/>
      <c r="F32" s="196" t="str">
        <f>IF(B32="","",VLOOKUP(B32,中学校名!$B$3:$D$120,2,TRUE))</f>
        <v/>
      </c>
      <c r="G32" s="156" t="str">
        <f t="shared" si="2"/>
        <v/>
      </c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77" t="str">
        <f>IF($B32="","",IF(ISERROR(MATCH($B32,リレー男子申込!$Q$13:$Q$254,0)),"","○"))</f>
        <v/>
      </c>
      <c r="AI32" s="77" t="str">
        <f>IF(ISERROR(MATCH($B32,リレー男子申込!$Q$14:$Q$205,0)),"",VLOOKUP(MATCH($B32,リレー男子申込!$Q$14:$Q$205,0),リレー男子申込!$N$14:$V$205,9))</f>
        <v/>
      </c>
      <c r="AJ32" s="77" t="str">
        <f>IF($B32="","",IF(ISERROR(MATCH($B32,リレー男子申込!$AB$13:$AB$254,0)),"","○"))</f>
        <v/>
      </c>
      <c r="AK32" s="77" t="str">
        <f>IF(ISERROR(MATCH($B32,リレー男子申込!$AB$14:$AB$205,0)),"",VLOOKUP(MATCH($B32,リレー男子申込!$AB$14:$AB$205,0),リレー男子申込!$Y$14:$AG$205,9))</f>
        <v/>
      </c>
      <c r="AM32" s="124" t="str">
        <f t="shared" si="1"/>
        <v/>
      </c>
      <c r="AN32" t="str">
        <f t="shared" si="3"/>
        <v/>
      </c>
      <c r="AO32" t="str">
        <f t="shared" si="4"/>
        <v/>
      </c>
      <c r="AP32" t="str">
        <f t="shared" si="5"/>
        <v/>
      </c>
      <c r="AQ32" t="str">
        <f t="shared" si="6"/>
        <v/>
      </c>
      <c r="AR32" t="str">
        <f t="shared" si="7"/>
        <v/>
      </c>
      <c r="AS32" t="str">
        <f t="shared" si="8"/>
        <v/>
      </c>
      <c r="AT32" t="str">
        <f t="shared" si="9"/>
        <v/>
      </c>
      <c r="AU32" t="str">
        <f t="shared" si="10"/>
        <v/>
      </c>
      <c r="AV32" t="str">
        <f t="shared" si="11"/>
        <v/>
      </c>
      <c r="AW32" t="str">
        <f t="shared" si="12"/>
        <v/>
      </c>
      <c r="AX32" t="str">
        <f t="shared" si="13"/>
        <v/>
      </c>
      <c r="AY32" t="str">
        <f t="shared" si="14"/>
        <v/>
      </c>
    </row>
    <row r="33" spans="1:51">
      <c r="A33" s="19">
        <f t="shared" si="15"/>
        <v>25</v>
      </c>
      <c r="B33" s="49"/>
      <c r="C33" s="57"/>
      <c r="D33" s="47"/>
      <c r="E33" s="203"/>
      <c r="F33" s="196" t="str">
        <f>IF(B33="","",VLOOKUP(B33,中学校名!$B$3:$D$120,2,TRUE))</f>
        <v/>
      </c>
      <c r="G33" s="154" t="str">
        <f t="shared" si="2"/>
        <v/>
      </c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77" t="str">
        <f>IF($B33="","",IF(ISERROR(MATCH($B33,リレー男子申込!$Q$13:$Q$254,0)),"","○"))</f>
        <v/>
      </c>
      <c r="AI33" s="77" t="str">
        <f>IF(ISERROR(MATCH($B33,リレー男子申込!$Q$14:$Q$205,0)),"",VLOOKUP(MATCH($B33,リレー男子申込!$Q$14:$Q$205,0),リレー男子申込!$N$14:$V$205,9))</f>
        <v/>
      </c>
      <c r="AJ33" s="77" t="str">
        <f>IF($B33="","",IF(ISERROR(MATCH($B33,リレー男子申込!$AB$13:$AB$254,0)),"","○"))</f>
        <v/>
      </c>
      <c r="AK33" s="77" t="str">
        <f>IF(ISERROR(MATCH($B33,リレー男子申込!$AB$14:$AB$205,0)),"",VLOOKUP(MATCH($B33,リレー男子申込!$AB$14:$AB$205,0),リレー男子申込!$Y$14:$AG$205,9))</f>
        <v/>
      </c>
      <c r="AM33" s="124" t="str">
        <f t="shared" si="1"/>
        <v/>
      </c>
      <c r="AN33" t="str">
        <f t="shared" si="3"/>
        <v/>
      </c>
      <c r="AO33" t="str">
        <f t="shared" si="4"/>
        <v/>
      </c>
      <c r="AP33" t="str">
        <f t="shared" si="5"/>
        <v/>
      </c>
      <c r="AQ33" t="str">
        <f t="shared" si="6"/>
        <v/>
      </c>
      <c r="AR33" t="str">
        <f t="shared" si="7"/>
        <v/>
      </c>
      <c r="AS33" t="str">
        <f t="shared" si="8"/>
        <v/>
      </c>
      <c r="AT33" t="str">
        <f t="shared" si="9"/>
        <v/>
      </c>
      <c r="AU33" t="str">
        <f t="shared" si="10"/>
        <v/>
      </c>
      <c r="AV33" t="str">
        <f t="shared" si="11"/>
        <v/>
      </c>
      <c r="AW33" t="str">
        <f t="shared" si="12"/>
        <v/>
      </c>
      <c r="AX33" t="str">
        <f t="shared" si="13"/>
        <v/>
      </c>
      <c r="AY33" t="str">
        <f t="shared" si="14"/>
        <v/>
      </c>
    </row>
    <row r="34" spans="1:51">
      <c r="A34" s="19">
        <f t="shared" si="15"/>
        <v>26</v>
      </c>
      <c r="B34" s="49"/>
      <c r="C34" s="57"/>
      <c r="D34" s="47"/>
      <c r="E34" s="203"/>
      <c r="F34" s="196" t="str">
        <f>IF(B34="","",VLOOKUP(B34,中学校名!$B$3:$D$120,2,TRUE))</f>
        <v/>
      </c>
      <c r="G34" s="154" t="str">
        <f t="shared" si="2"/>
        <v/>
      </c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77" t="str">
        <f>IF($B34="","",IF(ISERROR(MATCH($B34,リレー男子申込!$Q$13:$Q$254,0)),"","○"))</f>
        <v/>
      </c>
      <c r="AI34" s="77" t="str">
        <f>IF(ISERROR(MATCH($B34,リレー男子申込!$Q$14:$Q$205,0)),"",VLOOKUP(MATCH($B34,リレー男子申込!$Q$14:$Q$205,0),リレー男子申込!$N$14:$V$205,9))</f>
        <v/>
      </c>
      <c r="AJ34" s="77" t="str">
        <f>IF($B34="","",IF(ISERROR(MATCH($B34,リレー男子申込!$AB$13:$AB$254,0)),"","○"))</f>
        <v/>
      </c>
      <c r="AK34" s="77" t="str">
        <f>IF(ISERROR(MATCH($B34,リレー男子申込!$AB$14:$AB$205,0)),"",VLOOKUP(MATCH($B34,リレー男子申込!$AB$14:$AB$205,0),リレー男子申込!$Y$14:$AG$205,9))</f>
        <v/>
      </c>
      <c r="AM34" s="124" t="str">
        <f t="shared" si="1"/>
        <v/>
      </c>
      <c r="AN34" t="str">
        <f t="shared" si="3"/>
        <v/>
      </c>
      <c r="AO34" t="str">
        <f t="shared" si="4"/>
        <v/>
      </c>
      <c r="AP34" t="str">
        <f t="shared" si="5"/>
        <v/>
      </c>
      <c r="AQ34" t="str">
        <f t="shared" si="6"/>
        <v/>
      </c>
      <c r="AR34" t="str">
        <f t="shared" si="7"/>
        <v/>
      </c>
      <c r="AS34" t="str">
        <f t="shared" si="8"/>
        <v/>
      </c>
      <c r="AT34" t="str">
        <f t="shared" si="9"/>
        <v/>
      </c>
      <c r="AU34" t="str">
        <f t="shared" si="10"/>
        <v/>
      </c>
      <c r="AV34" t="str">
        <f t="shared" si="11"/>
        <v/>
      </c>
      <c r="AW34" t="str">
        <f t="shared" si="12"/>
        <v/>
      </c>
      <c r="AX34" t="str">
        <f t="shared" si="13"/>
        <v/>
      </c>
      <c r="AY34" t="str">
        <f t="shared" si="14"/>
        <v/>
      </c>
    </row>
    <row r="35" spans="1:51">
      <c r="A35" s="19">
        <f t="shared" si="15"/>
        <v>27</v>
      </c>
      <c r="B35" s="49"/>
      <c r="C35" s="57"/>
      <c r="D35" s="47"/>
      <c r="E35" s="203"/>
      <c r="F35" s="196" t="str">
        <f>IF(B35="","",VLOOKUP(B35,中学校名!$B$3:$D$120,2,TRUE))</f>
        <v/>
      </c>
      <c r="G35" s="154" t="str">
        <f t="shared" si="2"/>
        <v/>
      </c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77" t="str">
        <f>IF($B35="","",IF(ISERROR(MATCH($B35,リレー男子申込!$Q$13:$Q$254,0)),"","○"))</f>
        <v/>
      </c>
      <c r="AI35" s="77" t="str">
        <f>IF(ISERROR(MATCH($B35,リレー男子申込!$Q$14:$Q$205,0)),"",VLOOKUP(MATCH($B35,リレー男子申込!$Q$14:$Q$205,0),リレー男子申込!$N$14:$V$205,9))</f>
        <v/>
      </c>
      <c r="AJ35" s="77" t="str">
        <f>IF($B35="","",IF(ISERROR(MATCH($B35,リレー男子申込!$AB$13:$AB$254,0)),"","○"))</f>
        <v/>
      </c>
      <c r="AK35" s="77" t="str">
        <f>IF(ISERROR(MATCH($B35,リレー男子申込!$AB$14:$AB$205,0)),"",VLOOKUP(MATCH($B35,リレー男子申込!$AB$14:$AB$205,0),リレー男子申込!$Y$14:$AG$205,9))</f>
        <v/>
      </c>
      <c r="AM35" s="124" t="str">
        <f t="shared" si="1"/>
        <v/>
      </c>
      <c r="AN35" t="str">
        <f t="shared" si="3"/>
        <v/>
      </c>
      <c r="AO35" t="str">
        <f t="shared" si="4"/>
        <v/>
      </c>
      <c r="AP35" t="str">
        <f t="shared" si="5"/>
        <v/>
      </c>
      <c r="AQ35" t="str">
        <f t="shared" si="6"/>
        <v/>
      </c>
      <c r="AR35" t="str">
        <f t="shared" si="7"/>
        <v/>
      </c>
      <c r="AS35" t="str">
        <f t="shared" si="8"/>
        <v/>
      </c>
      <c r="AT35" t="str">
        <f t="shared" si="9"/>
        <v/>
      </c>
      <c r="AU35" t="str">
        <f t="shared" si="10"/>
        <v/>
      </c>
      <c r="AV35" t="str">
        <f t="shared" si="11"/>
        <v/>
      </c>
      <c r="AW35" t="str">
        <f t="shared" si="12"/>
        <v/>
      </c>
      <c r="AX35" t="str">
        <f t="shared" si="13"/>
        <v/>
      </c>
      <c r="AY35" t="str">
        <f t="shared" si="14"/>
        <v/>
      </c>
    </row>
    <row r="36" spans="1:51">
      <c r="A36" s="19">
        <f t="shared" si="15"/>
        <v>28</v>
      </c>
      <c r="B36" s="49"/>
      <c r="C36" s="57"/>
      <c r="D36" s="47"/>
      <c r="E36" s="203"/>
      <c r="F36" s="196" t="str">
        <f>IF(B36="","",VLOOKUP(B36,中学校名!$B$3:$D$120,2,TRUE))</f>
        <v/>
      </c>
      <c r="G36" s="154" t="str">
        <f t="shared" si="2"/>
        <v/>
      </c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77" t="str">
        <f>IF($B36="","",IF(ISERROR(MATCH($B36,リレー男子申込!$Q$13:$Q$254,0)),"","○"))</f>
        <v/>
      </c>
      <c r="AI36" s="77" t="str">
        <f>IF(ISERROR(MATCH($B36,リレー男子申込!$Q$14:$Q$205,0)),"",VLOOKUP(MATCH($B36,リレー男子申込!$Q$14:$Q$205,0),リレー男子申込!$N$14:$V$205,9))</f>
        <v/>
      </c>
      <c r="AJ36" s="77" t="str">
        <f>IF($B36="","",IF(ISERROR(MATCH($B36,リレー男子申込!$AB$13:$AB$254,0)),"","○"))</f>
        <v/>
      </c>
      <c r="AK36" s="77" t="str">
        <f>IF(ISERROR(MATCH($B36,リレー男子申込!$AB$14:$AB$205,0)),"",VLOOKUP(MATCH($B36,リレー男子申込!$AB$14:$AB$205,0),リレー男子申込!$Y$14:$AG$205,9))</f>
        <v/>
      </c>
      <c r="AM36" s="124" t="str">
        <f t="shared" si="1"/>
        <v/>
      </c>
      <c r="AN36" t="str">
        <f t="shared" si="3"/>
        <v/>
      </c>
      <c r="AO36" t="str">
        <f t="shared" si="4"/>
        <v/>
      </c>
      <c r="AP36" t="str">
        <f t="shared" si="5"/>
        <v/>
      </c>
      <c r="AQ36" t="str">
        <f t="shared" si="6"/>
        <v/>
      </c>
      <c r="AR36" t="str">
        <f t="shared" si="7"/>
        <v/>
      </c>
      <c r="AS36" t="str">
        <f t="shared" si="8"/>
        <v/>
      </c>
      <c r="AT36" t="str">
        <f t="shared" si="9"/>
        <v/>
      </c>
      <c r="AU36" t="str">
        <f t="shared" si="10"/>
        <v/>
      </c>
      <c r="AV36" t="str">
        <f t="shared" si="11"/>
        <v/>
      </c>
      <c r="AW36" t="str">
        <f t="shared" si="12"/>
        <v/>
      </c>
      <c r="AX36" t="str">
        <f t="shared" si="13"/>
        <v/>
      </c>
      <c r="AY36" t="str">
        <f t="shared" si="14"/>
        <v/>
      </c>
    </row>
    <row r="37" spans="1:51">
      <c r="A37" s="19">
        <f t="shared" si="15"/>
        <v>29</v>
      </c>
      <c r="B37" s="49"/>
      <c r="C37" s="57"/>
      <c r="D37" s="47"/>
      <c r="E37" s="203"/>
      <c r="F37" s="196" t="str">
        <f>IF(B37="","",VLOOKUP(B37,中学校名!$B$3:$D$120,2,TRUE))</f>
        <v/>
      </c>
      <c r="G37" s="154" t="str">
        <f t="shared" si="2"/>
        <v/>
      </c>
      <c r="H37" s="39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77" t="str">
        <f>IF($B37="","",IF(ISERROR(MATCH($B37,リレー男子申込!$Q$13:$Q$254,0)),"","○"))</f>
        <v/>
      </c>
      <c r="AI37" s="77" t="str">
        <f>IF(ISERROR(MATCH($B37,リレー男子申込!$Q$14:$Q$205,0)),"",VLOOKUP(MATCH($B37,リレー男子申込!$Q$14:$Q$205,0),リレー男子申込!$N$14:$V$205,9))</f>
        <v/>
      </c>
      <c r="AJ37" s="77" t="str">
        <f>IF($B37="","",IF(ISERROR(MATCH($B37,リレー男子申込!$AB$13:$AB$254,0)),"","○"))</f>
        <v/>
      </c>
      <c r="AK37" s="77" t="str">
        <f>IF(ISERROR(MATCH($B37,リレー男子申込!$AB$14:$AB$205,0)),"",VLOOKUP(MATCH($B37,リレー男子申込!$AB$14:$AB$205,0),リレー男子申込!$Y$14:$AG$205,9))</f>
        <v/>
      </c>
      <c r="AM37" s="124" t="str">
        <f t="shared" si="1"/>
        <v/>
      </c>
      <c r="AN37" t="str">
        <f t="shared" si="3"/>
        <v/>
      </c>
      <c r="AO37" t="str">
        <f t="shared" si="4"/>
        <v/>
      </c>
      <c r="AP37" t="str">
        <f t="shared" si="5"/>
        <v/>
      </c>
      <c r="AQ37" t="str">
        <f t="shared" si="6"/>
        <v/>
      </c>
      <c r="AR37" t="str">
        <f t="shared" si="7"/>
        <v/>
      </c>
      <c r="AS37" t="str">
        <f t="shared" si="8"/>
        <v/>
      </c>
      <c r="AT37" t="str">
        <f t="shared" si="9"/>
        <v/>
      </c>
      <c r="AU37" t="str">
        <f t="shared" si="10"/>
        <v/>
      </c>
      <c r="AV37" t="str">
        <f t="shared" si="11"/>
        <v/>
      </c>
      <c r="AW37" t="str">
        <f t="shared" si="12"/>
        <v/>
      </c>
      <c r="AX37" t="str">
        <f t="shared" si="13"/>
        <v/>
      </c>
      <c r="AY37" t="str">
        <f t="shared" si="14"/>
        <v/>
      </c>
    </row>
    <row r="38" spans="1:51">
      <c r="A38" s="19">
        <f t="shared" si="15"/>
        <v>30</v>
      </c>
      <c r="B38" s="55"/>
      <c r="C38" s="60"/>
      <c r="D38" s="52"/>
      <c r="E38" s="205"/>
      <c r="F38" s="197" t="str">
        <f>IF(B38="","",VLOOKUP(B38,中学校名!$B$3:$D$120,2,TRUE))</f>
        <v/>
      </c>
      <c r="G38" s="157" t="str">
        <f t="shared" si="2"/>
        <v/>
      </c>
      <c r="H38" s="84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6" t="str">
        <f>IF($B38="","",IF(ISERROR(MATCH($B38,リレー男子申込!$Q$13:$Q$254,0)),"","○"))</f>
        <v/>
      </c>
      <c r="AI38" s="86" t="str">
        <f>IF(ISERROR(MATCH($B38,リレー男子申込!$Q$14:$Q$205,0)),"",VLOOKUP(MATCH($B38,リレー男子申込!$Q$14:$Q$205,0),リレー男子申込!$N$14:$V$205,9))</f>
        <v/>
      </c>
      <c r="AJ38" s="86" t="str">
        <f>IF($B38="","",IF(ISERROR(MATCH($B38,リレー男子申込!$AB$13:$AB$254,0)),"","○"))</f>
        <v/>
      </c>
      <c r="AK38" s="86" t="str">
        <f>IF(ISERROR(MATCH($B38,リレー男子申込!$AB$14:$AB$205,0)),"",VLOOKUP(MATCH($B38,リレー男子申込!$AB$14:$AB$205,0),リレー男子申込!$Y$14:$AG$205,9))</f>
        <v/>
      </c>
      <c r="AM38" s="124" t="str">
        <f t="shared" si="1"/>
        <v/>
      </c>
      <c r="AN38" t="str">
        <f t="shared" si="3"/>
        <v/>
      </c>
      <c r="AO38" t="str">
        <f t="shared" si="4"/>
        <v/>
      </c>
      <c r="AP38" t="str">
        <f t="shared" si="5"/>
        <v/>
      </c>
      <c r="AQ38" t="str">
        <f t="shared" si="6"/>
        <v/>
      </c>
      <c r="AR38" t="str">
        <f t="shared" si="7"/>
        <v/>
      </c>
      <c r="AS38" t="str">
        <f t="shared" si="8"/>
        <v/>
      </c>
      <c r="AT38" t="str">
        <f t="shared" si="9"/>
        <v/>
      </c>
      <c r="AU38" t="str">
        <f t="shared" si="10"/>
        <v/>
      </c>
      <c r="AV38" t="str">
        <f t="shared" si="11"/>
        <v/>
      </c>
      <c r="AW38" t="str">
        <f t="shared" si="12"/>
        <v/>
      </c>
      <c r="AX38" t="str">
        <f t="shared" si="13"/>
        <v/>
      </c>
      <c r="AY38" t="str">
        <f t="shared" si="14"/>
        <v/>
      </c>
    </row>
    <row r="39" spans="1:51">
      <c r="A39" s="19">
        <f t="shared" si="15"/>
        <v>31</v>
      </c>
      <c r="B39" s="64"/>
      <c r="C39" s="65"/>
      <c r="D39" s="66"/>
      <c r="E39" s="206"/>
      <c r="F39" s="198" t="str">
        <f>IF(B39="","",VLOOKUP(B39,中学校名!$B$3:$D$120,2,TRUE))</f>
        <v/>
      </c>
      <c r="G39" s="156" t="str">
        <f t="shared" si="2"/>
        <v/>
      </c>
      <c r="H39" s="81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3" t="str">
        <f>IF($B39="","",IF(ISERROR(MATCH($B39,リレー男子申込!$Q$13:$Q$254,0)),"","○"))</f>
        <v/>
      </c>
      <c r="AI39" s="83" t="str">
        <f>IF(ISERROR(MATCH($B39,リレー男子申込!$Q$14:$Q$205,0)),"",VLOOKUP(MATCH($B39,リレー男子申込!$Q$14:$Q$205,0),リレー男子申込!$N$14:$V$205,9))</f>
        <v/>
      </c>
      <c r="AJ39" s="83" t="str">
        <f>IF($B39="","",IF(ISERROR(MATCH($B39,リレー男子申込!$AB$13:$AB$254,0)),"","○"))</f>
        <v/>
      </c>
      <c r="AK39" s="83" t="str">
        <f>IF(ISERROR(MATCH($B39,リレー男子申込!$AB$14:$AB$205,0)),"",VLOOKUP(MATCH($B39,リレー男子申込!$AB$14:$AB$205,0),リレー男子申込!$Y$14:$AG$205,9))</f>
        <v/>
      </c>
      <c r="AM39" s="124" t="str">
        <f t="shared" si="1"/>
        <v/>
      </c>
      <c r="AN39" t="str">
        <f t="shared" si="3"/>
        <v/>
      </c>
      <c r="AO39" t="str">
        <f t="shared" si="4"/>
        <v/>
      </c>
      <c r="AP39" t="str">
        <f t="shared" si="5"/>
        <v/>
      </c>
      <c r="AQ39" t="str">
        <f t="shared" si="6"/>
        <v/>
      </c>
      <c r="AR39" t="str">
        <f t="shared" si="7"/>
        <v/>
      </c>
      <c r="AS39" t="str">
        <f t="shared" si="8"/>
        <v/>
      </c>
      <c r="AT39" t="str">
        <f t="shared" si="9"/>
        <v/>
      </c>
      <c r="AU39" t="str">
        <f t="shared" si="10"/>
        <v/>
      </c>
      <c r="AV39" t="str">
        <f t="shared" si="11"/>
        <v/>
      </c>
      <c r="AW39" t="str">
        <f t="shared" si="12"/>
        <v/>
      </c>
      <c r="AX39" t="str">
        <f t="shared" si="13"/>
        <v/>
      </c>
      <c r="AY39" t="str">
        <f t="shared" si="14"/>
        <v/>
      </c>
    </row>
    <row r="40" spans="1:51">
      <c r="A40" s="19">
        <f t="shared" si="15"/>
        <v>32</v>
      </c>
      <c r="B40" s="49"/>
      <c r="C40" s="57"/>
      <c r="D40" s="47"/>
      <c r="E40" s="203"/>
      <c r="F40" s="196" t="str">
        <f>IF(B40="","",VLOOKUP(B40,中学校名!$B$3:$D$120,2,TRUE))</f>
        <v/>
      </c>
      <c r="G40" s="154" t="str">
        <f t="shared" si="2"/>
        <v/>
      </c>
      <c r="H40" s="39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77" t="str">
        <f>IF($B40="","",IF(ISERROR(MATCH($B40,リレー男子申込!$Q$13:$Q$254,0)),"","○"))</f>
        <v/>
      </c>
      <c r="AI40" s="77" t="str">
        <f>IF(ISERROR(MATCH($B40,リレー男子申込!$Q$14:$Q$205,0)),"",VLOOKUP(MATCH($B40,リレー男子申込!$Q$14:$Q$205,0),リレー男子申込!$N$14:$V$205,9))</f>
        <v/>
      </c>
      <c r="AJ40" s="77" t="str">
        <f>IF($B40="","",IF(ISERROR(MATCH($B40,リレー男子申込!$AB$13:$AB$254,0)),"","○"))</f>
        <v/>
      </c>
      <c r="AK40" s="77" t="str">
        <f>IF(ISERROR(MATCH($B40,リレー男子申込!$AB$14:$AB$205,0)),"",VLOOKUP(MATCH($B40,リレー男子申込!$AB$14:$AB$205,0),リレー男子申込!$Y$14:$AG$205,9))</f>
        <v/>
      </c>
      <c r="AM40" s="124" t="str">
        <f t="shared" si="1"/>
        <v/>
      </c>
      <c r="AN40" t="str">
        <f t="shared" si="3"/>
        <v/>
      </c>
      <c r="AO40" t="str">
        <f t="shared" si="4"/>
        <v/>
      </c>
      <c r="AP40" t="str">
        <f t="shared" si="5"/>
        <v/>
      </c>
      <c r="AQ40" t="str">
        <f t="shared" si="6"/>
        <v/>
      </c>
      <c r="AR40" t="str">
        <f t="shared" si="7"/>
        <v/>
      </c>
      <c r="AS40" t="str">
        <f t="shared" si="8"/>
        <v/>
      </c>
      <c r="AT40" t="str">
        <f t="shared" si="9"/>
        <v/>
      </c>
      <c r="AU40" t="str">
        <f t="shared" si="10"/>
        <v/>
      </c>
      <c r="AV40" t="str">
        <f t="shared" si="11"/>
        <v/>
      </c>
      <c r="AW40" t="str">
        <f t="shared" si="12"/>
        <v/>
      </c>
      <c r="AX40" t="str">
        <f t="shared" si="13"/>
        <v/>
      </c>
      <c r="AY40" t="str">
        <f t="shared" si="14"/>
        <v/>
      </c>
    </row>
    <row r="41" spans="1:51">
      <c r="A41" s="19">
        <f t="shared" si="15"/>
        <v>33</v>
      </c>
      <c r="B41" s="49"/>
      <c r="C41" s="57"/>
      <c r="D41" s="47"/>
      <c r="E41" s="203"/>
      <c r="F41" s="196" t="str">
        <f>IF(B41="","",VLOOKUP(B41,中学校名!$B$3:$D$120,2,TRUE))</f>
        <v/>
      </c>
      <c r="G41" s="154" t="str">
        <f t="shared" si="2"/>
        <v/>
      </c>
      <c r="H41" s="39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77" t="str">
        <f>IF($B41="","",IF(ISERROR(MATCH($B41,リレー男子申込!$Q$13:$Q$254,0)),"","○"))</f>
        <v/>
      </c>
      <c r="AI41" s="77" t="str">
        <f>IF(ISERROR(MATCH($B41,リレー男子申込!$Q$14:$Q$205,0)),"",VLOOKUP(MATCH($B41,リレー男子申込!$Q$14:$Q$205,0),リレー男子申込!$N$14:$V$205,9))</f>
        <v/>
      </c>
      <c r="AJ41" s="77" t="str">
        <f>IF($B41="","",IF(ISERROR(MATCH($B41,リレー男子申込!$AB$13:$AB$254,0)),"","○"))</f>
        <v/>
      </c>
      <c r="AK41" s="77" t="str">
        <f>IF(ISERROR(MATCH($B41,リレー男子申込!$AB$14:$AB$205,0)),"",VLOOKUP(MATCH($B41,リレー男子申込!$AB$14:$AB$205,0),リレー男子申込!$Y$14:$AG$205,9))</f>
        <v/>
      </c>
      <c r="AM41" s="124" t="str">
        <f t="shared" si="1"/>
        <v/>
      </c>
      <c r="AN41" t="str">
        <f t="shared" si="3"/>
        <v/>
      </c>
      <c r="AO41" t="str">
        <f t="shared" si="4"/>
        <v/>
      </c>
      <c r="AP41" t="str">
        <f t="shared" si="5"/>
        <v/>
      </c>
      <c r="AQ41" t="str">
        <f t="shared" si="6"/>
        <v/>
      </c>
      <c r="AR41" t="str">
        <f t="shared" si="7"/>
        <v/>
      </c>
      <c r="AS41" t="str">
        <f t="shared" si="8"/>
        <v/>
      </c>
      <c r="AT41" t="str">
        <f t="shared" si="9"/>
        <v/>
      </c>
      <c r="AU41" t="str">
        <f t="shared" si="10"/>
        <v/>
      </c>
      <c r="AV41" t="str">
        <f t="shared" si="11"/>
        <v/>
      </c>
      <c r="AW41" t="str">
        <f t="shared" si="12"/>
        <v/>
      </c>
      <c r="AX41" t="str">
        <f t="shared" si="13"/>
        <v/>
      </c>
      <c r="AY41" t="str">
        <f t="shared" si="14"/>
        <v/>
      </c>
    </row>
    <row r="42" spans="1:51">
      <c r="A42" s="19">
        <f t="shared" ref="A42:A73" si="16">IF(COUNTIF($C$9:$C$108,C42)&gt;=2,$A$111,A41+1)</f>
        <v>34</v>
      </c>
      <c r="B42" s="49"/>
      <c r="C42" s="57"/>
      <c r="D42" s="47"/>
      <c r="E42" s="203"/>
      <c r="F42" s="196" t="str">
        <f>IF(B42="","",VLOOKUP(B42,中学校名!$B$3:$D$120,2,TRUE))</f>
        <v/>
      </c>
      <c r="G42" s="156" t="str">
        <f t="shared" si="2"/>
        <v/>
      </c>
      <c r="H42" s="39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77" t="str">
        <f>IF($B42="","",IF(ISERROR(MATCH($B42,リレー男子申込!$Q$13:$Q$254,0)),"","○"))</f>
        <v/>
      </c>
      <c r="AI42" s="77" t="str">
        <f>IF(ISERROR(MATCH($B42,リレー男子申込!$Q$14:$Q$205,0)),"",VLOOKUP(MATCH($B42,リレー男子申込!$Q$14:$Q$205,0),リレー男子申込!$N$14:$V$205,9))</f>
        <v/>
      </c>
      <c r="AJ42" s="77" t="str">
        <f>IF($B42="","",IF(ISERROR(MATCH($B42,リレー男子申込!$AB$13:$AB$254,0)),"","○"))</f>
        <v/>
      </c>
      <c r="AK42" s="77" t="str">
        <f>IF(ISERROR(MATCH($B42,リレー男子申込!$AB$14:$AB$205,0)),"",VLOOKUP(MATCH($B42,リレー男子申込!$AB$14:$AB$205,0),リレー男子申込!$Y$14:$AG$205,9))</f>
        <v/>
      </c>
      <c r="AM42" s="124" t="str">
        <f t="shared" si="1"/>
        <v/>
      </c>
      <c r="AN42" t="str">
        <f t="shared" si="3"/>
        <v/>
      </c>
      <c r="AO42" t="str">
        <f t="shared" si="4"/>
        <v/>
      </c>
      <c r="AP42" t="str">
        <f t="shared" si="5"/>
        <v/>
      </c>
      <c r="AQ42" t="str">
        <f t="shared" si="6"/>
        <v/>
      </c>
      <c r="AR42" t="str">
        <f t="shared" si="7"/>
        <v/>
      </c>
      <c r="AS42" t="str">
        <f t="shared" si="8"/>
        <v/>
      </c>
      <c r="AT42" t="str">
        <f t="shared" si="9"/>
        <v/>
      </c>
      <c r="AU42" t="str">
        <f t="shared" si="10"/>
        <v/>
      </c>
      <c r="AV42" t="str">
        <f t="shared" si="11"/>
        <v/>
      </c>
      <c r="AW42" t="str">
        <f t="shared" si="12"/>
        <v/>
      </c>
      <c r="AX42" t="str">
        <f t="shared" si="13"/>
        <v/>
      </c>
      <c r="AY42" t="str">
        <f t="shared" si="14"/>
        <v/>
      </c>
    </row>
    <row r="43" spans="1:51">
      <c r="A43" s="19">
        <f t="shared" si="16"/>
        <v>35</v>
      </c>
      <c r="B43" s="49"/>
      <c r="C43" s="57"/>
      <c r="D43" s="47"/>
      <c r="E43" s="203"/>
      <c r="F43" s="196" t="str">
        <f>IF(B43="","",VLOOKUP(B43,中学校名!$B$3:$D$120,2,TRUE))</f>
        <v/>
      </c>
      <c r="G43" s="154" t="str">
        <f t="shared" si="2"/>
        <v/>
      </c>
      <c r="H43" s="39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77" t="str">
        <f>IF($B43="","",IF(ISERROR(MATCH($B43,リレー男子申込!$Q$13:$Q$254,0)),"","○"))</f>
        <v/>
      </c>
      <c r="AI43" s="77" t="str">
        <f>IF(ISERROR(MATCH($B43,リレー男子申込!$Q$14:$Q$205,0)),"",VLOOKUP(MATCH($B43,リレー男子申込!$Q$14:$Q$205,0),リレー男子申込!$N$14:$V$205,9))</f>
        <v/>
      </c>
      <c r="AJ43" s="77" t="str">
        <f>IF($B43="","",IF(ISERROR(MATCH($B43,リレー男子申込!$AB$13:$AB$254,0)),"","○"))</f>
        <v/>
      </c>
      <c r="AK43" s="77" t="str">
        <f>IF(ISERROR(MATCH($B43,リレー男子申込!$AB$14:$AB$205,0)),"",VLOOKUP(MATCH($B43,リレー男子申込!$AB$14:$AB$205,0),リレー男子申込!$Y$14:$AG$205,9))</f>
        <v/>
      </c>
      <c r="AM43" s="124" t="str">
        <f t="shared" si="1"/>
        <v/>
      </c>
      <c r="AN43" t="str">
        <f t="shared" si="3"/>
        <v/>
      </c>
      <c r="AO43" t="str">
        <f t="shared" si="4"/>
        <v/>
      </c>
      <c r="AP43" t="str">
        <f t="shared" si="5"/>
        <v/>
      </c>
      <c r="AQ43" t="str">
        <f t="shared" si="6"/>
        <v/>
      </c>
      <c r="AR43" t="str">
        <f t="shared" si="7"/>
        <v/>
      </c>
      <c r="AS43" t="str">
        <f t="shared" si="8"/>
        <v/>
      </c>
      <c r="AT43" t="str">
        <f t="shared" si="9"/>
        <v/>
      </c>
      <c r="AU43" t="str">
        <f t="shared" si="10"/>
        <v/>
      </c>
      <c r="AV43" t="str">
        <f t="shared" si="11"/>
        <v/>
      </c>
      <c r="AW43" t="str">
        <f t="shared" si="12"/>
        <v/>
      </c>
      <c r="AX43" t="str">
        <f t="shared" si="13"/>
        <v/>
      </c>
      <c r="AY43" t="str">
        <f t="shared" si="14"/>
        <v/>
      </c>
    </row>
    <row r="44" spans="1:51">
      <c r="A44" s="19">
        <f t="shared" si="16"/>
        <v>36</v>
      </c>
      <c r="B44" s="49"/>
      <c r="C44" s="57"/>
      <c r="D44" s="47"/>
      <c r="E44" s="203"/>
      <c r="F44" s="196" t="str">
        <f>IF(B44="","",VLOOKUP(B44,中学校名!$B$3:$D$120,2,TRUE))</f>
        <v/>
      </c>
      <c r="G44" s="154" t="str">
        <f t="shared" si="2"/>
        <v/>
      </c>
      <c r="H44" s="39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77" t="str">
        <f>IF($B44="","",IF(ISERROR(MATCH($B44,リレー男子申込!$Q$13:$Q$254,0)),"","○"))</f>
        <v/>
      </c>
      <c r="AI44" s="77" t="str">
        <f>IF(ISERROR(MATCH($B44,リレー男子申込!$Q$14:$Q$205,0)),"",VLOOKUP(MATCH($B44,リレー男子申込!$Q$14:$Q$205,0),リレー男子申込!$N$14:$V$205,9))</f>
        <v/>
      </c>
      <c r="AJ44" s="77" t="str">
        <f>IF($B44="","",IF(ISERROR(MATCH($B44,リレー男子申込!$AB$13:$AB$254,0)),"","○"))</f>
        <v/>
      </c>
      <c r="AK44" s="77" t="str">
        <f>IF(ISERROR(MATCH($B44,リレー男子申込!$AB$14:$AB$205,0)),"",VLOOKUP(MATCH($B44,リレー男子申込!$AB$14:$AB$205,0),リレー男子申込!$Y$14:$AG$205,9))</f>
        <v/>
      </c>
      <c r="AM44" s="124" t="str">
        <f t="shared" si="1"/>
        <v/>
      </c>
      <c r="AN44" t="str">
        <f t="shared" si="3"/>
        <v/>
      </c>
      <c r="AO44" t="str">
        <f t="shared" si="4"/>
        <v/>
      </c>
      <c r="AP44" t="str">
        <f t="shared" si="5"/>
        <v/>
      </c>
      <c r="AQ44" t="str">
        <f t="shared" si="6"/>
        <v/>
      </c>
      <c r="AR44" t="str">
        <f t="shared" si="7"/>
        <v/>
      </c>
      <c r="AS44" t="str">
        <f t="shared" si="8"/>
        <v/>
      </c>
      <c r="AT44" t="str">
        <f t="shared" si="9"/>
        <v/>
      </c>
      <c r="AU44" t="str">
        <f t="shared" si="10"/>
        <v/>
      </c>
      <c r="AV44" t="str">
        <f t="shared" si="11"/>
        <v/>
      </c>
      <c r="AW44" t="str">
        <f t="shared" si="12"/>
        <v/>
      </c>
      <c r="AX44" t="str">
        <f t="shared" si="13"/>
        <v/>
      </c>
      <c r="AY44" t="str">
        <f t="shared" si="14"/>
        <v/>
      </c>
    </row>
    <row r="45" spans="1:51">
      <c r="A45" s="19">
        <f t="shared" si="16"/>
        <v>37</v>
      </c>
      <c r="B45" s="49"/>
      <c r="C45" s="57"/>
      <c r="D45" s="47"/>
      <c r="E45" s="203"/>
      <c r="F45" s="196" t="str">
        <f>IF(B45="","",VLOOKUP(B45,中学校名!$B$3:$D$120,2,TRUE))</f>
        <v/>
      </c>
      <c r="G45" s="154" t="str">
        <f t="shared" si="2"/>
        <v/>
      </c>
      <c r="H45" s="39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77" t="str">
        <f>IF($B45="","",IF(ISERROR(MATCH($B45,リレー男子申込!$Q$13:$Q$254,0)),"","○"))</f>
        <v/>
      </c>
      <c r="AI45" s="77" t="str">
        <f>IF(ISERROR(MATCH($B45,リレー男子申込!$Q$14:$Q$205,0)),"",VLOOKUP(MATCH($B45,リレー男子申込!$Q$14:$Q$205,0),リレー男子申込!$N$14:$V$205,9))</f>
        <v/>
      </c>
      <c r="AJ45" s="77" t="str">
        <f>IF($B45="","",IF(ISERROR(MATCH($B45,リレー男子申込!$AB$13:$AB$254,0)),"","○"))</f>
        <v/>
      </c>
      <c r="AK45" s="77" t="str">
        <f>IF(ISERROR(MATCH($B45,リレー男子申込!$AB$14:$AB$205,0)),"",VLOOKUP(MATCH($B45,リレー男子申込!$AB$14:$AB$205,0),リレー男子申込!$Y$14:$AG$205,9))</f>
        <v/>
      </c>
      <c r="AM45" s="124" t="str">
        <f t="shared" si="1"/>
        <v/>
      </c>
      <c r="AN45" t="str">
        <f t="shared" si="3"/>
        <v/>
      </c>
      <c r="AO45" t="str">
        <f t="shared" si="4"/>
        <v/>
      </c>
      <c r="AP45" t="str">
        <f t="shared" si="5"/>
        <v/>
      </c>
      <c r="AQ45" t="str">
        <f t="shared" si="6"/>
        <v/>
      </c>
      <c r="AR45" t="str">
        <f t="shared" si="7"/>
        <v/>
      </c>
      <c r="AS45" t="str">
        <f t="shared" si="8"/>
        <v/>
      </c>
      <c r="AT45" t="str">
        <f t="shared" si="9"/>
        <v/>
      </c>
      <c r="AU45" t="str">
        <f t="shared" si="10"/>
        <v/>
      </c>
      <c r="AV45" t="str">
        <f t="shared" si="11"/>
        <v/>
      </c>
      <c r="AW45" t="str">
        <f t="shared" si="12"/>
        <v/>
      </c>
      <c r="AX45" t="str">
        <f t="shared" si="13"/>
        <v/>
      </c>
      <c r="AY45" t="str">
        <f t="shared" si="14"/>
        <v/>
      </c>
    </row>
    <row r="46" spans="1:51">
      <c r="A46" s="19">
        <f t="shared" si="16"/>
        <v>38</v>
      </c>
      <c r="B46" s="49"/>
      <c r="C46" s="57"/>
      <c r="D46" s="47"/>
      <c r="E46" s="203"/>
      <c r="F46" s="196" t="str">
        <f>IF(B46="","",VLOOKUP(B46,中学校名!$B$3:$D$120,2,TRUE))</f>
        <v/>
      </c>
      <c r="G46" s="154" t="str">
        <f t="shared" si="2"/>
        <v/>
      </c>
      <c r="H46" s="39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77" t="str">
        <f>IF($B46="","",IF(ISERROR(MATCH($B46,リレー男子申込!$Q$13:$Q$254,0)),"","○"))</f>
        <v/>
      </c>
      <c r="AI46" s="77" t="str">
        <f>IF(ISERROR(MATCH($B46,リレー男子申込!$Q$14:$Q$205,0)),"",VLOOKUP(MATCH($B46,リレー男子申込!$Q$14:$Q$205,0),リレー男子申込!$N$14:$V$205,9))</f>
        <v/>
      </c>
      <c r="AJ46" s="77" t="str">
        <f>IF($B46="","",IF(ISERROR(MATCH($B46,リレー男子申込!$AB$13:$AB$254,0)),"","○"))</f>
        <v/>
      </c>
      <c r="AK46" s="77" t="str">
        <f>IF(ISERROR(MATCH($B46,リレー男子申込!$AB$14:$AB$205,0)),"",VLOOKUP(MATCH($B46,リレー男子申込!$AB$14:$AB$205,0),リレー男子申込!$Y$14:$AG$205,9))</f>
        <v/>
      </c>
      <c r="AM46" s="124" t="str">
        <f t="shared" si="1"/>
        <v/>
      </c>
      <c r="AN46" t="str">
        <f t="shared" si="3"/>
        <v/>
      </c>
      <c r="AO46" t="str">
        <f t="shared" si="4"/>
        <v/>
      </c>
      <c r="AP46" t="str">
        <f t="shared" si="5"/>
        <v/>
      </c>
      <c r="AQ46" t="str">
        <f t="shared" si="6"/>
        <v/>
      </c>
      <c r="AR46" t="str">
        <f t="shared" si="7"/>
        <v/>
      </c>
      <c r="AS46" t="str">
        <f t="shared" si="8"/>
        <v/>
      </c>
      <c r="AT46" t="str">
        <f t="shared" si="9"/>
        <v/>
      </c>
      <c r="AU46" t="str">
        <f t="shared" si="10"/>
        <v/>
      </c>
      <c r="AV46" t="str">
        <f t="shared" si="11"/>
        <v/>
      </c>
      <c r="AW46" t="str">
        <f t="shared" si="12"/>
        <v/>
      </c>
      <c r="AX46" t="str">
        <f t="shared" si="13"/>
        <v/>
      </c>
      <c r="AY46" t="str">
        <f t="shared" si="14"/>
        <v/>
      </c>
    </row>
    <row r="47" spans="1:51">
      <c r="A47" s="19">
        <f t="shared" si="16"/>
        <v>39</v>
      </c>
      <c r="B47" s="49"/>
      <c r="C47" s="57"/>
      <c r="D47" s="47"/>
      <c r="E47" s="203"/>
      <c r="F47" s="196" t="str">
        <f>IF(B47="","",VLOOKUP(B47,中学校名!$B$3:$D$120,2,TRUE))</f>
        <v/>
      </c>
      <c r="G47" s="154" t="str">
        <f t="shared" si="2"/>
        <v/>
      </c>
      <c r="H47" s="39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77" t="str">
        <f>IF($B47="","",IF(ISERROR(MATCH($B47,リレー男子申込!$Q$13:$Q$254,0)),"","○"))</f>
        <v/>
      </c>
      <c r="AI47" s="77" t="str">
        <f>IF(ISERROR(MATCH($B47,リレー男子申込!$Q$14:$Q$205,0)),"",VLOOKUP(MATCH($B47,リレー男子申込!$Q$14:$Q$205,0),リレー男子申込!$N$14:$V$205,9))</f>
        <v/>
      </c>
      <c r="AJ47" s="77" t="str">
        <f>IF($B47="","",IF(ISERROR(MATCH($B47,リレー男子申込!$AB$13:$AB$254,0)),"","○"))</f>
        <v/>
      </c>
      <c r="AK47" s="77" t="str">
        <f>IF(ISERROR(MATCH($B47,リレー男子申込!$AB$14:$AB$205,0)),"",VLOOKUP(MATCH($B47,リレー男子申込!$AB$14:$AB$205,0),リレー男子申込!$Y$14:$AG$205,9))</f>
        <v/>
      </c>
      <c r="AM47" s="124" t="str">
        <f t="shared" si="1"/>
        <v/>
      </c>
      <c r="AN47" t="str">
        <f t="shared" si="3"/>
        <v/>
      </c>
      <c r="AO47" t="str">
        <f t="shared" si="4"/>
        <v/>
      </c>
      <c r="AP47" t="str">
        <f t="shared" si="5"/>
        <v/>
      </c>
      <c r="AQ47" t="str">
        <f t="shared" si="6"/>
        <v/>
      </c>
      <c r="AR47" t="str">
        <f t="shared" si="7"/>
        <v/>
      </c>
      <c r="AS47" t="str">
        <f t="shared" si="8"/>
        <v/>
      </c>
      <c r="AT47" t="str">
        <f t="shared" si="9"/>
        <v/>
      </c>
      <c r="AU47" t="str">
        <f t="shared" si="10"/>
        <v/>
      </c>
      <c r="AV47" t="str">
        <f t="shared" si="11"/>
        <v/>
      </c>
      <c r="AW47" t="str">
        <f t="shared" si="12"/>
        <v/>
      </c>
      <c r="AX47" t="str">
        <f t="shared" si="13"/>
        <v/>
      </c>
      <c r="AY47" t="str">
        <f t="shared" si="14"/>
        <v/>
      </c>
    </row>
    <row r="48" spans="1:51">
      <c r="A48" s="19">
        <f t="shared" si="16"/>
        <v>40</v>
      </c>
      <c r="B48" s="61"/>
      <c r="C48" s="62"/>
      <c r="D48" s="63"/>
      <c r="E48" s="208"/>
      <c r="F48" s="199" t="str">
        <f>IF(B48="","",VLOOKUP(B48,中学校名!$B$3:$D$120,2,TRUE))</f>
        <v/>
      </c>
      <c r="G48" s="157" t="str">
        <f t="shared" si="2"/>
        <v/>
      </c>
      <c r="H48" s="78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80" t="str">
        <f>IF($B48="","",IF(ISERROR(MATCH($B48,リレー男子申込!$Q$13:$Q$254,0)),"","○"))</f>
        <v/>
      </c>
      <c r="AI48" s="80" t="str">
        <f>IF(ISERROR(MATCH($B48,リレー男子申込!$Q$14:$Q$205,0)),"",VLOOKUP(MATCH($B48,リレー男子申込!$Q$14:$Q$205,0),リレー男子申込!$N$14:$V$205,9))</f>
        <v/>
      </c>
      <c r="AJ48" s="80" t="str">
        <f>IF($B48="","",IF(ISERROR(MATCH($B48,リレー男子申込!$AB$13:$AB$254,0)),"","○"))</f>
        <v/>
      </c>
      <c r="AK48" s="80" t="str">
        <f>IF(ISERROR(MATCH($B48,リレー男子申込!$AB$14:$AB$205,0)),"",VLOOKUP(MATCH($B48,リレー男子申込!$AB$14:$AB$205,0),リレー男子申込!$Y$14:$AG$205,9))</f>
        <v/>
      </c>
      <c r="AM48" s="124" t="str">
        <f t="shared" si="1"/>
        <v/>
      </c>
      <c r="AN48" t="str">
        <f t="shared" si="3"/>
        <v/>
      </c>
      <c r="AO48" t="str">
        <f t="shared" si="4"/>
        <v/>
      </c>
      <c r="AP48" t="str">
        <f t="shared" si="5"/>
        <v/>
      </c>
      <c r="AQ48" t="str">
        <f t="shared" si="6"/>
        <v/>
      </c>
      <c r="AR48" t="str">
        <f t="shared" si="7"/>
        <v/>
      </c>
      <c r="AS48" t="str">
        <f t="shared" si="8"/>
        <v/>
      </c>
      <c r="AT48" t="str">
        <f t="shared" si="9"/>
        <v/>
      </c>
      <c r="AU48" t="str">
        <f t="shared" si="10"/>
        <v/>
      </c>
      <c r="AV48" t="str">
        <f t="shared" si="11"/>
        <v/>
      </c>
      <c r="AW48" t="str">
        <f t="shared" si="12"/>
        <v/>
      </c>
      <c r="AX48" t="str">
        <f t="shared" si="13"/>
        <v/>
      </c>
      <c r="AY48" t="str">
        <f t="shared" si="14"/>
        <v/>
      </c>
    </row>
    <row r="49" spans="1:51">
      <c r="A49" s="19">
        <f t="shared" si="16"/>
        <v>41</v>
      </c>
      <c r="B49" s="53"/>
      <c r="C49" s="56"/>
      <c r="D49" s="46"/>
      <c r="E49" s="202"/>
      <c r="F49" s="195" t="str">
        <f>IF(B49="","",VLOOKUP(B49,中学校名!$B$3:$D$120,2,TRUE))</f>
        <v/>
      </c>
      <c r="G49" s="153" t="str">
        <f t="shared" si="2"/>
        <v/>
      </c>
      <c r="H49" s="3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76" t="str">
        <f>IF($B49="","",IF(ISERROR(MATCH($B49,リレー男子申込!$Q$13:$Q$254,0)),"","○"))</f>
        <v/>
      </c>
      <c r="AI49" s="76" t="str">
        <f>IF(ISERROR(MATCH($B49,リレー男子申込!$Q$14:$Q$205,0)),"",VLOOKUP(MATCH($B49,リレー男子申込!$Q$14:$Q$205,0),リレー男子申込!$N$14:$V$205,9))</f>
        <v/>
      </c>
      <c r="AJ49" s="76" t="str">
        <f>IF($B49="","",IF(ISERROR(MATCH($B49,リレー男子申込!$AB$13:$AB$254,0)),"","○"))</f>
        <v/>
      </c>
      <c r="AK49" s="76" t="str">
        <f>IF(ISERROR(MATCH($B49,リレー男子申込!$AB$14:$AB$205,0)),"",VLOOKUP(MATCH($B49,リレー男子申込!$AB$14:$AB$205,0),リレー男子申込!$Y$14:$AG$205,9))</f>
        <v/>
      </c>
      <c r="AM49" s="124" t="str">
        <f t="shared" si="1"/>
        <v/>
      </c>
      <c r="AN49" t="str">
        <f t="shared" si="3"/>
        <v/>
      </c>
      <c r="AO49" t="str">
        <f t="shared" si="4"/>
        <v/>
      </c>
      <c r="AP49" t="str">
        <f t="shared" si="5"/>
        <v/>
      </c>
      <c r="AQ49" t="str">
        <f t="shared" si="6"/>
        <v/>
      </c>
      <c r="AR49" t="str">
        <f t="shared" si="7"/>
        <v/>
      </c>
      <c r="AS49" t="str">
        <f t="shared" si="8"/>
        <v/>
      </c>
      <c r="AT49" t="str">
        <f t="shared" si="9"/>
        <v/>
      </c>
      <c r="AU49" t="str">
        <f t="shared" si="10"/>
        <v/>
      </c>
      <c r="AV49" t="str">
        <f t="shared" si="11"/>
        <v/>
      </c>
      <c r="AW49" t="str">
        <f t="shared" si="12"/>
        <v/>
      </c>
      <c r="AX49" t="str">
        <f t="shared" si="13"/>
        <v/>
      </c>
      <c r="AY49" t="str">
        <f t="shared" si="14"/>
        <v/>
      </c>
    </row>
    <row r="50" spans="1:51">
      <c r="A50" s="19">
        <f t="shared" si="16"/>
        <v>42</v>
      </c>
      <c r="B50" s="49"/>
      <c r="C50" s="57"/>
      <c r="D50" s="47"/>
      <c r="E50" s="203"/>
      <c r="F50" s="196" t="str">
        <f>IF(B50="","",VLOOKUP(B50,中学校名!$B$3:$D$120,2,TRUE))</f>
        <v/>
      </c>
      <c r="G50" s="154" t="str">
        <f t="shared" si="2"/>
        <v/>
      </c>
      <c r="H50" s="39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77" t="str">
        <f>IF($B50="","",IF(ISERROR(MATCH($B50,リレー男子申込!$Q$13:$Q$254,0)),"","○"))</f>
        <v/>
      </c>
      <c r="AI50" s="77" t="str">
        <f>IF(ISERROR(MATCH($B50,リレー男子申込!$Q$14:$Q$205,0)),"",VLOOKUP(MATCH($B50,リレー男子申込!$Q$14:$Q$205,0),リレー男子申込!$N$14:$V$205,9))</f>
        <v/>
      </c>
      <c r="AJ50" s="77" t="str">
        <f>IF($B50="","",IF(ISERROR(MATCH($B50,リレー男子申込!$AB$13:$AB$254,0)),"","○"))</f>
        <v/>
      </c>
      <c r="AK50" s="77" t="str">
        <f>IF(ISERROR(MATCH($B50,リレー男子申込!$AB$14:$AB$205,0)),"",VLOOKUP(MATCH($B50,リレー男子申込!$AB$14:$AB$205,0),リレー男子申込!$Y$14:$AG$205,9))</f>
        <v/>
      </c>
      <c r="AM50" s="124" t="str">
        <f t="shared" si="1"/>
        <v/>
      </c>
      <c r="AN50" t="str">
        <f t="shared" si="3"/>
        <v/>
      </c>
      <c r="AO50" t="str">
        <f t="shared" si="4"/>
        <v/>
      </c>
      <c r="AP50" t="str">
        <f t="shared" si="5"/>
        <v/>
      </c>
      <c r="AQ50" t="str">
        <f t="shared" si="6"/>
        <v/>
      </c>
      <c r="AR50" t="str">
        <f t="shared" si="7"/>
        <v/>
      </c>
      <c r="AS50" t="str">
        <f t="shared" si="8"/>
        <v/>
      </c>
      <c r="AT50" t="str">
        <f t="shared" si="9"/>
        <v/>
      </c>
      <c r="AU50" t="str">
        <f t="shared" si="10"/>
        <v/>
      </c>
      <c r="AV50" t="str">
        <f t="shared" si="11"/>
        <v/>
      </c>
      <c r="AW50" t="str">
        <f t="shared" si="12"/>
        <v/>
      </c>
      <c r="AX50" t="str">
        <f t="shared" si="13"/>
        <v/>
      </c>
      <c r="AY50" t="str">
        <f t="shared" si="14"/>
        <v/>
      </c>
    </row>
    <row r="51" spans="1:51">
      <c r="A51" s="19">
        <f t="shared" si="16"/>
        <v>43</v>
      </c>
      <c r="B51" s="49"/>
      <c r="C51" s="57"/>
      <c r="D51" s="47"/>
      <c r="E51" s="203"/>
      <c r="F51" s="196" t="str">
        <f>IF(B51="","",VLOOKUP(B51,中学校名!$B$3:$D$120,2,TRUE))</f>
        <v/>
      </c>
      <c r="G51" s="154" t="str">
        <f t="shared" si="2"/>
        <v/>
      </c>
      <c r="H51" s="39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77" t="str">
        <f>IF($B51="","",IF(ISERROR(MATCH($B51,リレー男子申込!$Q$13:$Q$254,0)),"","○"))</f>
        <v/>
      </c>
      <c r="AI51" s="77" t="str">
        <f>IF(ISERROR(MATCH($B51,リレー男子申込!$Q$14:$Q$205,0)),"",VLOOKUP(MATCH($B51,リレー男子申込!$Q$14:$Q$205,0),リレー男子申込!$N$14:$V$205,9))</f>
        <v/>
      </c>
      <c r="AJ51" s="77" t="str">
        <f>IF($B51="","",IF(ISERROR(MATCH($B51,リレー男子申込!$AB$13:$AB$254,0)),"","○"))</f>
        <v/>
      </c>
      <c r="AK51" s="77" t="str">
        <f>IF(ISERROR(MATCH($B51,リレー男子申込!$AB$14:$AB$205,0)),"",VLOOKUP(MATCH($B51,リレー男子申込!$AB$14:$AB$205,0),リレー男子申込!$Y$14:$AG$205,9))</f>
        <v/>
      </c>
      <c r="AM51" s="124" t="str">
        <f t="shared" si="1"/>
        <v/>
      </c>
      <c r="AN51" t="str">
        <f t="shared" si="3"/>
        <v/>
      </c>
      <c r="AO51" t="str">
        <f t="shared" si="4"/>
        <v/>
      </c>
      <c r="AP51" t="str">
        <f t="shared" si="5"/>
        <v/>
      </c>
      <c r="AQ51" t="str">
        <f t="shared" si="6"/>
        <v/>
      </c>
      <c r="AR51" t="str">
        <f t="shared" si="7"/>
        <v/>
      </c>
      <c r="AS51" t="str">
        <f t="shared" si="8"/>
        <v/>
      </c>
      <c r="AT51" t="str">
        <f t="shared" si="9"/>
        <v/>
      </c>
      <c r="AU51" t="str">
        <f t="shared" si="10"/>
        <v/>
      </c>
      <c r="AV51" t="str">
        <f t="shared" si="11"/>
        <v/>
      </c>
      <c r="AW51" t="str">
        <f t="shared" si="12"/>
        <v/>
      </c>
      <c r="AX51" t="str">
        <f t="shared" si="13"/>
        <v/>
      </c>
      <c r="AY51" t="str">
        <f t="shared" si="14"/>
        <v/>
      </c>
    </row>
    <row r="52" spans="1:51">
      <c r="A52" s="19">
        <f t="shared" si="16"/>
        <v>44</v>
      </c>
      <c r="B52" s="49"/>
      <c r="C52" s="57"/>
      <c r="D52" s="47"/>
      <c r="E52" s="203"/>
      <c r="F52" s="196" t="str">
        <f>IF(B52="","",VLOOKUP(B52,中学校名!$B$3:$D$120,2,TRUE))</f>
        <v/>
      </c>
      <c r="G52" s="154" t="str">
        <f t="shared" si="2"/>
        <v/>
      </c>
      <c r="H52" s="39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77" t="str">
        <f>IF($B52="","",IF(ISERROR(MATCH($B52,リレー男子申込!$Q$13:$Q$254,0)),"","○"))</f>
        <v/>
      </c>
      <c r="AI52" s="77" t="str">
        <f>IF(ISERROR(MATCH($B52,リレー男子申込!$Q$14:$Q$205,0)),"",VLOOKUP(MATCH($B52,リレー男子申込!$Q$14:$Q$205,0),リレー男子申込!$N$14:$V$205,9))</f>
        <v/>
      </c>
      <c r="AJ52" s="77" t="str">
        <f>IF($B52="","",IF(ISERROR(MATCH($B52,リレー男子申込!$AB$13:$AB$254,0)),"","○"))</f>
        <v/>
      </c>
      <c r="AK52" s="77" t="str">
        <f>IF(ISERROR(MATCH($B52,リレー男子申込!$AB$14:$AB$205,0)),"",VLOOKUP(MATCH($B52,リレー男子申込!$AB$14:$AB$205,0),リレー男子申込!$Y$14:$AG$205,9))</f>
        <v/>
      </c>
      <c r="AM52" s="124" t="str">
        <f t="shared" si="1"/>
        <v/>
      </c>
      <c r="AN52" t="str">
        <f t="shared" si="3"/>
        <v/>
      </c>
      <c r="AO52" t="str">
        <f t="shared" si="4"/>
        <v/>
      </c>
      <c r="AP52" t="str">
        <f t="shared" si="5"/>
        <v/>
      </c>
      <c r="AQ52" t="str">
        <f t="shared" si="6"/>
        <v/>
      </c>
      <c r="AR52" t="str">
        <f t="shared" si="7"/>
        <v/>
      </c>
      <c r="AS52" t="str">
        <f t="shared" si="8"/>
        <v/>
      </c>
      <c r="AT52" t="str">
        <f t="shared" si="9"/>
        <v/>
      </c>
      <c r="AU52" t="str">
        <f t="shared" si="10"/>
        <v/>
      </c>
      <c r="AV52" t="str">
        <f t="shared" si="11"/>
        <v/>
      </c>
      <c r="AW52" t="str">
        <f t="shared" si="12"/>
        <v/>
      </c>
      <c r="AX52" t="str">
        <f t="shared" si="13"/>
        <v/>
      </c>
      <c r="AY52" t="str">
        <f t="shared" si="14"/>
        <v/>
      </c>
    </row>
    <row r="53" spans="1:51">
      <c r="A53" s="19">
        <f t="shared" si="16"/>
        <v>45</v>
      </c>
      <c r="B53" s="49"/>
      <c r="C53" s="57"/>
      <c r="D53" s="47"/>
      <c r="E53" s="203"/>
      <c r="F53" s="196" t="str">
        <f>IF(B53="","",VLOOKUP(B53,中学校名!$B$3:$D$120,2,TRUE))</f>
        <v/>
      </c>
      <c r="G53" s="154" t="str">
        <f t="shared" si="2"/>
        <v/>
      </c>
      <c r="H53" s="39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77" t="str">
        <f>IF($B53="","",IF(ISERROR(MATCH($B53,リレー男子申込!$Q$13:$Q$254,0)),"","○"))</f>
        <v/>
      </c>
      <c r="AI53" s="77" t="str">
        <f>IF(ISERROR(MATCH($B53,リレー男子申込!$Q$14:$Q$205,0)),"",VLOOKUP(MATCH($B53,リレー男子申込!$Q$14:$Q$205,0),リレー男子申込!$N$14:$V$205,9))</f>
        <v/>
      </c>
      <c r="AJ53" s="77" t="str">
        <f>IF($B53="","",IF(ISERROR(MATCH($B53,リレー男子申込!$AB$13:$AB$254,0)),"","○"))</f>
        <v/>
      </c>
      <c r="AK53" s="77" t="str">
        <f>IF(ISERROR(MATCH($B53,リレー男子申込!$AB$14:$AB$205,0)),"",VLOOKUP(MATCH($B53,リレー男子申込!$AB$14:$AB$205,0),リレー男子申込!$Y$14:$AG$205,9))</f>
        <v/>
      </c>
      <c r="AM53" s="124" t="str">
        <f t="shared" si="1"/>
        <v/>
      </c>
      <c r="AN53" t="str">
        <f t="shared" si="3"/>
        <v/>
      </c>
      <c r="AO53" t="str">
        <f t="shared" si="4"/>
        <v/>
      </c>
      <c r="AP53" t="str">
        <f t="shared" si="5"/>
        <v/>
      </c>
      <c r="AQ53" t="str">
        <f t="shared" si="6"/>
        <v/>
      </c>
      <c r="AR53" t="str">
        <f t="shared" si="7"/>
        <v/>
      </c>
      <c r="AS53" t="str">
        <f t="shared" si="8"/>
        <v/>
      </c>
      <c r="AT53" t="str">
        <f t="shared" si="9"/>
        <v/>
      </c>
      <c r="AU53" t="str">
        <f t="shared" si="10"/>
        <v/>
      </c>
      <c r="AV53" t="str">
        <f t="shared" si="11"/>
        <v/>
      </c>
      <c r="AW53" t="str">
        <f t="shared" si="12"/>
        <v/>
      </c>
      <c r="AX53" t="str">
        <f t="shared" si="13"/>
        <v/>
      </c>
      <c r="AY53" t="str">
        <f t="shared" si="14"/>
        <v/>
      </c>
    </row>
    <row r="54" spans="1:51">
      <c r="A54" s="19">
        <f t="shared" si="16"/>
        <v>46</v>
      </c>
      <c r="B54" s="50"/>
      <c r="C54" s="58"/>
      <c r="D54" s="48"/>
      <c r="E54" s="204"/>
      <c r="F54" s="196" t="str">
        <f>IF(B54="","",VLOOKUP(B54,中学校名!$B$3:$D$120,2,TRUE))</f>
        <v/>
      </c>
      <c r="G54" s="154" t="str">
        <f t="shared" si="2"/>
        <v/>
      </c>
      <c r="H54" s="39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77" t="str">
        <f>IF($B54="","",IF(ISERROR(MATCH($B54,リレー男子申込!$Q$13:$Q$254,0)),"","○"))</f>
        <v/>
      </c>
      <c r="AI54" s="77" t="str">
        <f>IF(ISERROR(MATCH($B54,リレー男子申込!$Q$14:$Q$205,0)),"",VLOOKUP(MATCH($B54,リレー男子申込!$Q$14:$Q$205,0),リレー男子申込!$N$14:$V$205,9))</f>
        <v/>
      </c>
      <c r="AJ54" s="77" t="str">
        <f>IF($B54="","",IF(ISERROR(MATCH($B54,リレー男子申込!$AB$13:$AB$254,0)),"","○"))</f>
        <v/>
      </c>
      <c r="AK54" s="77" t="str">
        <f>IF(ISERROR(MATCH($B54,リレー男子申込!$AB$14:$AB$205,0)),"",VLOOKUP(MATCH($B54,リレー男子申込!$AB$14:$AB$205,0),リレー男子申込!$Y$14:$AG$205,9))</f>
        <v/>
      </c>
      <c r="AM54" s="124" t="str">
        <f t="shared" si="1"/>
        <v/>
      </c>
      <c r="AN54" t="str">
        <f t="shared" si="3"/>
        <v/>
      </c>
      <c r="AO54" t="str">
        <f t="shared" si="4"/>
        <v/>
      </c>
      <c r="AP54" t="str">
        <f t="shared" si="5"/>
        <v/>
      </c>
      <c r="AQ54" t="str">
        <f t="shared" si="6"/>
        <v/>
      </c>
      <c r="AR54" t="str">
        <f t="shared" si="7"/>
        <v/>
      </c>
      <c r="AS54" t="str">
        <f t="shared" si="8"/>
        <v/>
      </c>
      <c r="AT54" t="str">
        <f t="shared" si="9"/>
        <v/>
      </c>
      <c r="AU54" t="str">
        <f t="shared" si="10"/>
        <v/>
      </c>
      <c r="AV54" t="str">
        <f t="shared" si="11"/>
        <v/>
      </c>
      <c r="AW54" t="str">
        <f t="shared" si="12"/>
        <v/>
      </c>
      <c r="AX54" t="str">
        <f t="shared" si="13"/>
        <v/>
      </c>
      <c r="AY54" t="str">
        <f t="shared" si="14"/>
        <v/>
      </c>
    </row>
    <row r="55" spans="1:51">
      <c r="A55" s="19">
        <f t="shared" si="16"/>
        <v>47</v>
      </c>
      <c r="B55" s="54"/>
      <c r="C55" s="58"/>
      <c r="D55" s="48"/>
      <c r="E55" s="204"/>
      <c r="F55" s="196" t="str">
        <f>IF(B55="","",VLOOKUP(B55,中学校名!$B$3:$D$120,2,TRUE))</f>
        <v/>
      </c>
      <c r="G55" s="154" t="str">
        <f t="shared" si="2"/>
        <v/>
      </c>
      <c r="H55" s="39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77" t="str">
        <f>IF($B55="","",IF(ISERROR(MATCH($B55,リレー男子申込!$Q$13:$Q$254,0)),"","○"))</f>
        <v/>
      </c>
      <c r="AI55" s="77" t="str">
        <f>IF(ISERROR(MATCH($B55,リレー男子申込!$Q$14:$Q$205,0)),"",VLOOKUP(MATCH($B55,リレー男子申込!$Q$14:$Q$205,0),リレー男子申込!$N$14:$V$205,9))</f>
        <v/>
      </c>
      <c r="AJ55" s="77" t="str">
        <f>IF($B55="","",IF(ISERROR(MATCH($B55,リレー男子申込!$AB$13:$AB$254,0)),"","○"))</f>
        <v/>
      </c>
      <c r="AK55" s="77" t="str">
        <f>IF(ISERROR(MATCH($B55,リレー男子申込!$AB$14:$AB$205,0)),"",VLOOKUP(MATCH($B55,リレー男子申込!$AB$14:$AB$205,0),リレー男子申込!$Y$14:$AG$205,9))</f>
        <v/>
      </c>
      <c r="AM55" s="124" t="str">
        <f t="shared" si="1"/>
        <v/>
      </c>
      <c r="AN55" t="str">
        <f t="shared" si="3"/>
        <v/>
      </c>
      <c r="AO55" t="str">
        <f t="shared" si="4"/>
        <v/>
      </c>
      <c r="AP55" t="str">
        <f t="shared" si="5"/>
        <v/>
      </c>
      <c r="AQ55" t="str">
        <f t="shared" si="6"/>
        <v/>
      </c>
      <c r="AR55" t="str">
        <f t="shared" si="7"/>
        <v/>
      </c>
      <c r="AS55" t="str">
        <f t="shared" si="8"/>
        <v/>
      </c>
      <c r="AT55" t="str">
        <f t="shared" si="9"/>
        <v/>
      </c>
      <c r="AU55" t="str">
        <f t="shared" si="10"/>
        <v/>
      </c>
      <c r="AV55" t="str">
        <f t="shared" si="11"/>
        <v/>
      </c>
      <c r="AW55" t="str">
        <f t="shared" si="12"/>
        <v/>
      </c>
      <c r="AX55" t="str">
        <f t="shared" si="13"/>
        <v/>
      </c>
      <c r="AY55" t="str">
        <f t="shared" si="14"/>
        <v/>
      </c>
    </row>
    <row r="56" spans="1:51">
      <c r="A56" s="19">
        <f t="shared" si="16"/>
        <v>48</v>
      </c>
      <c r="B56" s="49"/>
      <c r="C56" s="57"/>
      <c r="D56" s="47"/>
      <c r="E56" s="203"/>
      <c r="F56" s="196" t="str">
        <f>IF(B56="","",VLOOKUP(B56,中学校名!$B$3:$D$120,2,TRUE))</f>
        <v/>
      </c>
      <c r="G56" s="154" t="str">
        <f t="shared" si="2"/>
        <v/>
      </c>
      <c r="H56" s="39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77" t="str">
        <f>IF($B56="","",IF(ISERROR(MATCH($B56,リレー男子申込!$Q$13:$Q$254,0)),"","○"))</f>
        <v/>
      </c>
      <c r="AI56" s="77" t="str">
        <f>IF(ISERROR(MATCH($B56,リレー男子申込!$Q$14:$Q$205,0)),"",VLOOKUP(MATCH($B56,リレー男子申込!$Q$14:$Q$205,0),リレー男子申込!$N$14:$V$205,9))</f>
        <v/>
      </c>
      <c r="AJ56" s="77" t="str">
        <f>IF($B56="","",IF(ISERROR(MATCH($B56,リレー男子申込!$AB$13:$AB$254,0)),"","○"))</f>
        <v/>
      </c>
      <c r="AK56" s="77" t="str">
        <f>IF(ISERROR(MATCH($B56,リレー男子申込!$AB$14:$AB$205,0)),"",VLOOKUP(MATCH($B56,リレー男子申込!$AB$14:$AB$205,0),リレー男子申込!$Y$14:$AG$205,9))</f>
        <v/>
      </c>
      <c r="AM56" s="124" t="str">
        <f t="shared" si="1"/>
        <v/>
      </c>
      <c r="AN56" t="str">
        <f t="shared" si="3"/>
        <v/>
      </c>
      <c r="AO56" t="str">
        <f t="shared" si="4"/>
        <v/>
      </c>
      <c r="AP56" t="str">
        <f t="shared" si="5"/>
        <v/>
      </c>
      <c r="AQ56" t="str">
        <f t="shared" si="6"/>
        <v/>
      </c>
      <c r="AR56" t="str">
        <f t="shared" si="7"/>
        <v/>
      </c>
      <c r="AS56" t="str">
        <f t="shared" si="8"/>
        <v/>
      </c>
      <c r="AT56" t="str">
        <f t="shared" si="9"/>
        <v/>
      </c>
      <c r="AU56" t="str">
        <f t="shared" si="10"/>
        <v/>
      </c>
      <c r="AV56" t="str">
        <f t="shared" si="11"/>
        <v/>
      </c>
      <c r="AW56" t="str">
        <f t="shared" si="12"/>
        <v/>
      </c>
      <c r="AX56" t="str">
        <f t="shared" si="13"/>
        <v/>
      </c>
      <c r="AY56" t="str">
        <f t="shared" si="14"/>
        <v/>
      </c>
    </row>
    <row r="57" spans="1:51">
      <c r="A57" s="19">
        <f t="shared" si="16"/>
        <v>49</v>
      </c>
      <c r="B57" s="49"/>
      <c r="C57" s="57"/>
      <c r="D57" s="47"/>
      <c r="E57" s="203"/>
      <c r="F57" s="196" t="str">
        <f>IF(B57="","",VLOOKUP(B57,中学校名!$B$3:$D$120,2,TRUE))</f>
        <v/>
      </c>
      <c r="G57" s="154" t="str">
        <f t="shared" si="2"/>
        <v/>
      </c>
      <c r="H57" s="39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77" t="str">
        <f>IF($B57="","",IF(ISERROR(MATCH($B57,リレー男子申込!$Q$13:$Q$254,0)),"","○"))</f>
        <v/>
      </c>
      <c r="AI57" s="77" t="str">
        <f>IF(ISERROR(MATCH($B57,リレー男子申込!$Q$14:$Q$205,0)),"",VLOOKUP(MATCH($B57,リレー男子申込!$Q$14:$Q$205,0),リレー男子申込!$N$14:$V$205,9))</f>
        <v/>
      </c>
      <c r="AJ57" s="77" t="str">
        <f>IF($B57="","",IF(ISERROR(MATCH($B57,リレー男子申込!$AB$13:$AB$254,0)),"","○"))</f>
        <v/>
      </c>
      <c r="AK57" s="77" t="str">
        <f>IF(ISERROR(MATCH($B57,リレー男子申込!$AB$14:$AB$205,0)),"",VLOOKUP(MATCH($B57,リレー男子申込!$AB$14:$AB$205,0),リレー男子申込!$Y$14:$AG$205,9))</f>
        <v/>
      </c>
      <c r="AM57" s="124" t="str">
        <f t="shared" si="1"/>
        <v/>
      </c>
      <c r="AN57" t="str">
        <f t="shared" si="3"/>
        <v/>
      </c>
      <c r="AO57" t="str">
        <f t="shared" si="4"/>
        <v/>
      </c>
      <c r="AP57" t="str">
        <f t="shared" si="5"/>
        <v/>
      </c>
      <c r="AQ57" t="str">
        <f t="shared" si="6"/>
        <v/>
      </c>
      <c r="AR57" t="str">
        <f t="shared" si="7"/>
        <v/>
      </c>
      <c r="AS57" t="str">
        <f t="shared" si="8"/>
        <v/>
      </c>
      <c r="AT57" t="str">
        <f t="shared" si="9"/>
        <v/>
      </c>
      <c r="AU57" t="str">
        <f t="shared" si="10"/>
        <v/>
      </c>
      <c r="AV57" t="str">
        <f t="shared" si="11"/>
        <v/>
      </c>
      <c r="AW57" t="str">
        <f t="shared" si="12"/>
        <v/>
      </c>
      <c r="AX57" t="str">
        <f t="shared" si="13"/>
        <v/>
      </c>
      <c r="AY57" t="str">
        <f t="shared" si="14"/>
        <v/>
      </c>
    </row>
    <row r="58" spans="1:51">
      <c r="A58" s="19">
        <f t="shared" si="16"/>
        <v>50</v>
      </c>
      <c r="B58" s="55"/>
      <c r="C58" s="60"/>
      <c r="D58" s="52"/>
      <c r="E58" s="205"/>
      <c r="F58" s="197" t="str">
        <f>IF(B58="","",VLOOKUP(B58,中学校名!$B$3:$D$120,2,TRUE))</f>
        <v/>
      </c>
      <c r="G58" s="157" t="str">
        <f t="shared" si="2"/>
        <v/>
      </c>
      <c r="H58" s="84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6" t="str">
        <f>IF($B58="","",IF(ISERROR(MATCH($B58,リレー男子申込!$Q$13:$Q$254,0)),"","○"))</f>
        <v/>
      </c>
      <c r="AI58" s="86" t="str">
        <f>IF(ISERROR(MATCH($B58,リレー男子申込!$Q$14:$Q$205,0)),"",VLOOKUP(MATCH($B58,リレー男子申込!$Q$14:$Q$205,0),リレー男子申込!$N$14:$V$205,9))</f>
        <v/>
      </c>
      <c r="AJ58" s="86" t="str">
        <f>IF($B58="","",IF(ISERROR(MATCH($B58,リレー男子申込!$AB$13:$AB$254,0)),"","○"))</f>
        <v/>
      </c>
      <c r="AK58" s="86" t="str">
        <f>IF(ISERROR(MATCH($B58,リレー男子申込!$AB$14:$AB$205,0)),"",VLOOKUP(MATCH($B58,リレー男子申込!$AB$14:$AB$205,0),リレー男子申込!$Y$14:$AG$205,9))</f>
        <v/>
      </c>
      <c r="AM58" s="124" t="str">
        <f t="shared" si="1"/>
        <v/>
      </c>
      <c r="AN58" t="str">
        <f t="shared" si="3"/>
        <v/>
      </c>
      <c r="AO58" t="str">
        <f t="shared" si="4"/>
        <v/>
      </c>
      <c r="AP58" t="str">
        <f t="shared" si="5"/>
        <v/>
      </c>
      <c r="AQ58" t="str">
        <f t="shared" si="6"/>
        <v/>
      </c>
      <c r="AR58" t="str">
        <f t="shared" si="7"/>
        <v/>
      </c>
      <c r="AS58" t="str">
        <f t="shared" si="8"/>
        <v/>
      </c>
      <c r="AT58" t="str">
        <f t="shared" si="9"/>
        <v/>
      </c>
      <c r="AU58" t="str">
        <f t="shared" si="10"/>
        <v/>
      </c>
      <c r="AV58" t="str">
        <f t="shared" si="11"/>
        <v/>
      </c>
      <c r="AW58" t="str">
        <f t="shared" si="12"/>
        <v/>
      </c>
      <c r="AX58" t="str">
        <f t="shared" si="13"/>
        <v/>
      </c>
      <c r="AY58" t="str">
        <f t="shared" si="14"/>
        <v/>
      </c>
    </row>
    <row r="59" spans="1:51">
      <c r="A59" s="19">
        <f t="shared" si="16"/>
        <v>51</v>
      </c>
      <c r="B59" s="64"/>
      <c r="C59" s="65"/>
      <c r="D59" s="66"/>
      <c r="E59" s="206"/>
      <c r="F59" s="198" t="str">
        <f>IF(B59="","",VLOOKUP(B59,中学校名!$B$3:$D$120,2,TRUE))</f>
        <v/>
      </c>
      <c r="G59" s="156" t="str">
        <f t="shared" si="2"/>
        <v/>
      </c>
      <c r="H59" s="81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3" t="str">
        <f>IF($B59="","",IF(ISERROR(MATCH($B59,リレー男子申込!$Q$13:$Q$254,0)),"","○"))</f>
        <v/>
      </c>
      <c r="AI59" s="83" t="str">
        <f>IF(ISERROR(MATCH($B59,リレー男子申込!$Q$14:$Q$205,0)),"",VLOOKUP(MATCH($B59,リレー男子申込!$Q$14:$Q$205,0),リレー男子申込!$N$14:$V$205,9))</f>
        <v/>
      </c>
      <c r="AJ59" s="83" t="str">
        <f>IF($B59="","",IF(ISERROR(MATCH($B59,リレー男子申込!$AB$13:$AB$254,0)),"","○"))</f>
        <v/>
      </c>
      <c r="AK59" s="83" t="str">
        <f>IF(ISERROR(MATCH($B59,リレー男子申込!$AB$14:$AB$205,0)),"",VLOOKUP(MATCH($B59,リレー男子申込!$AB$14:$AB$205,0),リレー男子申込!$Y$14:$AG$205,9))</f>
        <v/>
      </c>
      <c r="AM59" s="124" t="str">
        <f t="shared" si="1"/>
        <v/>
      </c>
      <c r="AN59" t="str">
        <f t="shared" si="3"/>
        <v/>
      </c>
      <c r="AO59" t="str">
        <f t="shared" si="4"/>
        <v/>
      </c>
      <c r="AP59" t="str">
        <f t="shared" si="5"/>
        <v/>
      </c>
      <c r="AQ59" t="str">
        <f t="shared" si="6"/>
        <v/>
      </c>
      <c r="AR59" t="str">
        <f t="shared" si="7"/>
        <v/>
      </c>
      <c r="AS59" t="str">
        <f t="shared" si="8"/>
        <v/>
      </c>
      <c r="AT59" t="str">
        <f t="shared" si="9"/>
        <v/>
      </c>
      <c r="AU59" t="str">
        <f t="shared" si="10"/>
        <v/>
      </c>
      <c r="AV59" t="str">
        <f t="shared" si="11"/>
        <v/>
      </c>
      <c r="AW59" t="str">
        <f t="shared" si="12"/>
        <v/>
      </c>
      <c r="AX59" t="str">
        <f t="shared" si="13"/>
        <v/>
      </c>
      <c r="AY59" t="str">
        <f t="shared" si="14"/>
        <v/>
      </c>
    </row>
    <row r="60" spans="1:51">
      <c r="A60" s="19">
        <f t="shared" si="16"/>
        <v>52</v>
      </c>
      <c r="B60" s="50"/>
      <c r="C60" s="59"/>
      <c r="D60" s="51"/>
      <c r="E60" s="204"/>
      <c r="F60" s="196" t="str">
        <f>IF(B60="","",VLOOKUP(B60,中学校名!$B$3:$D$120,2,TRUE))</f>
        <v/>
      </c>
      <c r="G60" s="154" t="str">
        <f t="shared" si="2"/>
        <v/>
      </c>
      <c r="H60" s="39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77" t="str">
        <f>IF($B60="","",IF(ISERROR(MATCH($B60,リレー男子申込!$Q$13:$Q$254,0)),"","○"))</f>
        <v/>
      </c>
      <c r="AI60" s="77" t="str">
        <f>IF(ISERROR(MATCH($B60,リレー男子申込!$Q$14:$Q$205,0)),"",VLOOKUP(MATCH($B60,リレー男子申込!$Q$14:$Q$205,0),リレー男子申込!$N$14:$V$205,9))</f>
        <v/>
      </c>
      <c r="AJ60" s="77" t="str">
        <f>IF($B60="","",IF(ISERROR(MATCH($B60,リレー男子申込!$AB$13:$AB$254,0)),"","○"))</f>
        <v/>
      </c>
      <c r="AK60" s="77" t="str">
        <f>IF(ISERROR(MATCH($B60,リレー男子申込!$AB$14:$AB$205,0)),"",VLOOKUP(MATCH($B60,リレー男子申込!$AB$14:$AB$205,0),リレー男子申込!$Y$14:$AG$205,9))</f>
        <v/>
      </c>
      <c r="AM60" s="124" t="str">
        <f t="shared" si="1"/>
        <v/>
      </c>
      <c r="AN60" t="str">
        <f t="shared" si="3"/>
        <v/>
      </c>
      <c r="AO60" t="str">
        <f t="shared" si="4"/>
        <v/>
      </c>
      <c r="AP60" t="str">
        <f t="shared" si="5"/>
        <v/>
      </c>
      <c r="AQ60" t="str">
        <f t="shared" si="6"/>
        <v/>
      </c>
      <c r="AR60" t="str">
        <f t="shared" si="7"/>
        <v/>
      </c>
      <c r="AS60" t="str">
        <f t="shared" si="8"/>
        <v/>
      </c>
      <c r="AT60" t="str">
        <f t="shared" si="9"/>
        <v/>
      </c>
      <c r="AU60" t="str">
        <f t="shared" si="10"/>
        <v/>
      </c>
      <c r="AV60" t="str">
        <f t="shared" si="11"/>
        <v/>
      </c>
      <c r="AW60" t="str">
        <f t="shared" si="12"/>
        <v/>
      </c>
      <c r="AX60" t="str">
        <f t="shared" si="13"/>
        <v/>
      </c>
      <c r="AY60" t="str">
        <f t="shared" si="14"/>
        <v/>
      </c>
    </row>
    <row r="61" spans="1:51">
      <c r="A61" s="19">
        <f t="shared" si="16"/>
        <v>53</v>
      </c>
      <c r="B61" s="50"/>
      <c r="C61" s="59"/>
      <c r="D61" s="51"/>
      <c r="E61" s="204"/>
      <c r="F61" s="196" t="str">
        <f>IF(B61="","",VLOOKUP(B61,中学校名!$B$3:$D$120,2,TRUE))</f>
        <v/>
      </c>
      <c r="G61" s="154" t="str">
        <f t="shared" si="2"/>
        <v/>
      </c>
      <c r="H61" s="42"/>
      <c r="I61" s="43"/>
      <c r="J61" s="43"/>
      <c r="K61" s="43"/>
      <c r="L61" s="43"/>
      <c r="M61" s="43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77" t="str">
        <f>IF($B61="","",IF(ISERROR(MATCH($B61,リレー男子申込!$Q$13:$Q$254,0)),"","○"))</f>
        <v/>
      </c>
      <c r="AI61" s="77" t="str">
        <f>IF(ISERROR(MATCH($B61,リレー男子申込!$Q$14:$Q$205,0)),"",VLOOKUP(MATCH($B61,リレー男子申込!$Q$14:$Q$205,0),リレー男子申込!$N$14:$V$205,9))</f>
        <v/>
      </c>
      <c r="AJ61" s="77" t="str">
        <f>IF($B61="","",IF(ISERROR(MATCH($B61,リレー男子申込!$AB$13:$AB$254,0)),"","○"))</f>
        <v/>
      </c>
      <c r="AK61" s="77" t="str">
        <f>IF(ISERROR(MATCH($B61,リレー男子申込!$AB$14:$AB$205,0)),"",VLOOKUP(MATCH($B61,リレー男子申込!$AB$14:$AB$205,0),リレー男子申込!$Y$14:$AG$205,9))</f>
        <v/>
      </c>
      <c r="AM61" s="124" t="str">
        <f t="shared" si="1"/>
        <v/>
      </c>
      <c r="AN61" t="str">
        <f t="shared" si="3"/>
        <v/>
      </c>
      <c r="AO61" t="str">
        <f t="shared" si="4"/>
        <v/>
      </c>
      <c r="AP61" t="str">
        <f t="shared" si="5"/>
        <v/>
      </c>
      <c r="AQ61" t="str">
        <f t="shared" si="6"/>
        <v/>
      </c>
      <c r="AR61" t="str">
        <f t="shared" si="7"/>
        <v/>
      </c>
      <c r="AS61" t="str">
        <f t="shared" si="8"/>
        <v/>
      </c>
      <c r="AT61" t="str">
        <f t="shared" si="9"/>
        <v/>
      </c>
      <c r="AU61" t="str">
        <f t="shared" si="10"/>
        <v/>
      </c>
      <c r="AV61" t="str">
        <f t="shared" si="11"/>
        <v/>
      </c>
      <c r="AW61" t="str">
        <f t="shared" si="12"/>
        <v/>
      </c>
      <c r="AX61" t="str">
        <f t="shared" si="13"/>
        <v/>
      </c>
      <c r="AY61" t="str">
        <f t="shared" si="14"/>
        <v/>
      </c>
    </row>
    <row r="62" spans="1:51">
      <c r="A62" s="19">
        <f t="shared" si="16"/>
        <v>54</v>
      </c>
      <c r="B62" s="50"/>
      <c r="C62" s="59"/>
      <c r="D62" s="51"/>
      <c r="E62" s="204"/>
      <c r="F62" s="196" t="str">
        <f>IF(B62="","",VLOOKUP(B62,中学校名!$B$3:$D$120,2,TRUE))</f>
        <v/>
      </c>
      <c r="G62" s="156" t="str">
        <f t="shared" si="2"/>
        <v/>
      </c>
      <c r="H62" s="39"/>
      <c r="I62" s="40"/>
      <c r="J62" s="40"/>
      <c r="K62" s="40"/>
      <c r="L62" s="40"/>
      <c r="M62" s="40"/>
      <c r="N62" s="40"/>
      <c r="O62" s="41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77" t="str">
        <f>IF($B62="","",IF(ISERROR(MATCH($B62,リレー男子申込!$Q$13:$Q$254,0)),"","○"))</f>
        <v/>
      </c>
      <c r="AI62" s="77" t="str">
        <f>IF(ISERROR(MATCH($B62,リレー男子申込!$Q$14:$Q$205,0)),"",VLOOKUP(MATCH($B62,リレー男子申込!$Q$14:$Q$205,0),リレー男子申込!$N$14:$V$205,9))</f>
        <v/>
      </c>
      <c r="AJ62" s="77" t="str">
        <f>IF($B62="","",IF(ISERROR(MATCH($B62,リレー男子申込!$AB$13:$AB$254,0)),"","○"))</f>
        <v/>
      </c>
      <c r="AK62" s="77" t="str">
        <f>IF(ISERROR(MATCH($B62,リレー男子申込!$AB$14:$AB$205,0)),"",VLOOKUP(MATCH($B62,リレー男子申込!$AB$14:$AB$205,0),リレー男子申込!$Y$14:$AG$205,9))</f>
        <v/>
      </c>
      <c r="AM62" s="124" t="str">
        <f t="shared" si="1"/>
        <v/>
      </c>
      <c r="AN62" t="str">
        <f t="shared" si="3"/>
        <v/>
      </c>
      <c r="AO62" t="str">
        <f t="shared" si="4"/>
        <v/>
      </c>
      <c r="AP62" t="str">
        <f t="shared" si="5"/>
        <v/>
      </c>
      <c r="AQ62" t="str">
        <f t="shared" si="6"/>
        <v/>
      </c>
      <c r="AR62" t="str">
        <f t="shared" si="7"/>
        <v/>
      </c>
      <c r="AS62" t="str">
        <f t="shared" si="8"/>
        <v/>
      </c>
      <c r="AT62" t="str">
        <f t="shared" si="9"/>
        <v/>
      </c>
      <c r="AU62" t="str">
        <f t="shared" si="10"/>
        <v/>
      </c>
      <c r="AV62" t="str">
        <f t="shared" si="11"/>
        <v/>
      </c>
      <c r="AW62" t="str">
        <f t="shared" si="12"/>
        <v/>
      </c>
      <c r="AX62" t="str">
        <f t="shared" si="13"/>
        <v/>
      </c>
      <c r="AY62" t="str">
        <f t="shared" si="14"/>
        <v/>
      </c>
    </row>
    <row r="63" spans="1:51">
      <c r="A63" s="19">
        <f t="shared" si="16"/>
        <v>55</v>
      </c>
      <c r="B63" s="50"/>
      <c r="C63" s="59"/>
      <c r="D63" s="51"/>
      <c r="E63" s="204"/>
      <c r="F63" s="196" t="str">
        <f>IF(B63="","",VLOOKUP(B63,中学校名!$B$3:$D$120,2,TRUE))</f>
        <v/>
      </c>
      <c r="G63" s="154" t="str">
        <f t="shared" si="2"/>
        <v/>
      </c>
      <c r="H63" s="39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77" t="str">
        <f>IF($B63="","",IF(ISERROR(MATCH($B63,リレー男子申込!$Q$13:$Q$254,0)),"","○"))</f>
        <v/>
      </c>
      <c r="AI63" s="77" t="str">
        <f>IF(ISERROR(MATCH($B63,リレー男子申込!$Q$14:$Q$205,0)),"",VLOOKUP(MATCH($B63,リレー男子申込!$Q$14:$Q$205,0),リレー男子申込!$N$14:$V$205,9))</f>
        <v/>
      </c>
      <c r="AJ63" s="77" t="str">
        <f>IF($B63="","",IF(ISERROR(MATCH($B63,リレー男子申込!$AB$13:$AB$254,0)),"","○"))</f>
        <v/>
      </c>
      <c r="AK63" s="77" t="str">
        <f>IF(ISERROR(MATCH($B63,リレー男子申込!$AB$14:$AB$205,0)),"",VLOOKUP(MATCH($B63,リレー男子申込!$AB$14:$AB$205,0),リレー男子申込!$Y$14:$AG$205,9))</f>
        <v/>
      </c>
      <c r="AM63" s="124" t="str">
        <f t="shared" si="1"/>
        <v/>
      </c>
      <c r="AN63" t="str">
        <f t="shared" si="3"/>
        <v/>
      </c>
      <c r="AO63" t="str">
        <f t="shared" si="4"/>
        <v/>
      </c>
      <c r="AP63" t="str">
        <f t="shared" si="5"/>
        <v/>
      </c>
      <c r="AQ63" t="str">
        <f t="shared" si="6"/>
        <v/>
      </c>
      <c r="AR63" t="str">
        <f t="shared" si="7"/>
        <v/>
      </c>
      <c r="AS63" t="str">
        <f t="shared" si="8"/>
        <v/>
      </c>
      <c r="AT63" t="str">
        <f t="shared" si="9"/>
        <v/>
      </c>
      <c r="AU63" t="str">
        <f t="shared" si="10"/>
        <v/>
      </c>
      <c r="AV63" t="str">
        <f t="shared" si="11"/>
        <v/>
      </c>
      <c r="AW63" t="str">
        <f t="shared" si="12"/>
        <v/>
      </c>
      <c r="AX63" t="str">
        <f t="shared" si="13"/>
        <v/>
      </c>
      <c r="AY63" t="str">
        <f t="shared" si="14"/>
        <v/>
      </c>
    </row>
    <row r="64" spans="1:51">
      <c r="A64" s="19">
        <f t="shared" si="16"/>
        <v>56</v>
      </c>
      <c r="B64" s="50"/>
      <c r="C64" s="59"/>
      <c r="D64" s="51"/>
      <c r="E64" s="204"/>
      <c r="F64" s="196" t="str">
        <f>IF(B64="","",VLOOKUP(B64,中学校名!$B$3:$D$120,2,TRUE))</f>
        <v/>
      </c>
      <c r="G64" s="154" t="str">
        <f t="shared" si="2"/>
        <v/>
      </c>
      <c r="H64" s="39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77" t="str">
        <f>IF($B64="","",IF(ISERROR(MATCH($B64,リレー男子申込!$Q$13:$Q$254,0)),"","○"))</f>
        <v/>
      </c>
      <c r="AI64" s="77" t="str">
        <f>IF(ISERROR(MATCH($B64,リレー男子申込!$Q$14:$Q$205,0)),"",VLOOKUP(MATCH($B64,リレー男子申込!$Q$14:$Q$205,0),リレー男子申込!$N$14:$V$205,9))</f>
        <v/>
      </c>
      <c r="AJ64" s="77" t="str">
        <f>IF($B64="","",IF(ISERROR(MATCH($B64,リレー男子申込!$AB$13:$AB$254,0)),"","○"))</f>
        <v/>
      </c>
      <c r="AK64" s="77" t="str">
        <f>IF(ISERROR(MATCH($B64,リレー男子申込!$AB$14:$AB$205,0)),"",VLOOKUP(MATCH($B64,リレー男子申込!$AB$14:$AB$205,0),リレー男子申込!$Y$14:$AG$205,9))</f>
        <v/>
      </c>
      <c r="AM64" s="124" t="str">
        <f t="shared" si="1"/>
        <v/>
      </c>
      <c r="AN64" t="str">
        <f t="shared" si="3"/>
        <v/>
      </c>
      <c r="AO64" t="str">
        <f t="shared" si="4"/>
        <v/>
      </c>
      <c r="AP64" t="str">
        <f t="shared" si="5"/>
        <v/>
      </c>
      <c r="AQ64" t="str">
        <f t="shared" si="6"/>
        <v/>
      </c>
      <c r="AR64" t="str">
        <f t="shared" si="7"/>
        <v/>
      </c>
      <c r="AS64" t="str">
        <f t="shared" si="8"/>
        <v/>
      </c>
      <c r="AT64" t="str">
        <f t="shared" si="9"/>
        <v/>
      </c>
      <c r="AU64" t="str">
        <f t="shared" si="10"/>
        <v/>
      </c>
      <c r="AV64" t="str">
        <f t="shared" si="11"/>
        <v/>
      </c>
      <c r="AW64" t="str">
        <f t="shared" si="12"/>
        <v/>
      </c>
      <c r="AX64" t="str">
        <f t="shared" si="13"/>
        <v/>
      </c>
      <c r="AY64" t="str">
        <f t="shared" si="14"/>
        <v/>
      </c>
    </row>
    <row r="65" spans="1:51">
      <c r="A65" s="19">
        <f t="shared" si="16"/>
        <v>57</v>
      </c>
      <c r="B65" s="50"/>
      <c r="C65" s="59"/>
      <c r="D65" s="51"/>
      <c r="E65" s="204"/>
      <c r="F65" s="196" t="str">
        <f>IF(B65="","",VLOOKUP(B65,中学校名!$B$3:$D$120,2,TRUE))</f>
        <v/>
      </c>
      <c r="G65" s="154" t="str">
        <f t="shared" si="2"/>
        <v/>
      </c>
      <c r="H65" s="39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77" t="str">
        <f>IF($B65="","",IF(ISERROR(MATCH($B65,リレー男子申込!$Q$13:$Q$254,0)),"","○"))</f>
        <v/>
      </c>
      <c r="AI65" s="77" t="str">
        <f>IF(ISERROR(MATCH($B65,リレー男子申込!$Q$14:$Q$205,0)),"",VLOOKUP(MATCH($B65,リレー男子申込!$Q$14:$Q$205,0),リレー男子申込!$N$14:$V$205,9))</f>
        <v/>
      </c>
      <c r="AJ65" s="77" t="str">
        <f>IF($B65="","",IF(ISERROR(MATCH($B65,リレー男子申込!$AB$13:$AB$254,0)),"","○"))</f>
        <v/>
      </c>
      <c r="AK65" s="77" t="str">
        <f>IF(ISERROR(MATCH($B65,リレー男子申込!$AB$14:$AB$205,0)),"",VLOOKUP(MATCH($B65,リレー男子申込!$AB$14:$AB$205,0),リレー男子申込!$Y$14:$AG$205,9))</f>
        <v/>
      </c>
      <c r="AM65" s="124" t="str">
        <f t="shared" si="1"/>
        <v/>
      </c>
      <c r="AN65" t="str">
        <f t="shared" si="3"/>
        <v/>
      </c>
      <c r="AO65" t="str">
        <f t="shared" si="4"/>
        <v/>
      </c>
      <c r="AP65" t="str">
        <f t="shared" si="5"/>
        <v/>
      </c>
      <c r="AQ65" t="str">
        <f t="shared" si="6"/>
        <v/>
      </c>
      <c r="AR65" t="str">
        <f t="shared" si="7"/>
        <v/>
      </c>
      <c r="AS65" t="str">
        <f t="shared" si="8"/>
        <v/>
      </c>
      <c r="AT65" t="str">
        <f t="shared" si="9"/>
        <v/>
      </c>
      <c r="AU65" t="str">
        <f t="shared" si="10"/>
        <v/>
      </c>
      <c r="AV65" t="str">
        <f t="shared" si="11"/>
        <v/>
      </c>
      <c r="AW65" t="str">
        <f t="shared" si="12"/>
        <v/>
      </c>
      <c r="AX65" t="str">
        <f t="shared" si="13"/>
        <v/>
      </c>
      <c r="AY65" t="str">
        <f t="shared" si="14"/>
        <v/>
      </c>
    </row>
    <row r="66" spans="1:51">
      <c r="A66" s="19">
        <f t="shared" si="16"/>
        <v>58</v>
      </c>
      <c r="B66" s="49"/>
      <c r="C66" s="57"/>
      <c r="D66" s="47"/>
      <c r="E66" s="203"/>
      <c r="F66" s="196" t="str">
        <f>IF(B66="","",VLOOKUP(B66,中学校名!$B$3:$D$120,2,TRUE))</f>
        <v/>
      </c>
      <c r="G66" s="154" t="str">
        <f t="shared" si="2"/>
        <v/>
      </c>
      <c r="H66" s="39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77" t="str">
        <f>IF($B66="","",IF(ISERROR(MATCH($B66,リレー男子申込!$Q$13:$Q$254,0)),"","○"))</f>
        <v/>
      </c>
      <c r="AI66" s="77" t="str">
        <f>IF(ISERROR(MATCH($B66,リレー男子申込!$Q$14:$Q$205,0)),"",VLOOKUP(MATCH($B66,リレー男子申込!$Q$14:$Q$205,0),リレー男子申込!$N$14:$V$205,9))</f>
        <v/>
      </c>
      <c r="AJ66" s="77" t="str">
        <f>IF($B66="","",IF(ISERROR(MATCH($B66,リレー男子申込!$AB$13:$AB$254,0)),"","○"))</f>
        <v/>
      </c>
      <c r="AK66" s="77" t="str">
        <f>IF(ISERROR(MATCH($B66,リレー男子申込!$AB$14:$AB$205,0)),"",VLOOKUP(MATCH($B66,リレー男子申込!$AB$14:$AB$205,0),リレー男子申込!$Y$14:$AG$205,9))</f>
        <v/>
      </c>
      <c r="AM66" s="124" t="str">
        <f t="shared" si="1"/>
        <v/>
      </c>
      <c r="AN66" t="str">
        <f t="shared" si="3"/>
        <v/>
      </c>
      <c r="AO66" t="str">
        <f t="shared" si="4"/>
        <v/>
      </c>
      <c r="AP66" t="str">
        <f t="shared" si="5"/>
        <v/>
      </c>
      <c r="AQ66" t="str">
        <f t="shared" si="6"/>
        <v/>
      </c>
      <c r="AR66" t="str">
        <f t="shared" si="7"/>
        <v/>
      </c>
      <c r="AS66" t="str">
        <f t="shared" si="8"/>
        <v/>
      </c>
      <c r="AT66" t="str">
        <f t="shared" si="9"/>
        <v/>
      </c>
      <c r="AU66" t="str">
        <f t="shared" si="10"/>
        <v/>
      </c>
      <c r="AV66" t="str">
        <f t="shared" si="11"/>
        <v/>
      </c>
      <c r="AW66" t="str">
        <f t="shared" si="12"/>
        <v/>
      </c>
      <c r="AX66" t="str">
        <f t="shared" si="13"/>
        <v/>
      </c>
      <c r="AY66" t="str">
        <f t="shared" si="14"/>
        <v/>
      </c>
    </row>
    <row r="67" spans="1:51">
      <c r="A67" s="19">
        <f t="shared" si="16"/>
        <v>59</v>
      </c>
      <c r="B67" s="54"/>
      <c r="C67" s="58"/>
      <c r="D67" s="48"/>
      <c r="E67" s="204"/>
      <c r="F67" s="196" t="str">
        <f>IF(B67="","",VLOOKUP(B67,中学校名!$B$3:$D$120,2,TRUE))</f>
        <v/>
      </c>
      <c r="G67" s="154" t="str">
        <f t="shared" si="2"/>
        <v/>
      </c>
      <c r="H67" s="39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77" t="str">
        <f>IF($B67="","",IF(ISERROR(MATCH($B67,リレー男子申込!$Q$13:$Q$254,0)),"","○"))</f>
        <v/>
      </c>
      <c r="AI67" s="77" t="str">
        <f>IF(ISERROR(MATCH($B67,リレー男子申込!$Q$14:$Q$205,0)),"",VLOOKUP(MATCH($B67,リレー男子申込!$Q$14:$Q$205,0),リレー男子申込!$N$14:$V$205,9))</f>
        <v/>
      </c>
      <c r="AJ67" s="77" t="str">
        <f>IF($B67="","",IF(ISERROR(MATCH($B67,リレー男子申込!$AB$13:$AB$254,0)),"","○"))</f>
        <v/>
      </c>
      <c r="AK67" s="77" t="str">
        <f>IF(ISERROR(MATCH($B67,リレー男子申込!$AB$14:$AB$205,0)),"",VLOOKUP(MATCH($B67,リレー男子申込!$AB$14:$AB$205,0),リレー男子申込!$Y$14:$AG$205,9))</f>
        <v/>
      </c>
      <c r="AM67" s="124" t="str">
        <f t="shared" si="1"/>
        <v/>
      </c>
      <c r="AN67" t="str">
        <f t="shared" si="3"/>
        <v/>
      </c>
      <c r="AO67" t="str">
        <f t="shared" si="4"/>
        <v/>
      </c>
      <c r="AP67" t="str">
        <f t="shared" si="5"/>
        <v/>
      </c>
      <c r="AQ67" t="str">
        <f t="shared" si="6"/>
        <v/>
      </c>
      <c r="AR67" t="str">
        <f t="shared" si="7"/>
        <v/>
      </c>
      <c r="AS67" t="str">
        <f t="shared" si="8"/>
        <v/>
      </c>
      <c r="AT67" t="str">
        <f t="shared" si="9"/>
        <v/>
      </c>
      <c r="AU67" t="str">
        <f t="shared" si="10"/>
        <v/>
      </c>
      <c r="AV67" t="str">
        <f t="shared" si="11"/>
        <v/>
      </c>
      <c r="AW67" t="str">
        <f t="shared" si="12"/>
        <v/>
      </c>
      <c r="AX67" t="str">
        <f t="shared" si="13"/>
        <v/>
      </c>
      <c r="AY67" t="str">
        <f t="shared" si="14"/>
        <v/>
      </c>
    </row>
    <row r="68" spans="1:51">
      <c r="A68" s="19">
        <f t="shared" si="16"/>
        <v>60</v>
      </c>
      <c r="B68" s="73"/>
      <c r="C68" s="74"/>
      <c r="D68" s="75"/>
      <c r="E68" s="207"/>
      <c r="F68" s="199" t="str">
        <f>IF(B68="","",VLOOKUP(B68,中学校名!$B$3:$D$120,2,TRUE))</f>
        <v/>
      </c>
      <c r="G68" s="155" t="str">
        <f t="shared" si="2"/>
        <v/>
      </c>
      <c r="H68" s="78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80" t="str">
        <f>IF($B68="","",IF(ISERROR(MATCH($B68,リレー男子申込!$Q$13:$Q$254,0)),"","○"))</f>
        <v/>
      </c>
      <c r="AI68" s="80" t="str">
        <f>IF(ISERROR(MATCH($B68,リレー男子申込!$Q$14:$Q$205,0)),"",VLOOKUP(MATCH($B68,リレー男子申込!$Q$14:$Q$205,0),リレー男子申込!$N$14:$V$205,9))</f>
        <v/>
      </c>
      <c r="AJ68" s="80" t="str">
        <f>IF($B68="","",IF(ISERROR(MATCH($B68,リレー男子申込!$AB$13:$AB$254,0)),"","○"))</f>
        <v/>
      </c>
      <c r="AK68" s="80" t="str">
        <f>IF(ISERROR(MATCH($B68,リレー男子申込!$AB$14:$AB$205,0)),"",VLOOKUP(MATCH($B68,リレー男子申込!$AB$14:$AB$205,0),リレー男子申込!$Y$14:$AG$205,9))</f>
        <v/>
      </c>
      <c r="AM68" s="124" t="str">
        <f t="shared" si="1"/>
        <v/>
      </c>
      <c r="AN68" t="str">
        <f t="shared" si="3"/>
        <v/>
      </c>
      <c r="AO68" t="str">
        <f t="shared" si="4"/>
        <v/>
      </c>
      <c r="AP68" t="str">
        <f t="shared" si="5"/>
        <v/>
      </c>
      <c r="AQ68" t="str">
        <f t="shared" si="6"/>
        <v/>
      </c>
      <c r="AR68" t="str">
        <f t="shared" si="7"/>
        <v/>
      </c>
      <c r="AS68" t="str">
        <f t="shared" si="8"/>
        <v/>
      </c>
      <c r="AT68" t="str">
        <f t="shared" si="9"/>
        <v/>
      </c>
      <c r="AU68" t="str">
        <f t="shared" si="10"/>
        <v/>
      </c>
      <c r="AV68" t="str">
        <f t="shared" si="11"/>
        <v/>
      </c>
      <c r="AW68" t="str">
        <f t="shared" si="12"/>
        <v/>
      </c>
      <c r="AX68" t="str">
        <f t="shared" si="13"/>
        <v/>
      </c>
      <c r="AY68" t="str">
        <f t="shared" si="14"/>
        <v/>
      </c>
    </row>
    <row r="69" spans="1:51">
      <c r="A69" s="19">
        <f t="shared" si="16"/>
        <v>61</v>
      </c>
      <c r="B69" s="53"/>
      <c r="C69" s="56"/>
      <c r="D69" s="46"/>
      <c r="E69" s="202"/>
      <c r="F69" s="195" t="str">
        <f>IF(B69="","",VLOOKUP(B69,中学校名!$B$3:$D$120,2,TRUE))</f>
        <v/>
      </c>
      <c r="G69" s="153" t="str">
        <f t="shared" si="2"/>
        <v/>
      </c>
      <c r="H69" s="3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76" t="str">
        <f>IF($B69="","",IF(ISERROR(MATCH($B69,リレー男子申込!$Q$13:$Q$254,0)),"","○"))</f>
        <v/>
      </c>
      <c r="AI69" s="76" t="str">
        <f>IF(ISERROR(MATCH($B69,リレー男子申込!$Q$14:$Q$205,0)),"",VLOOKUP(MATCH($B69,リレー男子申込!$Q$14:$Q$205,0),リレー男子申込!$N$14:$V$205,9))</f>
        <v/>
      </c>
      <c r="AJ69" s="76" t="str">
        <f>IF($B69="","",IF(ISERROR(MATCH($B69,リレー男子申込!$AB$13:$AB$254,0)),"","○"))</f>
        <v/>
      </c>
      <c r="AK69" s="76" t="str">
        <f>IF(ISERROR(MATCH($B69,リレー男子申込!$AB$14:$AB$205,0)),"",VLOOKUP(MATCH($B69,リレー男子申込!$AB$14:$AB$205,0),リレー男子申込!$Y$14:$AG$205,9))</f>
        <v/>
      </c>
      <c r="AM69" s="124" t="str">
        <f t="shared" si="1"/>
        <v/>
      </c>
      <c r="AN69" t="str">
        <f t="shared" si="3"/>
        <v/>
      </c>
      <c r="AO69" t="str">
        <f t="shared" si="4"/>
        <v/>
      </c>
      <c r="AP69" t="str">
        <f t="shared" si="5"/>
        <v/>
      </c>
      <c r="AQ69" t="str">
        <f t="shared" si="6"/>
        <v/>
      </c>
      <c r="AR69" t="str">
        <f t="shared" si="7"/>
        <v/>
      </c>
      <c r="AS69" t="str">
        <f t="shared" si="8"/>
        <v/>
      </c>
      <c r="AT69" t="str">
        <f t="shared" si="9"/>
        <v/>
      </c>
      <c r="AU69" t="str">
        <f t="shared" si="10"/>
        <v/>
      </c>
      <c r="AV69" t="str">
        <f t="shared" si="11"/>
        <v/>
      </c>
      <c r="AW69" t="str">
        <f t="shared" si="12"/>
        <v/>
      </c>
      <c r="AX69" t="str">
        <f t="shared" si="13"/>
        <v/>
      </c>
      <c r="AY69" t="str">
        <f t="shared" si="14"/>
        <v/>
      </c>
    </row>
    <row r="70" spans="1:51">
      <c r="A70" s="19">
        <f t="shared" si="16"/>
        <v>62</v>
      </c>
      <c r="B70" s="49"/>
      <c r="C70" s="57"/>
      <c r="D70" s="47"/>
      <c r="E70" s="203"/>
      <c r="F70" s="196" t="str">
        <f>IF(B70="","",VLOOKUP(B70,中学校名!$B$3:$D$120,2,TRUE))</f>
        <v/>
      </c>
      <c r="G70" s="154" t="str">
        <f t="shared" si="2"/>
        <v/>
      </c>
      <c r="H70" s="39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77" t="str">
        <f>IF($B70="","",IF(ISERROR(MATCH($B70,リレー男子申込!$Q$13:$Q$254,0)),"","○"))</f>
        <v/>
      </c>
      <c r="AI70" s="77" t="str">
        <f>IF(ISERROR(MATCH($B70,リレー男子申込!$Q$14:$Q$205,0)),"",VLOOKUP(MATCH($B70,リレー男子申込!$Q$14:$Q$205,0),リレー男子申込!$N$14:$V$205,9))</f>
        <v/>
      </c>
      <c r="AJ70" s="77" t="str">
        <f>IF($B70="","",IF(ISERROR(MATCH($B70,リレー男子申込!$AB$13:$AB$254,0)),"","○"))</f>
        <v/>
      </c>
      <c r="AK70" s="77" t="str">
        <f>IF(ISERROR(MATCH($B70,リレー男子申込!$AB$14:$AB$205,0)),"",VLOOKUP(MATCH($B70,リレー男子申込!$AB$14:$AB$205,0),リレー男子申込!$Y$14:$AG$205,9))</f>
        <v/>
      </c>
      <c r="AM70" s="124" t="str">
        <f t="shared" si="1"/>
        <v/>
      </c>
      <c r="AN70" t="str">
        <f t="shared" si="3"/>
        <v/>
      </c>
      <c r="AO70" t="str">
        <f t="shared" si="4"/>
        <v/>
      </c>
      <c r="AP70" t="str">
        <f t="shared" si="5"/>
        <v/>
      </c>
      <c r="AQ70" t="str">
        <f t="shared" si="6"/>
        <v/>
      </c>
      <c r="AR70" t="str">
        <f t="shared" si="7"/>
        <v/>
      </c>
      <c r="AS70" t="str">
        <f t="shared" si="8"/>
        <v/>
      </c>
      <c r="AT70" t="str">
        <f t="shared" si="9"/>
        <v/>
      </c>
      <c r="AU70" t="str">
        <f t="shared" si="10"/>
        <v/>
      </c>
      <c r="AV70" t="str">
        <f t="shared" si="11"/>
        <v/>
      </c>
      <c r="AW70" t="str">
        <f t="shared" si="12"/>
        <v/>
      </c>
      <c r="AX70" t="str">
        <f t="shared" si="13"/>
        <v/>
      </c>
      <c r="AY70" t="str">
        <f t="shared" si="14"/>
        <v/>
      </c>
    </row>
    <row r="71" spans="1:51">
      <c r="A71" s="19">
        <f t="shared" si="16"/>
        <v>63</v>
      </c>
      <c r="B71" s="54"/>
      <c r="C71" s="58"/>
      <c r="D71" s="48"/>
      <c r="E71" s="204"/>
      <c r="F71" s="196" t="str">
        <f>IF(B71="","",VLOOKUP(B71,中学校名!$B$3:$D$120,2,TRUE))</f>
        <v/>
      </c>
      <c r="G71" s="154" t="str">
        <f t="shared" si="2"/>
        <v/>
      </c>
      <c r="H71" s="39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77" t="str">
        <f>IF($B71="","",IF(ISERROR(MATCH($B71,リレー男子申込!$Q$13:$Q$254,0)),"","○"))</f>
        <v/>
      </c>
      <c r="AI71" s="77" t="str">
        <f>IF(ISERROR(MATCH($B71,リレー男子申込!$Q$14:$Q$205,0)),"",VLOOKUP(MATCH($B71,リレー男子申込!$Q$14:$Q$205,0),リレー男子申込!$N$14:$V$205,9))</f>
        <v/>
      </c>
      <c r="AJ71" s="77" t="str">
        <f>IF($B71="","",IF(ISERROR(MATCH($B71,リレー男子申込!$AB$13:$AB$254,0)),"","○"))</f>
        <v/>
      </c>
      <c r="AK71" s="77" t="str">
        <f>IF(ISERROR(MATCH($B71,リレー男子申込!$AB$14:$AB$205,0)),"",VLOOKUP(MATCH($B71,リレー男子申込!$AB$14:$AB$205,0),リレー男子申込!$Y$14:$AG$205,9))</f>
        <v/>
      </c>
      <c r="AM71" s="124" t="str">
        <f t="shared" si="1"/>
        <v/>
      </c>
      <c r="AN71" t="str">
        <f t="shared" si="3"/>
        <v/>
      </c>
      <c r="AO71" t="str">
        <f t="shared" si="4"/>
        <v/>
      </c>
      <c r="AP71" t="str">
        <f t="shared" si="5"/>
        <v/>
      </c>
      <c r="AQ71" t="str">
        <f t="shared" si="6"/>
        <v/>
      </c>
      <c r="AR71" t="str">
        <f t="shared" si="7"/>
        <v/>
      </c>
      <c r="AS71" t="str">
        <f t="shared" si="8"/>
        <v/>
      </c>
      <c r="AT71" t="str">
        <f t="shared" si="9"/>
        <v/>
      </c>
      <c r="AU71" t="str">
        <f t="shared" si="10"/>
        <v/>
      </c>
      <c r="AV71" t="str">
        <f t="shared" si="11"/>
        <v/>
      </c>
      <c r="AW71" t="str">
        <f t="shared" si="12"/>
        <v/>
      </c>
      <c r="AX71" t="str">
        <f t="shared" si="13"/>
        <v/>
      </c>
      <c r="AY71" t="str">
        <f t="shared" si="14"/>
        <v/>
      </c>
    </row>
    <row r="72" spans="1:51">
      <c r="A72" s="19">
        <f t="shared" si="16"/>
        <v>64</v>
      </c>
      <c r="B72" s="49"/>
      <c r="C72" s="57"/>
      <c r="D72" s="47"/>
      <c r="E72" s="203"/>
      <c r="F72" s="196" t="str">
        <f>IF(B72="","",VLOOKUP(B72,中学校名!$B$3:$D$120,2,TRUE))</f>
        <v/>
      </c>
      <c r="G72" s="154" t="str">
        <f t="shared" si="2"/>
        <v/>
      </c>
      <c r="H72" s="39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77" t="str">
        <f>IF($B72="","",IF(ISERROR(MATCH($B72,リレー男子申込!$Q$13:$Q$254,0)),"","○"))</f>
        <v/>
      </c>
      <c r="AI72" s="77" t="str">
        <f>IF(ISERROR(MATCH($B72,リレー男子申込!$Q$14:$Q$205,0)),"",VLOOKUP(MATCH($B72,リレー男子申込!$Q$14:$Q$205,0),リレー男子申込!$N$14:$V$205,9))</f>
        <v/>
      </c>
      <c r="AJ72" s="77" t="str">
        <f>IF($B72="","",IF(ISERROR(MATCH($B72,リレー男子申込!$AB$13:$AB$254,0)),"","○"))</f>
        <v/>
      </c>
      <c r="AK72" s="77" t="str">
        <f>IF(ISERROR(MATCH($B72,リレー男子申込!$AB$14:$AB$205,0)),"",VLOOKUP(MATCH($B72,リレー男子申込!$AB$14:$AB$205,0),リレー男子申込!$Y$14:$AG$205,9))</f>
        <v/>
      </c>
      <c r="AM72" s="124" t="str">
        <f t="shared" ref="AM72:AM108" si="17">IF(COUNTIF(H72:AG72,"○")=0,"",COUNTIF(H72:AG72,"○"))</f>
        <v/>
      </c>
      <c r="AN72" t="str">
        <f t="shared" si="3"/>
        <v/>
      </c>
      <c r="AO72" t="str">
        <f t="shared" si="4"/>
        <v/>
      </c>
      <c r="AP72" t="str">
        <f t="shared" si="5"/>
        <v/>
      </c>
      <c r="AQ72" t="str">
        <f t="shared" si="6"/>
        <v/>
      </c>
      <c r="AR72" t="str">
        <f t="shared" si="7"/>
        <v/>
      </c>
      <c r="AS72" t="str">
        <f t="shared" si="8"/>
        <v/>
      </c>
      <c r="AT72" t="str">
        <f t="shared" si="9"/>
        <v/>
      </c>
      <c r="AU72" t="str">
        <f t="shared" si="10"/>
        <v/>
      </c>
      <c r="AV72" t="str">
        <f t="shared" si="11"/>
        <v/>
      </c>
      <c r="AW72" t="str">
        <f t="shared" si="12"/>
        <v/>
      </c>
      <c r="AX72" t="str">
        <f t="shared" si="13"/>
        <v/>
      </c>
      <c r="AY72" t="str">
        <f t="shared" si="14"/>
        <v/>
      </c>
    </row>
    <row r="73" spans="1:51">
      <c r="A73" s="19">
        <f t="shared" si="16"/>
        <v>65</v>
      </c>
      <c r="B73" s="49"/>
      <c r="C73" s="57"/>
      <c r="D73" s="47"/>
      <c r="E73" s="203"/>
      <c r="F73" s="196" t="str">
        <f>IF(B73="","",VLOOKUP(B73,中学校名!$B$3:$D$120,2,TRUE))</f>
        <v/>
      </c>
      <c r="G73" s="154" t="str">
        <f t="shared" ref="G73:G108" si="18">T(AN73)&amp;T(AO73)&amp;T(AP73)&amp;T(AQ73)&amp;T(AR73)&amp;T(AS73)&amp;T(AT73)&amp;T(AU73)&amp;T(AV73)&amp;T(AW73)&amp;T(AX73)&amp;T(AY73)&amp;(AZ73)</f>
        <v/>
      </c>
      <c r="H73" s="39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77" t="str">
        <f>IF($B73="","",IF(ISERROR(MATCH($B73,リレー男子申込!$Q$13:$Q$254,0)),"","○"))</f>
        <v/>
      </c>
      <c r="AI73" s="77" t="str">
        <f>IF(ISERROR(MATCH($B73,リレー男子申込!$Q$14:$Q$205,0)),"",VLOOKUP(MATCH($B73,リレー男子申込!$Q$14:$Q$205,0),リレー男子申込!$N$14:$V$205,9))</f>
        <v/>
      </c>
      <c r="AJ73" s="77" t="str">
        <f>IF($B73="","",IF(ISERROR(MATCH($B73,リレー男子申込!$AB$13:$AB$254,0)),"","○"))</f>
        <v/>
      </c>
      <c r="AK73" s="77" t="str">
        <f>IF(ISERROR(MATCH($B73,リレー男子申込!$AB$14:$AB$205,0)),"",VLOOKUP(MATCH($B73,リレー男子申込!$AB$14:$AB$205,0),リレー男子申込!$Y$14:$AG$205,9))</f>
        <v/>
      </c>
      <c r="AM73" s="124" t="str">
        <f t="shared" si="17"/>
        <v/>
      </c>
      <c r="AN73" t="str">
        <f t="shared" ref="AN73:AN108" si="19">IF(H73="○","１男100m．","")</f>
        <v/>
      </c>
      <c r="AO73" t="str">
        <f t="shared" ref="AO73:AO108" si="20">IF(J73="○","２男100m．","")</f>
        <v/>
      </c>
      <c r="AP73" t="str">
        <f t="shared" ref="AP73:AP108" si="21">IF(L73="○","３男100m．","")</f>
        <v/>
      </c>
      <c r="AQ73" t="str">
        <f t="shared" ref="AQ73:AQ108" si="22">IF(N73="○","全男200m．","")</f>
        <v/>
      </c>
      <c r="AR73" t="str">
        <f t="shared" ref="AR73:AR108" si="23">IF(P73="○","全男400m．","")</f>
        <v/>
      </c>
      <c r="AS73" t="str">
        <f t="shared" ref="AS73:AS108" si="24">IF(R73="○","１男1500ｍ．","")</f>
        <v/>
      </c>
      <c r="AT73" t="str">
        <f t="shared" ref="AT73:AT108" si="25">IF(T73="○","全男3000m．","")</f>
        <v/>
      </c>
      <c r="AU73" t="str">
        <f t="shared" ref="AU73:AU108" si="26">IF(V73="○","全男110mH．","")</f>
        <v/>
      </c>
      <c r="AV73" t="str">
        <f t="shared" ref="AV73:AV108" si="27">IF(X73="○","全男走高．","")</f>
        <v/>
      </c>
      <c r="AW73" t="str">
        <f t="shared" ref="AW73:AW108" si="28">IF(Z73="○","全男走幅．","")</f>
        <v/>
      </c>
      <c r="AX73" t="str">
        <f t="shared" ref="AX73:AX108" si="29">IF(AB73="○","全男砲丸．","")</f>
        <v/>
      </c>
      <c r="AY73" t="str">
        <f t="shared" ref="AY73:AY108" si="30">IF(AD73="○","全男ｼﾞｬﾍﾞ．","")</f>
        <v/>
      </c>
    </row>
    <row r="74" spans="1:51">
      <c r="A74" s="19">
        <f t="shared" ref="A74:A108" si="31">IF(COUNTIF($C$9:$C$108,C74)&gt;=2,$A$111,A73+1)</f>
        <v>66</v>
      </c>
      <c r="B74" s="49"/>
      <c r="C74" s="57"/>
      <c r="D74" s="47"/>
      <c r="E74" s="203"/>
      <c r="F74" s="196" t="str">
        <f>IF(B74="","",VLOOKUP(B74,中学校名!$B$3:$D$120,2,TRUE))</f>
        <v/>
      </c>
      <c r="G74" s="154" t="str">
        <f t="shared" si="18"/>
        <v/>
      </c>
      <c r="H74" s="39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77" t="str">
        <f>IF($B74="","",IF(ISERROR(MATCH($B74,リレー男子申込!$Q$13:$Q$254,0)),"","○"))</f>
        <v/>
      </c>
      <c r="AI74" s="77" t="str">
        <f>IF(ISERROR(MATCH($B74,リレー男子申込!$Q$14:$Q$205,0)),"",VLOOKUP(MATCH($B74,リレー男子申込!$Q$14:$Q$205,0),リレー男子申込!$N$14:$V$205,9))</f>
        <v/>
      </c>
      <c r="AJ74" s="77" t="str">
        <f>IF($B74="","",IF(ISERROR(MATCH($B74,リレー男子申込!$AB$13:$AB$254,0)),"","○"))</f>
        <v/>
      </c>
      <c r="AK74" s="77" t="str">
        <f>IF(ISERROR(MATCH($B74,リレー男子申込!$AB$14:$AB$205,0)),"",VLOOKUP(MATCH($B74,リレー男子申込!$AB$14:$AB$205,0),リレー男子申込!$Y$14:$AG$205,9))</f>
        <v/>
      </c>
      <c r="AM74" s="124" t="str">
        <f t="shared" si="17"/>
        <v/>
      </c>
      <c r="AN74" t="str">
        <f t="shared" si="19"/>
        <v/>
      </c>
      <c r="AO74" t="str">
        <f t="shared" si="20"/>
        <v/>
      </c>
      <c r="AP74" t="str">
        <f t="shared" si="21"/>
        <v/>
      </c>
      <c r="AQ74" t="str">
        <f t="shared" si="22"/>
        <v/>
      </c>
      <c r="AR74" t="str">
        <f t="shared" si="23"/>
        <v/>
      </c>
      <c r="AS74" t="str">
        <f t="shared" si="24"/>
        <v/>
      </c>
      <c r="AT74" t="str">
        <f t="shared" si="25"/>
        <v/>
      </c>
      <c r="AU74" t="str">
        <f t="shared" si="26"/>
        <v/>
      </c>
      <c r="AV74" t="str">
        <f t="shared" si="27"/>
        <v/>
      </c>
      <c r="AW74" t="str">
        <f t="shared" si="28"/>
        <v/>
      </c>
      <c r="AX74" t="str">
        <f t="shared" si="29"/>
        <v/>
      </c>
      <c r="AY74" t="str">
        <f t="shared" si="30"/>
        <v/>
      </c>
    </row>
    <row r="75" spans="1:51">
      <c r="A75" s="19">
        <f t="shared" si="31"/>
        <v>67</v>
      </c>
      <c r="B75" s="49"/>
      <c r="C75" s="57"/>
      <c r="D75" s="47"/>
      <c r="E75" s="203"/>
      <c r="F75" s="196" t="str">
        <f>IF(B75="","",VLOOKUP(B75,中学校名!$B$3:$D$120,2,TRUE))</f>
        <v/>
      </c>
      <c r="G75" s="154" t="str">
        <f t="shared" si="18"/>
        <v/>
      </c>
      <c r="H75" s="39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77" t="str">
        <f>IF($B75="","",IF(ISERROR(MATCH($B75,リレー男子申込!$Q$13:$Q$254,0)),"","○"))</f>
        <v/>
      </c>
      <c r="AI75" s="77" t="str">
        <f>IF(ISERROR(MATCH($B75,リレー男子申込!$Q$14:$Q$205,0)),"",VLOOKUP(MATCH($B75,リレー男子申込!$Q$14:$Q$205,0),リレー男子申込!$N$14:$V$205,9))</f>
        <v/>
      </c>
      <c r="AJ75" s="77" t="str">
        <f>IF($B75="","",IF(ISERROR(MATCH($B75,リレー男子申込!$AB$13:$AB$254,0)),"","○"))</f>
        <v/>
      </c>
      <c r="AK75" s="77" t="str">
        <f>IF(ISERROR(MATCH($B75,リレー男子申込!$AB$14:$AB$205,0)),"",VLOOKUP(MATCH($B75,リレー男子申込!$AB$14:$AB$205,0),リレー男子申込!$Y$14:$AG$205,9))</f>
        <v/>
      </c>
      <c r="AM75" s="124" t="str">
        <f t="shared" si="17"/>
        <v/>
      </c>
      <c r="AN75" t="str">
        <f t="shared" si="19"/>
        <v/>
      </c>
      <c r="AO75" t="str">
        <f t="shared" si="20"/>
        <v/>
      </c>
      <c r="AP75" t="str">
        <f t="shared" si="21"/>
        <v/>
      </c>
      <c r="AQ75" t="str">
        <f t="shared" si="22"/>
        <v/>
      </c>
      <c r="AR75" t="str">
        <f t="shared" si="23"/>
        <v/>
      </c>
      <c r="AS75" t="str">
        <f t="shared" si="24"/>
        <v/>
      </c>
      <c r="AT75" t="str">
        <f t="shared" si="25"/>
        <v/>
      </c>
      <c r="AU75" t="str">
        <f t="shared" si="26"/>
        <v/>
      </c>
      <c r="AV75" t="str">
        <f t="shared" si="27"/>
        <v/>
      </c>
      <c r="AW75" t="str">
        <f t="shared" si="28"/>
        <v/>
      </c>
      <c r="AX75" t="str">
        <f t="shared" si="29"/>
        <v/>
      </c>
      <c r="AY75" t="str">
        <f t="shared" si="30"/>
        <v/>
      </c>
    </row>
    <row r="76" spans="1:51">
      <c r="A76" s="19">
        <f t="shared" si="31"/>
        <v>68</v>
      </c>
      <c r="B76" s="49"/>
      <c r="C76" s="59"/>
      <c r="D76" s="51"/>
      <c r="E76" s="203"/>
      <c r="F76" s="196" t="str">
        <f>IF(B76="","",VLOOKUP(B76,中学校名!$B$3:$D$120,2,TRUE))</f>
        <v/>
      </c>
      <c r="G76" s="154" t="str">
        <f t="shared" si="18"/>
        <v/>
      </c>
      <c r="H76" s="39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77" t="str">
        <f>IF($B76="","",IF(ISERROR(MATCH($B76,リレー男子申込!$Q$13:$Q$254,0)),"","○"))</f>
        <v/>
      </c>
      <c r="AI76" s="77" t="str">
        <f>IF(ISERROR(MATCH($B76,リレー男子申込!$Q$14:$Q$205,0)),"",VLOOKUP(MATCH($B76,リレー男子申込!$Q$14:$Q$205,0),リレー男子申込!$N$14:$V$205,9))</f>
        <v/>
      </c>
      <c r="AJ76" s="77" t="str">
        <f>IF($B76="","",IF(ISERROR(MATCH($B76,リレー男子申込!$AB$13:$AB$254,0)),"","○"))</f>
        <v/>
      </c>
      <c r="AK76" s="77" t="str">
        <f>IF(ISERROR(MATCH($B76,リレー男子申込!$AB$14:$AB$205,0)),"",VLOOKUP(MATCH($B76,リレー男子申込!$AB$14:$AB$205,0),リレー男子申込!$Y$14:$AG$205,9))</f>
        <v/>
      </c>
      <c r="AM76" s="124" t="str">
        <f t="shared" si="17"/>
        <v/>
      </c>
      <c r="AN76" t="str">
        <f t="shared" si="19"/>
        <v/>
      </c>
      <c r="AO76" t="str">
        <f t="shared" si="20"/>
        <v/>
      </c>
      <c r="AP76" t="str">
        <f t="shared" si="21"/>
        <v/>
      </c>
      <c r="AQ76" t="str">
        <f t="shared" si="22"/>
        <v/>
      </c>
      <c r="AR76" t="str">
        <f t="shared" si="23"/>
        <v/>
      </c>
      <c r="AS76" t="str">
        <f t="shared" si="24"/>
        <v/>
      </c>
      <c r="AT76" t="str">
        <f t="shared" si="25"/>
        <v/>
      </c>
      <c r="AU76" t="str">
        <f t="shared" si="26"/>
        <v/>
      </c>
      <c r="AV76" t="str">
        <f t="shared" si="27"/>
        <v/>
      </c>
      <c r="AW76" t="str">
        <f t="shared" si="28"/>
        <v/>
      </c>
      <c r="AX76" t="str">
        <f t="shared" si="29"/>
        <v/>
      </c>
      <c r="AY76" t="str">
        <f t="shared" si="30"/>
        <v/>
      </c>
    </row>
    <row r="77" spans="1:51">
      <c r="A77" s="19">
        <f t="shared" si="31"/>
        <v>69</v>
      </c>
      <c r="B77" s="49"/>
      <c r="C77" s="57"/>
      <c r="D77" s="47"/>
      <c r="E77" s="203"/>
      <c r="F77" s="196" t="str">
        <f>IF(B77="","",VLOOKUP(B77,中学校名!$B$3:$D$120,2,TRUE))</f>
        <v/>
      </c>
      <c r="G77" s="154" t="str">
        <f t="shared" si="18"/>
        <v/>
      </c>
      <c r="H77" s="39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77" t="str">
        <f>IF($B77="","",IF(ISERROR(MATCH($B77,リレー男子申込!$Q$13:$Q$254,0)),"","○"))</f>
        <v/>
      </c>
      <c r="AI77" s="77" t="str">
        <f>IF(ISERROR(MATCH($B77,リレー男子申込!$Q$14:$Q$205,0)),"",VLOOKUP(MATCH($B77,リレー男子申込!$Q$14:$Q$205,0),リレー男子申込!$N$14:$V$205,9))</f>
        <v/>
      </c>
      <c r="AJ77" s="77" t="str">
        <f>IF($B77="","",IF(ISERROR(MATCH($B77,リレー男子申込!$AB$13:$AB$254,0)),"","○"))</f>
        <v/>
      </c>
      <c r="AK77" s="77" t="str">
        <f>IF(ISERROR(MATCH($B77,リレー男子申込!$AB$14:$AB$205,0)),"",VLOOKUP(MATCH($B77,リレー男子申込!$AB$14:$AB$205,0),リレー男子申込!$Y$14:$AG$205,9))</f>
        <v/>
      </c>
      <c r="AM77" s="124" t="str">
        <f t="shared" si="17"/>
        <v/>
      </c>
      <c r="AN77" t="str">
        <f t="shared" si="19"/>
        <v/>
      </c>
      <c r="AO77" t="str">
        <f t="shared" si="20"/>
        <v/>
      </c>
      <c r="AP77" t="str">
        <f t="shared" si="21"/>
        <v/>
      </c>
      <c r="AQ77" t="str">
        <f t="shared" si="22"/>
        <v/>
      </c>
      <c r="AR77" t="str">
        <f t="shared" si="23"/>
        <v/>
      </c>
      <c r="AS77" t="str">
        <f t="shared" si="24"/>
        <v/>
      </c>
      <c r="AT77" t="str">
        <f t="shared" si="25"/>
        <v/>
      </c>
      <c r="AU77" t="str">
        <f t="shared" si="26"/>
        <v/>
      </c>
      <c r="AV77" t="str">
        <f t="shared" si="27"/>
        <v/>
      </c>
      <c r="AW77" t="str">
        <f t="shared" si="28"/>
        <v/>
      </c>
      <c r="AX77" t="str">
        <f t="shared" si="29"/>
        <v/>
      </c>
      <c r="AY77" t="str">
        <f t="shared" si="30"/>
        <v/>
      </c>
    </row>
    <row r="78" spans="1:51">
      <c r="A78" s="19">
        <f t="shared" si="31"/>
        <v>70</v>
      </c>
      <c r="B78" s="55"/>
      <c r="C78" s="60"/>
      <c r="D78" s="52"/>
      <c r="E78" s="205"/>
      <c r="F78" s="197" t="str">
        <f>IF(B78="","",VLOOKUP(B78,中学校名!$B$3:$D$120,2,TRUE))</f>
        <v/>
      </c>
      <c r="G78" s="157" t="str">
        <f t="shared" si="18"/>
        <v/>
      </c>
      <c r="H78" s="84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6" t="str">
        <f>IF($B78="","",IF(ISERROR(MATCH($B78,リレー男子申込!$Q$13:$Q$254,0)),"","○"))</f>
        <v/>
      </c>
      <c r="AI78" s="86" t="str">
        <f>IF(ISERROR(MATCH($B78,リレー男子申込!$Q$14:$Q$205,0)),"",VLOOKUP(MATCH($B78,リレー男子申込!$Q$14:$Q$205,0),リレー男子申込!$N$14:$V$205,9))</f>
        <v/>
      </c>
      <c r="AJ78" s="86" t="str">
        <f>IF($B78="","",IF(ISERROR(MATCH($B78,リレー男子申込!$AB$13:$AB$254,0)),"","○"))</f>
        <v/>
      </c>
      <c r="AK78" s="86" t="str">
        <f>IF(ISERROR(MATCH($B78,リレー男子申込!$AB$14:$AB$205,0)),"",VLOOKUP(MATCH($B78,リレー男子申込!$AB$14:$AB$205,0),リレー男子申込!$Y$14:$AG$205,9))</f>
        <v/>
      </c>
      <c r="AM78" s="124" t="str">
        <f t="shared" si="17"/>
        <v/>
      </c>
      <c r="AN78" t="str">
        <f t="shared" si="19"/>
        <v/>
      </c>
      <c r="AO78" t="str">
        <f t="shared" si="20"/>
        <v/>
      </c>
      <c r="AP78" t="str">
        <f t="shared" si="21"/>
        <v/>
      </c>
      <c r="AQ78" t="str">
        <f t="shared" si="22"/>
        <v/>
      </c>
      <c r="AR78" t="str">
        <f t="shared" si="23"/>
        <v/>
      </c>
      <c r="AS78" t="str">
        <f t="shared" si="24"/>
        <v/>
      </c>
      <c r="AT78" t="str">
        <f t="shared" si="25"/>
        <v/>
      </c>
      <c r="AU78" t="str">
        <f t="shared" si="26"/>
        <v/>
      </c>
      <c r="AV78" t="str">
        <f t="shared" si="27"/>
        <v/>
      </c>
      <c r="AW78" t="str">
        <f t="shared" si="28"/>
        <v/>
      </c>
      <c r="AX78" t="str">
        <f t="shared" si="29"/>
        <v/>
      </c>
      <c r="AY78" t="str">
        <f t="shared" si="30"/>
        <v/>
      </c>
    </row>
    <row r="79" spans="1:51">
      <c r="A79" s="19">
        <f t="shared" si="31"/>
        <v>71</v>
      </c>
      <c r="B79" s="64"/>
      <c r="C79" s="65"/>
      <c r="D79" s="66"/>
      <c r="E79" s="206"/>
      <c r="F79" s="198" t="str">
        <f>IF(B79="","",VLOOKUP(B79,中学校名!$B$3:$D$120,2,TRUE))</f>
        <v/>
      </c>
      <c r="G79" s="156" t="str">
        <f t="shared" si="18"/>
        <v/>
      </c>
      <c r="H79" s="81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3" t="str">
        <f>IF($B79="","",IF(ISERROR(MATCH($B79,リレー男子申込!$Q$13:$Q$254,0)),"","○"))</f>
        <v/>
      </c>
      <c r="AI79" s="83" t="str">
        <f>IF(ISERROR(MATCH($B79,リレー男子申込!$Q$14:$Q$205,0)),"",VLOOKUP(MATCH($B79,リレー男子申込!$Q$14:$Q$205,0),リレー男子申込!$N$14:$V$205,9))</f>
        <v/>
      </c>
      <c r="AJ79" s="83" t="str">
        <f>IF($B79="","",IF(ISERROR(MATCH($B79,リレー男子申込!$AB$13:$AB$254,0)),"","○"))</f>
        <v/>
      </c>
      <c r="AK79" s="83" t="str">
        <f>IF(ISERROR(MATCH($B79,リレー男子申込!$AB$14:$AB$205,0)),"",VLOOKUP(MATCH($B79,リレー男子申込!$AB$14:$AB$205,0),リレー男子申込!$Y$14:$AG$205,9))</f>
        <v/>
      </c>
      <c r="AM79" s="124" t="str">
        <f t="shared" si="17"/>
        <v/>
      </c>
      <c r="AN79" t="str">
        <f t="shared" si="19"/>
        <v/>
      </c>
      <c r="AO79" t="str">
        <f t="shared" si="20"/>
        <v/>
      </c>
      <c r="AP79" t="str">
        <f t="shared" si="21"/>
        <v/>
      </c>
      <c r="AQ79" t="str">
        <f t="shared" si="22"/>
        <v/>
      </c>
      <c r="AR79" t="str">
        <f t="shared" si="23"/>
        <v/>
      </c>
      <c r="AS79" t="str">
        <f t="shared" si="24"/>
        <v/>
      </c>
      <c r="AT79" t="str">
        <f t="shared" si="25"/>
        <v/>
      </c>
      <c r="AU79" t="str">
        <f t="shared" si="26"/>
        <v/>
      </c>
      <c r="AV79" t="str">
        <f t="shared" si="27"/>
        <v/>
      </c>
      <c r="AW79" t="str">
        <f t="shared" si="28"/>
        <v/>
      </c>
      <c r="AX79" t="str">
        <f t="shared" si="29"/>
        <v/>
      </c>
      <c r="AY79" t="str">
        <f t="shared" si="30"/>
        <v/>
      </c>
    </row>
    <row r="80" spans="1:51">
      <c r="A80" s="19">
        <f t="shared" si="31"/>
        <v>72</v>
      </c>
      <c r="B80" s="54"/>
      <c r="C80" s="58"/>
      <c r="D80" s="48"/>
      <c r="E80" s="204"/>
      <c r="F80" s="196" t="str">
        <f>IF(B80="","",VLOOKUP(B80,中学校名!$B$3:$D$120,2,TRUE))</f>
        <v/>
      </c>
      <c r="G80" s="154" t="str">
        <f t="shared" si="18"/>
        <v/>
      </c>
      <c r="H80" s="44"/>
      <c r="I80" s="45"/>
      <c r="J80" s="45"/>
      <c r="K80" s="45"/>
      <c r="L80" s="45"/>
      <c r="M80" s="45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77" t="str">
        <f>IF($B80="","",IF(ISERROR(MATCH($B80,リレー男子申込!$Q$13:$Q$254,0)),"","○"))</f>
        <v/>
      </c>
      <c r="AI80" s="77" t="str">
        <f>IF(ISERROR(MATCH($B80,リレー男子申込!$Q$14:$Q$205,0)),"",VLOOKUP(MATCH($B80,リレー男子申込!$Q$14:$Q$205,0),リレー男子申込!$N$14:$V$205,9))</f>
        <v/>
      </c>
      <c r="AJ80" s="77" t="str">
        <f>IF($B80="","",IF(ISERROR(MATCH($B80,リレー男子申込!$AB$13:$AB$254,0)),"","○"))</f>
        <v/>
      </c>
      <c r="AK80" s="77" t="str">
        <f>IF(ISERROR(MATCH($B80,リレー男子申込!$AB$14:$AB$205,0)),"",VLOOKUP(MATCH($B80,リレー男子申込!$AB$14:$AB$205,0),リレー男子申込!$Y$14:$AG$205,9))</f>
        <v/>
      </c>
      <c r="AM80" s="124" t="str">
        <f t="shared" si="17"/>
        <v/>
      </c>
      <c r="AN80" t="str">
        <f t="shared" si="19"/>
        <v/>
      </c>
      <c r="AO80" t="str">
        <f t="shared" si="20"/>
        <v/>
      </c>
      <c r="AP80" t="str">
        <f t="shared" si="21"/>
        <v/>
      </c>
      <c r="AQ80" t="str">
        <f t="shared" si="22"/>
        <v/>
      </c>
      <c r="AR80" t="str">
        <f t="shared" si="23"/>
        <v/>
      </c>
      <c r="AS80" t="str">
        <f t="shared" si="24"/>
        <v/>
      </c>
      <c r="AT80" t="str">
        <f t="shared" si="25"/>
        <v/>
      </c>
      <c r="AU80" t="str">
        <f t="shared" si="26"/>
        <v/>
      </c>
      <c r="AV80" t="str">
        <f t="shared" si="27"/>
        <v/>
      </c>
      <c r="AW80" t="str">
        <f t="shared" si="28"/>
        <v/>
      </c>
      <c r="AX80" t="str">
        <f t="shared" si="29"/>
        <v/>
      </c>
      <c r="AY80" t="str">
        <f t="shared" si="30"/>
        <v/>
      </c>
    </row>
    <row r="81" spans="1:51">
      <c r="A81" s="19">
        <f t="shared" si="31"/>
        <v>73</v>
      </c>
      <c r="B81" s="54"/>
      <c r="C81" s="58"/>
      <c r="D81" s="48"/>
      <c r="E81" s="204"/>
      <c r="F81" s="196" t="str">
        <f>IF(B81="","",VLOOKUP(B81,中学校名!$B$3:$D$120,2,TRUE))</f>
        <v/>
      </c>
      <c r="G81" s="154" t="str">
        <f t="shared" si="18"/>
        <v/>
      </c>
      <c r="H81" s="39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77" t="str">
        <f>IF($B81="","",IF(ISERROR(MATCH($B81,リレー男子申込!$Q$13:$Q$254,0)),"","○"))</f>
        <v/>
      </c>
      <c r="AI81" s="77" t="str">
        <f>IF(ISERROR(MATCH($B81,リレー男子申込!$Q$14:$Q$205,0)),"",VLOOKUP(MATCH($B81,リレー男子申込!$Q$14:$Q$205,0),リレー男子申込!$N$14:$V$205,9))</f>
        <v/>
      </c>
      <c r="AJ81" s="77" t="str">
        <f>IF($B81="","",IF(ISERROR(MATCH($B81,リレー男子申込!$AB$13:$AB$254,0)),"","○"))</f>
        <v/>
      </c>
      <c r="AK81" s="77" t="str">
        <f>IF(ISERROR(MATCH($B81,リレー男子申込!$AB$14:$AB$205,0)),"",VLOOKUP(MATCH($B81,リレー男子申込!$AB$14:$AB$205,0),リレー男子申込!$Y$14:$AG$205,9))</f>
        <v/>
      </c>
      <c r="AM81" s="124" t="str">
        <f t="shared" si="17"/>
        <v/>
      </c>
      <c r="AN81" t="str">
        <f t="shared" si="19"/>
        <v/>
      </c>
      <c r="AO81" t="str">
        <f t="shared" si="20"/>
        <v/>
      </c>
      <c r="AP81" t="str">
        <f t="shared" si="21"/>
        <v/>
      </c>
      <c r="AQ81" t="str">
        <f t="shared" si="22"/>
        <v/>
      </c>
      <c r="AR81" t="str">
        <f t="shared" si="23"/>
        <v/>
      </c>
      <c r="AS81" t="str">
        <f t="shared" si="24"/>
        <v/>
      </c>
      <c r="AT81" t="str">
        <f t="shared" si="25"/>
        <v/>
      </c>
      <c r="AU81" t="str">
        <f t="shared" si="26"/>
        <v/>
      </c>
      <c r="AV81" t="str">
        <f t="shared" si="27"/>
        <v/>
      </c>
      <c r="AW81" t="str">
        <f t="shared" si="28"/>
        <v/>
      </c>
      <c r="AX81" t="str">
        <f t="shared" si="29"/>
        <v/>
      </c>
      <c r="AY81" t="str">
        <f t="shared" si="30"/>
        <v/>
      </c>
    </row>
    <row r="82" spans="1:51">
      <c r="A82" s="19">
        <f t="shared" si="31"/>
        <v>74</v>
      </c>
      <c r="B82" s="50"/>
      <c r="C82" s="58"/>
      <c r="D82" s="48"/>
      <c r="E82" s="204"/>
      <c r="F82" s="196" t="str">
        <f>IF(B82="","",VLOOKUP(B82,中学校名!$B$3:$D$120,2,TRUE))</f>
        <v/>
      </c>
      <c r="G82" s="154" t="str">
        <f t="shared" si="18"/>
        <v/>
      </c>
      <c r="H82" s="39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77" t="str">
        <f>IF($B82="","",IF(ISERROR(MATCH($B82,リレー男子申込!$Q$13:$Q$254,0)),"","○"))</f>
        <v/>
      </c>
      <c r="AI82" s="77" t="str">
        <f>IF(ISERROR(MATCH($B82,リレー男子申込!$Q$14:$Q$205,0)),"",VLOOKUP(MATCH($B82,リレー男子申込!$Q$14:$Q$205,0),リレー男子申込!$N$14:$V$205,9))</f>
        <v/>
      </c>
      <c r="AJ82" s="77" t="str">
        <f>IF($B82="","",IF(ISERROR(MATCH($B82,リレー男子申込!$AB$13:$AB$254,0)),"","○"))</f>
        <v/>
      </c>
      <c r="AK82" s="77" t="str">
        <f>IF(ISERROR(MATCH($B82,リレー男子申込!$AB$14:$AB$205,0)),"",VLOOKUP(MATCH($B82,リレー男子申込!$AB$14:$AB$205,0),リレー男子申込!$Y$14:$AG$205,9))</f>
        <v/>
      </c>
      <c r="AM82" s="124" t="str">
        <f t="shared" si="17"/>
        <v/>
      </c>
      <c r="AN82" t="str">
        <f t="shared" si="19"/>
        <v/>
      </c>
      <c r="AO82" t="str">
        <f t="shared" si="20"/>
        <v/>
      </c>
      <c r="AP82" t="str">
        <f t="shared" si="21"/>
        <v/>
      </c>
      <c r="AQ82" t="str">
        <f t="shared" si="22"/>
        <v/>
      </c>
      <c r="AR82" t="str">
        <f t="shared" si="23"/>
        <v/>
      </c>
      <c r="AS82" t="str">
        <f t="shared" si="24"/>
        <v/>
      </c>
      <c r="AT82" t="str">
        <f t="shared" si="25"/>
        <v/>
      </c>
      <c r="AU82" t="str">
        <f t="shared" si="26"/>
        <v/>
      </c>
      <c r="AV82" t="str">
        <f t="shared" si="27"/>
        <v/>
      </c>
      <c r="AW82" t="str">
        <f t="shared" si="28"/>
        <v/>
      </c>
      <c r="AX82" t="str">
        <f t="shared" si="29"/>
        <v/>
      </c>
      <c r="AY82" t="str">
        <f t="shared" si="30"/>
        <v/>
      </c>
    </row>
    <row r="83" spans="1:51">
      <c r="A83" s="19">
        <f t="shared" si="31"/>
        <v>75</v>
      </c>
      <c r="B83" s="49"/>
      <c r="C83" s="57"/>
      <c r="D83" s="47"/>
      <c r="E83" s="203"/>
      <c r="F83" s="196" t="str">
        <f>IF(B83="","",VLOOKUP(B83,中学校名!$B$3:$D$120,2,TRUE))</f>
        <v/>
      </c>
      <c r="G83" s="154" t="str">
        <f t="shared" si="18"/>
        <v/>
      </c>
      <c r="H83" s="39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77" t="str">
        <f>IF($B83="","",IF(ISERROR(MATCH($B83,リレー男子申込!$Q$13:$Q$254,0)),"","○"))</f>
        <v/>
      </c>
      <c r="AI83" s="77" t="str">
        <f>IF(ISERROR(MATCH($B83,リレー男子申込!$Q$14:$Q$205,0)),"",VLOOKUP(MATCH($B83,リレー男子申込!$Q$14:$Q$205,0),リレー男子申込!$N$14:$V$205,9))</f>
        <v/>
      </c>
      <c r="AJ83" s="77" t="str">
        <f>IF($B83="","",IF(ISERROR(MATCH($B83,リレー男子申込!$AB$13:$AB$254,0)),"","○"))</f>
        <v/>
      </c>
      <c r="AK83" s="77" t="str">
        <f>IF(ISERROR(MATCH($B83,リレー男子申込!$AB$14:$AB$205,0)),"",VLOOKUP(MATCH($B83,リレー男子申込!$AB$14:$AB$205,0),リレー男子申込!$Y$14:$AG$205,9))</f>
        <v/>
      </c>
      <c r="AM83" s="124" t="str">
        <f t="shared" si="17"/>
        <v/>
      </c>
      <c r="AN83" t="str">
        <f t="shared" si="19"/>
        <v/>
      </c>
      <c r="AO83" t="str">
        <f t="shared" si="20"/>
        <v/>
      </c>
      <c r="AP83" t="str">
        <f t="shared" si="21"/>
        <v/>
      </c>
      <c r="AQ83" t="str">
        <f t="shared" si="22"/>
        <v/>
      </c>
      <c r="AR83" t="str">
        <f t="shared" si="23"/>
        <v/>
      </c>
      <c r="AS83" t="str">
        <f t="shared" si="24"/>
        <v/>
      </c>
      <c r="AT83" t="str">
        <f t="shared" si="25"/>
        <v/>
      </c>
      <c r="AU83" t="str">
        <f t="shared" si="26"/>
        <v/>
      </c>
      <c r="AV83" t="str">
        <f t="shared" si="27"/>
        <v/>
      </c>
      <c r="AW83" t="str">
        <f t="shared" si="28"/>
        <v/>
      </c>
      <c r="AX83" t="str">
        <f t="shared" si="29"/>
        <v/>
      </c>
      <c r="AY83" t="str">
        <f t="shared" si="30"/>
        <v/>
      </c>
    </row>
    <row r="84" spans="1:51">
      <c r="A84" s="19">
        <f t="shared" si="31"/>
        <v>76</v>
      </c>
      <c r="B84" s="49"/>
      <c r="C84" s="57"/>
      <c r="D84" s="47"/>
      <c r="E84" s="203"/>
      <c r="F84" s="196" t="str">
        <f>IF(B84="","",VLOOKUP(B84,中学校名!$B$3:$D$120,2,TRUE))</f>
        <v/>
      </c>
      <c r="G84" s="154" t="str">
        <f t="shared" si="18"/>
        <v/>
      </c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77" t="str">
        <f>IF($B84="","",IF(ISERROR(MATCH($B84,リレー男子申込!$Q$13:$Q$254,0)),"","○"))</f>
        <v/>
      </c>
      <c r="AI84" s="77" t="str">
        <f>IF(ISERROR(MATCH($B84,リレー男子申込!$Q$14:$Q$205,0)),"",VLOOKUP(MATCH($B84,リレー男子申込!$Q$14:$Q$205,0),リレー男子申込!$N$14:$V$205,9))</f>
        <v/>
      </c>
      <c r="AJ84" s="77" t="str">
        <f>IF($B84="","",IF(ISERROR(MATCH($B84,リレー男子申込!$AB$13:$AB$254,0)),"","○"))</f>
        <v/>
      </c>
      <c r="AK84" s="77" t="str">
        <f>IF(ISERROR(MATCH($B84,リレー男子申込!$AB$14:$AB$205,0)),"",VLOOKUP(MATCH($B84,リレー男子申込!$AB$14:$AB$205,0),リレー男子申込!$Y$14:$AG$205,9))</f>
        <v/>
      </c>
      <c r="AM84" s="124" t="str">
        <f t="shared" si="17"/>
        <v/>
      </c>
      <c r="AN84" t="str">
        <f t="shared" si="19"/>
        <v/>
      </c>
      <c r="AO84" t="str">
        <f t="shared" si="20"/>
        <v/>
      </c>
      <c r="AP84" t="str">
        <f t="shared" si="21"/>
        <v/>
      </c>
      <c r="AQ84" t="str">
        <f t="shared" si="22"/>
        <v/>
      </c>
      <c r="AR84" t="str">
        <f t="shared" si="23"/>
        <v/>
      </c>
      <c r="AS84" t="str">
        <f t="shared" si="24"/>
        <v/>
      </c>
      <c r="AT84" t="str">
        <f t="shared" si="25"/>
        <v/>
      </c>
      <c r="AU84" t="str">
        <f t="shared" si="26"/>
        <v/>
      </c>
      <c r="AV84" t="str">
        <f t="shared" si="27"/>
        <v/>
      </c>
      <c r="AW84" t="str">
        <f t="shared" si="28"/>
        <v/>
      </c>
      <c r="AX84" t="str">
        <f t="shared" si="29"/>
        <v/>
      </c>
      <c r="AY84" t="str">
        <f t="shared" si="30"/>
        <v/>
      </c>
    </row>
    <row r="85" spans="1:51">
      <c r="A85" s="19">
        <f t="shared" si="31"/>
        <v>77</v>
      </c>
      <c r="B85" s="49"/>
      <c r="C85" s="57"/>
      <c r="D85" s="47"/>
      <c r="E85" s="203"/>
      <c r="F85" s="196" t="str">
        <f>IF(B85="","",VLOOKUP(B85,中学校名!$B$3:$D$120,2,TRUE))</f>
        <v/>
      </c>
      <c r="G85" s="154" t="str">
        <f t="shared" si="18"/>
        <v/>
      </c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77" t="str">
        <f>IF($B85="","",IF(ISERROR(MATCH($B85,リレー男子申込!$Q$13:$Q$254,0)),"","○"))</f>
        <v/>
      </c>
      <c r="AI85" s="77" t="str">
        <f>IF(ISERROR(MATCH($B85,リレー男子申込!$Q$14:$Q$205,0)),"",VLOOKUP(MATCH($B85,リレー男子申込!$Q$14:$Q$205,0),リレー男子申込!$N$14:$V$205,9))</f>
        <v/>
      </c>
      <c r="AJ85" s="77" t="str">
        <f>IF($B85="","",IF(ISERROR(MATCH($B85,リレー男子申込!$AB$13:$AB$254,0)),"","○"))</f>
        <v/>
      </c>
      <c r="AK85" s="77" t="str">
        <f>IF(ISERROR(MATCH($B85,リレー男子申込!$AB$14:$AB$205,0)),"",VLOOKUP(MATCH($B85,リレー男子申込!$AB$14:$AB$205,0),リレー男子申込!$Y$14:$AG$205,9))</f>
        <v/>
      </c>
      <c r="AM85" s="124" t="str">
        <f t="shared" si="17"/>
        <v/>
      </c>
      <c r="AN85" t="str">
        <f t="shared" si="19"/>
        <v/>
      </c>
      <c r="AO85" t="str">
        <f t="shared" si="20"/>
        <v/>
      </c>
      <c r="AP85" t="str">
        <f t="shared" si="21"/>
        <v/>
      </c>
      <c r="AQ85" t="str">
        <f t="shared" si="22"/>
        <v/>
      </c>
      <c r="AR85" t="str">
        <f t="shared" si="23"/>
        <v/>
      </c>
      <c r="AS85" t="str">
        <f t="shared" si="24"/>
        <v/>
      </c>
      <c r="AT85" t="str">
        <f t="shared" si="25"/>
        <v/>
      </c>
      <c r="AU85" t="str">
        <f t="shared" si="26"/>
        <v/>
      </c>
      <c r="AV85" t="str">
        <f t="shared" si="27"/>
        <v/>
      </c>
      <c r="AW85" t="str">
        <f t="shared" si="28"/>
        <v/>
      </c>
      <c r="AX85" t="str">
        <f t="shared" si="29"/>
        <v/>
      </c>
      <c r="AY85" t="str">
        <f t="shared" si="30"/>
        <v/>
      </c>
    </row>
    <row r="86" spans="1:51">
      <c r="A86" s="19">
        <f t="shared" si="31"/>
        <v>78</v>
      </c>
      <c r="B86" s="49"/>
      <c r="C86" s="57"/>
      <c r="D86" s="47"/>
      <c r="E86" s="203"/>
      <c r="F86" s="196" t="str">
        <f>IF(B86="","",VLOOKUP(B86,中学校名!$B$3:$D$120,2,TRUE))</f>
        <v/>
      </c>
      <c r="G86" s="154" t="str">
        <f t="shared" si="18"/>
        <v/>
      </c>
      <c r="H86" s="39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77" t="str">
        <f>IF($B86="","",IF(ISERROR(MATCH($B86,リレー男子申込!$Q$13:$Q$254,0)),"","○"))</f>
        <v/>
      </c>
      <c r="AI86" s="77" t="str">
        <f>IF(ISERROR(MATCH($B86,リレー男子申込!$Q$14:$Q$205,0)),"",VLOOKUP(MATCH($B86,リレー男子申込!$Q$14:$Q$205,0),リレー男子申込!$N$14:$V$205,9))</f>
        <v/>
      </c>
      <c r="AJ86" s="77" t="str">
        <f>IF($B86="","",IF(ISERROR(MATCH($B86,リレー男子申込!$AB$13:$AB$254,0)),"","○"))</f>
        <v/>
      </c>
      <c r="AK86" s="77" t="str">
        <f>IF(ISERROR(MATCH($B86,リレー男子申込!$AB$14:$AB$205,0)),"",VLOOKUP(MATCH($B86,リレー男子申込!$AB$14:$AB$205,0),リレー男子申込!$Y$14:$AG$205,9))</f>
        <v/>
      </c>
      <c r="AM86" s="124" t="str">
        <f t="shared" si="17"/>
        <v/>
      </c>
      <c r="AN86" t="str">
        <f t="shared" si="19"/>
        <v/>
      </c>
      <c r="AO86" t="str">
        <f t="shared" si="20"/>
        <v/>
      </c>
      <c r="AP86" t="str">
        <f t="shared" si="21"/>
        <v/>
      </c>
      <c r="AQ86" t="str">
        <f t="shared" si="22"/>
        <v/>
      </c>
      <c r="AR86" t="str">
        <f t="shared" si="23"/>
        <v/>
      </c>
      <c r="AS86" t="str">
        <f t="shared" si="24"/>
        <v/>
      </c>
      <c r="AT86" t="str">
        <f t="shared" si="25"/>
        <v/>
      </c>
      <c r="AU86" t="str">
        <f t="shared" si="26"/>
        <v/>
      </c>
      <c r="AV86" t="str">
        <f t="shared" si="27"/>
        <v/>
      </c>
      <c r="AW86" t="str">
        <f t="shared" si="28"/>
        <v/>
      </c>
      <c r="AX86" t="str">
        <f t="shared" si="29"/>
        <v/>
      </c>
      <c r="AY86" t="str">
        <f t="shared" si="30"/>
        <v/>
      </c>
    </row>
    <row r="87" spans="1:51">
      <c r="A87" s="19">
        <f t="shared" si="31"/>
        <v>79</v>
      </c>
      <c r="B87" s="49"/>
      <c r="C87" s="57"/>
      <c r="D87" s="47"/>
      <c r="E87" s="203"/>
      <c r="F87" s="196" t="str">
        <f>IF(B87="","",VLOOKUP(B87,中学校名!$B$3:$D$120,2,TRUE))</f>
        <v/>
      </c>
      <c r="G87" s="154" t="str">
        <f t="shared" si="18"/>
        <v/>
      </c>
      <c r="H87" s="39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77" t="str">
        <f>IF($B87="","",IF(ISERROR(MATCH($B87,リレー男子申込!$Q$13:$Q$254,0)),"","○"))</f>
        <v/>
      </c>
      <c r="AI87" s="77" t="str">
        <f>IF(ISERROR(MATCH($B87,リレー男子申込!$Q$14:$Q$205,0)),"",VLOOKUP(MATCH($B87,リレー男子申込!$Q$14:$Q$205,0),リレー男子申込!$N$14:$V$205,9))</f>
        <v/>
      </c>
      <c r="AJ87" s="77" t="str">
        <f>IF($B87="","",IF(ISERROR(MATCH($B87,リレー男子申込!$AB$13:$AB$254,0)),"","○"))</f>
        <v/>
      </c>
      <c r="AK87" s="77" t="str">
        <f>IF(ISERROR(MATCH($B87,リレー男子申込!$AB$14:$AB$205,0)),"",VLOOKUP(MATCH($B87,リレー男子申込!$AB$14:$AB$205,0),リレー男子申込!$Y$14:$AG$205,9))</f>
        <v/>
      </c>
      <c r="AM87" s="124" t="str">
        <f t="shared" si="17"/>
        <v/>
      </c>
      <c r="AN87" t="str">
        <f t="shared" si="19"/>
        <v/>
      </c>
      <c r="AO87" t="str">
        <f t="shared" si="20"/>
        <v/>
      </c>
      <c r="AP87" t="str">
        <f t="shared" si="21"/>
        <v/>
      </c>
      <c r="AQ87" t="str">
        <f t="shared" si="22"/>
        <v/>
      </c>
      <c r="AR87" t="str">
        <f t="shared" si="23"/>
        <v/>
      </c>
      <c r="AS87" t="str">
        <f t="shared" si="24"/>
        <v/>
      </c>
      <c r="AT87" t="str">
        <f t="shared" si="25"/>
        <v/>
      </c>
      <c r="AU87" t="str">
        <f t="shared" si="26"/>
        <v/>
      </c>
      <c r="AV87" t="str">
        <f t="shared" si="27"/>
        <v/>
      </c>
      <c r="AW87" t="str">
        <f t="shared" si="28"/>
        <v/>
      </c>
      <c r="AX87" t="str">
        <f t="shared" si="29"/>
        <v/>
      </c>
      <c r="AY87" t="str">
        <f t="shared" si="30"/>
        <v/>
      </c>
    </row>
    <row r="88" spans="1:51">
      <c r="A88" s="19">
        <f t="shared" si="31"/>
        <v>80</v>
      </c>
      <c r="B88" s="61"/>
      <c r="C88" s="62"/>
      <c r="D88" s="63"/>
      <c r="E88" s="208"/>
      <c r="F88" s="199" t="str">
        <f>IF(B88="","",VLOOKUP(B88,中学校名!$B$3:$D$120,2,TRUE))</f>
        <v/>
      </c>
      <c r="G88" s="155" t="str">
        <f t="shared" si="18"/>
        <v/>
      </c>
      <c r="H88" s="78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80" t="str">
        <f>IF($B88="","",IF(ISERROR(MATCH($B88,リレー男子申込!$Q$13:$Q$254,0)),"","○"))</f>
        <v/>
      </c>
      <c r="AI88" s="80" t="str">
        <f>IF(ISERROR(MATCH($B88,リレー男子申込!$Q$14:$Q$205,0)),"",VLOOKUP(MATCH($B88,リレー男子申込!$Q$14:$Q$205,0),リレー男子申込!$N$14:$V$205,9))</f>
        <v/>
      </c>
      <c r="AJ88" s="80" t="str">
        <f>IF($B88="","",IF(ISERROR(MATCH($B88,リレー男子申込!$AB$13:$AB$254,0)),"","○"))</f>
        <v/>
      </c>
      <c r="AK88" s="80" t="str">
        <f>IF(ISERROR(MATCH($B88,リレー男子申込!$AB$14:$AB$205,0)),"",VLOOKUP(MATCH($B88,リレー男子申込!$AB$14:$AB$205,0),リレー男子申込!$Y$14:$AG$205,9))</f>
        <v/>
      </c>
      <c r="AM88" s="124" t="str">
        <f t="shared" si="17"/>
        <v/>
      </c>
      <c r="AN88" t="str">
        <f t="shared" si="19"/>
        <v/>
      </c>
      <c r="AO88" t="str">
        <f t="shared" si="20"/>
        <v/>
      </c>
      <c r="AP88" t="str">
        <f t="shared" si="21"/>
        <v/>
      </c>
      <c r="AQ88" t="str">
        <f t="shared" si="22"/>
        <v/>
      </c>
      <c r="AR88" t="str">
        <f t="shared" si="23"/>
        <v/>
      </c>
      <c r="AS88" t="str">
        <f t="shared" si="24"/>
        <v/>
      </c>
      <c r="AT88" t="str">
        <f t="shared" si="25"/>
        <v/>
      </c>
      <c r="AU88" t="str">
        <f t="shared" si="26"/>
        <v/>
      </c>
      <c r="AV88" t="str">
        <f t="shared" si="27"/>
        <v/>
      </c>
      <c r="AW88" t="str">
        <f t="shared" si="28"/>
        <v/>
      </c>
      <c r="AX88" t="str">
        <f t="shared" si="29"/>
        <v/>
      </c>
      <c r="AY88" t="str">
        <f t="shared" si="30"/>
        <v/>
      </c>
    </row>
    <row r="89" spans="1:51">
      <c r="A89" s="19">
        <f t="shared" si="31"/>
        <v>81</v>
      </c>
      <c r="B89" s="70"/>
      <c r="C89" s="71"/>
      <c r="D89" s="72"/>
      <c r="E89" s="209"/>
      <c r="F89" s="195" t="str">
        <f>IF(B89="","",VLOOKUP(B89,中学校名!$B$3:$D$120,2,TRUE))</f>
        <v/>
      </c>
      <c r="G89" s="153" t="str">
        <f t="shared" si="18"/>
        <v/>
      </c>
      <c r="H89" s="37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76" t="str">
        <f>IF($B89="","",IF(ISERROR(MATCH($B89,リレー男子申込!$Q$13:$Q$254,0)),"","○"))</f>
        <v/>
      </c>
      <c r="AI89" s="76" t="str">
        <f>IF(ISERROR(MATCH($B89,リレー男子申込!$Q$14:$Q$205,0)),"",VLOOKUP(MATCH($B89,リレー男子申込!$Q$14:$Q$205,0),リレー男子申込!$N$14:$V$205,9))</f>
        <v/>
      </c>
      <c r="AJ89" s="76" t="str">
        <f>IF($B89="","",IF(ISERROR(MATCH($B89,リレー男子申込!$AB$13:$AB$254,0)),"","○"))</f>
        <v/>
      </c>
      <c r="AK89" s="76" t="str">
        <f>IF(ISERROR(MATCH($B89,リレー男子申込!$AB$14:$AB$205,0)),"",VLOOKUP(MATCH($B89,リレー男子申込!$AB$14:$AB$205,0),リレー男子申込!$Y$14:$AG$205,9))</f>
        <v/>
      </c>
      <c r="AM89" s="124" t="str">
        <f t="shared" si="17"/>
        <v/>
      </c>
      <c r="AN89" t="str">
        <f t="shared" si="19"/>
        <v/>
      </c>
      <c r="AO89" t="str">
        <f t="shared" si="20"/>
        <v/>
      </c>
      <c r="AP89" t="str">
        <f t="shared" si="21"/>
        <v/>
      </c>
      <c r="AQ89" t="str">
        <f t="shared" si="22"/>
        <v/>
      </c>
      <c r="AR89" t="str">
        <f t="shared" si="23"/>
        <v/>
      </c>
      <c r="AS89" t="str">
        <f t="shared" si="24"/>
        <v/>
      </c>
      <c r="AT89" t="str">
        <f t="shared" si="25"/>
        <v/>
      </c>
      <c r="AU89" t="str">
        <f t="shared" si="26"/>
        <v/>
      </c>
      <c r="AV89" t="str">
        <f t="shared" si="27"/>
        <v/>
      </c>
      <c r="AW89" t="str">
        <f t="shared" si="28"/>
        <v/>
      </c>
      <c r="AX89" t="str">
        <f t="shared" si="29"/>
        <v/>
      </c>
      <c r="AY89" t="str">
        <f t="shared" si="30"/>
        <v/>
      </c>
    </row>
    <row r="90" spans="1:51">
      <c r="A90" s="19">
        <f t="shared" si="31"/>
        <v>82</v>
      </c>
      <c r="B90" s="49"/>
      <c r="C90" s="57"/>
      <c r="D90" s="47"/>
      <c r="E90" s="203"/>
      <c r="F90" s="196" t="str">
        <f>IF(B90="","",VLOOKUP(B90,中学校名!$B$3:$D$120,2,TRUE))</f>
        <v/>
      </c>
      <c r="G90" s="154" t="str">
        <f t="shared" si="18"/>
        <v/>
      </c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77" t="str">
        <f>IF($B90="","",IF(ISERROR(MATCH($B90,リレー男子申込!$Q$13:$Q$254,0)),"","○"))</f>
        <v/>
      </c>
      <c r="AI90" s="77" t="str">
        <f>IF(ISERROR(MATCH($B90,リレー男子申込!$Q$14:$Q$205,0)),"",VLOOKUP(MATCH($B90,リレー男子申込!$Q$14:$Q$205,0),リレー男子申込!$N$14:$V$205,9))</f>
        <v/>
      </c>
      <c r="AJ90" s="77" t="str">
        <f>IF($B90="","",IF(ISERROR(MATCH($B90,リレー男子申込!$AB$13:$AB$254,0)),"","○"))</f>
        <v/>
      </c>
      <c r="AK90" s="77" t="str">
        <f>IF(ISERROR(MATCH($B90,リレー男子申込!$AB$14:$AB$205,0)),"",VLOOKUP(MATCH($B90,リレー男子申込!$AB$14:$AB$205,0),リレー男子申込!$Y$14:$AG$205,9))</f>
        <v/>
      </c>
      <c r="AM90" s="124" t="str">
        <f t="shared" si="17"/>
        <v/>
      </c>
      <c r="AN90" t="str">
        <f t="shared" si="19"/>
        <v/>
      </c>
      <c r="AO90" t="str">
        <f t="shared" si="20"/>
        <v/>
      </c>
      <c r="AP90" t="str">
        <f t="shared" si="21"/>
        <v/>
      </c>
      <c r="AQ90" t="str">
        <f t="shared" si="22"/>
        <v/>
      </c>
      <c r="AR90" t="str">
        <f t="shared" si="23"/>
        <v/>
      </c>
      <c r="AS90" t="str">
        <f t="shared" si="24"/>
        <v/>
      </c>
      <c r="AT90" t="str">
        <f t="shared" si="25"/>
        <v/>
      </c>
      <c r="AU90" t="str">
        <f t="shared" si="26"/>
        <v/>
      </c>
      <c r="AV90" t="str">
        <f t="shared" si="27"/>
        <v/>
      </c>
      <c r="AW90" t="str">
        <f t="shared" si="28"/>
        <v/>
      </c>
      <c r="AX90" t="str">
        <f t="shared" si="29"/>
        <v/>
      </c>
      <c r="AY90" t="str">
        <f t="shared" si="30"/>
        <v/>
      </c>
    </row>
    <row r="91" spans="1:51">
      <c r="A91" s="19">
        <f t="shared" si="31"/>
        <v>83</v>
      </c>
      <c r="B91" s="54"/>
      <c r="C91" s="58"/>
      <c r="D91" s="48"/>
      <c r="E91" s="204"/>
      <c r="F91" s="196" t="str">
        <f>IF(B91="","",VLOOKUP(B91,中学校名!$B$3:$D$120,2,TRUE))</f>
        <v/>
      </c>
      <c r="G91" s="154" t="str">
        <f t="shared" si="18"/>
        <v/>
      </c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77" t="str">
        <f>IF($B91="","",IF(ISERROR(MATCH($B91,リレー男子申込!$Q$13:$Q$254,0)),"","○"))</f>
        <v/>
      </c>
      <c r="AI91" s="77" t="str">
        <f>IF(ISERROR(MATCH($B91,リレー男子申込!$Q$14:$Q$205,0)),"",VLOOKUP(MATCH($B91,リレー男子申込!$Q$14:$Q$205,0),リレー男子申込!$N$14:$V$205,9))</f>
        <v/>
      </c>
      <c r="AJ91" s="77" t="str">
        <f>IF($B91="","",IF(ISERROR(MATCH($B91,リレー男子申込!$AB$13:$AB$254,0)),"","○"))</f>
        <v/>
      </c>
      <c r="AK91" s="77" t="str">
        <f>IF(ISERROR(MATCH($B91,リレー男子申込!$AB$14:$AB$205,0)),"",VLOOKUP(MATCH($B91,リレー男子申込!$AB$14:$AB$205,0),リレー男子申込!$Y$14:$AG$205,9))</f>
        <v/>
      </c>
      <c r="AM91" s="124" t="str">
        <f t="shared" si="17"/>
        <v/>
      </c>
      <c r="AN91" t="str">
        <f t="shared" si="19"/>
        <v/>
      </c>
      <c r="AO91" t="str">
        <f t="shared" si="20"/>
        <v/>
      </c>
      <c r="AP91" t="str">
        <f t="shared" si="21"/>
        <v/>
      </c>
      <c r="AQ91" t="str">
        <f t="shared" si="22"/>
        <v/>
      </c>
      <c r="AR91" t="str">
        <f t="shared" si="23"/>
        <v/>
      </c>
      <c r="AS91" t="str">
        <f t="shared" si="24"/>
        <v/>
      </c>
      <c r="AT91" t="str">
        <f t="shared" si="25"/>
        <v/>
      </c>
      <c r="AU91" t="str">
        <f t="shared" si="26"/>
        <v/>
      </c>
      <c r="AV91" t="str">
        <f t="shared" si="27"/>
        <v/>
      </c>
      <c r="AW91" t="str">
        <f t="shared" si="28"/>
        <v/>
      </c>
      <c r="AX91" t="str">
        <f t="shared" si="29"/>
        <v/>
      </c>
      <c r="AY91" t="str">
        <f t="shared" si="30"/>
        <v/>
      </c>
    </row>
    <row r="92" spans="1:51">
      <c r="A92" s="19">
        <f t="shared" si="31"/>
        <v>84</v>
      </c>
      <c r="B92" s="49"/>
      <c r="C92" s="57"/>
      <c r="D92" s="47"/>
      <c r="E92" s="203"/>
      <c r="F92" s="196" t="str">
        <f>IF(B92="","",VLOOKUP(B92,中学校名!$B$3:$D$120,2,TRUE))</f>
        <v/>
      </c>
      <c r="G92" s="154" t="str">
        <f t="shared" si="18"/>
        <v/>
      </c>
      <c r="H92" s="39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77" t="str">
        <f>IF($B92="","",IF(ISERROR(MATCH($B92,リレー男子申込!$Q$13:$Q$254,0)),"","○"))</f>
        <v/>
      </c>
      <c r="AI92" s="77" t="str">
        <f>IF(ISERROR(MATCH($B92,リレー男子申込!$Q$14:$Q$205,0)),"",VLOOKUP(MATCH($B92,リレー男子申込!$Q$14:$Q$205,0),リレー男子申込!$N$14:$V$205,9))</f>
        <v/>
      </c>
      <c r="AJ92" s="77" t="str">
        <f>IF($B92="","",IF(ISERROR(MATCH($B92,リレー男子申込!$AB$13:$AB$254,0)),"","○"))</f>
        <v/>
      </c>
      <c r="AK92" s="77" t="str">
        <f>IF(ISERROR(MATCH($B92,リレー男子申込!$AB$14:$AB$205,0)),"",VLOOKUP(MATCH($B92,リレー男子申込!$AB$14:$AB$205,0),リレー男子申込!$Y$14:$AG$205,9))</f>
        <v/>
      </c>
      <c r="AM92" s="124" t="str">
        <f t="shared" si="17"/>
        <v/>
      </c>
      <c r="AN92" t="str">
        <f t="shared" si="19"/>
        <v/>
      </c>
      <c r="AO92" t="str">
        <f t="shared" si="20"/>
        <v/>
      </c>
      <c r="AP92" t="str">
        <f t="shared" si="21"/>
        <v/>
      </c>
      <c r="AQ92" t="str">
        <f t="shared" si="22"/>
        <v/>
      </c>
      <c r="AR92" t="str">
        <f t="shared" si="23"/>
        <v/>
      </c>
      <c r="AS92" t="str">
        <f t="shared" si="24"/>
        <v/>
      </c>
      <c r="AT92" t="str">
        <f t="shared" si="25"/>
        <v/>
      </c>
      <c r="AU92" t="str">
        <f t="shared" si="26"/>
        <v/>
      </c>
      <c r="AV92" t="str">
        <f t="shared" si="27"/>
        <v/>
      </c>
      <c r="AW92" t="str">
        <f t="shared" si="28"/>
        <v/>
      </c>
      <c r="AX92" t="str">
        <f t="shared" si="29"/>
        <v/>
      </c>
      <c r="AY92" t="str">
        <f t="shared" si="30"/>
        <v/>
      </c>
    </row>
    <row r="93" spans="1:51">
      <c r="A93" s="19">
        <f t="shared" si="31"/>
        <v>85</v>
      </c>
      <c r="B93" s="49"/>
      <c r="C93" s="57"/>
      <c r="D93" s="47"/>
      <c r="E93" s="203"/>
      <c r="F93" s="196" t="str">
        <f>IF(B93="","",VLOOKUP(B93,中学校名!$B$3:$D$120,2,TRUE))</f>
        <v/>
      </c>
      <c r="G93" s="154" t="str">
        <f t="shared" si="18"/>
        <v/>
      </c>
      <c r="H93" s="39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77" t="str">
        <f>IF($B93="","",IF(ISERROR(MATCH($B93,リレー男子申込!$Q$13:$Q$254,0)),"","○"))</f>
        <v/>
      </c>
      <c r="AI93" s="77" t="str">
        <f>IF(ISERROR(MATCH($B93,リレー男子申込!$Q$14:$Q$205,0)),"",VLOOKUP(MATCH($B93,リレー男子申込!$Q$14:$Q$205,0),リレー男子申込!$N$14:$V$205,9))</f>
        <v/>
      </c>
      <c r="AJ93" s="77" t="str">
        <f>IF($B93="","",IF(ISERROR(MATCH($B93,リレー男子申込!$AB$13:$AB$254,0)),"","○"))</f>
        <v/>
      </c>
      <c r="AK93" s="77" t="str">
        <f>IF(ISERROR(MATCH($B93,リレー男子申込!$AB$14:$AB$205,0)),"",VLOOKUP(MATCH($B93,リレー男子申込!$AB$14:$AB$205,0),リレー男子申込!$Y$14:$AG$205,9))</f>
        <v/>
      </c>
      <c r="AM93" s="124" t="str">
        <f t="shared" si="17"/>
        <v/>
      </c>
      <c r="AN93" t="str">
        <f t="shared" si="19"/>
        <v/>
      </c>
      <c r="AO93" t="str">
        <f t="shared" si="20"/>
        <v/>
      </c>
      <c r="AP93" t="str">
        <f t="shared" si="21"/>
        <v/>
      </c>
      <c r="AQ93" t="str">
        <f t="shared" si="22"/>
        <v/>
      </c>
      <c r="AR93" t="str">
        <f t="shared" si="23"/>
        <v/>
      </c>
      <c r="AS93" t="str">
        <f t="shared" si="24"/>
        <v/>
      </c>
      <c r="AT93" t="str">
        <f t="shared" si="25"/>
        <v/>
      </c>
      <c r="AU93" t="str">
        <f t="shared" si="26"/>
        <v/>
      </c>
      <c r="AV93" t="str">
        <f t="shared" si="27"/>
        <v/>
      </c>
      <c r="AW93" t="str">
        <f t="shared" si="28"/>
        <v/>
      </c>
      <c r="AX93" t="str">
        <f t="shared" si="29"/>
        <v/>
      </c>
      <c r="AY93" t="str">
        <f t="shared" si="30"/>
        <v/>
      </c>
    </row>
    <row r="94" spans="1:51">
      <c r="A94" s="19">
        <f t="shared" si="31"/>
        <v>86</v>
      </c>
      <c r="B94" s="50"/>
      <c r="C94" s="58"/>
      <c r="D94" s="48"/>
      <c r="E94" s="204"/>
      <c r="F94" s="196" t="str">
        <f>IF(B94="","",VLOOKUP(B94,中学校名!$B$3:$D$120,2,TRUE))</f>
        <v/>
      </c>
      <c r="G94" s="154" t="str">
        <f t="shared" si="18"/>
        <v/>
      </c>
      <c r="H94" s="39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77" t="str">
        <f>IF($B94="","",IF(ISERROR(MATCH($B94,リレー男子申込!$Q$13:$Q$254,0)),"","○"))</f>
        <v/>
      </c>
      <c r="AI94" s="77" t="str">
        <f>IF(ISERROR(MATCH($B94,リレー男子申込!$Q$14:$Q$205,0)),"",VLOOKUP(MATCH($B94,リレー男子申込!$Q$14:$Q$205,0),リレー男子申込!$N$14:$V$205,9))</f>
        <v/>
      </c>
      <c r="AJ94" s="77" t="str">
        <f>IF($B94="","",IF(ISERROR(MATCH($B94,リレー男子申込!$AB$13:$AB$254,0)),"","○"))</f>
        <v/>
      </c>
      <c r="AK94" s="77" t="str">
        <f>IF(ISERROR(MATCH($B94,リレー男子申込!$AB$14:$AB$205,0)),"",VLOOKUP(MATCH($B94,リレー男子申込!$AB$14:$AB$205,0),リレー男子申込!$Y$14:$AG$205,9))</f>
        <v/>
      </c>
      <c r="AM94" s="124" t="str">
        <f t="shared" si="17"/>
        <v/>
      </c>
      <c r="AN94" t="str">
        <f t="shared" si="19"/>
        <v/>
      </c>
      <c r="AO94" t="str">
        <f t="shared" si="20"/>
        <v/>
      </c>
      <c r="AP94" t="str">
        <f t="shared" si="21"/>
        <v/>
      </c>
      <c r="AQ94" t="str">
        <f t="shared" si="22"/>
        <v/>
      </c>
      <c r="AR94" t="str">
        <f t="shared" si="23"/>
        <v/>
      </c>
      <c r="AS94" t="str">
        <f t="shared" si="24"/>
        <v/>
      </c>
      <c r="AT94" t="str">
        <f t="shared" si="25"/>
        <v/>
      </c>
      <c r="AU94" t="str">
        <f t="shared" si="26"/>
        <v/>
      </c>
      <c r="AV94" t="str">
        <f t="shared" si="27"/>
        <v/>
      </c>
      <c r="AW94" t="str">
        <f t="shared" si="28"/>
        <v/>
      </c>
      <c r="AX94" t="str">
        <f t="shared" si="29"/>
        <v/>
      </c>
      <c r="AY94" t="str">
        <f t="shared" si="30"/>
        <v/>
      </c>
    </row>
    <row r="95" spans="1:51">
      <c r="A95" s="19">
        <f t="shared" si="31"/>
        <v>87</v>
      </c>
      <c r="B95" s="49"/>
      <c r="C95" s="57"/>
      <c r="D95" s="47"/>
      <c r="E95" s="203"/>
      <c r="F95" s="196" t="str">
        <f>IF(B95="","",VLOOKUP(B95,中学校名!$B$3:$D$120,2,TRUE))</f>
        <v/>
      </c>
      <c r="G95" s="154" t="str">
        <f t="shared" si="18"/>
        <v/>
      </c>
      <c r="H95" s="39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77" t="str">
        <f>IF($B95="","",IF(ISERROR(MATCH($B95,リレー男子申込!$Q$13:$Q$254,0)),"","○"))</f>
        <v/>
      </c>
      <c r="AI95" s="77" t="str">
        <f>IF(ISERROR(MATCH($B95,リレー男子申込!$Q$14:$Q$205,0)),"",VLOOKUP(MATCH($B95,リレー男子申込!$Q$14:$Q$205,0),リレー男子申込!$N$14:$V$205,9))</f>
        <v/>
      </c>
      <c r="AJ95" s="77" t="str">
        <f>IF($B95="","",IF(ISERROR(MATCH($B95,リレー男子申込!$AB$13:$AB$254,0)),"","○"))</f>
        <v/>
      </c>
      <c r="AK95" s="77" t="str">
        <f>IF(ISERROR(MATCH($B95,リレー男子申込!$AB$14:$AB$205,0)),"",VLOOKUP(MATCH($B95,リレー男子申込!$AB$14:$AB$205,0),リレー男子申込!$Y$14:$AG$205,9))</f>
        <v/>
      </c>
      <c r="AM95" s="124" t="str">
        <f t="shared" si="17"/>
        <v/>
      </c>
      <c r="AN95" t="str">
        <f t="shared" si="19"/>
        <v/>
      </c>
      <c r="AO95" t="str">
        <f t="shared" si="20"/>
        <v/>
      </c>
      <c r="AP95" t="str">
        <f t="shared" si="21"/>
        <v/>
      </c>
      <c r="AQ95" t="str">
        <f t="shared" si="22"/>
        <v/>
      </c>
      <c r="AR95" t="str">
        <f t="shared" si="23"/>
        <v/>
      </c>
      <c r="AS95" t="str">
        <f t="shared" si="24"/>
        <v/>
      </c>
      <c r="AT95" t="str">
        <f t="shared" si="25"/>
        <v/>
      </c>
      <c r="AU95" t="str">
        <f t="shared" si="26"/>
        <v/>
      </c>
      <c r="AV95" t="str">
        <f t="shared" si="27"/>
        <v/>
      </c>
      <c r="AW95" t="str">
        <f t="shared" si="28"/>
        <v/>
      </c>
      <c r="AX95" t="str">
        <f t="shared" si="29"/>
        <v/>
      </c>
      <c r="AY95" t="str">
        <f t="shared" si="30"/>
        <v/>
      </c>
    </row>
    <row r="96" spans="1:51">
      <c r="A96" s="19">
        <f t="shared" si="31"/>
        <v>88</v>
      </c>
      <c r="B96" s="49"/>
      <c r="C96" s="57"/>
      <c r="D96" s="47"/>
      <c r="E96" s="203"/>
      <c r="F96" s="196" t="str">
        <f>IF(B96="","",VLOOKUP(B96,中学校名!$B$3:$D$120,2,TRUE))</f>
        <v/>
      </c>
      <c r="G96" s="154" t="str">
        <f t="shared" si="18"/>
        <v/>
      </c>
      <c r="H96" s="39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77" t="str">
        <f>IF($B96="","",IF(ISERROR(MATCH($B96,リレー男子申込!$Q$13:$Q$254,0)),"","○"))</f>
        <v/>
      </c>
      <c r="AI96" s="77" t="str">
        <f>IF(ISERROR(MATCH($B96,リレー男子申込!$Q$14:$Q$205,0)),"",VLOOKUP(MATCH($B96,リレー男子申込!$Q$14:$Q$205,0),リレー男子申込!$N$14:$V$205,9))</f>
        <v/>
      </c>
      <c r="AJ96" s="77" t="str">
        <f>IF($B96="","",IF(ISERROR(MATCH($B96,リレー男子申込!$AB$13:$AB$254,0)),"","○"))</f>
        <v/>
      </c>
      <c r="AK96" s="77" t="str">
        <f>IF(ISERROR(MATCH($B96,リレー男子申込!$AB$14:$AB$205,0)),"",VLOOKUP(MATCH($B96,リレー男子申込!$AB$14:$AB$205,0),リレー男子申込!$Y$14:$AG$205,9))</f>
        <v/>
      </c>
      <c r="AM96" s="124" t="str">
        <f t="shared" si="17"/>
        <v/>
      </c>
      <c r="AN96" t="str">
        <f t="shared" si="19"/>
        <v/>
      </c>
      <c r="AO96" t="str">
        <f t="shared" si="20"/>
        <v/>
      </c>
      <c r="AP96" t="str">
        <f t="shared" si="21"/>
        <v/>
      </c>
      <c r="AQ96" t="str">
        <f t="shared" si="22"/>
        <v/>
      </c>
      <c r="AR96" t="str">
        <f t="shared" si="23"/>
        <v/>
      </c>
      <c r="AS96" t="str">
        <f t="shared" si="24"/>
        <v/>
      </c>
      <c r="AT96" t="str">
        <f t="shared" si="25"/>
        <v/>
      </c>
      <c r="AU96" t="str">
        <f t="shared" si="26"/>
        <v/>
      </c>
      <c r="AV96" t="str">
        <f t="shared" si="27"/>
        <v/>
      </c>
      <c r="AW96" t="str">
        <f t="shared" si="28"/>
        <v/>
      </c>
      <c r="AX96" t="str">
        <f t="shared" si="29"/>
        <v/>
      </c>
      <c r="AY96" t="str">
        <f t="shared" si="30"/>
        <v/>
      </c>
    </row>
    <row r="97" spans="1:51">
      <c r="A97" s="19">
        <f t="shared" si="31"/>
        <v>89</v>
      </c>
      <c r="B97" s="49"/>
      <c r="C97" s="57"/>
      <c r="D97" s="47"/>
      <c r="E97" s="203"/>
      <c r="F97" s="196" t="str">
        <f>IF(B97="","",VLOOKUP(B97,中学校名!$B$3:$D$120,2,TRUE))</f>
        <v/>
      </c>
      <c r="G97" s="154" t="str">
        <f t="shared" si="18"/>
        <v/>
      </c>
      <c r="H97" s="39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77" t="str">
        <f>IF($B97="","",IF(ISERROR(MATCH($B97,リレー男子申込!$Q$13:$Q$254,0)),"","○"))</f>
        <v/>
      </c>
      <c r="AI97" s="77" t="str">
        <f>IF(ISERROR(MATCH($B97,リレー男子申込!$Q$14:$Q$205,0)),"",VLOOKUP(MATCH($B97,リレー男子申込!$Q$14:$Q$205,0),リレー男子申込!$N$14:$V$205,9))</f>
        <v/>
      </c>
      <c r="AJ97" s="77" t="str">
        <f>IF($B97="","",IF(ISERROR(MATCH($B97,リレー男子申込!$AB$13:$AB$254,0)),"","○"))</f>
        <v/>
      </c>
      <c r="AK97" s="77" t="str">
        <f>IF(ISERROR(MATCH($B97,リレー男子申込!$AB$14:$AB$205,0)),"",VLOOKUP(MATCH($B97,リレー男子申込!$AB$14:$AB$205,0),リレー男子申込!$Y$14:$AG$205,9))</f>
        <v/>
      </c>
      <c r="AM97" s="124" t="str">
        <f t="shared" si="17"/>
        <v/>
      </c>
      <c r="AN97" t="str">
        <f t="shared" si="19"/>
        <v/>
      </c>
      <c r="AO97" t="str">
        <f t="shared" si="20"/>
        <v/>
      </c>
      <c r="AP97" t="str">
        <f t="shared" si="21"/>
        <v/>
      </c>
      <c r="AQ97" t="str">
        <f t="shared" si="22"/>
        <v/>
      </c>
      <c r="AR97" t="str">
        <f t="shared" si="23"/>
        <v/>
      </c>
      <c r="AS97" t="str">
        <f t="shared" si="24"/>
        <v/>
      </c>
      <c r="AT97" t="str">
        <f t="shared" si="25"/>
        <v/>
      </c>
      <c r="AU97" t="str">
        <f t="shared" si="26"/>
        <v/>
      </c>
      <c r="AV97" t="str">
        <f t="shared" si="27"/>
        <v/>
      </c>
      <c r="AW97" t="str">
        <f t="shared" si="28"/>
        <v/>
      </c>
      <c r="AX97" t="str">
        <f t="shared" si="29"/>
        <v/>
      </c>
      <c r="AY97" t="str">
        <f t="shared" si="30"/>
        <v/>
      </c>
    </row>
    <row r="98" spans="1:51">
      <c r="A98" s="19">
        <f t="shared" si="31"/>
        <v>90</v>
      </c>
      <c r="B98" s="55"/>
      <c r="C98" s="60"/>
      <c r="D98" s="52"/>
      <c r="E98" s="205"/>
      <c r="F98" s="197" t="str">
        <f>IF(B98="","",VLOOKUP(B98,中学校名!$B$3:$D$120,2,TRUE))</f>
        <v/>
      </c>
      <c r="G98" s="157" t="str">
        <f t="shared" si="18"/>
        <v/>
      </c>
      <c r="H98" s="84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6" t="str">
        <f>IF($B98="","",IF(ISERROR(MATCH($B98,リレー男子申込!$Q$13:$Q$254,0)),"","○"))</f>
        <v/>
      </c>
      <c r="AI98" s="86" t="str">
        <f>IF(ISERROR(MATCH($B98,リレー男子申込!$Q$14:$Q$205,0)),"",VLOOKUP(MATCH($B98,リレー男子申込!$Q$14:$Q$205,0),リレー男子申込!$N$14:$V$205,9))</f>
        <v/>
      </c>
      <c r="AJ98" s="86" t="str">
        <f>IF($B98="","",IF(ISERROR(MATCH($B98,リレー男子申込!$AB$13:$AB$254,0)),"","○"))</f>
        <v/>
      </c>
      <c r="AK98" s="86" t="str">
        <f>IF(ISERROR(MATCH($B98,リレー男子申込!$AB$14:$AB$205,0)),"",VLOOKUP(MATCH($B98,リレー男子申込!$AB$14:$AB$205,0),リレー男子申込!$Y$14:$AG$205,9))</f>
        <v/>
      </c>
      <c r="AM98" s="124" t="str">
        <f t="shared" si="17"/>
        <v/>
      </c>
      <c r="AN98" t="str">
        <f t="shared" si="19"/>
        <v/>
      </c>
      <c r="AO98" t="str">
        <f t="shared" si="20"/>
        <v/>
      </c>
      <c r="AP98" t="str">
        <f t="shared" si="21"/>
        <v/>
      </c>
      <c r="AQ98" t="str">
        <f t="shared" si="22"/>
        <v/>
      </c>
      <c r="AR98" t="str">
        <f t="shared" si="23"/>
        <v/>
      </c>
      <c r="AS98" t="str">
        <f t="shared" si="24"/>
        <v/>
      </c>
      <c r="AT98" t="str">
        <f t="shared" si="25"/>
        <v/>
      </c>
      <c r="AU98" t="str">
        <f t="shared" si="26"/>
        <v/>
      </c>
      <c r="AV98" t="str">
        <f t="shared" si="27"/>
        <v/>
      </c>
      <c r="AW98" t="str">
        <f t="shared" si="28"/>
        <v/>
      </c>
      <c r="AX98" t="str">
        <f t="shared" si="29"/>
        <v/>
      </c>
      <c r="AY98" t="str">
        <f t="shared" si="30"/>
        <v/>
      </c>
    </row>
    <row r="99" spans="1:51">
      <c r="A99" s="19">
        <f t="shared" si="31"/>
        <v>91</v>
      </c>
      <c r="B99" s="64"/>
      <c r="C99" s="65"/>
      <c r="D99" s="66"/>
      <c r="E99" s="206"/>
      <c r="F99" s="198" t="str">
        <f>IF(B99="","",VLOOKUP(B99,中学校名!$B$3:$D$120,2,TRUE))</f>
        <v/>
      </c>
      <c r="G99" s="156" t="str">
        <f t="shared" si="18"/>
        <v/>
      </c>
      <c r="H99" s="81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3" t="str">
        <f>IF($B99="","",IF(ISERROR(MATCH($B99,リレー男子申込!$Q$13:$Q$254,0)),"","○"))</f>
        <v/>
      </c>
      <c r="AI99" s="83" t="str">
        <f>IF(ISERROR(MATCH($B99,リレー男子申込!$Q$14:$Q$205,0)),"",VLOOKUP(MATCH($B99,リレー男子申込!$Q$14:$Q$205,0),リレー男子申込!$N$14:$V$205,9))</f>
        <v/>
      </c>
      <c r="AJ99" s="83" t="str">
        <f>IF($B99="","",IF(ISERROR(MATCH($B99,リレー男子申込!$AB$13:$AB$254,0)),"","○"))</f>
        <v/>
      </c>
      <c r="AK99" s="83" t="str">
        <f>IF(ISERROR(MATCH($B99,リレー男子申込!$AB$14:$AB$205,0)),"",VLOOKUP(MATCH($B99,リレー男子申込!$AB$14:$AB$205,0),リレー男子申込!$Y$14:$AG$205,9))</f>
        <v/>
      </c>
      <c r="AM99" s="124" t="str">
        <f t="shared" si="17"/>
        <v/>
      </c>
      <c r="AN99" t="str">
        <f t="shared" si="19"/>
        <v/>
      </c>
      <c r="AO99" t="str">
        <f t="shared" si="20"/>
        <v/>
      </c>
      <c r="AP99" t="str">
        <f t="shared" si="21"/>
        <v/>
      </c>
      <c r="AQ99" t="str">
        <f t="shared" si="22"/>
        <v/>
      </c>
      <c r="AR99" t="str">
        <f t="shared" si="23"/>
        <v/>
      </c>
      <c r="AS99" t="str">
        <f t="shared" si="24"/>
        <v/>
      </c>
      <c r="AT99" t="str">
        <f t="shared" si="25"/>
        <v/>
      </c>
      <c r="AU99" t="str">
        <f t="shared" si="26"/>
        <v/>
      </c>
      <c r="AV99" t="str">
        <f t="shared" si="27"/>
        <v/>
      </c>
      <c r="AW99" t="str">
        <f t="shared" si="28"/>
        <v/>
      </c>
      <c r="AX99" t="str">
        <f t="shared" si="29"/>
        <v/>
      </c>
      <c r="AY99" t="str">
        <f t="shared" si="30"/>
        <v/>
      </c>
    </row>
    <row r="100" spans="1:51">
      <c r="A100" s="19">
        <f t="shared" si="31"/>
        <v>92</v>
      </c>
      <c r="B100" s="49"/>
      <c r="C100" s="57"/>
      <c r="D100" s="47"/>
      <c r="E100" s="203"/>
      <c r="F100" s="196" t="str">
        <f>IF(B100="","",VLOOKUP(B100,中学校名!$B$3:$D$120,2,TRUE))</f>
        <v/>
      </c>
      <c r="G100" s="154" t="str">
        <f t="shared" si="18"/>
        <v/>
      </c>
      <c r="H100" s="39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77" t="str">
        <f>IF($B100="","",IF(ISERROR(MATCH($B100,リレー男子申込!$Q$13:$Q$254,0)),"","○"))</f>
        <v/>
      </c>
      <c r="AI100" s="77" t="str">
        <f>IF(ISERROR(MATCH($B100,リレー男子申込!$Q$14:$Q$205,0)),"",VLOOKUP(MATCH($B100,リレー男子申込!$Q$14:$Q$205,0),リレー男子申込!$N$14:$V$205,9))</f>
        <v/>
      </c>
      <c r="AJ100" s="77" t="str">
        <f>IF($B100="","",IF(ISERROR(MATCH($B100,リレー男子申込!$AB$13:$AB$254,0)),"","○"))</f>
        <v/>
      </c>
      <c r="AK100" s="77" t="str">
        <f>IF(ISERROR(MATCH($B100,リレー男子申込!$AB$14:$AB$205,0)),"",VLOOKUP(MATCH($B100,リレー男子申込!$AB$14:$AB$205,0),リレー男子申込!$Y$14:$AG$205,9))</f>
        <v/>
      </c>
      <c r="AM100" s="124" t="str">
        <f t="shared" si="17"/>
        <v/>
      </c>
      <c r="AN100" t="str">
        <f t="shared" si="19"/>
        <v/>
      </c>
      <c r="AO100" t="str">
        <f t="shared" si="20"/>
        <v/>
      </c>
      <c r="AP100" t="str">
        <f t="shared" si="21"/>
        <v/>
      </c>
      <c r="AQ100" t="str">
        <f t="shared" si="22"/>
        <v/>
      </c>
      <c r="AR100" t="str">
        <f t="shared" si="23"/>
        <v/>
      </c>
      <c r="AS100" t="str">
        <f t="shared" si="24"/>
        <v/>
      </c>
      <c r="AT100" t="str">
        <f t="shared" si="25"/>
        <v/>
      </c>
      <c r="AU100" t="str">
        <f t="shared" si="26"/>
        <v/>
      </c>
      <c r="AV100" t="str">
        <f t="shared" si="27"/>
        <v/>
      </c>
      <c r="AW100" t="str">
        <f t="shared" si="28"/>
        <v/>
      </c>
      <c r="AX100" t="str">
        <f t="shared" si="29"/>
        <v/>
      </c>
      <c r="AY100" t="str">
        <f t="shared" si="30"/>
        <v/>
      </c>
    </row>
    <row r="101" spans="1:51">
      <c r="A101" s="19">
        <f t="shared" si="31"/>
        <v>93</v>
      </c>
      <c r="B101" s="49"/>
      <c r="C101" s="57"/>
      <c r="D101" s="47"/>
      <c r="E101" s="203"/>
      <c r="F101" s="196" t="str">
        <f>IF(B101="","",VLOOKUP(B101,中学校名!$B$3:$D$120,2,TRUE))</f>
        <v/>
      </c>
      <c r="G101" s="154" t="str">
        <f t="shared" si="18"/>
        <v/>
      </c>
      <c r="H101" s="39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77" t="str">
        <f>IF($B101="","",IF(ISERROR(MATCH($B101,リレー男子申込!$Q$13:$Q$254,0)),"","○"))</f>
        <v/>
      </c>
      <c r="AI101" s="77" t="str">
        <f>IF(ISERROR(MATCH($B101,リレー男子申込!$Q$14:$Q$205,0)),"",VLOOKUP(MATCH($B101,リレー男子申込!$Q$14:$Q$205,0),リレー男子申込!$N$14:$V$205,9))</f>
        <v/>
      </c>
      <c r="AJ101" s="77" t="str">
        <f>IF($B101="","",IF(ISERROR(MATCH($B101,リレー男子申込!$AB$13:$AB$254,0)),"","○"))</f>
        <v/>
      </c>
      <c r="AK101" s="77" t="str">
        <f>IF(ISERROR(MATCH($B101,リレー男子申込!$AB$14:$AB$205,0)),"",VLOOKUP(MATCH($B101,リレー男子申込!$AB$14:$AB$205,0),リレー男子申込!$Y$14:$AG$205,9))</f>
        <v/>
      </c>
      <c r="AM101" s="124" t="str">
        <f t="shared" si="17"/>
        <v/>
      </c>
      <c r="AN101" t="str">
        <f t="shared" si="19"/>
        <v/>
      </c>
      <c r="AO101" t="str">
        <f t="shared" si="20"/>
        <v/>
      </c>
      <c r="AP101" t="str">
        <f t="shared" si="21"/>
        <v/>
      </c>
      <c r="AQ101" t="str">
        <f t="shared" si="22"/>
        <v/>
      </c>
      <c r="AR101" t="str">
        <f t="shared" si="23"/>
        <v/>
      </c>
      <c r="AS101" t="str">
        <f t="shared" si="24"/>
        <v/>
      </c>
      <c r="AT101" t="str">
        <f t="shared" si="25"/>
        <v/>
      </c>
      <c r="AU101" t="str">
        <f t="shared" si="26"/>
        <v/>
      </c>
      <c r="AV101" t="str">
        <f t="shared" si="27"/>
        <v/>
      </c>
      <c r="AW101" t="str">
        <f t="shared" si="28"/>
        <v/>
      </c>
      <c r="AX101" t="str">
        <f t="shared" si="29"/>
        <v/>
      </c>
      <c r="AY101" t="str">
        <f t="shared" si="30"/>
        <v/>
      </c>
    </row>
    <row r="102" spans="1:51">
      <c r="A102" s="19">
        <f t="shared" si="31"/>
        <v>94</v>
      </c>
      <c r="B102" s="49"/>
      <c r="C102" s="57"/>
      <c r="D102" s="47"/>
      <c r="E102" s="203"/>
      <c r="F102" s="196" t="str">
        <f>IF(B102="","",VLOOKUP(B102,中学校名!$B$3:$D$120,2,TRUE))</f>
        <v/>
      </c>
      <c r="G102" s="154" t="str">
        <f t="shared" si="18"/>
        <v/>
      </c>
      <c r="H102" s="39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77" t="str">
        <f>IF($B102="","",IF(ISERROR(MATCH($B102,リレー男子申込!$Q$13:$Q$254,0)),"","○"))</f>
        <v/>
      </c>
      <c r="AI102" s="77" t="str">
        <f>IF(ISERROR(MATCH($B102,リレー男子申込!$Q$14:$Q$205,0)),"",VLOOKUP(MATCH($B102,リレー男子申込!$Q$14:$Q$205,0),リレー男子申込!$N$14:$V$205,9))</f>
        <v/>
      </c>
      <c r="AJ102" s="77" t="str">
        <f>IF($B102="","",IF(ISERROR(MATCH($B102,リレー男子申込!$AB$13:$AB$254,0)),"","○"))</f>
        <v/>
      </c>
      <c r="AK102" s="77" t="str">
        <f>IF(ISERROR(MATCH($B102,リレー男子申込!$AB$14:$AB$205,0)),"",VLOOKUP(MATCH($B102,リレー男子申込!$AB$14:$AB$205,0),リレー男子申込!$Y$14:$AG$205,9))</f>
        <v/>
      </c>
      <c r="AM102" s="124" t="str">
        <f t="shared" si="17"/>
        <v/>
      </c>
      <c r="AN102" t="str">
        <f t="shared" si="19"/>
        <v/>
      </c>
      <c r="AO102" t="str">
        <f t="shared" si="20"/>
        <v/>
      </c>
      <c r="AP102" t="str">
        <f t="shared" si="21"/>
        <v/>
      </c>
      <c r="AQ102" t="str">
        <f t="shared" si="22"/>
        <v/>
      </c>
      <c r="AR102" t="str">
        <f t="shared" si="23"/>
        <v/>
      </c>
      <c r="AS102" t="str">
        <f t="shared" si="24"/>
        <v/>
      </c>
      <c r="AT102" t="str">
        <f t="shared" si="25"/>
        <v/>
      </c>
      <c r="AU102" t="str">
        <f t="shared" si="26"/>
        <v/>
      </c>
      <c r="AV102" t="str">
        <f t="shared" si="27"/>
        <v/>
      </c>
      <c r="AW102" t="str">
        <f t="shared" si="28"/>
        <v/>
      </c>
      <c r="AX102" t="str">
        <f t="shared" si="29"/>
        <v/>
      </c>
      <c r="AY102" t="str">
        <f t="shared" si="30"/>
        <v/>
      </c>
    </row>
    <row r="103" spans="1:51">
      <c r="A103" s="19">
        <f t="shared" si="31"/>
        <v>95</v>
      </c>
      <c r="B103" s="49"/>
      <c r="C103" s="57"/>
      <c r="D103" s="47"/>
      <c r="E103" s="203"/>
      <c r="F103" s="196" t="str">
        <f>IF(B103="","",VLOOKUP(B103,中学校名!$B$3:$D$120,2,TRUE))</f>
        <v/>
      </c>
      <c r="G103" s="154" t="str">
        <f t="shared" si="18"/>
        <v/>
      </c>
      <c r="H103" s="39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77" t="str">
        <f>IF($B103="","",IF(ISERROR(MATCH($B103,リレー男子申込!$Q$13:$Q$254,0)),"","○"))</f>
        <v/>
      </c>
      <c r="AI103" s="77" t="str">
        <f>IF(ISERROR(MATCH($B103,リレー男子申込!$Q$14:$Q$205,0)),"",VLOOKUP(MATCH($B103,リレー男子申込!$Q$14:$Q$205,0),リレー男子申込!$N$14:$V$205,9))</f>
        <v/>
      </c>
      <c r="AJ103" s="77" t="str">
        <f>IF($B103="","",IF(ISERROR(MATCH($B103,リレー男子申込!$AB$13:$AB$254,0)),"","○"))</f>
        <v/>
      </c>
      <c r="AK103" s="77" t="str">
        <f>IF(ISERROR(MATCH($B103,リレー男子申込!$AB$14:$AB$205,0)),"",VLOOKUP(MATCH($B103,リレー男子申込!$AB$14:$AB$205,0),リレー男子申込!$Y$14:$AG$205,9))</f>
        <v/>
      </c>
      <c r="AM103" s="124" t="str">
        <f t="shared" si="17"/>
        <v/>
      </c>
      <c r="AN103" t="str">
        <f t="shared" si="19"/>
        <v/>
      </c>
      <c r="AO103" t="str">
        <f t="shared" si="20"/>
        <v/>
      </c>
      <c r="AP103" t="str">
        <f t="shared" si="21"/>
        <v/>
      </c>
      <c r="AQ103" t="str">
        <f t="shared" si="22"/>
        <v/>
      </c>
      <c r="AR103" t="str">
        <f t="shared" si="23"/>
        <v/>
      </c>
      <c r="AS103" t="str">
        <f t="shared" si="24"/>
        <v/>
      </c>
      <c r="AT103" t="str">
        <f t="shared" si="25"/>
        <v/>
      </c>
      <c r="AU103" t="str">
        <f t="shared" si="26"/>
        <v/>
      </c>
      <c r="AV103" t="str">
        <f t="shared" si="27"/>
        <v/>
      </c>
      <c r="AW103" t="str">
        <f t="shared" si="28"/>
        <v/>
      </c>
      <c r="AX103" t="str">
        <f t="shared" si="29"/>
        <v/>
      </c>
      <c r="AY103" t="str">
        <f t="shared" si="30"/>
        <v/>
      </c>
    </row>
    <row r="104" spans="1:51">
      <c r="A104" s="19">
        <f t="shared" si="31"/>
        <v>96</v>
      </c>
      <c r="B104" s="50"/>
      <c r="C104" s="59"/>
      <c r="D104" s="51"/>
      <c r="E104" s="204"/>
      <c r="F104" s="196" t="str">
        <f>IF(B104="","",VLOOKUP(B104,中学校名!$B$3:$D$120,2,TRUE))</f>
        <v/>
      </c>
      <c r="G104" s="154" t="str">
        <f t="shared" si="18"/>
        <v/>
      </c>
      <c r="H104" s="39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77" t="str">
        <f>IF($B104="","",IF(ISERROR(MATCH($B104,リレー男子申込!$Q$13:$Q$254,0)),"","○"))</f>
        <v/>
      </c>
      <c r="AI104" s="77" t="str">
        <f>IF(ISERROR(MATCH($B104,リレー男子申込!$Q$14:$Q$205,0)),"",VLOOKUP(MATCH($B104,リレー男子申込!$Q$14:$Q$205,0),リレー男子申込!$N$14:$V$205,9))</f>
        <v/>
      </c>
      <c r="AJ104" s="77" t="str">
        <f>IF($B104="","",IF(ISERROR(MATCH($B104,リレー男子申込!$AB$13:$AB$254,0)),"","○"))</f>
        <v/>
      </c>
      <c r="AK104" s="77" t="str">
        <f>IF(ISERROR(MATCH($B104,リレー男子申込!$AB$14:$AB$205,0)),"",VLOOKUP(MATCH($B104,リレー男子申込!$AB$14:$AB$205,0),リレー男子申込!$Y$14:$AG$205,9))</f>
        <v/>
      </c>
      <c r="AM104" s="124" t="str">
        <f t="shared" si="17"/>
        <v/>
      </c>
      <c r="AN104" t="str">
        <f t="shared" si="19"/>
        <v/>
      </c>
      <c r="AO104" t="str">
        <f t="shared" si="20"/>
        <v/>
      </c>
      <c r="AP104" t="str">
        <f t="shared" si="21"/>
        <v/>
      </c>
      <c r="AQ104" t="str">
        <f t="shared" si="22"/>
        <v/>
      </c>
      <c r="AR104" t="str">
        <f t="shared" si="23"/>
        <v/>
      </c>
      <c r="AS104" t="str">
        <f t="shared" si="24"/>
        <v/>
      </c>
      <c r="AT104" t="str">
        <f t="shared" si="25"/>
        <v/>
      </c>
      <c r="AU104" t="str">
        <f t="shared" si="26"/>
        <v/>
      </c>
      <c r="AV104" t="str">
        <f t="shared" si="27"/>
        <v/>
      </c>
      <c r="AW104" t="str">
        <f t="shared" si="28"/>
        <v/>
      </c>
      <c r="AX104" t="str">
        <f t="shared" si="29"/>
        <v/>
      </c>
      <c r="AY104" t="str">
        <f t="shared" si="30"/>
        <v/>
      </c>
    </row>
    <row r="105" spans="1:51">
      <c r="A105" s="19">
        <f t="shared" si="31"/>
        <v>97</v>
      </c>
      <c r="B105" s="50"/>
      <c r="C105" s="59"/>
      <c r="D105" s="51"/>
      <c r="E105" s="204"/>
      <c r="F105" s="196" t="str">
        <f>IF(B105="","",VLOOKUP(B105,中学校名!$B$3:$D$120,2,TRUE))</f>
        <v/>
      </c>
      <c r="G105" s="154" t="str">
        <f t="shared" si="18"/>
        <v/>
      </c>
      <c r="H105" s="39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77" t="str">
        <f>IF($B105="","",IF(ISERROR(MATCH($B105,リレー男子申込!$Q$13:$Q$254,0)),"","○"))</f>
        <v/>
      </c>
      <c r="AI105" s="77" t="str">
        <f>IF(ISERROR(MATCH($B105,リレー男子申込!$Q$14:$Q$205,0)),"",VLOOKUP(MATCH($B105,リレー男子申込!$Q$14:$Q$205,0),リレー男子申込!$N$14:$V$205,9))</f>
        <v/>
      </c>
      <c r="AJ105" s="77" t="str">
        <f>IF($B105="","",IF(ISERROR(MATCH($B105,リレー男子申込!$AB$13:$AB$254,0)),"","○"))</f>
        <v/>
      </c>
      <c r="AK105" s="77" t="str">
        <f>IF(ISERROR(MATCH($B105,リレー男子申込!$AB$14:$AB$205,0)),"",VLOOKUP(MATCH($B105,リレー男子申込!$AB$14:$AB$205,0),リレー男子申込!$Y$14:$AG$205,9))</f>
        <v/>
      </c>
      <c r="AM105" s="124" t="str">
        <f t="shared" si="17"/>
        <v/>
      </c>
      <c r="AN105" t="str">
        <f t="shared" si="19"/>
        <v/>
      </c>
      <c r="AO105" t="str">
        <f t="shared" si="20"/>
        <v/>
      </c>
      <c r="AP105" t="str">
        <f t="shared" si="21"/>
        <v/>
      </c>
      <c r="AQ105" t="str">
        <f t="shared" si="22"/>
        <v/>
      </c>
      <c r="AR105" t="str">
        <f t="shared" si="23"/>
        <v/>
      </c>
      <c r="AS105" t="str">
        <f t="shared" si="24"/>
        <v/>
      </c>
      <c r="AT105" t="str">
        <f t="shared" si="25"/>
        <v/>
      </c>
      <c r="AU105" t="str">
        <f t="shared" si="26"/>
        <v/>
      </c>
      <c r="AV105" t="str">
        <f t="shared" si="27"/>
        <v/>
      </c>
      <c r="AW105" t="str">
        <f t="shared" si="28"/>
        <v/>
      </c>
      <c r="AX105" t="str">
        <f t="shared" si="29"/>
        <v/>
      </c>
      <c r="AY105" t="str">
        <f t="shared" si="30"/>
        <v/>
      </c>
    </row>
    <row r="106" spans="1:51">
      <c r="A106" s="19">
        <f t="shared" si="31"/>
        <v>98</v>
      </c>
      <c r="B106" s="50"/>
      <c r="C106" s="59"/>
      <c r="D106" s="51"/>
      <c r="E106" s="204"/>
      <c r="F106" s="196" t="str">
        <f>IF(B106="","",VLOOKUP(B106,中学校名!$B$3:$D$120,2,TRUE))</f>
        <v/>
      </c>
      <c r="G106" s="154" t="str">
        <f t="shared" si="18"/>
        <v/>
      </c>
      <c r="H106" s="39"/>
      <c r="I106" s="40"/>
      <c r="J106" s="40"/>
      <c r="K106" s="40"/>
      <c r="L106" s="40"/>
      <c r="M106" s="40"/>
      <c r="N106" s="40"/>
      <c r="O106" s="41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77" t="str">
        <f>IF($B106="","",IF(ISERROR(MATCH($B106,リレー男子申込!$Q$13:$Q$254,0)),"","○"))</f>
        <v/>
      </c>
      <c r="AI106" s="77" t="str">
        <f>IF(ISERROR(MATCH($B106,リレー男子申込!$Q$14:$Q$205,0)),"",VLOOKUP(MATCH($B106,リレー男子申込!$Q$14:$Q$205,0),リレー男子申込!$N$14:$V$205,9))</f>
        <v/>
      </c>
      <c r="AJ106" s="77" t="str">
        <f>IF($B106="","",IF(ISERROR(MATCH($B106,リレー男子申込!$AB$13:$AB$254,0)),"","○"))</f>
        <v/>
      </c>
      <c r="AK106" s="77" t="str">
        <f>IF(ISERROR(MATCH($B106,リレー男子申込!$AB$14:$AB$205,0)),"",VLOOKUP(MATCH($B106,リレー男子申込!$AB$14:$AB$205,0),リレー男子申込!$Y$14:$AG$205,9))</f>
        <v/>
      </c>
      <c r="AM106" s="124" t="str">
        <f t="shared" si="17"/>
        <v/>
      </c>
      <c r="AN106" t="str">
        <f t="shared" si="19"/>
        <v/>
      </c>
      <c r="AO106" t="str">
        <f t="shared" si="20"/>
        <v/>
      </c>
      <c r="AP106" t="str">
        <f t="shared" si="21"/>
        <v/>
      </c>
      <c r="AQ106" t="str">
        <f t="shared" si="22"/>
        <v/>
      </c>
      <c r="AR106" t="str">
        <f t="shared" si="23"/>
        <v/>
      </c>
      <c r="AS106" t="str">
        <f t="shared" si="24"/>
        <v/>
      </c>
      <c r="AT106" t="str">
        <f t="shared" si="25"/>
        <v/>
      </c>
      <c r="AU106" t="str">
        <f t="shared" si="26"/>
        <v/>
      </c>
      <c r="AV106" t="str">
        <f t="shared" si="27"/>
        <v/>
      </c>
      <c r="AW106" t="str">
        <f t="shared" si="28"/>
        <v/>
      </c>
      <c r="AX106" t="str">
        <f t="shared" si="29"/>
        <v/>
      </c>
      <c r="AY106" t="str">
        <f t="shared" si="30"/>
        <v/>
      </c>
    </row>
    <row r="107" spans="1:51">
      <c r="A107" s="19">
        <f t="shared" si="31"/>
        <v>99</v>
      </c>
      <c r="B107" s="50"/>
      <c r="C107" s="59"/>
      <c r="D107" s="51"/>
      <c r="E107" s="204"/>
      <c r="F107" s="196" t="str">
        <f>IF(B107="","",VLOOKUP(B107,中学校名!$B$3:$D$120,2,TRUE))</f>
        <v/>
      </c>
      <c r="G107" s="154" t="str">
        <f t="shared" si="18"/>
        <v/>
      </c>
      <c r="H107" s="39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1"/>
      <c r="T107" s="41"/>
      <c r="U107" s="41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77" t="str">
        <f>IF($B107="","",IF(ISERROR(MATCH($B107,リレー男子申込!$Q$13:$Q$254,0)),"","○"))</f>
        <v/>
      </c>
      <c r="AI107" s="77" t="str">
        <f>IF(ISERROR(MATCH($B107,リレー男子申込!$Q$14:$Q$205,0)),"",VLOOKUP(MATCH($B107,リレー男子申込!$Q$14:$Q$205,0),リレー男子申込!$N$14:$V$205,9))</f>
        <v/>
      </c>
      <c r="AJ107" s="77" t="str">
        <f>IF($B107="","",IF(ISERROR(MATCH($B107,リレー男子申込!$AB$13:$AB$254,0)),"","○"))</f>
        <v/>
      </c>
      <c r="AK107" s="77" t="str">
        <f>IF(ISERROR(MATCH($B107,リレー男子申込!$AB$14:$AB$205,0)),"",VLOOKUP(MATCH($B107,リレー男子申込!$AB$14:$AB$205,0),リレー男子申込!$Y$14:$AG$205,9))</f>
        <v/>
      </c>
      <c r="AM107" s="124" t="str">
        <f t="shared" si="17"/>
        <v/>
      </c>
      <c r="AN107" t="str">
        <f t="shared" si="19"/>
        <v/>
      </c>
      <c r="AO107" t="str">
        <f t="shared" si="20"/>
        <v/>
      </c>
      <c r="AP107" t="str">
        <f t="shared" si="21"/>
        <v/>
      </c>
      <c r="AQ107" t="str">
        <f t="shared" si="22"/>
        <v/>
      </c>
      <c r="AR107" t="str">
        <f t="shared" si="23"/>
        <v/>
      </c>
      <c r="AS107" t="str">
        <f t="shared" si="24"/>
        <v/>
      </c>
      <c r="AT107" t="str">
        <f t="shared" si="25"/>
        <v/>
      </c>
      <c r="AU107" t="str">
        <f t="shared" si="26"/>
        <v/>
      </c>
      <c r="AV107" t="str">
        <f t="shared" si="27"/>
        <v/>
      </c>
      <c r="AW107" t="str">
        <f t="shared" si="28"/>
        <v/>
      </c>
      <c r="AX107" t="str">
        <f t="shared" si="29"/>
        <v/>
      </c>
      <c r="AY107" t="str">
        <f t="shared" si="30"/>
        <v/>
      </c>
    </row>
    <row r="108" spans="1:51">
      <c r="A108" s="19">
        <f t="shared" si="31"/>
        <v>100</v>
      </c>
      <c r="B108" s="352"/>
      <c r="C108" s="353"/>
      <c r="D108" s="354"/>
      <c r="E108" s="355"/>
      <c r="F108" s="197" t="str">
        <f>IF(B108="","",VLOOKUP(B108,中学校名!$B$3:$D$120,2,TRUE))</f>
        <v/>
      </c>
      <c r="G108" s="157" t="str">
        <f t="shared" si="18"/>
        <v/>
      </c>
      <c r="H108" s="84"/>
      <c r="I108" s="85"/>
      <c r="J108" s="85"/>
      <c r="K108" s="85"/>
      <c r="L108" s="85"/>
      <c r="M108" s="85"/>
      <c r="N108" s="85"/>
      <c r="O108" s="85"/>
      <c r="P108" s="85"/>
      <c r="Q108" s="356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6" t="str">
        <f>IF($B108="","",IF(ISERROR(MATCH($B108,リレー男子申込!$Q$13:$Q$254,0)),"","○"))</f>
        <v/>
      </c>
      <c r="AI108" s="86" t="str">
        <f>IF(ISERROR(MATCH($B108,リレー男子申込!$Q$14:$Q$205,0)),"",VLOOKUP(MATCH($B108,リレー男子申込!$Q$14:$Q$205,0),リレー男子申込!$N$14:$V$205,9))</f>
        <v/>
      </c>
      <c r="AJ108" s="86" t="str">
        <f>IF($B108="","",IF(ISERROR(MATCH($B108,リレー男子申込!$AB$13:$AB$254,0)),"","○"))</f>
        <v/>
      </c>
      <c r="AK108" s="86" t="str">
        <f>IF(ISERROR(MATCH($B108,リレー男子申込!$AB$14:$AB$205,0)),"",VLOOKUP(MATCH($B108,リレー男子申込!$AB$14:$AB$205,0),リレー男子申込!$Y$14:$AG$205,9))</f>
        <v/>
      </c>
      <c r="AM108" s="124" t="str">
        <f t="shared" si="17"/>
        <v/>
      </c>
      <c r="AN108" t="str">
        <f t="shared" si="19"/>
        <v/>
      </c>
      <c r="AO108" t="str">
        <f t="shared" si="20"/>
        <v/>
      </c>
      <c r="AP108" t="str">
        <f t="shared" si="21"/>
        <v/>
      </c>
      <c r="AQ108" t="str">
        <f t="shared" si="22"/>
        <v/>
      </c>
      <c r="AR108" t="str">
        <f t="shared" si="23"/>
        <v/>
      </c>
      <c r="AS108" t="str">
        <f t="shared" si="24"/>
        <v/>
      </c>
      <c r="AT108" t="str">
        <f t="shared" si="25"/>
        <v/>
      </c>
      <c r="AU108" t="str">
        <f t="shared" si="26"/>
        <v/>
      </c>
      <c r="AV108" t="str">
        <f t="shared" si="27"/>
        <v/>
      </c>
      <c r="AW108" t="str">
        <f t="shared" si="28"/>
        <v/>
      </c>
      <c r="AX108" t="str">
        <f t="shared" si="29"/>
        <v/>
      </c>
      <c r="AY108" t="str">
        <f t="shared" si="30"/>
        <v/>
      </c>
    </row>
    <row r="109" spans="1:51">
      <c r="AN109" t="str">
        <f t="shared" ref="AN109:AN155" si="32">IF(H109="○","１男１００ｍ．","")</f>
        <v/>
      </c>
      <c r="AQ109" t="str">
        <f t="shared" ref="AQ109:AQ155" si="33">IF(N109="○","２男１００ｍ．","")</f>
        <v/>
      </c>
      <c r="AR109" t="str">
        <f t="shared" ref="AR109:AR155" si="34">IF(P109="○","３男１００ｍ．","")</f>
        <v/>
      </c>
      <c r="AT109" t="str">
        <f t="shared" ref="AT109:AT155" si="35">IF(R109="○","全男４００ｍ．","")</f>
        <v/>
      </c>
      <c r="AU109" t="str">
        <f t="shared" ref="AU109:AU155" si="36">IF(V109="○","全男１５００ｍ．","")</f>
        <v/>
      </c>
      <c r="AV109" t="str">
        <f t="shared" ref="AV109:AV155" si="37">IF(X109="○","全男３０００ｍ．","")</f>
        <v/>
      </c>
      <c r="AW109" t="str">
        <f t="shared" ref="AW109:AW155" si="38">IF(Z109="○","全男１１０ｍＨ．","")</f>
        <v/>
      </c>
      <c r="AX109" t="str">
        <f t="shared" ref="AX109:AX155" si="39">IF(AF109="○","全男走幅跳．","")</f>
        <v/>
      </c>
    </row>
    <row r="110" spans="1:51">
      <c r="H110">
        <f>COUNTIF(H9:H108,"○")</f>
        <v>0</v>
      </c>
      <c r="J110">
        <f>COUNTIF(J9:J108,"○")</f>
        <v>0</v>
      </c>
      <c r="L110">
        <f>COUNTIF(L9:L108,"○")</f>
        <v>0</v>
      </c>
      <c r="N110">
        <f>COUNTIF(N9:N108,"○")</f>
        <v>0</v>
      </c>
      <c r="P110">
        <f>COUNTIF(P9:P108,"○")</f>
        <v>0</v>
      </c>
      <c r="R110">
        <f>COUNTIF(R9:R108,"○")</f>
        <v>0</v>
      </c>
      <c r="T110">
        <f>COUNTIF(T9:T108,"○")</f>
        <v>0</v>
      </c>
      <c r="V110">
        <f>COUNTIF(V9:V108,"○")</f>
        <v>0</v>
      </c>
      <c r="X110">
        <f>COUNTIF(X9:X108,"○")</f>
        <v>0</v>
      </c>
      <c r="Z110">
        <f>COUNTIF(Z9:Z108,"○")</f>
        <v>0</v>
      </c>
      <c r="AB110">
        <f>COUNTIF(AB9:AB108,"○")</f>
        <v>0</v>
      </c>
      <c r="AD110">
        <f>COUNTIF(AD9:AD108,"○")</f>
        <v>0</v>
      </c>
      <c r="AF110">
        <f>COUNTIF(AF9:AF108,"○")</f>
        <v>0</v>
      </c>
      <c r="AM110" s="124">
        <f>SUM(AM9:AM108)</f>
        <v>0</v>
      </c>
      <c r="AN110" t="str">
        <f t="shared" si="32"/>
        <v/>
      </c>
      <c r="AQ110" t="str">
        <f t="shared" si="33"/>
        <v/>
      </c>
      <c r="AR110" t="str">
        <f t="shared" si="34"/>
        <v/>
      </c>
      <c r="AT110" t="str">
        <f t="shared" si="35"/>
        <v/>
      </c>
      <c r="AU110" t="str">
        <f t="shared" si="36"/>
        <v/>
      </c>
      <c r="AV110" t="str">
        <f t="shared" si="37"/>
        <v/>
      </c>
      <c r="AW110" t="str">
        <f t="shared" si="38"/>
        <v/>
      </c>
      <c r="AX110" t="str">
        <f t="shared" si="39"/>
        <v/>
      </c>
    </row>
    <row r="111" spans="1:51">
      <c r="A111" s="24" t="s">
        <v>11</v>
      </c>
      <c r="AN111" t="str">
        <f t="shared" si="32"/>
        <v/>
      </c>
      <c r="AQ111" t="str">
        <f t="shared" si="33"/>
        <v/>
      </c>
      <c r="AR111" t="str">
        <f t="shared" si="34"/>
        <v/>
      </c>
      <c r="AT111" t="str">
        <f t="shared" si="35"/>
        <v/>
      </c>
      <c r="AU111" t="str">
        <f t="shared" si="36"/>
        <v/>
      </c>
      <c r="AV111" t="str">
        <f t="shared" si="37"/>
        <v/>
      </c>
      <c r="AW111" t="str">
        <f t="shared" si="38"/>
        <v/>
      </c>
      <c r="AX111" t="str">
        <f t="shared" si="39"/>
        <v/>
      </c>
    </row>
    <row r="112" spans="1:51">
      <c r="AN112" t="str">
        <f t="shared" si="32"/>
        <v/>
      </c>
      <c r="AQ112" t="str">
        <f t="shared" si="33"/>
        <v/>
      </c>
      <c r="AR112" t="str">
        <f t="shared" si="34"/>
        <v/>
      </c>
      <c r="AT112" t="str">
        <f t="shared" si="35"/>
        <v/>
      </c>
      <c r="AU112" t="str">
        <f t="shared" si="36"/>
        <v/>
      </c>
      <c r="AV112" t="str">
        <f t="shared" si="37"/>
        <v/>
      </c>
      <c r="AW112" t="str">
        <f t="shared" si="38"/>
        <v/>
      </c>
      <c r="AX112" t="str">
        <f t="shared" si="39"/>
        <v/>
      </c>
    </row>
    <row r="113" spans="40:50">
      <c r="AN113" t="str">
        <f t="shared" si="32"/>
        <v/>
      </c>
      <c r="AQ113" t="str">
        <f t="shared" si="33"/>
        <v/>
      </c>
      <c r="AR113" t="str">
        <f t="shared" si="34"/>
        <v/>
      </c>
      <c r="AT113" t="str">
        <f t="shared" si="35"/>
        <v/>
      </c>
      <c r="AU113" t="str">
        <f t="shared" si="36"/>
        <v/>
      </c>
      <c r="AV113" t="str">
        <f t="shared" si="37"/>
        <v/>
      </c>
      <c r="AW113" t="str">
        <f t="shared" si="38"/>
        <v/>
      </c>
      <c r="AX113" t="str">
        <f t="shared" si="39"/>
        <v/>
      </c>
    </row>
    <row r="114" spans="40:50">
      <c r="AN114" t="str">
        <f t="shared" si="32"/>
        <v/>
      </c>
      <c r="AQ114" t="str">
        <f t="shared" si="33"/>
        <v/>
      </c>
      <c r="AR114" t="str">
        <f t="shared" si="34"/>
        <v/>
      </c>
      <c r="AT114" t="str">
        <f t="shared" si="35"/>
        <v/>
      </c>
      <c r="AU114" t="str">
        <f t="shared" si="36"/>
        <v/>
      </c>
      <c r="AV114" t="str">
        <f t="shared" si="37"/>
        <v/>
      </c>
      <c r="AW114" t="str">
        <f t="shared" si="38"/>
        <v/>
      </c>
      <c r="AX114" t="str">
        <f t="shared" si="39"/>
        <v/>
      </c>
    </row>
    <row r="115" spans="40:50">
      <c r="AN115" t="str">
        <f t="shared" si="32"/>
        <v/>
      </c>
      <c r="AQ115" t="str">
        <f t="shared" si="33"/>
        <v/>
      </c>
      <c r="AR115" t="str">
        <f t="shared" si="34"/>
        <v/>
      </c>
      <c r="AT115" t="str">
        <f t="shared" si="35"/>
        <v/>
      </c>
      <c r="AU115" t="str">
        <f t="shared" si="36"/>
        <v/>
      </c>
      <c r="AV115" t="str">
        <f t="shared" si="37"/>
        <v/>
      </c>
      <c r="AW115" t="str">
        <f t="shared" si="38"/>
        <v/>
      </c>
      <c r="AX115" t="str">
        <f t="shared" si="39"/>
        <v/>
      </c>
    </row>
    <row r="116" spans="40:50">
      <c r="AN116" t="str">
        <f t="shared" si="32"/>
        <v/>
      </c>
      <c r="AQ116" t="str">
        <f t="shared" si="33"/>
        <v/>
      </c>
      <c r="AR116" t="str">
        <f t="shared" si="34"/>
        <v/>
      </c>
      <c r="AT116" t="str">
        <f t="shared" si="35"/>
        <v/>
      </c>
      <c r="AU116" t="str">
        <f t="shared" si="36"/>
        <v/>
      </c>
      <c r="AV116" t="str">
        <f t="shared" si="37"/>
        <v/>
      </c>
      <c r="AW116" t="str">
        <f t="shared" si="38"/>
        <v/>
      </c>
      <c r="AX116" t="str">
        <f t="shared" si="39"/>
        <v/>
      </c>
    </row>
    <row r="117" spans="40:50">
      <c r="AN117" t="str">
        <f t="shared" si="32"/>
        <v/>
      </c>
      <c r="AQ117" t="str">
        <f t="shared" si="33"/>
        <v/>
      </c>
      <c r="AR117" t="str">
        <f t="shared" si="34"/>
        <v/>
      </c>
      <c r="AT117" t="str">
        <f t="shared" si="35"/>
        <v/>
      </c>
      <c r="AU117" t="str">
        <f t="shared" si="36"/>
        <v/>
      </c>
      <c r="AV117" t="str">
        <f t="shared" si="37"/>
        <v/>
      </c>
      <c r="AW117" t="str">
        <f t="shared" si="38"/>
        <v/>
      </c>
      <c r="AX117" t="str">
        <f t="shared" si="39"/>
        <v/>
      </c>
    </row>
    <row r="118" spans="40:50">
      <c r="AN118" t="str">
        <f t="shared" si="32"/>
        <v/>
      </c>
      <c r="AQ118" t="str">
        <f t="shared" si="33"/>
        <v/>
      </c>
      <c r="AR118" t="str">
        <f t="shared" si="34"/>
        <v/>
      </c>
      <c r="AT118" t="str">
        <f t="shared" si="35"/>
        <v/>
      </c>
      <c r="AU118" t="str">
        <f t="shared" si="36"/>
        <v/>
      </c>
      <c r="AV118" t="str">
        <f t="shared" si="37"/>
        <v/>
      </c>
      <c r="AW118" t="str">
        <f t="shared" si="38"/>
        <v/>
      </c>
      <c r="AX118" t="str">
        <f t="shared" si="39"/>
        <v/>
      </c>
    </row>
    <row r="119" spans="40:50">
      <c r="AN119" t="str">
        <f t="shared" si="32"/>
        <v/>
      </c>
      <c r="AQ119" t="str">
        <f t="shared" si="33"/>
        <v/>
      </c>
      <c r="AR119" t="str">
        <f t="shared" si="34"/>
        <v/>
      </c>
      <c r="AT119" t="str">
        <f t="shared" si="35"/>
        <v/>
      </c>
      <c r="AU119" t="str">
        <f t="shared" si="36"/>
        <v/>
      </c>
      <c r="AV119" t="str">
        <f t="shared" si="37"/>
        <v/>
      </c>
      <c r="AW119" t="str">
        <f t="shared" si="38"/>
        <v/>
      </c>
      <c r="AX119" t="str">
        <f t="shared" si="39"/>
        <v/>
      </c>
    </row>
    <row r="120" spans="40:50">
      <c r="AN120" t="str">
        <f t="shared" si="32"/>
        <v/>
      </c>
      <c r="AQ120" t="str">
        <f t="shared" si="33"/>
        <v/>
      </c>
      <c r="AR120" t="str">
        <f t="shared" si="34"/>
        <v/>
      </c>
      <c r="AT120" t="str">
        <f t="shared" si="35"/>
        <v/>
      </c>
      <c r="AU120" t="str">
        <f t="shared" si="36"/>
        <v/>
      </c>
      <c r="AV120" t="str">
        <f t="shared" si="37"/>
        <v/>
      </c>
      <c r="AW120" t="str">
        <f t="shared" si="38"/>
        <v/>
      </c>
      <c r="AX120" t="str">
        <f t="shared" si="39"/>
        <v/>
      </c>
    </row>
    <row r="121" spans="40:50">
      <c r="AN121" t="str">
        <f t="shared" si="32"/>
        <v/>
      </c>
      <c r="AQ121" t="str">
        <f t="shared" si="33"/>
        <v/>
      </c>
      <c r="AR121" t="str">
        <f t="shared" si="34"/>
        <v/>
      </c>
      <c r="AT121" t="str">
        <f t="shared" si="35"/>
        <v/>
      </c>
      <c r="AU121" t="str">
        <f t="shared" si="36"/>
        <v/>
      </c>
      <c r="AV121" t="str">
        <f t="shared" si="37"/>
        <v/>
      </c>
      <c r="AW121" t="str">
        <f t="shared" si="38"/>
        <v/>
      </c>
      <c r="AX121" t="str">
        <f t="shared" si="39"/>
        <v/>
      </c>
    </row>
    <row r="122" spans="40:50">
      <c r="AN122" t="str">
        <f t="shared" si="32"/>
        <v/>
      </c>
      <c r="AQ122" t="str">
        <f t="shared" si="33"/>
        <v/>
      </c>
      <c r="AR122" t="str">
        <f t="shared" si="34"/>
        <v/>
      </c>
      <c r="AT122" t="str">
        <f t="shared" si="35"/>
        <v/>
      </c>
      <c r="AU122" t="str">
        <f t="shared" si="36"/>
        <v/>
      </c>
      <c r="AV122" t="str">
        <f t="shared" si="37"/>
        <v/>
      </c>
      <c r="AW122" t="str">
        <f t="shared" si="38"/>
        <v/>
      </c>
      <c r="AX122" t="str">
        <f t="shared" si="39"/>
        <v/>
      </c>
    </row>
    <row r="123" spans="40:50">
      <c r="AN123" t="str">
        <f t="shared" si="32"/>
        <v/>
      </c>
      <c r="AQ123" t="str">
        <f t="shared" si="33"/>
        <v/>
      </c>
      <c r="AR123" t="str">
        <f t="shared" si="34"/>
        <v/>
      </c>
      <c r="AT123" t="str">
        <f t="shared" si="35"/>
        <v/>
      </c>
      <c r="AU123" t="str">
        <f t="shared" si="36"/>
        <v/>
      </c>
      <c r="AV123" t="str">
        <f t="shared" si="37"/>
        <v/>
      </c>
      <c r="AW123" t="str">
        <f t="shared" si="38"/>
        <v/>
      </c>
      <c r="AX123" t="str">
        <f t="shared" si="39"/>
        <v/>
      </c>
    </row>
    <row r="124" spans="40:50">
      <c r="AN124" t="str">
        <f t="shared" si="32"/>
        <v/>
      </c>
      <c r="AQ124" t="str">
        <f t="shared" si="33"/>
        <v/>
      </c>
      <c r="AR124" t="str">
        <f t="shared" si="34"/>
        <v/>
      </c>
      <c r="AT124" t="str">
        <f t="shared" si="35"/>
        <v/>
      </c>
      <c r="AU124" t="str">
        <f t="shared" si="36"/>
        <v/>
      </c>
      <c r="AV124" t="str">
        <f t="shared" si="37"/>
        <v/>
      </c>
      <c r="AW124" t="str">
        <f t="shared" si="38"/>
        <v/>
      </c>
      <c r="AX124" t="str">
        <f t="shared" si="39"/>
        <v/>
      </c>
    </row>
    <row r="125" spans="40:50">
      <c r="AN125" t="str">
        <f t="shared" si="32"/>
        <v/>
      </c>
      <c r="AQ125" t="str">
        <f t="shared" si="33"/>
        <v/>
      </c>
      <c r="AR125" t="str">
        <f t="shared" si="34"/>
        <v/>
      </c>
      <c r="AT125" t="str">
        <f t="shared" si="35"/>
        <v/>
      </c>
      <c r="AU125" t="str">
        <f t="shared" si="36"/>
        <v/>
      </c>
      <c r="AV125" t="str">
        <f t="shared" si="37"/>
        <v/>
      </c>
      <c r="AW125" t="str">
        <f t="shared" si="38"/>
        <v/>
      </c>
      <c r="AX125" t="str">
        <f t="shared" si="39"/>
        <v/>
      </c>
    </row>
    <row r="126" spans="40:50">
      <c r="AN126" t="str">
        <f t="shared" si="32"/>
        <v/>
      </c>
      <c r="AQ126" t="str">
        <f t="shared" si="33"/>
        <v/>
      </c>
      <c r="AR126" t="str">
        <f t="shared" si="34"/>
        <v/>
      </c>
      <c r="AT126" t="str">
        <f t="shared" si="35"/>
        <v/>
      </c>
      <c r="AU126" t="str">
        <f t="shared" si="36"/>
        <v/>
      </c>
      <c r="AV126" t="str">
        <f t="shared" si="37"/>
        <v/>
      </c>
      <c r="AW126" t="str">
        <f t="shared" si="38"/>
        <v/>
      </c>
      <c r="AX126" t="str">
        <f t="shared" si="39"/>
        <v/>
      </c>
    </row>
    <row r="127" spans="40:50">
      <c r="AN127" t="str">
        <f t="shared" si="32"/>
        <v/>
      </c>
      <c r="AQ127" t="str">
        <f t="shared" si="33"/>
        <v/>
      </c>
      <c r="AR127" t="str">
        <f t="shared" si="34"/>
        <v/>
      </c>
      <c r="AT127" t="str">
        <f t="shared" si="35"/>
        <v/>
      </c>
      <c r="AU127" t="str">
        <f t="shared" si="36"/>
        <v/>
      </c>
      <c r="AV127" t="str">
        <f t="shared" si="37"/>
        <v/>
      </c>
      <c r="AW127" t="str">
        <f t="shared" si="38"/>
        <v/>
      </c>
      <c r="AX127" t="str">
        <f t="shared" si="39"/>
        <v/>
      </c>
    </row>
    <row r="128" spans="40:50">
      <c r="AN128" t="str">
        <f t="shared" si="32"/>
        <v/>
      </c>
      <c r="AQ128" t="str">
        <f t="shared" si="33"/>
        <v/>
      </c>
      <c r="AR128" t="str">
        <f t="shared" si="34"/>
        <v/>
      </c>
      <c r="AT128" t="str">
        <f t="shared" si="35"/>
        <v/>
      </c>
      <c r="AU128" t="str">
        <f t="shared" si="36"/>
        <v/>
      </c>
      <c r="AV128" t="str">
        <f t="shared" si="37"/>
        <v/>
      </c>
      <c r="AW128" t="str">
        <f t="shared" si="38"/>
        <v/>
      </c>
      <c r="AX128" t="str">
        <f t="shared" si="39"/>
        <v/>
      </c>
    </row>
    <row r="129" spans="40:50">
      <c r="AN129" t="str">
        <f t="shared" si="32"/>
        <v/>
      </c>
      <c r="AQ129" t="str">
        <f t="shared" si="33"/>
        <v/>
      </c>
      <c r="AR129" t="str">
        <f t="shared" si="34"/>
        <v/>
      </c>
      <c r="AT129" t="str">
        <f t="shared" si="35"/>
        <v/>
      </c>
      <c r="AU129" t="str">
        <f t="shared" si="36"/>
        <v/>
      </c>
      <c r="AV129" t="str">
        <f t="shared" si="37"/>
        <v/>
      </c>
      <c r="AW129" t="str">
        <f t="shared" si="38"/>
        <v/>
      </c>
      <c r="AX129" t="str">
        <f t="shared" si="39"/>
        <v/>
      </c>
    </row>
    <row r="130" spans="40:50">
      <c r="AN130" t="str">
        <f t="shared" si="32"/>
        <v/>
      </c>
      <c r="AQ130" t="str">
        <f t="shared" si="33"/>
        <v/>
      </c>
      <c r="AR130" t="str">
        <f t="shared" si="34"/>
        <v/>
      </c>
      <c r="AT130" t="str">
        <f t="shared" si="35"/>
        <v/>
      </c>
      <c r="AU130" t="str">
        <f t="shared" si="36"/>
        <v/>
      </c>
      <c r="AV130" t="str">
        <f t="shared" si="37"/>
        <v/>
      </c>
      <c r="AW130" t="str">
        <f t="shared" si="38"/>
        <v/>
      </c>
      <c r="AX130" t="str">
        <f t="shared" si="39"/>
        <v/>
      </c>
    </row>
    <row r="131" spans="40:50">
      <c r="AN131" t="str">
        <f t="shared" si="32"/>
        <v/>
      </c>
      <c r="AQ131" t="str">
        <f t="shared" si="33"/>
        <v/>
      </c>
      <c r="AR131" t="str">
        <f t="shared" si="34"/>
        <v/>
      </c>
      <c r="AT131" t="str">
        <f t="shared" si="35"/>
        <v/>
      </c>
      <c r="AU131" t="str">
        <f t="shared" si="36"/>
        <v/>
      </c>
      <c r="AV131" t="str">
        <f t="shared" si="37"/>
        <v/>
      </c>
      <c r="AW131" t="str">
        <f t="shared" si="38"/>
        <v/>
      </c>
      <c r="AX131" t="str">
        <f t="shared" si="39"/>
        <v/>
      </c>
    </row>
    <row r="132" spans="40:50">
      <c r="AN132" t="str">
        <f t="shared" si="32"/>
        <v/>
      </c>
      <c r="AQ132" t="str">
        <f t="shared" si="33"/>
        <v/>
      </c>
      <c r="AR132" t="str">
        <f t="shared" si="34"/>
        <v/>
      </c>
      <c r="AT132" t="str">
        <f t="shared" si="35"/>
        <v/>
      </c>
      <c r="AU132" t="str">
        <f t="shared" si="36"/>
        <v/>
      </c>
      <c r="AV132" t="str">
        <f t="shared" si="37"/>
        <v/>
      </c>
      <c r="AW132" t="str">
        <f t="shared" si="38"/>
        <v/>
      </c>
      <c r="AX132" t="str">
        <f t="shared" si="39"/>
        <v/>
      </c>
    </row>
    <row r="133" spans="40:50">
      <c r="AN133" t="str">
        <f t="shared" si="32"/>
        <v/>
      </c>
      <c r="AQ133" t="str">
        <f t="shared" si="33"/>
        <v/>
      </c>
      <c r="AR133" t="str">
        <f t="shared" si="34"/>
        <v/>
      </c>
      <c r="AT133" t="str">
        <f t="shared" si="35"/>
        <v/>
      </c>
      <c r="AU133" t="str">
        <f t="shared" si="36"/>
        <v/>
      </c>
      <c r="AV133" t="str">
        <f t="shared" si="37"/>
        <v/>
      </c>
      <c r="AW133" t="str">
        <f t="shared" si="38"/>
        <v/>
      </c>
      <c r="AX133" t="str">
        <f t="shared" si="39"/>
        <v/>
      </c>
    </row>
    <row r="134" spans="40:50">
      <c r="AN134" t="str">
        <f t="shared" si="32"/>
        <v/>
      </c>
      <c r="AQ134" t="str">
        <f t="shared" si="33"/>
        <v/>
      </c>
      <c r="AR134" t="str">
        <f t="shared" si="34"/>
        <v/>
      </c>
      <c r="AT134" t="str">
        <f t="shared" si="35"/>
        <v/>
      </c>
      <c r="AU134" t="str">
        <f t="shared" si="36"/>
        <v/>
      </c>
      <c r="AV134" t="str">
        <f t="shared" si="37"/>
        <v/>
      </c>
      <c r="AW134" t="str">
        <f t="shared" si="38"/>
        <v/>
      </c>
      <c r="AX134" t="str">
        <f t="shared" si="39"/>
        <v/>
      </c>
    </row>
    <row r="135" spans="40:50">
      <c r="AN135" t="str">
        <f t="shared" si="32"/>
        <v/>
      </c>
      <c r="AQ135" t="str">
        <f t="shared" si="33"/>
        <v/>
      </c>
      <c r="AR135" t="str">
        <f t="shared" si="34"/>
        <v/>
      </c>
      <c r="AT135" t="str">
        <f t="shared" si="35"/>
        <v/>
      </c>
      <c r="AU135" t="str">
        <f t="shared" si="36"/>
        <v/>
      </c>
      <c r="AV135" t="str">
        <f t="shared" si="37"/>
        <v/>
      </c>
      <c r="AW135" t="str">
        <f t="shared" si="38"/>
        <v/>
      </c>
      <c r="AX135" t="str">
        <f t="shared" si="39"/>
        <v/>
      </c>
    </row>
    <row r="136" spans="40:50">
      <c r="AN136" t="str">
        <f t="shared" si="32"/>
        <v/>
      </c>
      <c r="AQ136" t="str">
        <f t="shared" si="33"/>
        <v/>
      </c>
      <c r="AR136" t="str">
        <f t="shared" si="34"/>
        <v/>
      </c>
      <c r="AT136" t="str">
        <f t="shared" si="35"/>
        <v/>
      </c>
      <c r="AU136" t="str">
        <f t="shared" si="36"/>
        <v/>
      </c>
      <c r="AV136" t="str">
        <f t="shared" si="37"/>
        <v/>
      </c>
      <c r="AW136" t="str">
        <f t="shared" si="38"/>
        <v/>
      </c>
      <c r="AX136" t="str">
        <f t="shared" si="39"/>
        <v/>
      </c>
    </row>
    <row r="137" spans="40:50">
      <c r="AN137" t="str">
        <f t="shared" si="32"/>
        <v/>
      </c>
      <c r="AQ137" t="str">
        <f t="shared" si="33"/>
        <v/>
      </c>
      <c r="AR137" t="str">
        <f t="shared" si="34"/>
        <v/>
      </c>
      <c r="AT137" t="str">
        <f t="shared" si="35"/>
        <v/>
      </c>
      <c r="AU137" t="str">
        <f t="shared" si="36"/>
        <v/>
      </c>
      <c r="AV137" t="str">
        <f t="shared" si="37"/>
        <v/>
      </c>
      <c r="AW137" t="str">
        <f t="shared" si="38"/>
        <v/>
      </c>
      <c r="AX137" t="str">
        <f t="shared" si="39"/>
        <v/>
      </c>
    </row>
    <row r="138" spans="40:50">
      <c r="AN138" t="str">
        <f t="shared" si="32"/>
        <v/>
      </c>
      <c r="AQ138" t="str">
        <f t="shared" si="33"/>
        <v/>
      </c>
      <c r="AR138" t="str">
        <f t="shared" si="34"/>
        <v/>
      </c>
      <c r="AT138" t="str">
        <f t="shared" si="35"/>
        <v/>
      </c>
      <c r="AU138" t="str">
        <f t="shared" si="36"/>
        <v/>
      </c>
      <c r="AV138" t="str">
        <f t="shared" si="37"/>
        <v/>
      </c>
      <c r="AW138" t="str">
        <f t="shared" si="38"/>
        <v/>
      </c>
      <c r="AX138" t="str">
        <f t="shared" si="39"/>
        <v/>
      </c>
    </row>
    <row r="139" spans="40:50">
      <c r="AN139" t="str">
        <f t="shared" si="32"/>
        <v/>
      </c>
      <c r="AQ139" t="str">
        <f t="shared" si="33"/>
        <v/>
      </c>
      <c r="AR139" t="str">
        <f t="shared" si="34"/>
        <v/>
      </c>
      <c r="AT139" t="str">
        <f t="shared" si="35"/>
        <v/>
      </c>
      <c r="AU139" t="str">
        <f t="shared" si="36"/>
        <v/>
      </c>
      <c r="AV139" t="str">
        <f t="shared" si="37"/>
        <v/>
      </c>
      <c r="AW139" t="str">
        <f t="shared" si="38"/>
        <v/>
      </c>
      <c r="AX139" t="str">
        <f t="shared" si="39"/>
        <v/>
      </c>
    </row>
    <row r="140" spans="40:50">
      <c r="AN140" t="str">
        <f t="shared" si="32"/>
        <v/>
      </c>
      <c r="AQ140" t="str">
        <f t="shared" si="33"/>
        <v/>
      </c>
      <c r="AR140" t="str">
        <f t="shared" si="34"/>
        <v/>
      </c>
      <c r="AT140" t="str">
        <f t="shared" si="35"/>
        <v/>
      </c>
      <c r="AU140" t="str">
        <f t="shared" si="36"/>
        <v/>
      </c>
      <c r="AV140" t="str">
        <f t="shared" si="37"/>
        <v/>
      </c>
      <c r="AW140" t="str">
        <f t="shared" si="38"/>
        <v/>
      </c>
      <c r="AX140" t="str">
        <f t="shared" si="39"/>
        <v/>
      </c>
    </row>
    <row r="141" spans="40:50">
      <c r="AN141" t="str">
        <f t="shared" si="32"/>
        <v/>
      </c>
      <c r="AQ141" t="str">
        <f t="shared" si="33"/>
        <v/>
      </c>
      <c r="AR141" t="str">
        <f t="shared" si="34"/>
        <v/>
      </c>
      <c r="AT141" t="str">
        <f t="shared" si="35"/>
        <v/>
      </c>
      <c r="AU141" t="str">
        <f t="shared" si="36"/>
        <v/>
      </c>
      <c r="AV141" t="str">
        <f t="shared" si="37"/>
        <v/>
      </c>
      <c r="AW141" t="str">
        <f t="shared" si="38"/>
        <v/>
      </c>
      <c r="AX141" t="str">
        <f t="shared" si="39"/>
        <v/>
      </c>
    </row>
    <row r="142" spans="40:50">
      <c r="AN142" t="str">
        <f t="shared" si="32"/>
        <v/>
      </c>
      <c r="AQ142" t="str">
        <f t="shared" si="33"/>
        <v/>
      </c>
      <c r="AR142" t="str">
        <f t="shared" si="34"/>
        <v/>
      </c>
      <c r="AT142" t="str">
        <f t="shared" si="35"/>
        <v/>
      </c>
      <c r="AU142" t="str">
        <f t="shared" si="36"/>
        <v/>
      </c>
      <c r="AV142" t="str">
        <f t="shared" si="37"/>
        <v/>
      </c>
      <c r="AW142" t="str">
        <f t="shared" si="38"/>
        <v/>
      </c>
      <c r="AX142" t="str">
        <f t="shared" si="39"/>
        <v/>
      </c>
    </row>
    <row r="143" spans="40:50">
      <c r="AN143" t="str">
        <f t="shared" si="32"/>
        <v/>
      </c>
      <c r="AQ143" t="str">
        <f t="shared" si="33"/>
        <v/>
      </c>
      <c r="AR143" t="str">
        <f t="shared" si="34"/>
        <v/>
      </c>
      <c r="AT143" t="str">
        <f t="shared" si="35"/>
        <v/>
      </c>
      <c r="AU143" t="str">
        <f t="shared" si="36"/>
        <v/>
      </c>
      <c r="AV143" t="str">
        <f t="shared" si="37"/>
        <v/>
      </c>
      <c r="AW143" t="str">
        <f t="shared" si="38"/>
        <v/>
      </c>
      <c r="AX143" t="str">
        <f t="shared" si="39"/>
        <v/>
      </c>
    </row>
    <row r="144" spans="40:50">
      <c r="AN144" t="str">
        <f t="shared" si="32"/>
        <v/>
      </c>
      <c r="AQ144" t="str">
        <f t="shared" si="33"/>
        <v/>
      </c>
      <c r="AR144" t="str">
        <f t="shared" si="34"/>
        <v/>
      </c>
      <c r="AT144" t="str">
        <f t="shared" si="35"/>
        <v/>
      </c>
      <c r="AU144" t="str">
        <f t="shared" si="36"/>
        <v/>
      </c>
      <c r="AV144" t="str">
        <f t="shared" si="37"/>
        <v/>
      </c>
      <c r="AW144" t="str">
        <f t="shared" si="38"/>
        <v/>
      </c>
      <c r="AX144" t="str">
        <f t="shared" si="39"/>
        <v/>
      </c>
    </row>
    <row r="145" spans="40:50">
      <c r="AN145" t="str">
        <f t="shared" si="32"/>
        <v/>
      </c>
      <c r="AQ145" t="str">
        <f t="shared" si="33"/>
        <v/>
      </c>
      <c r="AR145" t="str">
        <f t="shared" si="34"/>
        <v/>
      </c>
      <c r="AT145" t="str">
        <f t="shared" si="35"/>
        <v/>
      </c>
      <c r="AU145" t="str">
        <f t="shared" si="36"/>
        <v/>
      </c>
      <c r="AV145" t="str">
        <f t="shared" si="37"/>
        <v/>
      </c>
      <c r="AW145" t="str">
        <f t="shared" si="38"/>
        <v/>
      </c>
      <c r="AX145" t="str">
        <f t="shared" si="39"/>
        <v/>
      </c>
    </row>
    <row r="146" spans="40:50">
      <c r="AN146" t="str">
        <f t="shared" si="32"/>
        <v/>
      </c>
      <c r="AQ146" t="str">
        <f t="shared" si="33"/>
        <v/>
      </c>
      <c r="AR146" t="str">
        <f t="shared" si="34"/>
        <v/>
      </c>
      <c r="AT146" t="str">
        <f t="shared" si="35"/>
        <v/>
      </c>
      <c r="AU146" t="str">
        <f t="shared" si="36"/>
        <v/>
      </c>
      <c r="AV146" t="str">
        <f t="shared" si="37"/>
        <v/>
      </c>
      <c r="AW146" t="str">
        <f t="shared" si="38"/>
        <v/>
      </c>
      <c r="AX146" t="str">
        <f t="shared" si="39"/>
        <v/>
      </c>
    </row>
    <row r="147" spans="40:50">
      <c r="AN147" t="str">
        <f t="shared" si="32"/>
        <v/>
      </c>
      <c r="AQ147" t="str">
        <f t="shared" si="33"/>
        <v/>
      </c>
      <c r="AR147" t="str">
        <f t="shared" si="34"/>
        <v/>
      </c>
      <c r="AT147" t="str">
        <f t="shared" si="35"/>
        <v/>
      </c>
      <c r="AU147" t="str">
        <f t="shared" si="36"/>
        <v/>
      </c>
      <c r="AV147" t="str">
        <f t="shared" si="37"/>
        <v/>
      </c>
      <c r="AW147" t="str">
        <f t="shared" si="38"/>
        <v/>
      </c>
      <c r="AX147" t="str">
        <f t="shared" si="39"/>
        <v/>
      </c>
    </row>
    <row r="148" spans="40:50">
      <c r="AN148" t="str">
        <f t="shared" si="32"/>
        <v/>
      </c>
      <c r="AQ148" t="str">
        <f t="shared" si="33"/>
        <v/>
      </c>
      <c r="AR148" t="str">
        <f t="shared" si="34"/>
        <v/>
      </c>
      <c r="AT148" t="str">
        <f t="shared" si="35"/>
        <v/>
      </c>
      <c r="AU148" t="str">
        <f t="shared" si="36"/>
        <v/>
      </c>
      <c r="AV148" t="str">
        <f t="shared" si="37"/>
        <v/>
      </c>
      <c r="AW148" t="str">
        <f t="shared" si="38"/>
        <v/>
      </c>
      <c r="AX148" t="str">
        <f t="shared" si="39"/>
        <v/>
      </c>
    </row>
    <row r="149" spans="40:50">
      <c r="AN149" t="str">
        <f t="shared" si="32"/>
        <v/>
      </c>
      <c r="AQ149" t="str">
        <f t="shared" si="33"/>
        <v/>
      </c>
      <c r="AR149" t="str">
        <f t="shared" si="34"/>
        <v/>
      </c>
      <c r="AT149" t="str">
        <f t="shared" si="35"/>
        <v/>
      </c>
      <c r="AU149" t="str">
        <f t="shared" si="36"/>
        <v/>
      </c>
      <c r="AV149" t="str">
        <f t="shared" si="37"/>
        <v/>
      </c>
      <c r="AW149" t="str">
        <f t="shared" si="38"/>
        <v/>
      </c>
      <c r="AX149" t="str">
        <f t="shared" si="39"/>
        <v/>
      </c>
    </row>
    <row r="150" spans="40:50">
      <c r="AN150" t="str">
        <f t="shared" si="32"/>
        <v/>
      </c>
      <c r="AQ150" t="str">
        <f t="shared" si="33"/>
        <v/>
      </c>
      <c r="AR150" t="str">
        <f t="shared" si="34"/>
        <v/>
      </c>
      <c r="AT150" t="str">
        <f t="shared" si="35"/>
        <v/>
      </c>
      <c r="AU150" t="str">
        <f t="shared" si="36"/>
        <v/>
      </c>
      <c r="AV150" t="str">
        <f t="shared" si="37"/>
        <v/>
      </c>
      <c r="AW150" t="str">
        <f t="shared" si="38"/>
        <v/>
      </c>
      <c r="AX150" t="str">
        <f t="shared" si="39"/>
        <v/>
      </c>
    </row>
    <row r="151" spans="40:50">
      <c r="AN151" t="str">
        <f t="shared" si="32"/>
        <v/>
      </c>
      <c r="AQ151" t="str">
        <f t="shared" si="33"/>
        <v/>
      </c>
      <c r="AR151" t="str">
        <f t="shared" si="34"/>
        <v/>
      </c>
      <c r="AT151" t="str">
        <f t="shared" si="35"/>
        <v/>
      </c>
      <c r="AU151" t="str">
        <f t="shared" si="36"/>
        <v/>
      </c>
      <c r="AV151" t="str">
        <f t="shared" si="37"/>
        <v/>
      </c>
      <c r="AW151" t="str">
        <f t="shared" si="38"/>
        <v/>
      </c>
      <c r="AX151" t="str">
        <f t="shared" si="39"/>
        <v/>
      </c>
    </row>
    <row r="152" spans="40:50">
      <c r="AN152" t="str">
        <f t="shared" si="32"/>
        <v/>
      </c>
      <c r="AQ152" t="str">
        <f t="shared" si="33"/>
        <v/>
      </c>
      <c r="AR152" t="str">
        <f t="shared" si="34"/>
        <v/>
      </c>
      <c r="AT152" t="str">
        <f t="shared" si="35"/>
        <v/>
      </c>
      <c r="AU152" t="str">
        <f t="shared" si="36"/>
        <v/>
      </c>
      <c r="AV152" t="str">
        <f t="shared" si="37"/>
        <v/>
      </c>
      <c r="AW152" t="str">
        <f t="shared" si="38"/>
        <v/>
      </c>
      <c r="AX152" t="str">
        <f t="shared" si="39"/>
        <v/>
      </c>
    </row>
    <row r="153" spans="40:50">
      <c r="AN153" t="str">
        <f t="shared" si="32"/>
        <v/>
      </c>
      <c r="AQ153" t="str">
        <f t="shared" si="33"/>
        <v/>
      </c>
      <c r="AR153" t="str">
        <f t="shared" si="34"/>
        <v/>
      </c>
      <c r="AT153" t="str">
        <f t="shared" si="35"/>
        <v/>
      </c>
      <c r="AU153" t="str">
        <f t="shared" si="36"/>
        <v/>
      </c>
      <c r="AV153" t="str">
        <f t="shared" si="37"/>
        <v/>
      </c>
      <c r="AW153" t="str">
        <f t="shared" si="38"/>
        <v/>
      </c>
      <c r="AX153" t="str">
        <f t="shared" si="39"/>
        <v/>
      </c>
    </row>
    <row r="154" spans="40:50">
      <c r="AN154" t="str">
        <f t="shared" si="32"/>
        <v/>
      </c>
      <c r="AQ154" t="str">
        <f t="shared" si="33"/>
        <v/>
      </c>
      <c r="AR154" t="str">
        <f t="shared" si="34"/>
        <v/>
      </c>
      <c r="AT154" t="str">
        <f t="shared" si="35"/>
        <v/>
      </c>
      <c r="AU154" t="str">
        <f t="shared" si="36"/>
        <v/>
      </c>
      <c r="AV154" t="str">
        <f t="shared" si="37"/>
        <v/>
      </c>
      <c r="AW154" t="str">
        <f t="shared" si="38"/>
        <v/>
      </c>
      <c r="AX154" t="str">
        <f t="shared" si="39"/>
        <v/>
      </c>
    </row>
    <row r="155" spans="40:50">
      <c r="AN155" t="str">
        <f t="shared" si="32"/>
        <v/>
      </c>
      <c r="AQ155" t="str">
        <f t="shared" si="33"/>
        <v/>
      </c>
      <c r="AR155" t="str">
        <f t="shared" si="34"/>
        <v/>
      </c>
      <c r="AT155" t="str">
        <f t="shared" si="35"/>
        <v/>
      </c>
      <c r="AU155" t="str">
        <f t="shared" si="36"/>
        <v/>
      </c>
      <c r="AV155" t="str">
        <f t="shared" si="37"/>
        <v/>
      </c>
      <c r="AW155" t="str">
        <f t="shared" si="38"/>
        <v/>
      </c>
      <c r="AX155" t="str">
        <f t="shared" si="39"/>
        <v/>
      </c>
    </row>
    <row r="156" spans="40:50">
      <c r="AN156" t="str">
        <f t="shared" ref="AN156:AN198" si="40">IF(H156="○","１男１００ｍ．","")</f>
        <v/>
      </c>
      <c r="AQ156" t="str">
        <f t="shared" ref="AQ156:AQ198" si="41">IF(N156="○","２男１００ｍ．","")</f>
        <v/>
      </c>
      <c r="AR156" t="str">
        <f t="shared" ref="AR156:AR198" si="42">IF(P156="○","３男１００ｍ．","")</f>
        <v/>
      </c>
      <c r="AT156" t="str">
        <f t="shared" ref="AT156:AT198" si="43">IF(R156="○","全男４００ｍ．","")</f>
        <v/>
      </c>
      <c r="AU156" t="str">
        <f t="shared" ref="AU156:AU198" si="44">IF(V156="○","全男１５００ｍ．","")</f>
        <v/>
      </c>
      <c r="AV156" t="str">
        <f t="shared" ref="AV156:AV198" si="45">IF(X156="○","全男３０００ｍ．","")</f>
        <v/>
      </c>
      <c r="AW156" t="str">
        <f t="shared" ref="AW156:AW198" si="46">IF(Z156="○","全男１１０ｍＨ．","")</f>
        <v/>
      </c>
      <c r="AX156" t="str">
        <f t="shared" ref="AX156:AX198" si="47">IF(AF156="○","全男走幅跳．","")</f>
        <v/>
      </c>
    </row>
    <row r="157" spans="40:50">
      <c r="AN157" t="str">
        <f t="shared" si="40"/>
        <v/>
      </c>
      <c r="AQ157" t="str">
        <f t="shared" si="41"/>
        <v/>
      </c>
      <c r="AR157" t="str">
        <f t="shared" si="42"/>
        <v/>
      </c>
      <c r="AT157" t="str">
        <f t="shared" si="43"/>
        <v/>
      </c>
      <c r="AU157" t="str">
        <f t="shared" si="44"/>
        <v/>
      </c>
      <c r="AV157" t="str">
        <f t="shared" si="45"/>
        <v/>
      </c>
      <c r="AW157" t="str">
        <f t="shared" si="46"/>
        <v/>
      </c>
      <c r="AX157" t="str">
        <f t="shared" si="47"/>
        <v/>
      </c>
    </row>
    <row r="158" spans="40:50">
      <c r="AN158" t="str">
        <f t="shared" si="40"/>
        <v/>
      </c>
      <c r="AQ158" t="str">
        <f t="shared" si="41"/>
        <v/>
      </c>
      <c r="AR158" t="str">
        <f t="shared" si="42"/>
        <v/>
      </c>
      <c r="AT158" t="str">
        <f t="shared" si="43"/>
        <v/>
      </c>
      <c r="AU158" t="str">
        <f t="shared" si="44"/>
        <v/>
      </c>
      <c r="AV158" t="str">
        <f t="shared" si="45"/>
        <v/>
      </c>
      <c r="AW158" t="str">
        <f t="shared" si="46"/>
        <v/>
      </c>
      <c r="AX158" t="str">
        <f t="shared" si="47"/>
        <v/>
      </c>
    </row>
    <row r="159" spans="40:50">
      <c r="AN159" t="str">
        <f t="shared" si="40"/>
        <v/>
      </c>
      <c r="AQ159" t="str">
        <f t="shared" si="41"/>
        <v/>
      </c>
      <c r="AR159" t="str">
        <f t="shared" si="42"/>
        <v/>
      </c>
      <c r="AT159" t="str">
        <f t="shared" si="43"/>
        <v/>
      </c>
      <c r="AU159" t="str">
        <f t="shared" si="44"/>
        <v/>
      </c>
      <c r="AV159" t="str">
        <f t="shared" si="45"/>
        <v/>
      </c>
      <c r="AW159" t="str">
        <f t="shared" si="46"/>
        <v/>
      </c>
      <c r="AX159" t="str">
        <f t="shared" si="47"/>
        <v/>
      </c>
    </row>
    <row r="160" spans="40:50">
      <c r="AN160" t="str">
        <f t="shared" si="40"/>
        <v/>
      </c>
      <c r="AQ160" t="str">
        <f t="shared" si="41"/>
        <v/>
      </c>
      <c r="AR160" t="str">
        <f t="shared" si="42"/>
        <v/>
      </c>
      <c r="AT160" t="str">
        <f t="shared" si="43"/>
        <v/>
      </c>
      <c r="AU160" t="str">
        <f t="shared" si="44"/>
        <v/>
      </c>
      <c r="AV160" t="str">
        <f t="shared" si="45"/>
        <v/>
      </c>
      <c r="AW160" t="str">
        <f t="shared" si="46"/>
        <v/>
      </c>
      <c r="AX160" t="str">
        <f t="shared" si="47"/>
        <v/>
      </c>
    </row>
    <row r="161" spans="40:50">
      <c r="AN161" t="str">
        <f t="shared" si="40"/>
        <v/>
      </c>
      <c r="AQ161" t="str">
        <f t="shared" si="41"/>
        <v/>
      </c>
      <c r="AR161" t="str">
        <f t="shared" si="42"/>
        <v/>
      </c>
      <c r="AT161" t="str">
        <f t="shared" si="43"/>
        <v/>
      </c>
      <c r="AU161" t="str">
        <f t="shared" si="44"/>
        <v/>
      </c>
      <c r="AV161" t="str">
        <f t="shared" si="45"/>
        <v/>
      </c>
      <c r="AW161" t="str">
        <f t="shared" si="46"/>
        <v/>
      </c>
      <c r="AX161" t="str">
        <f t="shared" si="47"/>
        <v/>
      </c>
    </row>
    <row r="162" spans="40:50">
      <c r="AN162" t="str">
        <f t="shared" si="40"/>
        <v/>
      </c>
      <c r="AQ162" t="str">
        <f t="shared" si="41"/>
        <v/>
      </c>
      <c r="AR162" t="str">
        <f t="shared" si="42"/>
        <v/>
      </c>
      <c r="AT162" t="str">
        <f t="shared" si="43"/>
        <v/>
      </c>
      <c r="AU162" t="str">
        <f t="shared" si="44"/>
        <v/>
      </c>
      <c r="AV162" t="str">
        <f t="shared" si="45"/>
        <v/>
      </c>
      <c r="AW162" t="str">
        <f t="shared" si="46"/>
        <v/>
      </c>
      <c r="AX162" t="str">
        <f t="shared" si="47"/>
        <v/>
      </c>
    </row>
    <row r="163" spans="40:50">
      <c r="AN163" t="str">
        <f t="shared" si="40"/>
        <v/>
      </c>
      <c r="AQ163" t="str">
        <f t="shared" si="41"/>
        <v/>
      </c>
      <c r="AR163" t="str">
        <f t="shared" si="42"/>
        <v/>
      </c>
      <c r="AT163" t="str">
        <f t="shared" si="43"/>
        <v/>
      </c>
      <c r="AU163" t="str">
        <f t="shared" si="44"/>
        <v/>
      </c>
      <c r="AV163" t="str">
        <f t="shared" si="45"/>
        <v/>
      </c>
      <c r="AW163" t="str">
        <f t="shared" si="46"/>
        <v/>
      </c>
      <c r="AX163" t="str">
        <f t="shared" si="47"/>
        <v/>
      </c>
    </row>
    <row r="164" spans="40:50">
      <c r="AN164" t="str">
        <f t="shared" si="40"/>
        <v/>
      </c>
      <c r="AQ164" t="str">
        <f t="shared" si="41"/>
        <v/>
      </c>
      <c r="AR164" t="str">
        <f t="shared" si="42"/>
        <v/>
      </c>
      <c r="AT164" t="str">
        <f t="shared" si="43"/>
        <v/>
      </c>
      <c r="AU164" t="str">
        <f t="shared" si="44"/>
        <v/>
      </c>
      <c r="AV164" t="str">
        <f t="shared" si="45"/>
        <v/>
      </c>
      <c r="AW164" t="str">
        <f t="shared" si="46"/>
        <v/>
      </c>
      <c r="AX164" t="str">
        <f t="shared" si="47"/>
        <v/>
      </c>
    </row>
    <row r="165" spans="40:50">
      <c r="AN165" t="str">
        <f t="shared" si="40"/>
        <v/>
      </c>
      <c r="AQ165" t="str">
        <f t="shared" si="41"/>
        <v/>
      </c>
      <c r="AR165" t="str">
        <f t="shared" si="42"/>
        <v/>
      </c>
      <c r="AT165" t="str">
        <f t="shared" si="43"/>
        <v/>
      </c>
      <c r="AU165" t="str">
        <f t="shared" si="44"/>
        <v/>
      </c>
      <c r="AV165" t="str">
        <f t="shared" si="45"/>
        <v/>
      </c>
      <c r="AW165" t="str">
        <f t="shared" si="46"/>
        <v/>
      </c>
      <c r="AX165" t="str">
        <f t="shared" si="47"/>
        <v/>
      </c>
    </row>
    <row r="166" spans="40:50">
      <c r="AN166" t="str">
        <f t="shared" si="40"/>
        <v/>
      </c>
      <c r="AQ166" t="str">
        <f t="shared" si="41"/>
        <v/>
      </c>
      <c r="AR166" t="str">
        <f t="shared" si="42"/>
        <v/>
      </c>
      <c r="AT166" t="str">
        <f t="shared" si="43"/>
        <v/>
      </c>
      <c r="AU166" t="str">
        <f t="shared" si="44"/>
        <v/>
      </c>
      <c r="AV166" t="str">
        <f t="shared" si="45"/>
        <v/>
      </c>
      <c r="AW166" t="str">
        <f t="shared" si="46"/>
        <v/>
      </c>
      <c r="AX166" t="str">
        <f t="shared" si="47"/>
        <v/>
      </c>
    </row>
    <row r="167" spans="40:50">
      <c r="AN167" t="str">
        <f t="shared" si="40"/>
        <v/>
      </c>
      <c r="AQ167" t="str">
        <f t="shared" si="41"/>
        <v/>
      </c>
      <c r="AR167" t="str">
        <f t="shared" si="42"/>
        <v/>
      </c>
      <c r="AT167" t="str">
        <f t="shared" si="43"/>
        <v/>
      </c>
      <c r="AU167" t="str">
        <f t="shared" si="44"/>
        <v/>
      </c>
      <c r="AV167" t="str">
        <f t="shared" si="45"/>
        <v/>
      </c>
      <c r="AW167" t="str">
        <f t="shared" si="46"/>
        <v/>
      </c>
      <c r="AX167" t="str">
        <f t="shared" si="47"/>
        <v/>
      </c>
    </row>
    <row r="168" spans="40:50">
      <c r="AN168" t="str">
        <f t="shared" si="40"/>
        <v/>
      </c>
      <c r="AQ168" t="str">
        <f t="shared" si="41"/>
        <v/>
      </c>
      <c r="AR168" t="str">
        <f t="shared" si="42"/>
        <v/>
      </c>
      <c r="AT168" t="str">
        <f t="shared" si="43"/>
        <v/>
      </c>
      <c r="AU168" t="str">
        <f t="shared" si="44"/>
        <v/>
      </c>
      <c r="AV168" t="str">
        <f t="shared" si="45"/>
        <v/>
      </c>
      <c r="AW168" t="str">
        <f t="shared" si="46"/>
        <v/>
      </c>
      <c r="AX168" t="str">
        <f t="shared" si="47"/>
        <v/>
      </c>
    </row>
    <row r="169" spans="40:50">
      <c r="AN169" t="str">
        <f t="shared" si="40"/>
        <v/>
      </c>
      <c r="AQ169" t="str">
        <f t="shared" si="41"/>
        <v/>
      </c>
      <c r="AR169" t="str">
        <f t="shared" si="42"/>
        <v/>
      </c>
      <c r="AT169" t="str">
        <f t="shared" si="43"/>
        <v/>
      </c>
      <c r="AU169" t="str">
        <f t="shared" si="44"/>
        <v/>
      </c>
      <c r="AV169" t="str">
        <f t="shared" si="45"/>
        <v/>
      </c>
      <c r="AW169" t="str">
        <f t="shared" si="46"/>
        <v/>
      </c>
      <c r="AX169" t="str">
        <f t="shared" si="47"/>
        <v/>
      </c>
    </row>
    <row r="170" spans="40:50">
      <c r="AN170" t="str">
        <f t="shared" si="40"/>
        <v/>
      </c>
      <c r="AQ170" t="str">
        <f t="shared" si="41"/>
        <v/>
      </c>
      <c r="AR170" t="str">
        <f t="shared" si="42"/>
        <v/>
      </c>
      <c r="AT170" t="str">
        <f t="shared" si="43"/>
        <v/>
      </c>
      <c r="AU170" t="str">
        <f t="shared" si="44"/>
        <v/>
      </c>
      <c r="AV170" t="str">
        <f t="shared" si="45"/>
        <v/>
      </c>
      <c r="AW170" t="str">
        <f t="shared" si="46"/>
        <v/>
      </c>
      <c r="AX170" t="str">
        <f t="shared" si="47"/>
        <v/>
      </c>
    </row>
    <row r="171" spans="40:50">
      <c r="AN171" t="str">
        <f t="shared" si="40"/>
        <v/>
      </c>
      <c r="AQ171" t="str">
        <f t="shared" si="41"/>
        <v/>
      </c>
      <c r="AR171" t="str">
        <f t="shared" si="42"/>
        <v/>
      </c>
      <c r="AT171" t="str">
        <f t="shared" si="43"/>
        <v/>
      </c>
      <c r="AU171" t="str">
        <f t="shared" si="44"/>
        <v/>
      </c>
      <c r="AV171" t="str">
        <f t="shared" si="45"/>
        <v/>
      </c>
      <c r="AW171" t="str">
        <f t="shared" si="46"/>
        <v/>
      </c>
      <c r="AX171" t="str">
        <f t="shared" si="47"/>
        <v/>
      </c>
    </row>
    <row r="172" spans="40:50">
      <c r="AN172" t="str">
        <f t="shared" si="40"/>
        <v/>
      </c>
      <c r="AQ172" t="str">
        <f t="shared" si="41"/>
        <v/>
      </c>
      <c r="AR172" t="str">
        <f t="shared" si="42"/>
        <v/>
      </c>
      <c r="AT172" t="str">
        <f t="shared" si="43"/>
        <v/>
      </c>
      <c r="AU172" t="str">
        <f t="shared" si="44"/>
        <v/>
      </c>
      <c r="AV172" t="str">
        <f t="shared" si="45"/>
        <v/>
      </c>
      <c r="AW172" t="str">
        <f t="shared" si="46"/>
        <v/>
      </c>
      <c r="AX172" t="str">
        <f t="shared" si="47"/>
        <v/>
      </c>
    </row>
    <row r="173" spans="40:50">
      <c r="AN173" t="str">
        <f t="shared" si="40"/>
        <v/>
      </c>
      <c r="AQ173" t="str">
        <f t="shared" si="41"/>
        <v/>
      </c>
      <c r="AR173" t="str">
        <f t="shared" si="42"/>
        <v/>
      </c>
      <c r="AT173" t="str">
        <f t="shared" si="43"/>
        <v/>
      </c>
      <c r="AU173" t="str">
        <f t="shared" si="44"/>
        <v/>
      </c>
      <c r="AV173" t="str">
        <f t="shared" si="45"/>
        <v/>
      </c>
      <c r="AW173" t="str">
        <f t="shared" si="46"/>
        <v/>
      </c>
      <c r="AX173" t="str">
        <f t="shared" si="47"/>
        <v/>
      </c>
    </row>
    <row r="174" spans="40:50">
      <c r="AN174" t="str">
        <f t="shared" si="40"/>
        <v/>
      </c>
      <c r="AQ174" t="str">
        <f t="shared" si="41"/>
        <v/>
      </c>
      <c r="AR174" t="str">
        <f t="shared" si="42"/>
        <v/>
      </c>
      <c r="AT174" t="str">
        <f t="shared" si="43"/>
        <v/>
      </c>
      <c r="AU174" t="str">
        <f t="shared" si="44"/>
        <v/>
      </c>
      <c r="AV174" t="str">
        <f t="shared" si="45"/>
        <v/>
      </c>
      <c r="AW174" t="str">
        <f t="shared" si="46"/>
        <v/>
      </c>
      <c r="AX174" t="str">
        <f t="shared" si="47"/>
        <v/>
      </c>
    </row>
    <row r="175" spans="40:50">
      <c r="AN175" t="str">
        <f t="shared" si="40"/>
        <v/>
      </c>
      <c r="AQ175" t="str">
        <f t="shared" si="41"/>
        <v/>
      </c>
      <c r="AR175" t="str">
        <f t="shared" si="42"/>
        <v/>
      </c>
      <c r="AT175" t="str">
        <f t="shared" si="43"/>
        <v/>
      </c>
      <c r="AU175" t="str">
        <f t="shared" si="44"/>
        <v/>
      </c>
      <c r="AV175" t="str">
        <f t="shared" si="45"/>
        <v/>
      </c>
      <c r="AW175" t="str">
        <f t="shared" si="46"/>
        <v/>
      </c>
      <c r="AX175" t="str">
        <f t="shared" si="47"/>
        <v/>
      </c>
    </row>
    <row r="176" spans="40:50">
      <c r="AN176" t="str">
        <f t="shared" si="40"/>
        <v/>
      </c>
      <c r="AQ176" t="str">
        <f t="shared" si="41"/>
        <v/>
      </c>
      <c r="AR176" t="str">
        <f t="shared" si="42"/>
        <v/>
      </c>
      <c r="AT176" t="str">
        <f t="shared" si="43"/>
        <v/>
      </c>
      <c r="AU176" t="str">
        <f t="shared" si="44"/>
        <v/>
      </c>
      <c r="AV176" t="str">
        <f t="shared" si="45"/>
        <v/>
      </c>
      <c r="AW176" t="str">
        <f t="shared" si="46"/>
        <v/>
      </c>
      <c r="AX176" t="str">
        <f t="shared" si="47"/>
        <v/>
      </c>
    </row>
    <row r="177" spans="40:50">
      <c r="AN177" t="str">
        <f t="shared" si="40"/>
        <v/>
      </c>
      <c r="AQ177" t="str">
        <f t="shared" si="41"/>
        <v/>
      </c>
      <c r="AR177" t="str">
        <f t="shared" si="42"/>
        <v/>
      </c>
      <c r="AT177" t="str">
        <f t="shared" si="43"/>
        <v/>
      </c>
      <c r="AU177" t="str">
        <f t="shared" si="44"/>
        <v/>
      </c>
      <c r="AV177" t="str">
        <f t="shared" si="45"/>
        <v/>
      </c>
      <c r="AW177" t="str">
        <f t="shared" si="46"/>
        <v/>
      </c>
      <c r="AX177" t="str">
        <f t="shared" si="47"/>
        <v/>
      </c>
    </row>
    <row r="178" spans="40:50">
      <c r="AN178" t="str">
        <f t="shared" si="40"/>
        <v/>
      </c>
      <c r="AQ178" t="str">
        <f t="shared" si="41"/>
        <v/>
      </c>
      <c r="AR178" t="str">
        <f t="shared" si="42"/>
        <v/>
      </c>
      <c r="AT178" t="str">
        <f t="shared" si="43"/>
        <v/>
      </c>
      <c r="AU178" t="str">
        <f t="shared" si="44"/>
        <v/>
      </c>
      <c r="AV178" t="str">
        <f t="shared" si="45"/>
        <v/>
      </c>
      <c r="AW178" t="str">
        <f t="shared" si="46"/>
        <v/>
      </c>
      <c r="AX178" t="str">
        <f t="shared" si="47"/>
        <v/>
      </c>
    </row>
    <row r="179" spans="40:50">
      <c r="AN179" t="str">
        <f t="shared" si="40"/>
        <v/>
      </c>
      <c r="AQ179" t="str">
        <f t="shared" si="41"/>
        <v/>
      </c>
      <c r="AR179" t="str">
        <f t="shared" si="42"/>
        <v/>
      </c>
      <c r="AT179" t="str">
        <f t="shared" si="43"/>
        <v/>
      </c>
      <c r="AU179" t="str">
        <f t="shared" si="44"/>
        <v/>
      </c>
      <c r="AV179" t="str">
        <f t="shared" si="45"/>
        <v/>
      </c>
      <c r="AW179" t="str">
        <f t="shared" si="46"/>
        <v/>
      </c>
      <c r="AX179" t="str">
        <f t="shared" si="47"/>
        <v/>
      </c>
    </row>
    <row r="180" spans="40:50">
      <c r="AN180" t="str">
        <f t="shared" si="40"/>
        <v/>
      </c>
      <c r="AQ180" t="str">
        <f t="shared" si="41"/>
        <v/>
      </c>
      <c r="AR180" t="str">
        <f t="shared" si="42"/>
        <v/>
      </c>
      <c r="AT180" t="str">
        <f t="shared" si="43"/>
        <v/>
      </c>
      <c r="AU180" t="str">
        <f t="shared" si="44"/>
        <v/>
      </c>
      <c r="AV180" t="str">
        <f t="shared" si="45"/>
        <v/>
      </c>
      <c r="AW180" t="str">
        <f t="shared" si="46"/>
        <v/>
      </c>
      <c r="AX180" t="str">
        <f t="shared" si="47"/>
        <v/>
      </c>
    </row>
    <row r="181" spans="40:50">
      <c r="AN181" t="str">
        <f t="shared" si="40"/>
        <v/>
      </c>
      <c r="AQ181" t="str">
        <f t="shared" si="41"/>
        <v/>
      </c>
      <c r="AR181" t="str">
        <f t="shared" si="42"/>
        <v/>
      </c>
      <c r="AT181" t="str">
        <f t="shared" si="43"/>
        <v/>
      </c>
      <c r="AU181" t="str">
        <f t="shared" si="44"/>
        <v/>
      </c>
      <c r="AV181" t="str">
        <f t="shared" si="45"/>
        <v/>
      </c>
      <c r="AW181" t="str">
        <f t="shared" si="46"/>
        <v/>
      </c>
      <c r="AX181" t="str">
        <f t="shared" si="47"/>
        <v/>
      </c>
    </row>
    <row r="182" spans="40:50">
      <c r="AN182" t="str">
        <f t="shared" si="40"/>
        <v/>
      </c>
      <c r="AQ182" t="str">
        <f t="shared" si="41"/>
        <v/>
      </c>
      <c r="AR182" t="str">
        <f t="shared" si="42"/>
        <v/>
      </c>
      <c r="AT182" t="str">
        <f t="shared" si="43"/>
        <v/>
      </c>
      <c r="AU182" t="str">
        <f t="shared" si="44"/>
        <v/>
      </c>
      <c r="AV182" t="str">
        <f t="shared" si="45"/>
        <v/>
      </c>
      <c r="AW182" t="str">
        <f t="shared" si="46"/>
        <v/>
      </c>
      <c r="AX182" t="str">
        <f t="shared" si="47"/>
        <v/>
      </c>
    </row>
    <row r="183" spans="40:50">
      <c r="AN183" t="str">
        <f t="shared" si="40"/>
        <v/>
      </c>
      <c r="AQ183" t="str">
        <f t="shared" si="41"/>
        <v/>
      </c>
      <c r="AR183" t="str">
        <f t="shared" si="42"/>
        <v/>
      </c>
      <c r="AT183" t="str">
        <f t="shared" si="43"/>
        <v/>
      </c>
      <c r="AU183" t="str">
        <f t="shared" si="44"/>
        <v/>
      </c>
      <c r="AV183" t="str">
        <f t="shared" si="45"/>
        <v/>
      </c>
      <c r="AW183" t="str">
        <f t="shared" si="46"/>
        <v/>
      </c>
      <c r="AX183" t="str">
        <f t="shared" si="47"/>
        <v/>
      </c>
    </row>
    <row r="184" spans="40:50">
      <c r="AN184" t="str">
        <f t="shared" si="40"/>
        <v/>
      </c>
      <c r="AQ184" t="str">
        <f t="shared" si="41"/>
        <v/>
      </c>
      <c r="AR184" t="str">
        <f t="shared" si="42"/>
        <v/>
      </c>
      <c r="AT184" t="str">
        <f t="shared" si="43"/>
        <v/>
      </c>
      <c r="AU184" t="str">
        <f t="shared" si="44"/>
        <v/>
      </c>
      <c r="AV184" t="str">
        <f t="shared" si="45"/>
        <v/>
      </c>
      <c r="AW184" t="str">
        <f t="shared" si="46"/>
        <v/>
      </c>
      <c r="AX184" t="str">
        <f t="shared" si="47"/>
        <v/>
      </c>
    </row>
    <row r="185" spans="40:50">
      <c r="AN185" t="str">
        <f t="shared" si="40"/>
        <v/>
      </c>
      <c r="AQ185" t="str">
        <f t="shared" si="41"/>
        <v/>
      </c>
      <c r="AR185" t="str">
        <f t="shared" si="42"/>
        <v/>
      </c>
      <c r="AT185" t="str">
        <f t="shared" si="43"/>
        <v/>
      </c>
      <c r="AU185" t="str">
        <f t="shared" si="44"/>
        <v/>
      </c>
      <c r="AV185" t="str">
        <f t="shared" si="45"/>
        <v/>
      </c>
      <c r="AW185" t="str">
        <f t="shared" si="46"/>
        <v/>
      </c>
      <c r="AX185" t="str">
        <f t="shared" si="47"/>
        <v/>
      </c>
    </row>
    <row r="186" spans="40:50">
      <c r="AN186" t="str">
        <f t="shared" si="40"/>
        <v/>
      </c>
      <c r="AQ186" t="str">
        <f t="shared" si="41"/>
        <v/>
      </c>
      <c r="AR186" t="str">
        <f t="shared" si="42"/>
        <v/>
      </c>
      <c r="AT186" t="str">
        <f t="shared" si="43"/>
        <v/>
      </c>
      <c r="AU186" t="str">
        <f t="shared" si="44"/>
        <v/>
      </c>
      <c r="AV186" t="str">
        <f t="shared" si="45"/>
        <v/>
      </c>
      <c r="AW186" t="str">
        <f t="shared" si="46"/>
        <v/>
      </c>
      <c r="AX186" t="str">
        <f t="shared" si="47"/>
        <v/>
      </c>
    </row>
    <row r="187" spans="40:50">
      <c r="AN187" t="str">
        <f t="shared" si="40"/>
        <v/>
      </c>
      <c r="AQ187" t="str">
        <f t="shared" si="41"/>
        <v/>
      </c>
      <c r="AR187" t="str">
        <f t="shared" si="42"/>
        <v/>
      </c>
      <c r="AT187" t="str">
        <f t="shared" si="43"/>
        <v/>
      </c>
      <c r="AU187" t="str">
        <f t="shared" si="44"/>
        <v/>
      </c>
      <c r="AV187" t="str">
        <f t="shared" si="45"/>
        <v/>
      </c>
      <c r="AW187" t="str">
        <f t="shared" si="46"/>
        <v/>
      </c>
      <c r="AX187" t="str">
        <f t="shared" si="47"/>
        <v/>
      </c>
    </row>
    <row r="188" spans="40:50">
      <c r="AN188" t="str">
        <f t="shared" si="40"/>
        <v/>
      </c>
      <c r="AQ188" t="str">
        <f t="shared" si="41"/>
        <v/>
      </c>
      <c r="AR188" t="str">
        <f t="shared" si="42"/>
        <v/>
      </c>
      <c r="AT188" t="str">
        <f t="shared" si="43"/>
        <v/>
      </c>
      <c r="AU188" t="str">
        <f t="shared" si="44"/>
        <v/>
      </c>
      <c r="AV188" t="str">
        <f t="shared" si="45"/>
        <v/>
      </c>
      <c r="AW188" t="str">
        <f t="shared" si="46"/>
        <v/>
      </c>
      <c r="AX188" t="str">
        <f t="shared" si="47"/>
        <v/>
      </c>
    </row>
    <row r="189" spans="40:50">
      <c r="AN189" t="str">
        <f t="shared" si="40"/>
        <v/>
      </c>
      <c r="AQ189" t="str">
        <f t="shared" si="41"/>
        <v/>
      </c>
      <c r="AR189" t="str">
        <f t="shared" si="42"/>
        <v/>
      </c>
      <c r="AT189" t="str">
        <f t="shared" si="43"/>
        <v/>
      </c>
      <c r="AU189" t="str">
        <f t="shared" si="44"/>
        <v/>
      </c>
      <c r="AV189" t="str">
        <f t="shared" si="45"/>
        <v/>
      </c>
      <c r="AW189" t="str">
        <f t="shared" si="46"/>
        <v/>
      </c>
      <c r="AX189" t="str">
        <f t="shared" si="47"/>
        <v/>
      </c>
    </row>
    <row r="190" spans="40:50">
      <c r="AN190" t="str">
        <f t="shared" si="40"/>
        <v/>
      </c>
      <c r="AQ190" t="str">
        <f t="shared" si="41"/>
        <v/>
      </c>
      <c r="AR190" t="str">
        <f t="shared" si="42"/>
        <v/>
      </c>
      <c r="AT190" t="str">
        <f t="shared" si="43"/>
        <v/>
      </c>
      <c r="AU190" t="str">
        <f t="shared" si="44"/>
        <v/>
      </c>
      <c r="AV190" t="str">
        <f t="shared" si="45"/>
        <v/>
      </c>
      <c r="AW190" t="str">
        <f t="shared" si="46"/>
        <v/>
      </c>
      <c r="AX190" t="str">
        <f t="shared" si="47"/>
        <v/>
      </c>
    </row>
    <row r="191" spans="40:50">
      <c r="AN191" t="str">
        <f t="shared" si="40"/>
        <v/>
      </c>
      <c r="AQ191" t="str">
        <f t="shared" si="41"/>
        <v/>
      </c>
      <c r="AR191" t="str">
        <f t="shared" si="42"/>
        <v/>
      </c>
      <c r="AT191" t="str">
        <f t="shared" si="43"/>
        <v/>
      </c>
      <c r="AU191" t="str">
        <f t="shared" si="44"/>
        <v/>
      </c>
      <c r="AV191" t="str">
        <f t="shared" si="45"/>
        <v/>
      </c>
      <c r="AW191" t="str">
        <f t="shared" si="46"/>
        <v/>
      </c>
      <c r="AX191" t="str">
        <f t="shared" si="47"/>
        <v/>
      </c>
    </row>
    <row r="192" spans="40:50">
      <c r="AN192" t="str">
        <f t="shared" si="40"/>
        <v/>
      </c>
      <c r="AQ192" t="str">
        <f t="shared" si="41"/>
        <v/>
      </c>
      <c r="AR192" t="str">
        <f t="shared" si="42"/>
        <v/>
      </c>
      <c r="AT192" t="str">
        <f t="shared" si="43"/>
        <v/>
      </c>
      <c r="AU192" t="str">
        <f t="shared" si="44"/>
        <v/>
      </c>
      <c r="AV192" t="str">
        <f t="shared" si="45"/>
        <v/>
      </c>
      <c r="AW192" t="str">
        <f t="shared" si="46"/>
        <v/>
      </c>
      <c r="AX192" t="str">
        <f t="shared" si="47"/>
        <v/>
      </c>
    </row>
    <row r="193" spans="40:50">
      <c r="AN193" t="str">
        <f t="shared" si="40"/>
        <v/>
      </c>
      <c r="AQ193" t="str">
        <f t="shared" si="41"/>
        <v/>
      </c>
      <c r="AR193" t="str">
        <f t="shared" si="42"/>
        <v/>
      </c>
      <c r="AT193" t="str">
        <f t="shared" si="43"/>
        <v/>
      </c>
      <c r="AU193" t="str">
        <f t="shared" si="44"/>
        <v/>
      </c>
      <c r="AV193" t="str">
        <f t="shared" si="45"/>
        <v/>
      </c>
      <c r="AW193" t="str">
        <f t="shared" si="46"/>
        <v/>
      </c>
      <c r="AX193" t="str">
        <f t="shared" si="47"/>
        <v/>
      </c>
    </row>
    <row r="194" spans="40:50">
      <c r="AN194" t="str">
        <f t="shared" si="40"/>
        <v/>
      </c>
      <c r="AQ194" t="str">
        <f t="shared" si="41"/>
        <v/>
      </c>
      <c r="AR194" t="str">
        <f t="shared" si="42"/>
        <v/>
      </c>
      <c r="AT194" t="str">
        <f t="shared" si="43"/>
        <v/>
      </c>
      <c r="AU194" t="str">
        <f t="shared" si="44"/>
        <v/>
      </c>
      <c r="AV194" t="str">
        <f t="shared" si="45"/>
        <v/>
      </c>
      <c r="AW194" t="str">
        <f t="shared" si="46"/>
        <v/>
      </c>
      <c r="AX194" t="str">
        <f t="shared" si="47"/>
        <v/>
      </c>
    </row>
    <row r="195" spans="40:50">
      <c r="AN195" t="str">
        <f t="shared" si="40"/>
        <v/>
      </c>
      <c r="AQ195" t="str">
        <f t="shared" si="41"/>
        <v/>
      </c>
      <c r="AR195" t="str">
        <f t="shared" si="42"/>
        <v/>
      </c>
      <c r="AT195" t="str">
        <f t="shared" si="43"/>
        <v/>
      </c>
      <c r="AU195" t="str">
        <f t="shared" si="44"/>
        <v/>
      </c>
      <c r="AV195" t="str">
        <f t="shared" si="45"/>
        <v/>
      </c>
      <c r="AW195" t="str">
        <f t="shared" si="46"/>
        <v/>
      </c>
      <c r="AX195" t="str">
        <f t="shared" si="47"/>
        <v/>
      </c>
    </row>
    <row r="196" spans="40:50">
      <c r="AN196" t="str">
        <f t="shared" si="40"/>
        <v/>
      </c>
      <c r="AQ196" t="str">
        <f t="shared" si="41"/>
        <v/>
      </c>
      <c r="AR196" t="str">
        <f t="shared" si="42"/>
        <v/>
      </c>
      <c r="AT196" t="str">
        <f t="shared" si="43"/>
        <v/>
      </c>
      <c r="AU196" t="str">
        <f t="shared" si="44"/>
        <v/>
      </c>
      <c r="AV196" t="str">
        <f t="shared" si="45"/>
        <v/>
      </c>
      <c r="AW196" t="str">
        <f t="shared" si="46"/>
        <v/>
      </c>
      <c r="AX196" t="str">
        <f t="shared" si="47"/>
        <v/>
      </c>
    </row>
    <row r="197" spans="40:50">
      <c r="AN197" t="str">
        <f t="shared" si="40"/>
        <v/>
      </c>
      <c r="AQ197" t="str">
        <f t="shared" si="41"/>
        <v/>
      </c>
      <c r="AR197" t="str">
        <f t="shared" si="42"/>
        <v/>
      </c>
      <c r="AT197" t="str">
        <f t="shared" si="43"/>
        <v/>
      </c>
      <c r="AU197" t="str">
        <f t="shared" si="44"/>
        <v/>
      </c>
      <c r="AV197" t="str">
        <f t="shared" si="45"/>
        <v/>
      </c>
      <c r="AW197" t="str">
        <f t="shared" si="46"/>
        <v/>
      </c>
      <c r="AX197" t="str">
        <f t="shared" si="47"/>
        <v/>
      </c>
    </row>
    <row r="198" spans="40:50">
      <c r="AN198" t="str">
        <f t="shared" si="40"/>
        <v/>
      </c>
      <c r="AQ198" t="str">
        <f t="shared" si="41"/>
        <v/>
      </c>
      <c r="AR198" t="str">
        <f t="shared" si="42"/>
        <v/>
      </c>
      <c r="AT198" t="str">
        <f t="shared" si="43"/>
        <v/>
      </c>
      <c r="AU198" t="str">
        <f t="shared" si="44"/>
        <v/>
      </c>
      <c r="AV198" t="str">
        <f t="shared" si="45"/>
        <v/>
      </c>
      <c r="AW198" t="str">
        <f t="shared" si="46"/>
        <v/>
      </c>
      <c r="AX198" t="str">
        <f t="shared" si="47"/>
        <v/>
      </c>
    </row>
    <row r="219" spans="1:1">
      <c r="A219" s="3"/>
    </row>
  </sheetData>
  <protectedRanges>
    <protectedRange sqref="AH10:AK108 H9:AG108" name="範囲2"/>
    <protectedRange sqref="B9:E108" name="範囲1"/>
    <protectedRange sqref="AJ9 AH9" name="範囲2_1"/>
  </protectedRanges>
  <mergeCells count="16">
    <mergeCell ref="R7:S7"/>
    <mergeCell ref="V7:W7"/>
    <mergeCell ref="X7:Y7"/>
    <mergeCell ref="B1:G1"/>
    <mergeCell ref="H7:I7"/>
    <mergeCell ref="N7:O7"/>
    <mergeCell ref="P7:Q7"/>
    <mergeCell ref="J7:K7"/>
    <mergeCell ref="L7:M7"/>
    <mergeCell ref="AJ7:AK7"/>
    <mergeCell ref="Z7:AA7"/>
    <mergeCell ref="T7:U7"/>
    <mergeCell ref="AF7:AG7"/>
    <mergeCell ref="AB7:AC7"/>
    <mergeCell ref="AD7:AE7"/>
    <mergeCell ref="AH7:AI7"/>
  </mergeCells>
  <phoneticPr fontId="3"/>
  <dataValidations count="1">
    <dataValidation type="list" allowBlank="1" showInputMessage="1" showErrorMessage="1" sqref="AF9:AF108 AD9:AD108 AB9:AB108 Z9:Z108 X9:X108 V9:V108 T9:T108 R9:R108 P9:P108 N9:N108 L9:L108 J9:J108 H9:H108" xr:uid="{00000000-0002-0000-0100-000000000000}">
      <formula1>$AM$6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BE220"/>
  <sheetViews>
    <sheetView workbookViewId="0">
      <pane xSplit="5" ySplit="8" topLeftCell="F9" activePane="bottomRight" state="frozen"/>
      <selection activeCell="F30" sqref="F30"/>
      <selection pane="topRight" activeCell="F30" sqref="F30"/>
      <selection pane="bottomLeft" activeCell="F30" sqref="F30"/>
      <selection pane="bottomRight" activeCell="AD10" sqref="AD10"/>
    </sheetView>
  </sheetViews>
  <sheetFormatPr defaultRowHeight="13.5"/>
  <cols>
    <col min="1" max="1" width="6.5" customWidth="1"/>
    <col min="2" max="2" width="7.375" customWidth="1"/>
    <col min="3" max="3" width="13.375" customWidth="1"/>
    <col min="4" max="4" width="16.875" customWidth="1"/>
    <col min="5" max="5" width="4.375" customWidth="1"/>
    <col min="6" max="6" width="11.125" customWidth="1"/>
    <col min="7" max="7" width="43.125" customWidth="1"/>
    <col min="8" max="8" width="2.375" customWidth="1"/>
    <col min="9" max="9" width="5.625" customWidth="1"/>
    <col min="10" max="10" width="2.375" customWidth="1"/>
    <col min="11" max="11" width="5.625" customWidth="1"/>
    <col min="12" max="12" width="2.375" customWidth="1"/>
    <col min="13" max="13" width="5.625" customWidth="1"/>
    <col min="14" max="14" width="2.625" customWidth="1"/>
    <col min="15" max="15" width="4.875" customWidth="1"/>
    <col min="16" max="16" width="2.5" customWidth="1"/>
    <col min="17" max="17" width="7.125" customWidth="1"/>
    <col min="18" max="18" width="2.5" customWidth="1"/>
    <col min="19" max="19" width="7.125" customWidth="1"/>
    <col min="20" max="20" width="2.375" customWidth="1"/>
    <col min="21" max="21" width="7.125" customWidth="1"/>
    <col min="22" max="22" width="2.25" customWidth="1"/>
    <col min="23" max="23" width="6.25" customWidth="1"/>
    <col min="24" max="24" width="2.5" customWidth="1"/>
    <col min="25" max="25" width="7.375" customWidth="1"/>
    <col min="26" max="26" width="2.25" customWidth="1"/>
    <col min="27" max="27" width="7.375" customWidth="1"/>
    <col min="28" max="28" width="2.375" customWidth="1"/>
    <col min="29" max="29" width="7.375" customWidth="1"/>
    <col min="30" max="30" width="2.375" customWidth="1"/>
    <col min="31" max="31" width="7.375" customWidth="1"/>
    <col min="32" max="32" width="2.375" customWidth="1"/>
    <col min="33" max="33" width="7.375" customWidth="1"/>
    <col min="34" max="34" width="2.75" customWidth="1"/>
    <col min="35" max="35" width="6.25" customWidth="1"/>
    <col min="36" max="36" width="3" customWidth="1"/>
    <col min="37" max="38" width="5.625" customWidth="1"/>
    <col min="39" max="39" width="9.375" customWidth="1"/>
    <col min="40" max="40" width="4.625" customWidth="1"/>
    <col min="41" max="41" width="10.125" customWidth="1"/>
    <col min="42" max="54" width="8.875" customWidth="1"/>
    <col min="55" max="55" width="10.125" customWidth="1"/>
    <col min="56" max="57" width="8.5" customWidth="1"/>
  </cols>
  <sheetData>
    <row r="1" spans="1:57" ht="13.5" customHeight="1">
      <c r="B1" s="402" t="s">
        <v>299</v>
      </c>
      <c r="C1" s="402"/>
      <c r="D1" s="402"/>
      <c r="E1" s="402"/>
      <c r="F1" s="402"/>
      <c r="G1" s="402"/>
    </row>
    <row r="2" spans="1:57">
      <c r="A2">
        <v>1</v>
      </c>
      <c r="B2">
        <f>A2+1</f>
        <v>2</v>
      </c>
      <c r="C2">
        <f t="shared" ref="C2:BD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H2">
        <f t="shared" si="0"/>
        <v>1</v>
      </c>
      <c r="I2">
        <f t="shared" si="0"/>
        <v>2</v>
      </c>
      <c r="J2">
        <f t="shared" si="0"/>
        <v>3</v>
      </c>
      <c r="K2">
        <f t="shared" si="0"/>
        <v>4</v>
      </c>
      <c r="L2">
        <f t="shared" si="0"/>
        <v>5</v>
      </c>
      <c r="M2">
        <f t="shared" si="0"/>
        <v>6</v>
      </c>
      <c r="N2">
        <f t="shared" si="0"/>
        <v>7</v>
      </c>
      <c r="O2">
        <f t="shared" si="0"/>
        <v>8</v>
      </c>
      <c r="P2">
        <f t="shared" si="0"/>
        <v>9</v>
      </c>
      <c r="Q2">
        <f t="shared" si="0"/>
        <v>10</v>
      </c>
      <c r="R2">
        <f t="shared" si="0"/>
        <v>11</v>
      </c>
      <c r="S2">
        <f t="shared" si="0"/>
        <v>12</v>
      </c>
      <c r="T2">
        <f t="shared" si="0"/>
        <v>13</v>
      </c>
      <c r="U2">
        <f t="shared" si="0"/>
        <v>14</v>
      </c>
      <c r="V2">
        <f t="shared" si="0"/>
        <v>15</v>
      </c>
      <c r="W2">
        <f t="shared" si="0"/>
        <v>16</v>
      </c>
      <c r="X2">
        <f t="shared" si="0"/>
        <v>17</v>
      </c>
      <c r="Y2">
        <f t="shared" si="0"/>
        <v>18</v>
      </c>
      <c r="Z2">
        <f t="shared" si="0"/>
        <v>19</v>
      </c>
      <c r="AA2">
        <f t="shared" si="0"/>
        <v>20</v>
      </c>
      <c r="AB2">
        <f t="shared" si="0"/>
        <v>21</v>
      </c>
      <c r="AC2">
        <f t="shared" si="0"/>
        <v>22</v>
      </c>
      <c r="AD2">
        <f t="shared" si="0"/>
        <v>23</v>
      </c>
      <c r="AE2">
        <f t="shared" si="0"/>
        <v>24</v>
      </c>
      <c r="AF2">
        <f t="shared" si="0"/>
        <v>25</v>
      </c>
      <c r="AG2">
        <f t="shared" si="0"/>
        <v>26</v>
      </c>
      <c r="AH2">
        <f t="shared" si="0"/>
        <v>27</v>
      </c>
      <c r="AI2">
        <f t="shared" si="0"/>
        <v>28</v>
      </c>
      <c r="AJ2">
        <f t="shared" si="0"/>
        <v>29</v>
      </c>
      <c r="AK2">
        <f t="shared" si="0"/>
        <v>30</v>
      </c>
      <c r="AL2">
        <f t="shared" si="0"/>
        <v>31</v>
      </c>
      <c r="AM2">
        <f t="shared" si="0"/>
        <v>32</v>
      </c>
      <c r="AN2">
        <f t="shared" si="0"/>
        <v>33</v>
      </c>
      <c r="AO2">
        <f t="shared" si="0"/>
        <v>34</v>
      </c>
      <c r="AP2">
        <f t="shared" si="0"/>
        <v>35</v>
      </c>
      <c r="AS2">
        <f>AP2+1</f>
        <v>36</v>
      </c>
      <c r="AT2">
        <f t="shared" si="0"/>
        <v>37</v>
      </c>
      <c r="AV2">
        <f>AT2+1</f>
        <v>38</v>
      </c>
      <c r="AW2">
        <f t="shared" si="0"/>
        <v>39</v>
      </c>
      <c r="AX2">
        <f t="shared" si="0"/>
        <v>40</v>
      </c>
      <c r="AY2">
        <f t="shared" si="0"/>
        <v>41</v>
      </c>
      <c r="AZ2">
        <f t="shared" si="0"/>
        <v>42</v>
      </c>
      <c r="BA2">
        <f t="shared" si="0"/>
        <v>43</v>
      </c>
      <c r="BB2">
        <f t="shared" si="0"/>
        <v>44</v>
      </c>
      <c r="BC2">
        <f t="shared" si="0"/>
        <v>45</v>
      </c>
      <c r="BD2">
        <f t="shared" si="0"/>
        <v>46</v>
      </c>
    </row>
    <row r="3" spans="1:57">
      <c r="B3" t="s">
        <v>27</v>
      </c>
      <c r="C3" s="26"/>
      <c r="D3" s="27" t="s">
        <v>14</v>
      </c>
    </row>
    <row r="4" spans="1:57">
      <c r="B4" s="111"/>
      <c r="C4" s="27" t="s">
        <v>28</v>
      </c>
      <c r="D4" s="27"/>
    </row>
    <row r="5" spans="1:57" ht="13.5" customHeight="1">
      <c r="B5" s="111"/>
      <c r="C5" s="28"/>
      <c r="F5" s="7"/>
      <c r="H5" s="101" t="s">
        <v>7</v>
      </c>
      <c r="I5" s="102"/>
      <c r="J5" s="281"/>
      <c r="K5" s="281"/>
      <c r="L5" s="281"/>
      <c r="M5" s="281"/>
      <c r="N5" s="18"/>
      <c r="O5" s="15"/>
      <c r="P5" s="18"/>
      <c r="Q5" s="15"/>
      <c r="R5" s="18"/>
      <c r="S5" s="15"/>
      <c r="T5" s="103"/>
      <c r="U5" s="103"/>
      <c r="V5" s="18"/>
      <c r="W5" s="15"/>
      <c r="X5" s="103"/>
      <c r="Y5" s="103"/>
      <c r="Z5" s="18"/>
      <c r="AA5" s="15"/>
      <c r="AB5" s="18"/>
      <c r="AC5" s="15"/>
      <c r="AD5" s="18"/>
      <c r="AE5" s="15"/>
      <c r="AF5" s="18"/>
      <c r="AG5" s="15"/>
      <c r="AH5" s="106"/>
      <c r="AI5" s="107"/>
      <c r="AJ5" s="106"/>
      <c r="AK5" s="107"/>
    </row>
    <row r="6" spans="1:57" ht="13.5" customHeight="1">
      <c r="B6" s="104" t="s">
        <v>15</v>
      </c>
      <c r="C6" s="23"/>
      <c r="D6" s="23"/>
      <c r="E6" s="23"/>
      <c r="F6" s="137" t="s">
        <v>289</v>
      </c>
      <c r="G6" s="177"/>
      <c r="H6" s="16"/>
      <c r="I6" s="17"/>
      <c r="J6" s="16"/>
      <c r="K6" s="17"/>
      <c r="L6" s="16"/>
      <c r="M6" s="17"/>
      <c r="N6" s="16"/>
      <c r="O6" s="17"/>
      <c r="P6" s="16"/>
      <c r="Q6" s="17"/>
      <c r="R6" s="16"/>
      <c r="S6" s="17"/>
      <c r="T6" s="16"/>
      <c r="U6" s="17"/>
      <c r="V6" s="16"/>
      <c r="W6" s="17"/>
      <c r="X6" s="16"/>
      <c r="Y6" s="17"/>
      <c r="Z6" s="16"/>
      <c r="AA6" s="17"/>
      <c r="AB6" s="16"/>
      <c r="AC6" s="17"/>
      <c r="AD6" s="16"/>
      <c r="AE6" s="17"/>
      <c r="AF6" s="16"/>
      <c r="AG6" s="17"/>
      <c r="AH6" s="108"/>
      <c r="AI6" s="109"/>
      <c r="AJ6" s="108"/>
      <c r="AK6" s="109"/>
      <c r="AM6" t="s">
        <v>391</v>
      </c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27" customHeight="1">
      <c r="B7" s="13" t="s">
        <v>16</v>
      </c>
      <c r="C7" s="14" t="s">
        <v>1</v>
      </c>
      <c r="D7" s="105" t="s">
        <v>17</v>
      </c>
      <c r="E7" s="14" t="s">
        <v>0</v>
      </c>
      <c r="F7" s="20" t="s">
        <v>69</v>
      </c>
      <c r="G7" s="6" t="s">
        <v>10</v>
      </c>
      <c r="H7" s="403" t="s">
        <v>327</v>
      </c>
      <c r="I7" s="404"/>
      <c r="J7" s="403" t="s">
        <v>331</v>
      </c>
      <c r="K7" s="404"/>
      <c r="L7" s="403" t="s">
        <v>332</v>
      </c>
      <c r="M7" s="404"/>
      <c r="N7" s="403" t="s">
        <v>333</v>
      </c>
      <c r="O7" s="404"/>
      <c r="P7" s="403" t="s">
        <v>334</v>
      </c>
      <c r="Q7" s="404"/>
      <c r="R7" s="403" t="s">
        <v>337</v>
      </c>
      <c r="S7" s="404"/>
      <c r="T7" s="403" t="s">
        <v>338</v>
      </c>
      <c r="U7" s="404"/>
      <c r="V7" s="403" t="s">
        <v>339</v>
      </c>
      <c r="W7" s="404"/>
      <c r="X7" s="403" t="s">
        <v>342</v>
      </c>
      <c r="Y7" s="404"/>
      <c r="Z7" s="403" t="s">
        <v>382</v>
      </c>
      <c r="AA7" s="404"/>
      <c r="AB7" s="403" t="s">
        <v>384</v>
      </c>
      <c r="AC7" s="404"/>
      <c r="AD7" s="403" t="s">
        <v>343</v>
      </c>
      <c r="AE7" s="404"/>
      <c r="AF7" s="403"/>
      <c r="AG7" s="404"/>
      <c r="AH7" s="405" t="s">
        <v>344</v>
      </c>
      <c r="AI7" s="406"/>
      <c r="AJ7" s="405" t="s">
        <v>354</v>
      </c>
      <c r="AK7" s="406"/>
      <c r="AM7" s="2" t="s">
        <v>47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C7" s="2"/>
      <c r="BD7" s="2"/>
      <c r="BE7" s="2"/>
    </row>
    <row r="8" spans="1:57" ht="19.5" customHeight="1">
      <c r="A8" s="29" t="s">
        <v>5</v>
      </c>
      <c r="B8" s="30">
        <v>4801</v>
      </c>
      <c r="C8" s="30" t="s">
        <v>51</v>
      </c>
      <c r="D8" s="31" t="s">
        <v>52</v>
      </c>
      <c r="E8" s="201">
        <v>1</v>
      </c>
      <c r="F8" s="32" t="str">
        <f>IF(B8="","",VLOOKUP(B8,中学校名!$B$3:$D$120,2,TRUE))</f>
        <v>浜田一中</v>
      </c>
      <c r="G8" s="246" t="str">
        <f>T(AP8)&amp;T(AQ8)&amp;T(AR8)&amp;T(AS8)&amp;T(AT8)&amp;T(AU8)&amp;T(AV8)&amp;T(AW8)&amp;T(AX8)&amp;T(AY8)&amp;T(AZ8)&amp;T(BA8)&amp;(BB8)</f>
        <v>１女100m．２女100m．３女100m．全女200m．１女800mｍ．２・３女800m．全女1500m．全女100mH．全女走高．全女走幅．全女砲丸．全女ｼﾞｬﾍﾞ．</v>
      </c>
      <c r="H8" s="98" t="s">
        <v>8</v>
      </c>
      <c r="I8" s="136" t="s">
        <v>328</v>
      </c>
      <c r="J8" s="98" t="s">
        <v>3</v>
      </c>
      <c r="K8" s="99" t="s">
        <v>329</v>
      </c>
      <c r="L8" s="98" t="s">
        <v>3</v>
      </c>
      <c r="M8" s="99" t="s">
        <v>330</v>
      </c>
      <c r="N8" s="98" t="s">
        <v>8</v>
      </c>
      <c r="O8" s="99" t="s">
        <v>9</v>
      </c>
      <c r="P8" s="98" t="s">
        <v>8</v>
      </c>
      <c r="Q8" s="136" t="s">
        <v>335</v>
      </c>
      <c r="R8" s="98" t="s">
        <v>8</v>
      </c>
      <c r="S8" s="136" t="s">
        <v>336</v>
      </c>
      <c r="T8" s="282" t="s">
        <v>3</v>
      </c>
      <c r="U8" s="283" t="s">
        <v>340</v>
      </c>
      <c r="V8" s="98" t="s">
        <v>8</v>
      </c>
      <c r="W8" s="136" t="s">
        <v>341</v>
      </c>
      <c r="X8" s="98" t="s">
        <v>8</v>
      </c>
      <c r="Y8" s="100" t="s">
        <v>81</v>
      </c>
      <c r="Z8" s="98" t="s">
        <v>3</v>
      </c>
      <c r="AA8" s="349" t="s">
        <v>383</v>
      </c>
      <c r="AB8" s="98" t="s">
        <v>3</v>
      </c>
      <c r="AC8" s="349" t="s">
        <v>385</v>
      </c>
      <c r="AD8" s="98" t="s">
        <v>3</v>
      </c>
      <c r="AE8" s="136" t="s">
        <v>386</v>
      </c>
      <c r="AF8" s="98"/>
      <c r="AG8" s="136"/>
      <c r="AH8" s="33" t="s">
        <v>3</v>
      </c>
      <c r="AI8" s="35" t="s">
        <v>6</v>
      </c>
      <c r="AJ8" s="33" t="s">
        <v>3</v>
      </c>
      <c r="AK8" s="35" t="s">
        <v>6</v>
      </c>
      <c r="AM8" s="124">
        <f t="shared" ref="AM8:AM71" si="1">IF(COUNTIF(H8:AG8,"○")=0,"",COUNTIF(H8:AG8,"○"))</f>
        <v>12</v>
      </c>
      <c r="AO8" s="2"/>
      <c r="AP8" t="str">
        <f>IF(H8="○","１女100m．","")</f>
        <v>１女100m．</v>
      </c>
      <c r="AQ8" t="str">
        <f>IF(J8="○","２女100m．","")</f>
        <v>２女100m．</v>
      </c>
      <c r="AR8" t="str">
        <f>IF(L8="○","３女100m．","")</f>
        <v>３女100m．</v>
      </c>
      <c r="AS8" t="str">
        <f>IF(N8="○","全女200m．","")</f>
        <v>全女200m．</v>
      </c>
      <c r="AT8" t="str">
        <f>IF(P8="○","１女800mｍ．","")</f>
        <v>１女800mｍ．</v>
      </c>
      <c r="AU8" t="str">
        <f>IF(R8="○","２・３女800m．","")</f>
        <v>２・３女800m．</v>
      </c>
      <c r="AV8" t="str">
        <f>IF(T8="○","全女1500m．","")</f>
        <v>全女1500m．</v>
      </c>
      <c r="AW8" t="str">
        <f>IF(V8="○","全女100mH．","")</f>
        <v>全女100mH．</v>
      </c>
      <c r="AX8" t="str">
        <f>IF(X8="○","全女走高．","")</f>
        <v>全女走高．</v>
      </c>
      <c r="AY8" t="str">
        <f>IF(Z8="○","全女走幅．","")</f>
        <v>全女走幅．</v>
      </c>
      <c r="AZ8" t="str">
        <f>IF(AB8="○","全女砲丸．","")</f>
        <v>全女砲丸．</v>
      </c>
      <c r="BA8" t="str">
        <f>IF(AD8="○","全女ｼﾞｬﾍﾞ．","")</f>
        <v>全女ｼﾞｬﾍﾞ．</v>
      </c>
    </row>
    <row r="9" spans="1:57" ht="15" customHeight="1">
      <c r="A9" s="19">
        <v>1</v>
      </c>
      <c r="B9" s="53"/>
      <c r="C9" s="56"/>
      <c r="D9" s="46"/>
      <c r="E9" s="202"/>
      <c r="F9" s="195" t="str">
        <f>IF(B9="","",VLOOKUP(B9,中学校名!$B$3:$D$120,2,TRUE))</f>
        <v/>
      </c>
      <c r="G9" s="153" t="str">
        <f t="shared" ref="G9:G72" si="2">T(AP9)&amp;T(AQ9)&amp;T(AR9)&amp;T(AS9)&amp;T(AT9)&amp;T(AU9)&amp;T(AV9)&amp;T(AW9)&amp;T(AX9)&amp;T(AY9)&amp;T(AZ9)&amp;T(BA9)&amp;(BB9)</f>
        <v/>
      </c>
      <c r="H9" s="37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114" t="str">
        <f>IF($B9="","",IF(ISERROR(MATCH($B9,リレー女子申込!$Q$14:$Q$205,0)),"","○"))</f>
        <v/>
      </c>
      <c r="AI9" s="114" t="str">
        <f>IF(ISERROR(MATCH($B9,リレー女子申込!$Q$14:$Q$205,0)),"",VLOOKUP(MATCH($B9,リレー女子申込!$Q$14:$Q$205,0),リレー女子申込!$N$14:$V$205,9))</f>
        <v/>
      </c>
      <c r="AJ9" s="114" t="str">
        <f>IF($B9="","",IF(ISERROR(MATCH($B9,リレー女子申込!$AB$14:$AB$205,0)),"","○"))</f>
        <v/>
      </c>
      <c r="AK9" s="114" t="str">
        <f>IF(ISERROR(MATCH($B9,リレー女子申込!$AB$14:$AB$205,0)),"",VLOOKUP(MATCH($B9,リレー女子申込!$AB$14:$AB$205,0),リレー女子申込!$Y$14:$AG$205,9))</f>
        <v/>
      </c>
      <c r="AM9" s="124" t="str">
        <f t="shared" si="1"/>
        <v/>
      </c>
      <c r="AO9" s="2"/>
      <c r="AP9" t="str">
        <f t="shared" ref="AP9:AP72" si="3">IF(H9="○","１女100m．","")</f>
        <v/>
      </c>
      <c r="AQ9" t="str">
        <f t="shared" ref="AQ9:AQ72" si="4">IF(J9="○","２女100m．","")</f>
        <v/>
      </c>
      <c r="AR9" t="str">
        <f t="shared" ref="AR9:AR72" si="5">IF(L9="○","３女100m．","")</f>
        <v/>
      </c>
      <c r="AS9" t="str">
        <f t="shared" ref="AS9:AS72" si="6">IF(N9="○","全女200m．","")</f>
        <v/>
      </c>
      <c r="AT9" t="str">
        <f t="shared" ref="AT9:AT72" si="7">IF(P9="○","１女800mｍ．","")</f>
        <v/>
      </c>
      <c r="AU9" t="str">
        <f t="shared" ref="AU9:AU72" si="8">IF(R9="○","２・３女800m．","")</f>
        <v/>
      </c>
      <c r="AV9" t="str">
        <f t="shared" ref="AV9:AV72" si="9">IF(T9="○","全女1500m．","")</f>
        <v/>
      </c>
      <c r="AW9" t="str">
        <f t="shared" ref="AW9:AW72" si="10">IF(V9="○","全女100mH．","")</f>
        <v/>
      </c>
      <c r="AX9" t="str">
        <f t="shared" ref="AX9:AX72" si="11">IF(X9="○","全女走高．","")</f>
        <v/>
      </c>
      <c r="AY9" t="str">
        <f t="shared" ref="AY9:AY72" si="12">IF(Z9="○","全女走幅．","")</f>
        <v/>
      </c>
      <c r="AZ9" t="str">
        <f t="shared" ref="AZ9:AZ72" si="13">IF(AB9="○","全女砲丸．","")</f>
        <v/>
      </c>
      <c r="BA9" t="str">
        <f t="shared" ref="BA9:BA72" si="14">IF(AD9="○","全女ｼﾞｬﾍﾞ．","")</f>
        <v/>
      </c>
    </row>
    <row r="10" spans="1:57">
      <c r="A10" s="36">
        <f t="shared" ref="A10:A41" si="15">IF(COUNTIF($C$9:$C$108,C10)&gt;=2,$A$112,A9+1)</f>
        <v>2</v>
      </c>
      <c r="B10" s="49"/>
      <c r="C10" s="57"/>
      <c r="D10" s="47"/>
      <c r="E10" s="203"/>
      <c r="F10" s="196" t="str">
        <f>IF(B10="","",VLOOKUP(B10,中学校名!$B$3:$D$120,2,TRUE))</f>
        <v/>
      </c>
      <c r="G10" s="154" t="str">
        <f t="shared" si="2"/>
        <v/>
      </c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143" t="str">
        <f>IF($B10="","",IF(ISERROR(MATCH($B10,リレー女子申込!$Q$14:$Q$205,0)),"","○"))</f>
        <v/>
      </c>
      <c r="AI10" s="143" t="str">
        <f>IF(ISERROR(MATCH($B10,リレー女子申込!$Q$14:$Q$205,0)),"",VLOOKUP(MATCH($B10,リレー女子申込!$Q$14:$Q$205,0),リレー女子申込!$N$14:$V$205,9))</f>
        <v/>
      </c>
      <c r="AJ10" s="143" t="str">
        <f>IF($B10="","",IF(ISERROR(MATCH($B10,リレー女子申込!$AB$14:$AB$205,0)),"","○"))</f>
        <v/>
      </c>
      <c r="AK10" s="143" t="str">
        <f>IF(ISERROR(MATCH($B10,リレー女子申込!$AB$14:$AB$205,0)),"",VLOOKUP(MATCH($B10,リレー女子申込!$AB$14:$AB$205,0),リレー女子申込!$Y$14:$AG$205,9))</f>
        <v/>
      </c>
      <c r="AM10" s="124" t="str">
        <f t="shared" si="1"/>
        <v/>
      </c>
      <c r="AO10" s="2"/>
      <c r="AP10" t="str">
        <f t="shared" si="3"/>
        <v/>
      </c>
      <c r="AQ10" t="str">
        <f t="shared" si="4"/>
        <v/>
      </c>
      <c r="AR10" t="str">
        <f t="shared" si="5"/>
        <v/>
      </c>
      <c r="AS10" t="str">
        <f t="shared" si="6"/>
        <v/>
      </c>
      <c r="AT10" t="str">
        <f t="shared" si="7"/>
        <v/>
      </c>
      <c r="AU10" t="str">
        <f t="shared" si="8"/>
        <v/>
      </c>
      <c r="AV10" t="str">
        <f t="shared" si="9"/>
        <v/>
      </c>
      <c r="AW10" t="str">
        <f t="shared" si="10"/>
        <v/>
      </c>
      <c r="AX10" t="str">
        <f t="shared" si="11"/>
        <v/>
      </c>
      <c r="AY10" t="str">
        <f t="shared" si="12"/>
        <v/>
      </c>
      <c r="AZ10" t="str">
        <f t="shared" si="13"/>
        <v/>
      </c>
      <c r="BA10" t="str">
        <f t="shared" si="14"/>
        <v/>
      </c>
    </row>
    <row r="11" spans="1:57">
      <c r="A11" s="19">
        <f t="shared" si="15"/>
        <v>3</v>
      </c>
      <c r="B11" s="49"/>
      <c r="C11" s="57"/>
      <c r="D11" s="193"/>
      <c r="E11" s="204"/>
      <c r="F11" s="196" t="str">
        <f>IF(B11="","",VLOOKUP(B11,中学校名!$B$3:$D$120,2,TRUE))</f>
        <v/>
      </c>
      <c r="G11" s="154" t="str">
        <f t="shared" si="2"/>
        <v/>
      </c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143" t="str">
        <f>IF($B11="","",IF(ISERROR(MATCH($B11,リレー女子申込!$Q$14:$Q$205,0)),"","○"))</f>
        <v/>
      </c>
      <c r="AI11" s="143" t="str">
        <f>IF(ISERROR(MATCH($B11,リレー女子申込!$Q$14:$Q$205,0)),"",VLOOKUP(MATCH($B11,リレー女子申込!$Q$14:$Q$205,0),リレー女子申込!$N$14:$V$205,9))</f>
        <v/>
      </c>
      <c r="AJ11" s="143" t="str">
        <f>IF($B11="","",IF(ISERROR(MATCH($B11,リレー女子申込!$AB$14:$AB$205,0)),"","○"))</f>
        <v/>
      </c>
      <c r="AK11" s="143" t="str">
        <f>IF(ISERROR(MATCH($B11,リレー女子申込!$AB$14:$AB$205,0)),"",VLOOKUP(MATCH($B11,リレー女子申込!$AB$14:$AB$205,0),リレー女子申込!$Y$14:$AG$205,9))</f>
        <v/>
      </c>
      <c r="AM11" s="124" t="str">
        <f t="shared" si="1"/>
        <v/>
      </c>
      <c r="AO11" s="2"/>
      <c r="AP11" t="str">
        <f t="shared" si="3"/>
        <v/>
      </c>
      <c r="AQ11" t="str">
        <f t="shared" si="4"/>
        <v/>
      </c>
      <c r="AR11" t="str">
        <f t="shared" si="5"/>
        <v/>
      </c>
      <c r="AS11" t="str">
        <f t="shared" si="6"/>
        <v/>
      </c>
      <c r="AT11" t="str">
        <f t="shared" si="7"/>
        <v/>
      </c>
      <c r="AU11" t="str">
        <f t="shared" si="8"/>
        <v/>
      </c>
      <c r="AV11" t="str">
        <f t="shared" si="9"/>
        <v/>
      </c>
      <c r="AW11" t="str">
        <f t="shared" si="10"/>
        <v/>
      </c>
      <c r="AX11" t="str">
        <f t="shared" si="11"/>
        <v/>
      </c>
      <c r="AY11" t="str">
        <f t="shared" si="12"/>
        <v/>
      </c>
      <c r="AZ11" t="str">
        <f t="shared" si="13"/>
        <v/>
      </c>
      <c r="BA11" t="str">
        <f t="shared" si="14"/>
        <v/>
      </c>
    </row>
    <row r="12" spans="1:57">
      <c r="A12" s="19">
        <f t="shared" si="15"/>
        <v>4</v>
      </c>
      <c r="B12" s="49"/>
      <c r="C12" s="57"/>
      <c r="D12" s="47"/>
      <c r="E12" s="203"/>
      <c r="F12" s="196" t="str">
        <f>IF(B12="","",VLOOKUP(B12,中学校名!$B$3:$D$120,2,TRUE))</f>
        <v/>
      </c>
      <c r="G12" s="154" t="str">
        <f t="shared" si="2"/>
        <v/>
      </c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143" t="str">
        <f>IF($B12="","",IF(ISERROR(MATCH($B12,リレー女子申込!$Q$14:$Q$205,0)),"","○"))</f>
        <v/>
      </c>
      <c r="AI12" s="143" t="str">
        <f>IF(ISERROR(MATCH($B12,リレー女子申込!$Q$14:$Q$205,0)),"",VLOOKUP(MATCH($B12,リレー女子申込!$Q$14:$Q$205,0),リレー女子申込!$N$14:$V$205,9))</f>
        <v/>
      </c>
      <c r="AJ12" s="143" t="str">
        <f>IF($B12="","",IF(ISERROR(MATCH($B12,リレー女子申込!$AB$14:$AB$205,0)),"","○"))</f>
        <v/>
      </c>
      <c r="AK12" s="143" t="str">
        <f>IF(ISERROR(MATCH($B12,リレー女子申込!$AB$14:$AB$205,0)),"",VLOOKUP(MATCH($B12,リレー女子申込!$AB$14:$AB$205,0),リレー女子申込!$Y$14:$AG$205,9))</f>
        <v/>
      </c>
      <c r="AM12" s="124" t="str">
        <f t="shared" si="1"/>
        <v/>
      </c>
      <c r="AO12" s="2"/>
      <c r="AP12" t="str">
        <f t="shared" si="3"/>
        <v/>
      </c>
      <c r="AQ12" t="str">
        <f t="shared" si="4"/>
        <v/>
      </c>
      <c r="AR12" t="str">
        <f t="shared" si="5"/>
        <v/>
      </c>
      <c r="AS12" t="str">
        <f t="shared" si="6"/>
        <v/>
      </c>
      <c r="AT12" t="str">
        <f t="shared" si="7"/>
        <v/>
      </c>
      <c r="AU12" t="str">
        <f t="shared" si="8"/>
        <v/>
      </c>
      <c r="AV12" t="str">
        <f t="shared" si="9"/>
        <v/>
      </c>
      <c r="AW12" t="str">
        <f t="shared" si="10"/>
        <v/>
      </c>
      <c r="AX12" t="str">
        <f t="shared" si="11"/>
        <v/>
      </c>
      <c r="AY12" t="str">
        <f t="shared" si="12"/>
        <v/>
      </c>
      <c r="AZ12" t="str">
        <f t="shared" si="13"/>
        <v/>
      </c>
      <c r="BA12" t="str">
        <f t="shared" si="14"/>
        <v/>
      </c>
    </row>
    <row r="13" spans="1:57">
      <c r="A13" s="19">
        <f t="shared" si="15"/>
        <v>5</v>
      </c>
      <c r="B13" s="50"/>
      <c r="C13" s="59"/>
      <c r="D13" s="51"/>
      <c r="E13" s="204"/>
      <c r="F13" s="196" t="str">
        <f>IF(B13="","",VLOOKUP(B13,中学校名!$B$3:$D$120,2,TRUE))</f>
        <v/>
      </c>
      <c r="G13" s="154" t="str">
        <f t="shared" si="2"/>
        <v/>
      </c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143" t="str">
        <f>IF($B13="","",IF(ISERROR(MATCH($B13,リレー女子申込!$Q$14:$Q$205,0)),"","○"))</f>
        <v/>
      </c>
      <c r="AI13" s="143" t="str">
        <f>IF(ISERROR(MATCH($B13,リレー女子申込!$Q$14:$Q$205,0)),"",VLOOKUP(MATCH($B13,リレー女子申込!$Q$14:$Q$205,0),リレー女子申込!$N$14:$V$205,9))</f>
        <v/>
      </c>
      <c r="AJ13" s="143" t="str">
        <f>IF($B13="","",IF(ISERROR(MATCH($B13,リレー女子申込!$AB$14:$AB$205,0)),"","○"))</f>
        <v/>
      </c>
      <c r="AK13" s="143" t="str">
        <f>IF(ISERROR(MATCH($B13,リレー女子申込!$AB$14:$AB$205,0)),"",VLOOKUP(MATCH($B13,リレー女子申込!$AB$14:$AB$205,0),リレー女子申込!$Y$14:$AG$205,9))</f>
        <v/>
      </c>
      <c r="AM13" s="124" t="str">
        <f t="shared" si="1"/>
        <v/>
      </c>
      <c r="AO13" s="2"/>
      <c r="AP13" t="str">
        <f t="shared" si="3"/>
        <v/>
      </c>
      <c r="AQ13" t="str">
        <f t="shared" si="4"/>
        <v/>
      </c>
      <c r="AR13" t="str">
        <f t="shared" si="5"/>
        <v/>
      </c>
      <c r="AS13" t="str">
        <f t="shared" si="6"/>
        <v/>
      </c>
      <c r="AT13" t="str">
        <f t="shared" si="7"/>
        <v/>
      </c>
      <c r="AU13" t="str">
        <f t="shared" si="8"/>
        <v/>
      </c>
      <c r="AV13" t="str">
        <f t="shared" si="9"/>
        <v/>
      </c>
      <c r="AW13" t="str">
        <f t="shared" si="10"/>
        <v/>
      </c>
      <c r="AX13" t="str">
        <f t="shared" si="11"/>
        <v/>
      </c>
      <c r="AY13" t="str">
        <f t="shared" si="12"/>
        <v/>
      </c>
      <c r="AZ13" t="str">
        <f t="shared" si="13"/>
        <v/>
      </c>
      <c r="BA13" t="str">
        <f t="shared" si="14"/>
        <v/>
      </c>
    </row>
    <row r="14" spans="1:57">
      <c r="A14" s="19">
        <f t="shared" si="15"/>
        <v>6</v>
      </c>
      <c r="B14" s="49"/>
      <c r="C14" s="57"/>
      <c r="D14" s="47"/>
      <c r="E14" s="203"/>
      <c r="F14" s="196" t="str">
        <f>IF(B14="","",VLOOKUP(B14,中学校名!$B$3:$D$120,2,TRUE))</f>
        <v/>
      </c>
      <c r="G14" s="154" t="str">
        <f t="shared" si="2"/>
        <v/>
      </c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143" t="str">
        <f>IF($B14="","",IF(ISERROR(MATCH($B14,リレー女子申込!$Q$14:$Q$205,0)),"","○"))</f>
        <v/>
      </c>
      <c r="AI14" s="143" t="str">
        <f>IF(ISERROR(MATCH($B14,リレー女子申込!$Q$14:$Q$205,0)),"",VLOOKUP(MATCH($B14,リレー女子申込!$Q$14:$Q$205,0),リレー女子申込!$N$14:$V$205,9))</f>
        <v/>
      </c>
      <c r="AJ14" s="143" t="str">
        <f>IF($B14="","",IF(ISERROR(MATCH($B14,リレー女子申込!$AB$14:$AB$205,0)),"","○"))</f>
        <v/>
      </c>
      <c r="AK14" s="143" t="str">
        <f>IF(ISERROR(MATCH($B14,リレー女子申込!$AB$14:$AB$205,0)),"",VLOOKUP(MATCH($B14,リレー女子申込!$AB$14:$AB$205,0),リレー女子申込!$Y$14:$AG$205,9))</f>
        <v/>
      </c>
      <c r="AM14" s="124" t="str">
        <f t="shared" si="1"/>
        <v/>
      </c>
      <c r="AO14" s="2"/>
      <c r="AP14" t="str">
        <f t="shared" si="3"/>
        <v/>
      </c>
      <c r="AQ14" t="str">
        <f t="shared" si="4"/>
        <v/>
      </c>
      <c r="AR14" t="str">
        <f t="shared" si="5"/>
        <v/>
      </c>
      <c r="AS14" t="str">
        <f t="shared" si="6"/>
        <v/>
      </c>
      <c r="AT14" t="str">
        <f t="shared" si="7"/>
        <v/>
      </c>
      <c r="AU14" t="str">
        <f t="shared" si="8"/>
        <v/>
      </c>
      <c r="AV14" t="str">
        <f t="shared" si="9"/>
        <v/>
      </c>
      <c r="AW14" t="str">
        <f t="shared" si="10"/>
        <v/>
      </c>
      <c r="AX14" t="str">
        <f t="shared" si="11"/>
        <v/>
      </c>
      <c r="AY14" t="str">
        <f t="shared" si="12"/>
        <v/>
      </c>
      <c r="AZ14" t="str">
        <f t="shared" si="13"/>
        <v/>
      </c>
      <c r="BA14" t="str">
        <f t="shared" si="14"/>
        <v/>
      </c>
    </row>
    <row r="15" spans="1:57">
      <c r="A15" s="19">
        <f t="shared" si="15"/>
        <v>7</v>
      </c>
      <c r="B15" s="49"/>
      <c r="C15" s="57"/>
      <c r="D15" s="47"/>
      <c r="E15" s="203"/>
      <c r="F15" s="196" t="str">
        <f>IF(B15="","",VLOOKUP(B15,中学校名!$B$3:$D$120,2,TRUE))</f>
        <v/>
      </c>
      <c r="G15" s="154" t="str">
        <f t="shared" si="2"/>
        <v/>
      </c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143" t="str">
        <f>IF($B15="","",IF(ISERROR(MATCH($B15,リレー女子申込!$Q$14:$Q$205,0)),"","○"))</f>
        <v/>
      </c>
      <c r="AI15" s="143" t="str">
        <f>IF(ISERROR(MATCH($B15,リレー女子申込!$Q$14:$Q$205,0)),"",VLOOKUP(MATCH($B15,リレー女子申込!$Q$14:$Q$205,0),リレー女子申込!$N$14:$V$205,9))</f>
        <v/>
      </c>
      <c r="AJ15" s="143" t="str">
        <f>IF($B15="","",IF(ISERROR(MATCH($B15,リレー女子申込!$AB$14:$AB$205,0)),"","○"))</f>
        <v/>
      </c>
      <c r="AK15" s="143" t="str">
        <f>IF(ISERROR(MATCH($B15,リレー女子申込!$AB$14:$AB$205,0)),"",VLOOKUP(MATCH($B15,リレー女子申込!$AB$14:$AB$205,0),リレー女子申込!$Y$14:$AG$205,9))</f>
        <v/>
      </c>
      <c r="AM15" s="124" t="str">
        <f t="shared" si="1"/>
        <v/>
      </c>
      <c r="AO15" s="2"/>
      <c r="AP15" t="str">
        <f t="shared" si="3"/>
        <v/>
      </c>
      <c r="AQ15" t="str">
        <f t="shared" si="4"/>
        <v/>
      </c>
      <c r="AR15" t="str">
        <f t="shared" si="5"/>
        <v/>
      </c>
      <c r="AS15" t="str">
        <f t="shared" si="6"/>
        <v/>
      </c>
      <c r="AT15" t="str">
        <f t="shared" si="7"/>
        <v/>
      </c>
      <c r="AU15" t="str">
        <f t="shared" si="8"/>
        <v/>
      </c>
      <c r="AV15" t="str">
        <f t="shared" si="9"/>
        <v/>
      </c>
      <c r="AW15" t="str">
        <f t="shared" si="10"/>
        <v/>
      </c>
      <c r="AX15" t="str">
        <f t="shared" si="11"/>
        <v/>
      </c>
      <c r="AY15" t="str">
        <f t="shared" si="12"/>
        <v/>
      </c>
      <c r="AZ15" t="str">
        <f t="shared" si="13"/>
        <v/>
      </c>
      <c r="BA15" t="str">
        <f t="shared" si="14"/>
        <v/>
      </c>
    </row>
    <row r="16" spans="1:57">
      <c r="A16" s="19">
        <f t="shared" si="15"/>
        <v>8</v>
      </c>
      <c r="B16" s="49"/>
      <c r="C16" s="57"/>
      <c r="D16" s="47"/>
      <c r="E16" s="203"/>
      <c r="F16" s="196" t="str">
        <f>IF(B16="","",VLOOKUP(B16,中学校名!$B$3:$D$120,2,TRUE))</f>
        <v/>
      </c>
      <c r="G16" s="154" t="str">
        <f t="shared" si="2"/>
        <v/>
      </c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143" t="str">
        <f>IF($B16="","",IF(ISERROR(MATCH($B16,リレー女子申込!$Q$14:$Q$205,0)),"","○"))</f>
        <v/>
      </c>
      <c r="AI16" s="143" t="str">
        <f>IF(ISERROR(MATCH($B16,リレー女子申込!$Q$14:$Q$205,0)),"",VLOOKUP(MATCH($B16,リレー女子申込!$Q$14:$Q$205,0),リレー女子申込!$N$14:$V$205,9))</f>
        <v/>
      </c>
      <c r="AJ16" s="143" t="str">
        <f>IF($B16="","",IF(ISERROR(MATCH($B16,リレー女子申込!$AB$14:$AB$205,0)),"","○"))</f>
        <v/>
      </c>
      <c r="AK16" s="143" t="str">
        <f>IF(ISERROR(MATCH($B16,リレー女子申込!$AB$14:$AB$205,0)),"",VLOOKUP(MATCH($B16,リレー女子申込!$AB$14:$AB$205,0),リレー女子申込!$Y$14:$AG$205,9))</f>
        <v/>
      </c>
      <c r="AM16" s="124" t="str">
        <f t="shared" si="1"/>
        <v/>
      </c>
      <c r="AO16" s="2"/>
      <c r="AP16" t="str">
        <f t="shared" si="3"/>
        <v/>
      </c>
      <c r="AQ16" t="str">
        <f t="shared" si="4"/>
        <v/>
      </c>
      <c r="AR16" t="str">
        <f t="shared" si="5"/>
        <v/>
      </c>
      <c r="AS16" t="str">
        <f t="shared" si="6"/>
        <v/>
      </c>
      <c r="AT16" t="str">
        <f t="shared" si="7"/>
        <v/>
      </c>
      <c r="AU16" t="str">
        <f t="shared" si="8"/>
        <v/>
      </c>
      <c r="AV16" t="str">
        <f t="shared" si="9"/>
        <v/>
      </c>
      <c r="AW16" t="str">
        <f t="shared" si="10"/>
        <v/>
      </c>
      <c r="AX16" t="str">
        <f t="shared" si="11"/>
        <v/>
      </c>
      <c r="AY16" t="str">
        <f t="shared" si="12"/>
        <v/>
      </c>
      <c r="AZ16" t="str">
        <f t="shared" si="13"/>
        <v/>
      </c>
      <c r="BA16" t="str">
        <f t="shared" si="14"/>
        <v/>
      </c>
    </row>
    <row r="17" spans="1:53">
      <c r="A17" s="19">
        <f t="shared" si="15"/>
        <v>9</v>
      </c>
      <c r="B17" s="49"/>
      <c r="C17" s="57"/>
      <c r="D17" s="47"/>
      <c r="E17" s="203"/>
      <c r="F17" s="196" t="str">
        <f>IF(B17="","",VLOOKUP(B17,中学校名!$B$3:$D$120,2,TRUE))</f>
        <v/>
      </c>
      <c r="G17" s="154" t="str">
        <f t="shared" si="2"/>
        <v/>
      </c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79"/>
      <c r="AC17" s="79"/>
      <c r="AD17" s="79"/>
      <c r="AE17" s="79"/>
      <c r="AF17" s="79"/>
      <c r="AG17" s="40"/>
      <c r="AH17" s="143" t="str">
        <f>IF($B17="","",IF(ISERROR(MATCH($B17,リレー女子申込!$Q$14:$Q$205,0)),"","○"))</f>
        <v/>
      </c>
      <c r="AI17" s="143" t="str">
        <f>IF(ISERROR(MATCH($B17,リレー女子申込!$Q$14:$Q$205,0)),"",VLOOKUP(MATCH($B17,リレー女子申込!$Q$14:$Q$205,0),リレー女子申込!$N$14:$V$205,9))</f>
        <v/>
      </c>
      <c r="AJ17" s="143" t="str">
        <f>IF($B17="","",IF(ISERROR(MATCH($B17,リレー女子申込!$AB$14:$AB$205,0)),"","○"))</f>
        <v/>
      </c>
      <c r="AK17" s="143" t="str">
        <f>IF(ISERROR(MATCH($B17,リレー女子申込!$AB$14:$AB$205,0)),"",VLOOKUP(MATCH($B17,リレー女子申込!$AB$14:$AB$205,0),リレー女子申込!$Y$14:$AG$205,9))</f>
        <v/>
      </c>
      <c r="AM17" s="124" t="str">
        <f t="shared" si="1"/>
        <v/>
      </c>
      <c r="AO17" s="2"/>
      <c r="AP17" t="str">
        <f t="shared" si="3"/>
        <v/>
      </c>
      <c r="AQ17" t="str">
        <f t="shared" si="4"/>
        <v/>
      </c>
      <c r="AR17" t="str">
        <f t="shared" si="5"/>
        <v/>
      </c>
      <c r="AS17" t="str">
        <f t="shared" si="6"/>
        <v/>
      </c>
      <c r="AT17" t="str">
        <f t="shared" si="7"/>
        <v/>
      </c>
      <c r="AU17" t="str">
        <f t="shared" si="8"/>
        <v/>
      </c>
      <c r="AV17" t="str">
        <f t="shared" si="9"/>
        <v/>
      </c>
      <c r="AW17" t="str">
        <f t="shared" si="10"/>
        <v/>
      </c>
      <c r="AX17" t="str">
        <f t="shared" si="11"/>
        <v/>
      </c>
      <c r="AY17" t="str">
        <f t="shared" si="12"/>
        <v/>
      </c>
      <c r="AZ17" t="str">
        <f t="shared" si="13"/>
        <v/>
      </c>
      <c r="BA17" t="str">
        <f t="shared" si="14"/>
        <v/>
      </c>
    </row>
    <row r="18" spans="1:53">
      <c r="A18" s="19">
        <f t="shared" si="15"/>
        <v>10</v>
      </c>
      <c r="B18" s="55"/>
      <c r="C18" s="60"/>
      <c r="D18" s="52"/>
      <c r="E18" s="205"/>
      <c r="F18" s="197" t="str">
        <f>IF(B18="","",VLOOKUP(B18,中学校名!$B$3:$D$120,2,TRUE))</f>
        <v/>
      </c>
      <c r="G18" s="155" t="str">
        <f t="shared" si="2"/>
        <v/>
      </c>
      <c r="H18" s="78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144" t="str">
        <f>IF($B18="","",IF(ISERROR(MATCH($B18,リレー女子申込!$Q$14:$Q$205,0)),"","○"))</f>
        <v/>
      </c>
      <c r="AI18" s="144" t="str">
        <f>IF(ISERROR(MATCH($B18,リレー女子申込!$Q$14:$Q$205,0)),"",VLOOKUP(MATCH($B18,リレー女子申込!$Q$14:$Q$205,0),リレー女子申込!$N$14:$V$205,9))</f>
        <v/>
      </c>
      <c r="AJ18" s="144" t="str">
        <f>IF($B18="","",IF(ISERROR(MATCH($B18,リレー女子申込!$AB$14:$AB$205,0)),"","○"))</f>
        <v/>
      </c>
      <c r="AK18" s="144" t="str">
        <f>IF(ISERROR(MATCH($B18,リレー女子申込!$AB$14:$AB$205,0)),"",VLOOKUP(MATCH($B18,リレー女子申込!$AB$14:$AB$205,0),リレー女子申込!$Y$14:$AG$205,9))</f>
        <v/>
      </c>
      <c r="AM18" s="124" t="str">
        <f t="shared" si="1"/>
        <v/>
      </c>
      <c r="AO18" s="2"/>
      <c r="AP18" t="str">
        <f t="shared" si="3"/>
        <v/>
      </c>
      <c r="AQ18" t="str">
        <f t="shared" si="4"/>
        <v/>
      </c>
      <c r="AR18" t="str">
        <f t="shared" si="5"/>
        <v/>
      </c>
      <c r="AS18" t="str">
        <f t="shared" si="6"/>
        <v/>
      </c>
      <c r="AT18" t="str">
        <f t="shared" si="7"/>
        <v/>
      </c>
      <c r="AU18" t="str">
        <f t="shared" si="8"/>
        <v/>
      </c>
      <c r="AV18" t="str">
        <f t="shared" si="9"/>
        <v/>
      </c>
      <c r="AW18" t="str">
        <f t="shared" si="10"/>
        <v/>
      </c>
      <c r="AX18" t="str">
        <f t="shared" si="11"/>
        <v/>
      </c>
      <c r="AY18" t="str">
        <f t="shared" si="12"/>
        <v/>
      </c>
      <c r="AZ18" t="str">
        <f t="shared" si="13"/>
        <v/>
      </c>
      <c r="BA18" t="str">
        <f t="shared" si="14"/>
        <v/>
      </c>
    </row>
    <row r="19" spans="1:53">
      <c r="A19" s="19">
        <f t="shared" si="15"/>
        <v>11</v>
      </c>
      <c r="B19" s="64"/>
      <c r="C19" s="65"/>
      <c r="D19" s="66"/>
      <c r="E19" s="206"/>
      <c r="F19" s="198" t="str">
        <f>IF(B19="","",VLOOKUP(B19,中学校名!$B$3:$D$120,2,TRUE))</f>
        <v/>
      </c>
      <c r="G19" s="153" t="str">
        <f t="shared" si="2"/>
        <v/>
      </c>
      <c r="H19" s="3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114" t="str">
        <f>IF($B19="","",IF(ISERROR(MATCH($B19,リレー女子申込!$Q$14:$Q$205,0)),"","○"))</f>
        <v/>
      </c>
      <c r="AI19" s="114" t="str">
        <f>IF(ISERROR(MATCH($B19,リレー女子申込!$Q$14:$Q$205,0)),"",VLOOKUP(MATCH($B19,リレー女子申込!$Q$14:$Q$205,0),リレー女子申込!$N$14:$V$205,9))</f>
        <v/>
      </c>
      <c r="AJ19" s="114" t="str">
        <f>IF($B19="","",IF(ISERROR(MATCH($B19,リレー女子申込!$AB$14:$AB$205,0)),"","○"))</f>
        <v/>
      </c>
      <c r="AK19" s="114" t="str">
        <f>IF(ISERROR(MATCH($B19,リレー女子申込!$AB$14:$AB$205,0)),"",VLOOKUP(MATCH($B19,リレー女子申込!$AB$14:$AB$205,0),リレー女子申込!$Y$14:$AG$205,9))</f>
        <v/>
      </c>
      <c r="AM19" s="124" t="str">
        <f t="shared" si="1"/>
        <v/>
      </c>
      <c r="AO19" s="2"/>
      <c r="AP19" t="str">
        <f t="shared" si="3"/>
        <v/>
      </c>
      <c r="AQ19" t="str">
        <f t="shared" si="4"/>
        <v/>
      </c>
      <c r="AR19" t="str">
        <f t="shared" si="5"/>
        <v/>
      </c>
      <c r="AS19" t="str">
        <f t="shared" si="6"/>
        <v/>
      </c>
      <c r="AT19" t="str">
        <f t="shared" si="7"/>
        <v/>
      </c>
      <c r="AU19" t="str">
        <f t="shared" si="8"/>
        <v/>
      </c>
      <c r="AV19" t="str">
        <f t="shared" si="9"/>
        <v/>
      </c>
      <c r="AW19" t="str">
        <f t="shared" si="10"/>
        <v/>
      </c>
      <c r="AX19" t="str">
        <f t="shared" si="11"/>
        <v/>
      </c>
      <c r="AY19" t="str">
        <f t="shared" si="12"/>
        <v/>
      </c>
      <c r="AZ19" t="str">
        <f t="shared" si="13"/>
        <v/>
      </c>
      <c r="BA19" t="str">
        <f t="shared" si="14"/>
        <v/>
      </c>
    </row>
    <row r="20" spans="1:53">
      <c r="A20" s="19">
        <f t="shared" si="15"/>
        <v>12</v>
      </c>
      <c r="B20" s="49"/>
      <c r="C20" s="57"/>
      <c r="D20" s="47"/>
      <c r="E20" s="203"/>
      <c r="F20" s="196" t="str">
        <f>IF(B20="","",VLOOKUP(B20,中学校名!$B$3:$D$120,2,TRUE))</f>
        <v/>
      </c>
      <c r="G20" s="154" t="str">
        <f t="shared" si="2"/>
        <v/>
      </c>
      <c r="H20" s="3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143" t="str">
        <f>IF($B20="","",IF(ISERROR(MATCH($B20,リレー女子申込!$Q$14:$Q$205,0)),"","○"))</f>
        <v/>
      </c>
      <c r="AI20" s="143" t="str">
        <f>IF(ISERROR(MATCH($B20,リレー女子申込!$Q$14:$Q$205,0)),"",VLOOKUP(MATCH($B20,リレー女子申込!$Q$14:$Q$205,0),リレー女子申込!$N$14:$V$205,9))</f>
        <v/>
      </c>
      <c r="AJ20" s="143" t="str">
        <f>IF($B20="","",IF(ISERROR(MATCH($B20,リレー女子申込!$AB$14:$AB$205,0)),"","○"))</f>
        <v/>
      </c>
      <c r="AK20" s="143" t="str">
        <f>IF(ISERROR(MATCH($B20,リレー女子申込!$AB$14:$AB$205,0)),"",VLOOKUP(MATCH($B20,リレー女子申込!$AB$14:$AB$205,0),リレー女子申込!$Y$14:$AG$205,9))</f>
        <v/>
      </c>
      <c r="AM20" s="124" t="str">
        <f t="shared" si="1"/>
        <v/>
      </c>
      <c r="AO20" s="2"/>
      <c r="AP20" t="str">
        <f t="shared" si="3"/>
        <v/>
      </c>
      <c r="AQ20" t="str">
        <f t="shared" si="4"/>
        <v/>
      </c>
      <c r="AR20" t="str">
        <f t="shared" si="5"/>
        <v/>
      </c>
      <c r="AS20" t="str">
        <f t="shared" si="6"/>
        <v/>
      </c>
      <c r="AT20" t="str">
        <f t="shared" si="7"/>
        <v/>
      </c>
      <c r="AU20" t="str">
        <f t="shared" si="8"/>
        <v/>
      </c>
      <c r="AV20" t="str">
        <f t="shared" si="9"/>
        <v/>
      </c>
      <c r="AW20" t="str">
        <f t="shared" si="10"/>
        <v/>
      </c>
      <c r="AX20" t="str">
        <f t="shared" si="11"/>
        <v/>
      </c>
      <c r="AY20" t="str">
        <f t="shared" si="12"/>
        <v/>
      </c>
      <c r="AZ20" t="str">
        <f t="shared" si="13"/>
        <v/>
      </c>
      <c r="BA20" t="str">
        <f t="shared" si="14"/>
        <v/>
      </c>
    </row>
    <row r="21" spans="1:53">
      <c r="A21" s="19">
        <f t="shared" si="15"/>
        <v>13</v>
      </c>
      <c r="B21" s="49"/>
      <c r="C21" s="57"/>
      <c r="D21" s="47"/>
      <c r="E21" s="203"/>
      <c r="F21" s="196" t="str">
        <f>IF(B21="","",VLOOKUP(B21,中学校名!$B$3:$D$120,2,TRUE))</f>
        <v/>
      </c>
      <c r="G21" s="154" t="str">
        <f t="shared" si="2"/>
        <v/>
      </c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143" t="str">
        <f>IF($B21="","",IF(ISERROR(MATCH($B21,リレー女子申込!$Q$14:$Q$205,0)),"","○"))</f>
        <v/>
      </c>
      <c r="AI21" s="143" t="str">
        <f>IF(ISERROR(MATCH($B21,リレー女子申込!$Q$14:$Q$205,0)),"",VLOOKUP(MATCH($B21,リレー女子申込!$Q$14:$Q$205,0),リレー女子申込!$N$14:$V$205,9))</f>
        <v/>
      </c>
      <c r="AJ21" s="143" t="str">
        <f>IF($B21="","",IF(ISERROR(MATCH($B21,リレー女子申込!$AB$14:$AB$205,0)),"","○"))</f>
        <v/>
      </c>
      <c r="AK21" s="143" t="str">
        <f>IF(ISERROR(MATCH($B21,リレー女子申込!$AB$14:$AB$205,0)),"",VLOOKUP(MATCH($B21,リレー女子申込!$AB$14:$AB$205,0),リレー女子申込!$Y$14:$AG$205,9))</f>
        <v/>
      </c>
      <c r="AM21" s="124" t="str">
        <f t="shared" si="1"/>
        <v/>
      </c>
      <c r="AO21" s="2"/>
      <c r="AP21" t="str">
        <f t="shared" si="3"/>
        <v/>
      </c>
      <c r="AQ21" t="str">
        <f t="shared" si="4"/>
        <v/>
      </c>
      <c r="AR21" t="str">
        <f t="shared" si="5"/>
        <v/>
      </c>
      <c r="AS21" t="str">
        <f t="shared" si="6"/>
        <v/>
      </c>
      <c r="AT21" t="str">
        <f t="shared" si="7"/>
        <v/>
      </c>
      <c r="AU21" t="str">
        <f t="shared" si="8"/>
        <v/>
      </c>
      <c r="AV21" t="str">
        <f t="shared" si="9"/>
        <v/>
      </c>
      <c r="AW21" t="str">
        <f t="shared" si="10"/>
        <v/>
      </c>
      <c r="AX21" t="str">
        <f t="shared" si="11"/>
        <v/>
      </c>
      <c r="AY21" t="str">
        <f t="shared" si="12"/>
        <v/>
      </c>
      <c r="AZ21" t="str">
        <f t="shared" si="13"/>
        <v/>
      </c>
      <c r="BA21" t="str">
        <f t="shared" si="14"/>
        <v/>
      </c>
    </row>
    <row r="22" spans="1:53">
      <c r="A22" s="19">
        <f t="shared" si="15"/>
        <v>14</v>
      </c>
      <c r="B22" s="49"/>
      <c r="C22" s="57"/>
      <c r="D22" s="47"/>
      <c r="E22" s="203"/>
      <c r="F22" s="196" t="str">
        <f>IF(B22="","",VLOOKUP(B22,中学校名!$B$3:$D$120,2,TRUE))</f>
        <v/>
      </c>
      <c r="G22" s="154" t="str">
        <f t="shared" si="2"/>
        <v/>
      </c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143" t="str">
        <f>IF($B22="","",IF(ISERROR(MATCH($B22,リレー女子申込!$Q$14:$Q$205,0)),"","○"))</f>
        <v/>
      </c>
      <c r="AI22" s="143" t="str">
        <f>IF(ISERROR(MATCH($B22,リレー女子申込!$Q$14:$Q$205,0)),"",VLOOKUP(MATCH($B22,リレー女子申込!$Q$14:$Q$205,0),リレー女子申込!$N$14:$V$205,9))</f>
        <v/>
      </c>
      <c r="AJ22" s="143" t="str">
        <f>IF($B22="","",IF(ISERROR(MATCH($B22,リレー女子申込!$AB$14:$AB$205,0)),"","○"))</f>
        <v/>
      </c>
      <c r="AK22" s="143" t="str">
        <f>IF(ISERROR(MATCH($B22,リレー女子申込!$AB$14:$AB$205,0)),"",VLOOKUP(MATCH($B22,リレー女子申込!$AB$14:$AB$205,0),リレー女子申込!$Y$14:$AG$205,9))</f>
        <v/>
      </c>
      <c r="AM22" s="124" t="str">
        <f t="shared" si="1"/>
        <v/>
      </c>
      <c r="AO22" s="2"/>
      <c r="AP22" t="str">
        <f t="shared" si="3"/>
        <v/>
      </c>
      <c r="AQ22" t="str">
        <f t="shared" si="4"/>
        <v/>
      </c>
      <c r="AR22" t="str">
        <f t="shared" si="5"/>
        <v/>
      </c>
      <c r="AS22" t="str">
        <f t="shared" si="6"/>
        <v/>
      </c>
      <c r="AT22" t="str">
        <f t="shared" si="7"/>
        <v/>
      </c>
      <c r="AU22" t="str">
        <f t="shared" si="8"/>
        <v/>
      </c>
      <c r="AV22" t="str">
        <f t="shared" si="9"/>
        <v/>
      </c>
      <c r="AW22" t="str">
        <f t="shared" si="10"/>
        <v/>
      </c>
      <c r="AX22" t="str">
        <f t="shared" si="11"/>
        <v/>
      </c>
      <c r="AY22" t="str">
        <f t="shared" si="12"/>
        <v/>
      </c>
      <c r="AZ22" t="str">
        <f t="shared" si="13"/>
        <v/>
      </c>
      <c r="BA22" t="str">
        <f t="shared" si="14"/>
        <v/>
      </c>
    </row>
    <row r="23" spans="1:53">
      <c r="A23" s="19">
        <f t="shared" si="15"/>
        <v>15</v>
      </c>
      <c r="B23" s="49"/>
      <c r="C23" s="57"/>
      <c r="D23" s="47"/>
      <c r="E23" s="203"/>
      <c r="F23" s="196" t="str">
        <f>IF(B23="","",VLOOKUP(B23,中学校名!$B$3:$D$120,2,TRUE))</f>
        <v/>
      </c>
      <c r="G23" s="154" t="str">
        <f t="shared" si="2"/>
        <v/>
      </c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143" t="str">
        <f>IF($B23="","",IF(ISERROR(MATCH($B23,リレー女子申込!$Q$14:$Q$205,0)),"","○"))</f>
        <v/>
      </c>
      <c r="AI23" s="143" t="str">
        <f>IF(ISERROR(MATCH($B23,リレー女子申込!$Q$14:$Q$205,0)),"",VLOOKUP(MATCH($B23,リレー女子申込!$Q$14:$Q$205,0),リレー女子申込!$N$14:$V$205,9))</f>
        <v/>
      </c>
      <c r="AJ23" s="143" t="str">
        <f>IF($B23="","",IF(ISERROR(MATCH($B23,リレー女子申込!$AB$14:$AB$205,0)),"","○"))</f>
        <v/>
      </c>
      <c r="AK23" s="143" t="str">
        <f>IF(ISERROR(MATCH($B23,リレー女子申込!$AB$14:$AB$205,0)),"",VLOOKUP(MATCH($B23,リレー女子申込!$AB$14:$AB$205,0),リレー女子申込!$Y$14:$AG$205,9))</f>
        <v/>
      </c>
      <c r="AM23" s="124" t="str">
        <f t="shared" si="1"/>
        <v/>
      </c>
      <c r="AO23" s="2"/>
      <c r="AP23" t="str">
        <f t="shared" si="3"/>
        <v/>
      </c>
      <c r="AQ23" t="str">
        <f t="shared" si="4"/>
        <v/>
      </c>
      <c r="AR23" t="str">
        <f t="shared" si="5"/>
        <v/>
      </c>
      <c r="AS23" t="str">
        <f t="shared" si="6"/>
        <v/>
      </c>
      <c r="AT23" t="str">
        <f t="shared" si="7"/>
        <v/>
      </c>
      <c r="AU23" t="str">
        <f t="shared" si="8"/>
        <v/>
      </c>
      <c r="AV23" t="str">
        <f t="shared" si="9"/>
        <v/>
      </c>
      <c r="AW23" t="str">
        <f t="shared" si="10"/>
        <v/>
      </c>
      <c r="AX23" t="str">
        <f t="shared" si="11"/>
        <v/>
      </c>
      <c r="AY23" t="str">
        <f t="shared" si="12"/>
        <v/>
      </c>
      <c r="AZ23" t="str">
        <f t="shared" si="13"/>
        <v/>
      </c>
      <c r="BA23" t="str">
        <f t="shared" si="14"/>
        <v/>
      </c>
    </row>
    <row r="24" spans="1:53">
      <c r="A24" s="19">
        <f t="shared" si="15"/>
        <v>16</v>
      </c>
      <c r="B24" s="49"/>
      <c r="C24" s="57"/>
      <c r="D24" s="47"/>
      <c r="E24" s="203"/>
      <c r="F24" s="196" t="str">
        <f>IF(B24="","",VLOOKUP(B24,中学校名!$B$3:$D$120,2,TRUE))</f>
        <v/>
      </c>
      <c r="G24" s="154" t="str">
        <f t="shared" si="2"/>
        <v/>
      </c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143" t="str">
        <f>IF($B24="","",IF(ISERROR(MATCH($B24,リレー女子申込!$Q$14:$Q$205,0)),"","○"))</f>
        <v/>
      </c>
      <c r="AI24" s="143" t="str">
        <f>IF(ISERROR(MATCH($B24,リレー女子申込!$Q$14:$Q$205,0)),"",VLOOKUP(MATCH($B24,リレー女子申込!$Q$14:$Q$205,0),リレー女子申込!$N$14:$V$205,9))</f>
        <v/>
      </c>
      <c r="AJ24" s="143" t="str">
        <f>IF($B24="","",IF(ISERROR(MATCH($B24,リレー女子申込!$AB$14:$AB$205,0)),"","○"))</f>
        <v/>
      </c>
      <c r="AK24" s="143" t="str">
        <f>IF(ISERROR(MATCH($B24,リレー女子申込!$AB$14:$AB$205,0)),"",VLOOKUP(MATCH($B24,リレー女子申込!$AB$14:$AB$205,0),リレー女子申込!$Y$14:$AG$205,9))</f>
        <v/>
      </c>
      <c r="AM24" s="124" t="str">
        <f t="shared" si="1"/>
        <v/>
      </c>
      <c r="AO24" s="2"/>
      <c r="AP24" t="str">
        <f t="shared" si="3"/>
        <v/>
      </c>
      <c r="AQ24" t="str">
        <f t="shared" si="4"/>
        <v/>
      </c>
      <c r="AR24" t="str">
        <f t="shared" si="5"/>
        <v/>
      </c>
      <c r="AS24" t="str">
        <f t="shared" si="6"/>
        <v/>
      </c>
      <c r="AT24" t="str">
        <f t="shared" si="7"/>
        <v/>
      </c>
      <c r="AU24" t="str">
        <f t="shared" si="8"/>
        <v/>
      </c>
      <c r="AV24" t="str">
        <f t="shared" si="9"/>
        <v/>
      </c>
      <c r="AW24" t="str">
        <f t="shared" si="10"/>
        <v/>
      </c>
      <c r="AX24" t="str">
        <f t="shared" si="11"/>
        <v/>
      </c>
      <c r="AY24" t="str">
        <f t="shared" si="12"/>
        <v/>
      </c>
      <c r="AZ24" t="str">
        <f t="shared" si="13"/>
        <v/>
      </c>
      <c r="BA24" t="str">
        <f t="shared" si="14"/>
        <v/>
      </c>
    </row>
    <row r="25" spans="1:53">
      <c r="A25" s="19">
        <f t="shared" si="15"/>
        <v>17</v>
      </c>
      <c r="B25" s="49"/>
      <c r="C25" s="57"/>
      <c r="D25" s="47"/>
      <c r="E25" s="203"/>
      <c r="F25" s="196" t="str">
        <f>IF(B25="","",VLOOKUP(B25,中学校名!$B$3:$D$120,2,TRUE))</f>
        <v/>
      </c>
      <c r="G25" s="154" t="str">
        <f t="shared" si="2"/>
        <v/>
      </c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143" t="str">
        <f>IF($B25="","",IF(ISERROR(MATCH($B25,リレー女子申込!$Q$14:$Q$205,0)),"","○"))</f>
        <v/>
      </c>
      <c r="AI25" s="143" t="str">
        <f>IF(ISERROR(MATCH($B25,リレー女子申込!$Q$14:$Q$205,0)),"",VLOOKUP(MATCH($B25,リレー女子申込!$Q$14:$Q$205,0),リレー女子申込!$N$14:$V$205,9))</f>
        <v/>
      </c>
      <c r="AJ25" s="143" t="str">
        <f>IF($B25="","",IF(ISERROR(MATCH($B25,リレー女子申込!$AB$14:$AB$205,0)),"","○"))</f>
        <v/>
      </c>
      <c r="AK25" s="143" t="str">
        <f>IF(ISERROR(MATCH($B25,リレー女子申込!$AB$14:$AB$205,0)),"",VLOOKUP(MATCH($B25,リレー女子申込!$AB$14:$AB$205,0),リレー女子申込!$Y$14:$AG$205,9))</f>
        <v/>
      </c>
      <c r="AM25" s="124" t="str">
        <f t="shared" si="1"/>
        <v/>
      </c>
      <c r="AO25" s="2"/>
      <c r="AP25" t="str">
        <f t="shared" si="3"/>
        <v/>
      </c>
      <c r="AQ25" t="str">
        <f t="shared" si="4"/>
        <v/>
      </c>
      <c r="AR25" t="str">
        <f t="shared" si="5"/>
        <v/>
      </c>
      <c r="AS25" t="str">
        <f t="shared" si="6"/>
        <v/>
      </c>
      <c r="AT25" t="str">
        <f t="shared" si="7"/>
        <v/>
      </c>
      <c r="AU25" t="str">
        <f t="shared" si="8"/>
        <v/>
      </c>
      <c r="AV25" t="str">
        <f t="shared" si="9"/>
        <v/>
      </c>
      <c r="AW25" t="str">
        <f t="shared" si="10"/>
        <v/>
      </c>
      <c r="AX25" t="str">
        <f t="shared" si="11"/>
        <v/>
      </c>
      <c r="AY25" t="str">
        <f t="shared" si="12"/>
        <v/>
      </c>
      <c r="AZ25" t="str">
        <f t="shared" si="13"/>
        <v/>
      </c>
      <c r="BA25" t="str">
        <f t="shared" si="14"/>
        <v/>
      </c>
    </row>
    <row r="26" spans="1:53">
      <c r="A26" s="19">
        <f t="shared" si="15"/>
        <v>18</v>
      </c>
      <c r="B26" s="49"/>
      <c r="C26" s="57"/>
      <c r="D26" s="47"/>
      <c r="E26" s="203"/>
      <c r="F26" s="196" t="str">
        <f>IF(B26="","",VLOOKUP(B26,中学校名!$B$3:$D$120,2,TRUE))</f>
        <v/>
      </c>
      <c r="G26" s="154" t="str">
        <f t="shared" si="2"/>
        <v/>
      </c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143" t="str">
        <f>IF($B26="","",IF(ISERROR(MATCH($B26,リレー女子申込!$Q$14:$Q$205,0)),"","○"))</f>
        <v/>
      </c>
      <c r="AI26" s="143" t="str">
        <f>IF(ISERROR(MATCH($B26,リレー女子申込!$Q$14:$Q$205,0)),"",VLOOKUP(MATCH($B26,リレー女子申込!$Q$14:$Q$205,0),リレー女子申込!$N$14:$V$205,9))</f>
        <v/>
      </c>
      <c r="AJ26" s="143" t="str">
        <f>IF($B26="","",IF(ISERROR(MATCH($B26,リレー女子申込!$AB$14:$AB$205,0)),"","○"))</f>
        <v/>
      </c>
      <c r="AK26" s="143" t="str">
        <f>IF(ISERROR(MATCH($B26,リレー女子申込!$AB$14:$AB$205,0)),"",VLOOKUP(MATCH($B26,リレー女子申込!$AB$14:$AB$205,0),リレー女子申込!$Y$14:$AG$205,9))</f>
        <v/>
      </c>
      <c r="AM26" s="124" t="str">
        <f t="shared" si="1"/>
        <v/>
      </c>
      <c r="AO26" s="2"/>
      <c r="AP26" t="str">
        <f t="shared" si="3"/>
        <v/>
      </c>
      <c r="AQ26" t="str">
        <f t="shared" si="4"/>
        <v/>
      </c>
      <c r="AR26" t="str">
        <f t="shared" si="5"/>
        <v/>
      </c>
      <c r="AS26" t="str">
        <f t="shared" si="6"/>
        <v/>
      </c>
      <c r="AT26" t="str">
        <f t="shared" si="7"/>
        <v/>
      </c>
      <c r="AU26" t="str">
        <f t="shared" si="8"/>
        <v/>
      </c>
      <c r="AV26" t="str">
        <f t="shared" si="9"/>
        <v/>
      </c>
      <c r="AW26" t="str">
        <f t="shared" si="10"/>
        <v/>
      </c>
      <c r="AX26" t="str">
        <f t="shared" si="11"/>
        <v/>
      </c>
      <c r="AY26" t="str">
        <f t="shared" si="12"/>
        <v/>
      </c>
      <c r="AZ26" t="str">
        <f t="shared" si="13"/>
        <v/>
      </c>
      <c r="BA26" t="str">
        <f t="shared" si="14"/>
        <v/>
      </c>
    </row>
    <row r="27" spans="1:53">
      <c r="A27" s="19">
        <f t="shared" si="15"/>
        <v>19</v>
      </c>
      <c r="B27" s="50"/>
      <c r="C27" s="59"/>
      <c r="D27" s="51"/>
      <c r="E27" s="204"/>
      <c r="F27" s="196" t="str">
        <f>IF(B27="","",VLOOKUP(B27,中学校名!$B$3:$D$120,2,TRUE))</f>
        <v/>
      </c>
      <c r="G27" s="154" t="str">
        <f t="shared" si="2"/>
        <v/>
      </c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1"/>
      <c r="AH27" s="143" t="str">
        <f>IF($B27="","",IF(ISERROR(MATCH($B27,リレー女子申込!$Q$14:$Q$205,0)),"","○"))</f>
        <v/>
      </c>
      <c r="AI27" s="143" t="str">
        <f>IF(ISERROR(MATCH($B27,リレー女子申込!$Q$14:$Q$205,0)),"",VLOOKUP(MATCH($B27,リレー女子申込!$Q$14:$Q$205,0),リレー女子申込!$N$14:$V$205,9))</f>
        <v/>
      </c>
      <c r="AJ27" s="143" t="str">
        <f>IF($B27="","",IF(ISERROR(MATCH($B27,リレー女子申込!$AB$14:$AB$205,0)),"","○"))</f>
        <v/>
      </c>
      <c r="AK27" s="143" t="str">
        <f>IF(ISERROR(MATCH($B27,リレー女子申込!$AB$14:$AB$205,0)),"",VLOOKUP(MATCH($B27,リレー女子申込!$AB$14:$AB$205,0),リレー女子申込!$Y$14:$AG$205,9))</f>
        <v/>
      </c>
      <c r="AM27" s="124" t="str">
        <f t="shared" si="1"/>
        <v/>
      </c>
      <c r="AO27" s="2"/>
      <c r="AP27" t="str">
        <f t="shared" si="3"/>
        <v/>
      </c>
      <c r="AQ27" t="str">
        <f t="shared" si="4"/>
        <v/>
      </c>
      <c r="AR27" t="str">
        <f t="shared" si="5"/>
        <v/>
      </c>
      <c r="AS27" t="str">
        <f t="shared" si="6"/>
        <v/>
      </c>
      <c r="AT27" t="str">
        <f t="shared" si="7"/>
        <v/>
      </c>
      <c r="AU27" t="str">
        <f t="shared" si="8"/>
        <v/>
      </c>
      <c r="AV27" t="str">
        <f t="shared" si="9"/>
        <v/>
      </c>
      <c r="AW27" t="str">
        <f t="shared" si="10"/>
        <v/>
      </c>
      <c r="AX27" t="str">
        <f t="shared" si="11"/>
        <v/>
      </c>
      <c r="AY27" t="str">
        <f t="shared" si="12"/>
        <v/>
      </c>
      <c r="AZ27" t="str">
        <f t="shared" si="13"/>
        <v/>
      </c>
      <c r="BA27" t="str">
        <f t="shared" si="14"/>
        <v/>
      </c>
    </row>
    <row r="28" spans="1:53">
      <c r="A28" s="19">
        <f t="shared" si="15"/>
        <v>20</v>
      </c>
      <c r="B28" s="67"/>
      <c r="C28" s="68"/>
      <c r="D28" s="69"/>
      <c r="E28" s="207"/>
      <c r="F28" s="199" t="str">
        <f>IF(B28="","",VLOOKUP(B28,中学校名!$B$3:$D$120,2,TRUE))</f>
        <v/>
      </c>
      <c r="G28" s="155" t="str">
        <f t="shared" si="2"/>
        <v/>
      </c>
      <c r="H28" s="78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144" t="str">
        <f>IF($B28="","",IF(ISERROR(MATCH($B28,リレー女子申込!$Q$14:$Q$205,0)),"","○"))</f>
        <v/>
      </c>
      <c r="AI28" s="144" t="str">
        <f>IF(ISERROR(MATCH($B28,リレー女子申込!$Q$14:$Q$205,0)),"",VLOOKUP(MATCH($B28,リレー女子申込!$Q$14:$Q$205,0),リレー女子申込!$N$14:$V$205,9))</f>
        <v/>
      </c>
      <c r="AJ28" s="144" t="str">
        <f>IF($B28="","",IF(ISERROR(MATCH($B28,リレー女子申込!$AB$14:$AB$205,0)),"","○"))</f>
        <v/>
      </c>
      <c r="AK28" s="144" t="str">
        <f>IF(ISERROR(MATCH($B28,リレー女子申込!$AB$14:$AB$205,0)),"",VLOOKUP(MATCH($B28,リレー女子申込!$AB$14:$AB$205,0),リレー女子申込!$Y$14:$AG$205,9))</f>
        <v/>
      </c>
      <c r="AM28" s="124" t="str">
        <f t="shared" si="1"/>
        <v/>
      </c>
      <c r="AO28" s="2"/>
      <c r="AP28" t="str">
        <f t="shared" si="3"/>
        <v/>
      </c>
      <c r="AQ28" t="str">
        <f t="shared" si="4"/>
        <v/>
      </c>
      <c r="AR28" t="str">
        <f t="shared" si="5"/>
        <v/>
      </c>
      <c r="AS28" t="str">
        <f t="shared" si="6"/>
        <v/>
      </c>
      <c r="AT28" t="str">
        <f t="shared" si="7"/>
        <v/>
      </c>
      <c r="AU28" t="str">
        <f t="shared" si="8"/>
        <v/>
      </c>
      <c r="AV28" t="str">
        <f t="shared" si="9"/>
        <v/>
      </c>
      <c r="AW28" t="str">
        <f t="shared" si="10"/>
        <v/>
      </c>
      <c r="AX28" t="str">
        <f t="shared" si="11"/>
        <v/>
      </c>
      <c r="AY28" t="str">
        <f t="shared" si="12"/>
        <v/>
      </c>
      <c r="AZ28" t="str">
        <f t="shared" si="13"/>
        <v/>
      </c>
      <c r="BA28" t="str">
        <f t="shared" si="14"/>
        <v/>
      </c>
    </row>
    <row r="29" spans="1:53">
      <c r="A29" s="19">
        <f t="shared" si="15"/>
        <v>21</v>
      </c>
      <c r="B29" s="53"/>
      <c r="C29" s="56"/>
      <c r="D29" s="138"/>
      <c r="E29" s="202"/>
      <c r="F29" s="195" t="str">
        <f>IF(B29="","",VLOOKUP(B29,中学校名!$B$3:$D$120,2,TRUE))</f>
        <v/>
      </c>
      <c r="G29" s="153" t="str">
        <f t="shared" si="2"/>
        <v/>
      </c>
      <c r="H29" s="3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114" t="str">
        <f>IF($B29="","",IF(ISERROR(MATCH($B29,リレー女子申込!$Q$14:$Q$205,0)),"","○"))</f>
        <v/>
      </c>
      <c r="AI29" s="114" t="str">
        <f>IF(ISERROR(MATCH($B29,リレー女子申込!$Q$14:$Q$205,0)),"",VLOOKUP(MATCH($B29,リレー女子申込!$Q$14:$Q$205,0),リレー女子申込!$N$14:$V$205,9))</f>
        <v/>
      </c>
      <c r="AJ29" s="114" t="str">
        <f>IF($B29="","",IF(ISERROR(MATCH($B29,リレー女子申込!$AB$14:$AB$205,0)),"","○"))</f>
        <v/>
      </c>
      <c r="AK29" s="114" t="str">
        <f>IF(ISERROR(MATCH($B29,リレー女子申込!$AB$14:$AB$205,0)),"",VLOOKUP(MATCH($B29,リレー女子申込!$AB$14:$AB$205,0),リレー女子申込!$Y$14:$AG$205,9))</f>
        <v/>
      </c>
      <c r="AM29" s="124" t="str">
        <f t="shared" si="1"/>
        <v/>
      </c>
      <c r="AO29" s="2"/>
      <c r="AP29" t="str">
        <f t="shared" si="3"/>
        <v/>
      </c>
      <c r="AQ29" t="str">
        <f t="shared" si="4"/>
        <v/>
      </c>
      <c r="AR29" t="str">
        <f t="shared" si="5"/>
        <v/>
      </c>
      <c r="AS29" t="str">
        <f t="shared" si="6"/>
        <v/>
      </c>
      <c r="AT29" t="str">
        <f t="shared" si="7"/>
        <v/>
      </c>
      <c r="AU29" t="str">
        <f t="shared" si="8"/>
        <v/>
      </c>
      <c r="AV29" t="str">
        <f t="shared" si="9"/>
        <v/>
      </c>
      <c r="AW29" t="str">
        <f t="shared" si="10"/>
        <v/>
      </c>
      <c r="AX29" t="str">
        <f t="shared" si="11"/>
        <v/>
      </c>
      <c r="AY29" t="str">
        <f t="shared" si="12"/>
        <v/>
      </c>
      <c r="AZ29" t="str">
        <f t="shared" si="13"/>
        <v/>
      </c>
      <c r="BA29" t="str">
        <f t="shared" si="14"/>
        <v/>
      </c>
    </row>
    <row r="30" spans="1:53">
      <c r="A30" s="19">
        <f t="shared" si="15"/>
        <v>22</v>
      </c>
      <c r="B30" s="49"/>
      <c r="C30" s="57"/>
      <c r="D30" s="139"/>
      <c r="E30" s="203"/>
      <c r="F30" s="196" t="str">
        <f>IF(B30="","",VLOOKUP(B30,中学校名!$B$3:$D$120,2,TRUE))</f>
        <v/>
      </c>
      <c r="G30" s="154" t="str">
        <f t="shared" si="2"/>
        <v/>
      </c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143" t="str">
        <f>IF($B30="","",IF(ISERROR(MATCH($B30,リレー女子申込!$Q$14:$Q$205,0)),"","○"))</f>
        <v/>
      </c>
      <c r="AI30" s="143" t="str">
        <f>IF(ISERROR(MATCH($B30,リレー女子申込!$Q$14:$Q$205,0)),"",VLOOKUP(MATCH($B30,リレー女子申込!$Q$14:$Q$205,0),リレー女子申込!$N$14:$V$205,9))</f>
        <v/>
      </c>
      <c r="AJ30" s="143" t="str">
        <f>IF($B30="","",IF(ISERROR(MATCH($B30,リレー女子申込!$AB$14:$AB$205,0)),"","○"))</f>
        <v/>
      </c>
      <c r="AK30" s="143" t="str">
        <f>IF(ISERROR(MATCH($B30,リレー女子申込!$AB$14:$AB$205,0)),"",VLOOKUP(MATCH($B30,リレー女子申込!$AB$14:$AB$205,0),リレー女子申込!$Y$14:$AG$205,9))</f>
        <v/>
      </c>
      <c r="AM30" s="124" t="str">
        <f t="shared" si="1"/>
        <v/>
      </c>
      <c r="AO30" s="2"/>
      <c r="AP30" t="str">
        <f t="shared" si="3"/>
        <v/>
      </c>
      <c r="AQ30" t="str">
        <f t="shared" si="4"/>
        <v/>
      </c>
      <c r="AR30" t="str">
        <f t="shared" si="5"/>
        <v/>
      </c>
      <c r="AS30" t="str">
        <f t="shared" si="6"/>
        <v/>
      </c>
      <c r="AT30" t="str">
        <f t="shared" si="7"/>
        <v/>
      </c>
      <c r="AU30" t="str">
        <f t="shared" si="8"/>
        <v/>
      </c>
      <c r="AV30" t="str">
        <f t="shared" si="9"/>
        <v/>
      </c>
      <c r="AW30" t="str">
        <f t="shared" si="10"/>
        <v/>
      </c>
      <c r="AX30" t="str">
        <f t="shared" si="11"/>
        <v/>
      </c>
      <c r="AY30" t="str">
        <f t="shared" si="12"/>
        <v/>
      </c>
      <c r="AZ30" t="str">
        <f t="shared" si="13"/>
        <v/>
      </c>
      <c r="BA30" t="str">
        <f t="shared" si="14"/>
        <v/>
      </c>
    </row>
    <row r="31" spans="1:53">
      <c r="A31" s="19">
        <f t="shared" si="15"/>
        <v>23</v>
      </c>
      <c r="B31" s="49"/>
      <c r="C31" s="57"/>
      <c r="D31" s="139"/>
      <c r="E31" s="203"/>
      <c r="F31" s="196" t="str">
        <f>IF(B31="","",VLOOKUP(B31,中学校名!$B$3:$D$120,2,TRUE))</f>
        <v/>
      </c>
      <c r="G31" s="154" t="str">
        <f t="shared" si="2"/>
        <v/>
      </c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43" t="str">
        <f>IF($B31="","",IF(ISERROR(MATCH($B31,リレー女子申込!$Q$14:$Q$205,0)),"","○"))</f>
        <v/>
      </c>
      <c r="AI31" s="143" t="str">
        <f>IF(ISERROR(MATCH($B31,リレー女子申込!$Q$14:$Q$205,0)),"",VLOOKUP(MATCH($B31,リレー女子申込!$Q$14:$Q$205,0),リレー女子申込!$N$14:$V$205,9))</f>
        <v/>
      </c>
      <c r="AJ31" s="143" t="str">
        <f>IF($B31="","",IF(ISERROR(MATCH($B31,リレー女子申込!$AB$14:$AB$205,0)),"","○"))</f>
        <v/>
      </c>
      <c r="AK31" s="143" t="str">
        <f>IF(ISERROR(MATCH($B31,リレー女子申込!$AB$14:$AB$205,0)),"",VLOOKUP(MATCH($B31,リレー女子申込!$AB$14:$AB$205,0),リレー女子申込!$Y$14:$AG$205,9))</f>
        <v/>
      </c>
      <c r="AM31" s="124" t="str">
        <f t="shared" si="1"/>
        <v/>
      </c>
      <c r="AO31" s="2"/>
      <c r="AP31" t="str">
        <f t="shared" si="3"/>
        <v/>
      </c>
      <c r="AQ31" t="str">
        <f t="shared" si="4"/>
        <v/>
      </c>
      <c r="AR31" t="str">
        <f t="shared" si="5"/>
        <v/>
      </c>
      <c r="AS31" t="str">
        <f t="shared" si="6"/>
        <v/>
      </c>
      <c r="AT31" t="str">
        <f t="shared" si="7"/>
        <v/>
      </c>
      <c r="AU31" t="str">
        <f t="shared" si="8"/>
        <v/>
      </c>
      <c r="AV31" t="str">
        <f t="shared" si="9"/>
        <v/>
      </c>
      <c r="AW31" t="str">
        <f t="shared" si="10"/>
        <v/>
      </c>
      <c r="AX31" t="str">
        <f t="shared" si="11"/>
        <v/>
      </c>
      <c r="AY31" t="str">
        <f t="shared" si="12"/>
        <v/>
      </c>
      <c r="AZ31" t="str">
        <f t="shared" si="13"/>
        <v/>
      </c>
      <c r="BA31" t="str">
        <f t="shared" si="14"/>
        <v/>
      </c>
    </row>
    <row r="32" spans="1:53">
      <c r="A32" s="19">
        <f t="shared" si="15"/>
        <v>24</v>
      </c>
      <c r="B32" s="64"/>
      <c r="C32" s="65"/>
      <c r="D32" s="142"/>
      <c r="E32" s="204"/>
      <c r="F32" s="196" t="str">
        <f>IF(B32="","",VLOOKUP(B32,中学校名!$B$3:$D$120,2,TRUE))</f>
        <v/>
      </c>
      <c r="G32" s="156" t="str">
        <f t="shared" si="2"/>
        <v/>
      </c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143" t="str">
        <f>IF($B32="","",IF(ISERROR(MATCH($B32,リレー女子申込!$Q$14:$Q$205,0)),"","○"))</f>
        <v/>
      </c>
      <c r="AI32" s="143" t="str">
        <f>IF(ISERROR(MATCH($B32,リレー女子申込!$Q$14:$Q$205,0)),"",VLOOKUP(MATCH($B32,リレー女子申込!$Q$14:$Q$205,0),リレー女子申込!$N$14:$V$205,9))</f>
        <v/>
      </c>
      <c r="AJ32" s="143" t="str">
        <f>IF($B32="","",IF(ISERROR(MATCH($B32,リレー女子申込!$AB$14:$AB$205,0)),"","○"))</f>
        <v/>
      </c>
      <c r="AK32" s="143" t="str">
        <f>IF(ISERROR(MATCH($B32,リレー女子申込!$AB$14:$AB$205,0)),"",VLOOKUP(MATCH($B32,リレー女子申込!$AB$14:$AB$205,0),リレー女子申込!$Y$14:$AG$205,9))</f>
        <v/>
      </c>
      <c r="AM32" s="124" t="str">
        <f t="shared" si="1"/>
        <v/>
      </c>
      <c r="AO32" s="2"/>
      <c r="AP32" t="str">
        <f t="shared" si="3"/>
        <v/>
      </c>
      <c r="AQ32" t="str">
        <f t="shared" si="4"/>
        <v/>
      </c>
      <c r="AR32" t="str">
        <f t="shared" si="5"/>
        <v/>
      </c>
      <c r="AS32" t="str">
        <f t="shared" si="6"/>
        <v/>
      </c>
      <c r="AT32" t="str">
        <f t="shared" si="7"/>
        <v/>
      </c>
      <c r="AU32" t="str">
        <f t="shared" si="8"/>
        <v/>
      </c>
      <c r="AV32" t="str">
        <f t="shared" si="9"/>
        <v/>
      </c>
      <c r="AW32" t="str">
        <f t="shared" si="10"/>
        <v/>
      </c>
      <c r="AX32" t="str">
        <f t="shared" si="11"/>
        <v/>
      </c>
      <c r="AY32" t="str">
        <f t="shared" si="12"/>
        <v/>
      </c>
      <c r="AZ32" t="str">
        <f t="shared" si="13"/>
        <v/>
      </c>
      <c r="BA32" t="str">
        <f t="shared" si="14"/>
        <v/>
      </c>
    </row>
    <row r="33" spans="1:53">
      <c r="A33" s="19">
        <f t="shared" si="15"/>
        <v>25</v>
      </c>
      <c r="B33" s="49"/>
      <c r="C33" s="57"/>
      <c r="D33" s="139"/>
      <c r="E33" s="203"/>
      <c r="F33" s="196" t="str">
        <f>IF(B33="","",VLOOKUP(B33,中学校名!$B$3:$D$120,2,TRUE))</f>
        <v/>
      </c>
      <c r="G33" s="154" t="str">
        <f t="shared" si="2"/>
        <v/>
      </c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143" t="str">
        <f>IF($B33="","",IF(ISERROR(MATCH($B33,リレー女子申込!$Q$14:$Q$205,0)),"","○"))</f>
        <v/>
      </c>
      <c r="AI33" s="143" t="str">
        <f>IF(ISERROR(MATCH($B33,リレー女子申込!$Q$14:$Q$205,0)),"",VLOOKUP(MATCH($B33,リレー女子申込!$Q$14:$Q$205,0),リレー女子申込!$N$14:$V$205,9))</f>
        <v/>
      </c>
      <c r="AJ33" s="143" t="str">
        <f>IF($B33="","",IF(ISERROR(MATCH($B33,リレー女子申込!$AB$14:$AB$205,0)),"","○"))</f>
        <v/>
      </c>
      <c r="AK33" s="143" t="str">
        <f>IF(ISERROR(MATCH($B33,リレー女子申込!$AB$14:$AB$205,0)),"",VLOOKUP(MATCH($B33,リレー女子申込!$AB$14:$AB$205,0),リレー女子申込!$Y$14:$AG$205,9))</f>
        <v/>
      </c>
      <c r="AM33" s="124" t="str">
        <f t="shared" si="1"/>
        <v/>
      </c>
      <c r="AO33" s="2"/>
      <c r="AP33" t="str">
        <f t="shared" si="3"/>
        <v/>
      </c>
      <c r="AQ33" t="str">
        <f t="shared" si="4"/>
        <v/>
      </c>
      <c r="AR33" t="str">
        <f t="shared" si="5"/>
        <v/>
      </c>
      <c r="AS33" t="str">
        <f t="shared" si="6"/>
        <v/>
      </c>
      <c r="AT33" t="str">
        <f t="shared" si="7"/>
        <v/>
      </c>
      <c r="AU33" t="str">
        <f t="shared" si="8"/>
        <v/>
      </c>
      <c r="AV33" t="str">
        <f t="shared" si="9"/>
        <v/>
      </c>
      <c r="AW33" t="str">
        <f t="shared" si="10"/>
        <v/>
      </c>
      <c r="AX33" t="str">
        <f t="shared" si="11"/>
        <v/>
      </c>
      <c r="AY33" t="str">
        <f t="shared" si="12"/>
        <v/>
      </c>
      <c r="AZ33" t="str">
        <f t="shared" si="13"/>
        <v/>
      </c>
      <c r="BA33" t="str">
        <f t="shared" si="14"/>
        <v/>
      </c>
    </row>
    <row r="34" spans="1:53">
      <c r="A34" s="19">
        <f t="shared" si="15"/>
        <v>26</v>
      </c>
      <c r="B34" s="50"/>
      <c r="C34" s="59"/>
      <c r="D34" s="140"/>
      <c r="E34" s="203"/>
      <c r="F34" s="196" t="str">
        <f>IF(B34="","",VLOOKUP(B34,中学校名!$B$3:$D$120,2,TRUE))</f>
        <v/>
      </c>
      <c r="G34" s="154" t="str">
        <f t="shared" si="2"/>
        <v/>
      </c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143" t="str">
        <f>IF($B34="","",IF(ISERROR(MATCH($B34,リレー女子申込!$Q$14:$Q$205,0)),"","○"))</f>
        <v/>
      </c>
      <c r="AI34" s="143" t="str">
        <f>IF(ISERROR(MATCH($B34,リレー女子申込!$Q$14:$Q$205,0)),"",VLOOKUP(MATCH($B34,リレー女子申込!$Q$14:$Q$205,0),リレー女子申込!$N$14:$V$205,9))</f>
        <v/>
      </c>
      <c r="AJ34" s="143" t="str">
        <f>IF($B34="","",IF(ISERROR(MATCH($B34,リレー女子申込!$AB$14:$AB$205,0)),"","○"))</f>
        <v/>
      </c>
      <c r="AK34" s="143" t="str">
        <f>IF(ISERROR(MATCH($B34,リレー女子申込!$AB$14:$AB$205,0)),"",VLOOKUP(MATCH($B34,リレー女子申込!$AB$14:$AB$205,0),リレー女子申込!$Y$14:$AG$205,9))</f>
        <v/>
      </c>
      <c r="AM34" s="124" t="str">
        <f t="shared" si="1"/>
        <v/>
      </c>
      <c r="AO34" s="2"/>
      <c r="AP34" t="str">
        <f t="shared" si="3"/>
        <v/>
      </c>
      <c r="AQ34" t="str">
        <f t="shared" si="4"/>
        <v/>
      </c>
      <c r="AR34" t="str">
        <f t="shared" si="5"/>
        <v/>
      </c>
      <c r="AS34" t="str">
        <f t="shared" si="6"/>
        <v/>
      </c>
      <c r="AT34" t="str">
        <f t="shared" si="7"/>
        <v/>
      </c>
      <c r="AU34" t="str">
        <f t="shared" si="8"/>
        <v/>
      </c>
      <c r="AV34" t="str">
        <f t="shared" si="9"/>
        <v/>
      </c>
      <c r="AW34" t="str">
        <f t="shared" si="10"/>
        <v/>
      </c>
      <c r="AX34" t="str">
        <f t="shared" si="11"/>
        <v/>
      </c>
      <c r="AY34" t="str">
        <f t="shared" si="12"/>
        <v/>
      </c>
      <c r="AZ34" t="str">
        <f t="shared" si="13"/>
        <v/>
      </c>
      <c r="BA34" t="str">
        <f t="shared" si="14"/>
        <v/>
      </c>
    </row>
    <row r="35" spans="1:53">
      <c r="A35" s="19">
        <f t="shared" si="15"/>
        <v>27</v>
      </c>
      <c r="B35" s="49"/>
      <c r="C35" s="57"/>
      <c r="D35" s="139"/>
      <c r="E35" s="203"/>
      <c r="F35" s="196" t="str">
        <f>IF(B35="","",VLOOKUP(B35,中学校名!$B$3:$D$120,2,TRUE))</f>
        <v/>
      </c>
      <c r="G35" s="154" t="str">
        <f t="shared" si="2"/>
        <v/>
      </c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143" t="str">
        <f>IF($B35="","",IF(ISERROR(MATCH($B35,リレー女子申込!$Q$14:$Q$205,0)),"","○"))</f>
        <v/>
      </c>
      <c r="AI35" s="143" t="str">
        <f>IF(ISERROR(MATCH($B35,リレー女子申込!$Q$14:$Q$205,0)),"",VLOOKUP(MATCH($B35,リレー女子申込!$Q$14:$Q$205,0),リレー女子申込!$N$14:$V$205,9))</f>
        <v/>
      </c>
      <c r="AJ35" s="143" t="str">
        <f>IF($B35="","",IF(ISERROR(MATCH($B35,リレー女子申込!$AB$14:$AB$205,0)),"","○"))</f>
        <v/>
      </c>
      <c r="AK35" s="143" t="str">
        <f>IF(ISERROR(MATCH($B35,リレー女子申込!$AB$14:$AB$205,0)),"",VLOOKUP(MATCH($B35,リレー女子申込!$AB$14:$AB$205,0),リレー女子申込!$Y$14:$AG$205,9))</f>
        <v/>
      </c>
      <c r="AM35" s="124" t="str">
        <f t="shared" si="1"/>
        <v/>
      </c>
      <c r="AO35" s="2"/>
      <c r="AP35" t="str">
        <f t="shared" si="3"/>
        <v/>
      </c>
      <c r="AQ35" t="str">
        <f t="shared" si="4"/>
        <v/>
      </c>
      <c r="AR35" t="str">
        <f t="shared" si="5"/>
        <v/>
      </c>
      <c r="AS35" t="str">
        <f t="shared" si="6"/>
        <v/>
      </c>
      <c r="AT35" t="str">
        <f t="shared" si="7"/>
        <v/>
      </c>
      <c r="AU35" t="str">
        <f t="shared" si="8"/>
        <v/>
      </c>
      <c r="AV35" t="str">
        <f t="shared" si="9"/>
        <v/>
      </c>
      <c r="AW35" t="str">
        <f t="shared" si="10"/>
        <v/>
      </c>
      <c r="AX35" t="str">
        <f t="shared" si="11"/>
        <v/>
      </c>
      <c r="AY35" t="str">
        <f t="shared" si="12"/>
        <v/>
      </c>
      <c r="AZ35" t="str">
        <f t="shared" si="13"/>
        <v/>
      </c>
      <c r="BA35" t="str">
        <f t="shared" si="14"/>
        <v/>
      </c>
    </row>
    <row r="36" spans="1:53">
      <c r="A36" s="19">
        <f t="shared" si="15"/>
        <v>28</v>
      </c>
      <c r="B36" s="50"/>
      <c r="C36" s="59"/>
      <c r="D36" s="140"/>
      <c r="E36" s="203"/>
      <c r="F36" s="196" t="str">
        <f>IF(B36="","",VLOOKUP(B36,中学校名!$B$3:$D$120,2,TRUE))</f>
        <v/>
      </c>
      <c r="G36" s="154" t="str">
        <f t="shared" si="2"/>
        <v/>
      </c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143" t="str">
        <f>IF($B36="","",IF(ISERROR(MATCH($B36,リレー女子申込!$Q$14:$Q$205,0)),"","○"))</f>
        <v/>
      </c>
      <c r="AI36" s="143" t="str">
        <f>IF(ISERROR(MATCH($B36,リレー女子申込!$Q$14:$Q$205,0)),"",VLOOKUP(MATCH($B36,リレー女子申込!$Q$14:$Q$205,0),リレー女子申込!$N$14:$V$205,9))</f>
        <v/>
      </c>
      <c r="AJ36" s="143" t="str">
        <f>IF($B36="","",IF(ISERROR(MATCH($B36,リレー女子申込!$AB$14:$AB$205,0)),"","○"))</f>
        <v/>
      </c>
      <c r="AK36" s="143" t="str">
        <f>IF(ISERROR(MATCH($B36,リレー女子申込!$AB$14:$AB$205,0)),"",VLOOKUP(MATCH($B36,リレー女子申込!$AB$14:$AB$205,0),リレー女子申込!$Y$14:$AG$205,9))</f>
        <v/>
      </c>
      <c r="AM36" s="124" t="str">
        <f t="shared" si="1"/>
        <v/>
      </c>
      <c r="AO36" s="2"/>
      <c r="AP36" t="str">
        <f t="shared" si="3"/>
        <v/>
      </c>
      <c r="AQ36" t="str">
        <f t="shared" si="4"/>
        <v/>
      </c>
      <c r="AR36" t="str">
        <f t="shared" si="5"/>
        <v/>
      </c>
      <c r="AS36" t="str">
        <f t="shared" si="6"/>
        <v/>
      </c>
      <c r="AT36" t="str">
        <f t="shared" si="7"/>
        <v/>
      </c>
      <c r="AU36" t="str">
        <f t="shared" si="8"/>
        <v/>
      </c>
      <c r="AV36" t="str">
        <f t="shared" si="9"/>
        <v/>
      </c>
      <c r="AW36" t="str">
        <f t="shared" si="10"/>
        <v/>
      </c>
      <c r="AX36" t="str">
        <f t="shared" si="11"/>
        <v/>
      </c>
      <c r="AY36" t="str">
        <f t="shared" si="12"/>
        <v/>
      </c>
      <c r="AZ36" t="str">
        <f t="shared" si="13"/>
        <v/>
      </c>
      <c r="BA36" t="str">
        <f t="shared" si="14"/>
        <v/>
      </c>
    </row>
    <row r="37" spans="1:53">
      <c r="A37" s="19">
        <f t="shared" si="15"/>
        <v>29</v>
      </c>
      <c r="B37" s="49"/>
      <c r="C37" s="57"/>
      <c r="D37" s="139"/>
      <c r="E37" s="203"/>
      <c r="F37" s="196" t="str">
        <f>IF(B37="","",VLOOKUP(B37,中学校名!$B$3:$D$120,2,TRUE))</f>
        <v/>
      </c>
      <c r="G37" s="154" t="str">
        <f t="shared" si="2"/>
        <v/>
      </c>
      <c r="H37" s="39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143" t="str">
        <f>IF($B37="","",IF(ISERROR(MATCH($B37,リレー女子申込!$Q$14:$Q$205,0)),"","○"))</f>
        <v/>
      </c>
      <c r="AI37" s="143" t="str">
        <f>IF(ISERROR(MATCH($B37,リレー女子申込!$Q$14:$Q$205,0)),"",VLOOKUP(MATCH($B37,リレー女子申込!$Q$14:$Q$205,0),リレー女子申込!$N$14:$V$205,9))</f>
        <v/>
      </c>
      <c r="AJ37" s="143" t="str">
        <f>IF($B37="","",IF(ISERROR(MATCH($B37,リレー女子申込!$AB$14:$AB$205,0)),"","○"))</f>
        <v/>
      </c>
      <c r="AK37" s="143" t="str">
        <f>IF(ISERROR(MATCH($B37,リレー女子申込!$AB$14:$AB$205,0)),"",VLOOKUP(MATCH($B37,リレー女子申込!$AB$14:$AB$205,0),リレー女子申込!$Y$14:$AG$205,9))</f>
        <v/>
      </c>
      <c r="AM37" s="124" t="str">
        <f t="shared" si="1"/>
        <v/>
      </c>
      <c r="AO37" s="2"/>
      <c r="AP37" t="str">
        <f t="shared" si="3"/>
        <v/>
      </c>
      <c r="AQ37" t="str">
        <f t="shared" si="4"/>
        <v/>
      </c>
      <c r="AR37" t="str">
        <f t="shared" si="5"/>
        <v/>
      </c>
      <c r="AS37" t="str">
        <f t="shared" si="6"/>
        <v/>
      </c>
      <c r="AT37" t="str">
        <f t="shared" si="7"/>
        <v/>
      </c>
      <c r="AU37" t="str">
        <f t="shared" si="8"/>
        <v/>
      </c>
      <c r="AV37" t="str">
        <f t="shared" si="9"/>
        <v/>
      </c>
      <c r="AW37" t="str">
        <f t="shared" si="10"/>
        <v/>
      </c>
      <c r="AX37" t="str">
        <f t="shared" si="11"/>
        <v/>
      </c>
      <c r="AY37" t="str">
        <f t="shared" si="12"/>
        <v/>
      </c>
      <c r="AZ37" t="str">
        <f t="shared" si="13"/>
        <v/>
      </c>
      <c r="BA37" t="str">
        <f t="shared" si="14"/>
        <v/>
      </c>
    </row>
    <row r="38" spans="1:53">
      <c r="A38" s="19">
        <f t="shared" si="15"/>
        <v>30</v>
      </c>
      <c r="B38" s="55"/>
      <c r="C38" s="60"/>
      <c r="D38" s="141"/>
      <c r="E38" s="205"/>
      <c r="F38" s="197" t="str">
        <f>IF(B38="","",VLOOKUP(B38,中学校名!$B$3:$D$120,2,TRUE))</f>
        <v/>
      </c>
      <c r="G38" s="157" t="str">
        <f t="shared" si="2"/>
        <v/>
      </c>
      <c r="H38" s="84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144" t="str">
        <f>IF($B38="","",IF(ISERROR(MATCH($B38,リレー女子申込!$Q$14:$Q$205,0)),"","○"))</f>
        <v/>
      </c>
      <c r="AI38" s="144" t="str">
        <f>IF(ISERROR(MATCH($B38,リレー女子申込!$Q$14:$Q$205,0)),"",VLOOKUP(MATCH($B38,リレー女子申込!$Q$14:$Q$205,0),リレー女子申込!$N$14:$V$205,9))</f>
        <v/>
      </c>
      <c r="AJ38" s="144" t="str">
        <f>IF($B38="","",IF(ISERROR(MATCH($B38,リレー女子申込!$AB$14:$AB$205,0)),"","○"))</f>
        <v/>
      </c>
      <c r="AK38" s="144" t="str">
        <f>IF(ISERROR(MATCH($B38,リレー女子申込!$AB$14:$AB$205,0)),"",VLOOKUP(MATCH($B38,リレー女子申込!$AB$14:$AB$205,0),リレー女子申込!$Y$14:$AG$205,9))</f>
        <v/>
      </c>
      <c r="AM38" s="124" t="str">
        <f t="shared" si="1"/>
        <v/>
      </c>
      <c r="AO38" s="2"/>
      <c r="AP38" t="str">
        <f t="shared" si="3"/>
        <v/>
      </c>
      <c r="AQ38" t="str">
        <f t="shared" si="4"/>
        <v/>
      </c>
      <c r="AR38" t="str">
        <f t="shared" si="5"/>
        <v/>
      </c>
      <c r="AS38" t="str">
        <f t="shared" si="6"/>
        <v/>
      </c>
      <c r="AT38" t="str">
        <f t="shared" si="7"/>
        <v/>
      </c>
      <c r="AU38" t="str">
        <f t="shared" si="8"/>
        <v/>
      </c>
      <c r="AV38" t="str">
        <f t="shared" si="9"/>
        <v/>
      </c>
      <c r="AW38" t="str">
        <f t="shared" si="10"/>
        <v/>
      </c>
      <c r="AX38" t="str">
        <f t="shared" si="11"/>
        <v/>
      </c>
      <c r="AY38" t="str">
        <f t="shared" si="12"/>
        <v/>
      </c>
      <c r="AZ38" t="str">
        <f t="shared" si="13"/>
        <v/>
      </c>
      <c r="BA38" t="str">
        <f t="shared" si="14"/>
        <v/>
      </c>
    </row>
    <row r="39" spans="1:53">
      <c r="A39" s="19">
        <f t="shared" si="15"/>
        <v>31</v>
      </c>
      <c r="B39" s="64"/>
      <c r="C39" s="65"/>
      <c r="D39" s="66"/>
      <c r="E39" s="206"/>
      <c r="F39" s="198" t="str">
        <f>IF(B39="","",VLOOKUP(B39,中学校名!$B$3:$D$120,2,TRUE))</f>
        <v/>
      </c>
      <c r="G39" s="156" t="str">
        <f t="shared" si="2"/>
        <v/>
      </c>
      <c r="H39" s="81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114" t="str">
        <f>IF($B39="","",IF(ISERROR(MATCH($B39,リレー女子申込!$Q$14:$Q$205,0)),"","○"))</f>
        <v/>
      </c>
      <c r="AI39" s="114" t="str">
        <f>IF(ISERROR(MATCH($B39,リレー女子申込!$Q$14:$Q$205,0)),"",VLOOKUP(MATCH($B39,リレー女子申込!$Q$14:$Q$205,0),リレー女子申込!$N$14:$V$205,9))</f>
        <v/>
      </c>
      <c r="AJ39" s="114" t="str">
        <f>IF($B39="","",IF(ISERROR(MATCH($B39,リレー女子申込!$AB$14:$AB$205,0)),"","○"))</f>
        <v/>
      </c>
      <c r="AK39" s="114" t="str">
        <f>IF(ISERROR(MATCH($B39,リレー女子申込!$AB$14:$AB$205,0)),"",VLOOKUP(MATCH($B39,リレー女子申込!$AB$14:$AB$205,0),リレー女子申込!$Y$14:$AG$205,9))</f>
        <v/>
      </c>
      <c r="AM39" s="124" t="str">
        <f t="shared" si="1"/>
        <v/>
      </c>
      <c r="AO39" s="2"/>
      <c r="AP39" t="str">
        <f t="shared" si="3"/>
        <v/>
      </c>
      <c r="AQ39" t="str">
        <f t="shared" si="4"/>
        <v/>
      </c>
      <c r="AR39" t="str">
        <f t="shared" si="5"/>
        <v/>
      </c>
      <c r="AS39" t="str">
        <f t="shared" si="6"/>
        <v/>
      </c>
      <c r="AT39" t="str">
        <f t="shared" si="7"/>
        <v/>
      </c>
      <c r="AU39" t="str">
        <f t="shared" si="8"/>
        <v/>
      </c>
      <c r="AV39" t="str">
        <f t="shared" si="9"/>
        <v/>
      </c>
      <c r="AW39" t="str">
        <f t="shared" si="10"/>
        <v/>
      </c>
      <c r="AX39" t="str">
        <f t="shared" si="11"/>
        <v/>
      </c>
      <c r="AY39" t="str">
        <f t="shared" si="12"/>
        <v/>
      </c>
      <c r="AZ39" t="str">
        <f t="shared" si="13"/>
        <v/>
      </c>
      <c r="BA39" t="str">
        <f t="shared" si="14"/>
        <v/>
      </c>
    </row>
    <row r="40" spans="1:53">
      <c r="A40" s="19">
        <f t="shared" si="15"/>
        <v>32</v>
      </c>
      <c r="B40" s="49"/>
      <c r="C40" s="57"/>
      <c r="D40" s="47"/>
      <c r="E40" s="203"/>
      <c r="F40" s="196" t="str">
        <f>IF(B40="","",VLOOKUP(B40,中学校名!$B$3:$D$120,2,TRUE))</f>
        <v/>
      </c>
      <c r="G40" s="154" t="str">
        <f t="shared" si="2"/>
        <v/>
      </c>
      <c r="H40" s="39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143" t="str">
        <f>IF($B40="","",IF(ISERROR(MATCH($B40,リレー女子申込!$Q$14:$Q$205,0)),"","○"))</f>
        <v/>
      </c>
      <c r="AI40" s="143" t="str">
        <f>IF(ISERROR(MATCH($B40,リレー女子申込!$Q$14:$Q$205,0)),"",VLOOKUP(MATCH($B40,リレー女子申込!$Q$14:$Q$205,0),リレー女子申込!$N$14:$V$205,9))</f>
        <v/>
      </c>
      <c r="AJ40" s="143" t="str">
        <f>IF($B40="","",IF(ISERROR(MATCH($B40,リレー女子申込!$AB$14:$AB$205,0)),"","○"))</f>
        <v/>
      </c>
      <c r="AK40" s="143" t="str">
        <f>IF(ISERROR(MATCH($B40,リレー女子申込!$AB$14:$AB$205,0)),"",VLOOKUP(MATCH($B40,リレー女子申込!$AB$14:$AB$205,0),リレー女子申込!$Y$14:$AG$205,9))</f>
        <v/>
      </c>
      <c r="AM40" s="124" t="str">
        <f t="shared" si="1"/>
        <v/>
      </c>
      <c r="AO40" s="2"/>
      <c r="AP40" t="str">
        <f t="shared" si="3"/>
        <v/>
      </c>
      <c r="AQ40" t="str">
        <f t="shared" si="4"/>
        <v/>
      </c>
      <c r="AR40" t="str">
        <f t="shared" si="5"/>
        <v/>
      </c>
      <c r="AS40" t="str">
        <f t="shared" si="6"/>
        <v/>
      </c>
      <c r="AT40" t="str">
        <f t="shared" si="7"/>
        <v/>
      </c>
      <c r="AU40" t="str">
        <f t="shared" si="8"/>
        <v/>
      </c>
      <c r="AV40" t="str">
        <f t="shared" si="9"/>
        <v/>
      </c>
      <c r="AW40" t="str">
        <f t="shared" si="10"/>
        <v/>
      </c>
      <c r="AX40" t="str">
        <f t="shared" si="11"/>
        <v/>
      </c>
      <c r="AY40" t="str">
        <f t="shared" si="12"/>
        <v/>
      </c>
      <c r="AZ40" t="str">
        <f t="shared" si="13"/>
        <v/>
      </c>
      <c r="BA40" t="str">
        <f t="shared" si="14"/>
        <v/>
      </c>
    </row>
    <row r="41" spans="1:53">
      <c r="A41" s="19">
        <f t="shared" si="15"/>
        <v>33</v>
      </c>
      <c r="B41" s="49"/>
      <c r="C41" s="57"/>
      <c r="D41" s="47"/>
      <c r="E41" s="203"/>
      <c r="F41" s="196" t="str">
        <f>IF(B41="","",VLOOKUP(B41,中学校名!$B$3:$D$120,2,TRUE))</f>
        <v/>
      </c>
      <c r="G41" s="154" t="str">
        <f t="shared" si="2"/>
        <v/>
      </c>
      <c r="H41" s="39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143" t="str">
        <f>IF($B41="","",IF(ISERROR(MATCH($B41,リレー女子申込!$Q$14:$Q$205,0)),"","○"))</f>
        <v/>
      </c>
      <c r="AI41" s="143" t="str">
        <f>IF(ISERROR(MATCH($B41,リレー女子申込!$Q$14:$Q$205,0)),"",VLOOKUP(MATCH($B41,リレー女子申込!$Q$14:$Q$205,0),リレー女子申込!$N$14:$V$205,9))</f>
        <v/>
      </c>
      <c r="AJ41" s="143" t="str">
        <f>IF($B41="","",IF(ISERROR(MATCH($B41,リレー女子申込!$AB$14:$AB$205,0)),"","○"))</f>
        <v/>
      </c>
      <c r="AK41" s="143" t="str">
        <f>IF(ISERROR(MATCH($B41,リレー女子申込!$AB$14:$AB$205,0)),"",VLOOKUP(MATCH($B41,リレー女子申込!$AB$14:$AB$205,0),リレー女子申込!$Y$14:$AG$205,9))</f>
        <v/>
      </c>
      <c r="AM41" s="124" t="str">
        <f t="shared" si="1"/>
        <v/>
      </c>
      <c r="AO41" s="2"/>
      <c r="AP41" t="str">
        <f t="shared" si="3"/>
        <v/>
      </c>
      <c r="AQ41" t="str">
        <f t="shared" si="4"/>
        <v/>
      </c>
      <c r="AR41" t="str">
        <f t="shared" si="5"/>
        <v/>
      </c>
      <c r="AS41" t="str">
        <f t="shared" si="6"/>
        <v/>
      </c>
      <c r="AT41" t="str">
        <f t="shared" si="7"/>
        <v/>
      </c>
      <c r="AU41" t="str">
        <f t="shared" si="8"/>
        <v/>
      </c>
      <c r="AV41" t="str">
        <f t="shared" si="9"/>
        <v/>
      </c>
      <c r="AW41" t="str">
        <f t="shared" si="10"/>
        <v/>
      </c>
      <c r="AX41" t="str">
        <f t="shared" si="11"/>
        <v/>
      </c>
      <c r="AY41" t="str">
        <f t="shared" si="12"/>
        <v/>
      </c>
      <c r="AZ41" t="str">
        <f t="shared" si="13"/>
        <v/>
      </c>
      <c r="BA41" t="str">
        <f t="shared" si="14"/>
        <v/>
      </c>
    </row>
    <row r="42" spans="1:53">
      <c r="A42" s="19">
        <f t="shared" ref="A42:A73" si="16">IF(COUNTIF($C$9:$C$108,C42)&gt;=2,$A$112,A41+1)</f>
        <v>34</v>
      </c>
      <c r="B42" s="64"/>
      <c r="C42" s="65"/>
      <c r="D42" s="66"/>
      <c r="E42" s="203"/>
      <c r="F42" s="196" t="str">
        <f>IF(B42="","",VLOOKUP(B42,中学校名!$B$3:$D$120,2,TRUE))</f>
        <v/>
      </c>
      <c r="G42" s="156" t="str">
        <f t="shared" si="2"/>
        <v/>
      </c>
      <c r="H42" s="39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143" t="str">
        <f>IF($B42="","",IF(ISERROR(MATCH($B42,リレー女子申込!$Q$14:$Q$205,0)),"","○"))</f>
        <v/>
      </c>
      <c r="AI42" s="143" t="str">
        <f>IF(ISERROR(MATCH($B42,リレー女子申込!$Q$14:$Q$205,0)),"",VLOOKUP(MATCH($B42,リレー女子申込!$Q$14:$Q$205,0),リレー女子申込!$N$14:$V$205,9))</f>
        <v/>
      </c>
      <c r="AJ42" s="143" t="str">
        <f>IF($B42="","",IF(ISERROR(MATCH($B42,リレー女子申込!$AB$14:$AB$205,0)),"","○"))</f>
        <v/>
      </c>
      <c r="AK42" s="143" t="str">
        <f>IF(ISERROR(MATCH($B42,リレー女子申込!$AB$14:$AB$205,0)),"",VLOOKUP(MATCH($B42,リレー女子申込!$AB$14:$AB$205,0),リレー女子申込!$Y$14:$AG$205,9))</f>
        <v/>
      </c>
      <c r="AM42" s="124" t="str">
        <f t="shared" si="1"/>
        <v/>
      </c>
      <c r="AO42" s="2"/>
      <c r="AP42" t="str">
        <f t="shared" si="3"/>
        <v/>
      </c>
      <c r="AQ42" t="str">
        <f t="shared" si="4"/>
        <v/>
      </c>
      <c r="AR42" t="str">
        <f t="shared" si="5"/>
        <v/>
      </c>
      <c r="AS42" t="str">
        <f t="shared" si="6"/>
        <v/>
      </c>
      <c r="AT42" t="str">
        <f t="shared" si="7"/>
        <v/>
      </c>
      <c r="AU42" t="str">
        <f t="shared" si="8"/>
        <v/>
      </c>
      <c r="AV42" t="str">
        <f t="shared" si="9"/>
        <v/>
      </c>
      <c r="AW42" t="str">
        <f t="shared" si="10"/>
        <v/>
      </c>
      <c r="AX42" t="str">
        <f t="shared" si="11"/>
        <v/>
      </c>
      <c r="AY42" t="str">
        <f t="shared" si="12"/>
        <v/>
      </c>
      <c r="AZ42" t="str">
        <f t="shared" si="13"/>
        <v/>
      </c>
      <c r="BA42" t="str">
        <f t="shared" si="14"/>
        <v/>
      </c>
    </row>
    <row r="43" spans="1:53">
      <c r="A43" s="19">
        <f t="shared" si="16"/>
        <v>35</v>
      </c>
      <c r="B43" s="49"/>
      <c r="C43" s="57"/>
      <c r="D43" s="47"/>
      <c r="E43" s="203"/>
      <c r="F43" s="196" t="str">
        <f>IF(B43="","",VLOOKUP(B43,中学校名!$B$3:$D$120,2,TRUE))</f>
        <v/>
      </c>
      <c r="G43" s="154" t="str">
        <f t="shared" si="2"/>
        <v/>
      </c>
      <c r="H43" s="39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143" t="str">
        <f>IF($B43="","",IF(ISERROR(MATCH($B43,リレー女子申込!$Q$14:$Q$205,0)),"","○"))</f>
        <v/>
      </c>
      <c r="AI43" s="143" t="str">
        <f>IF(ISERROR(MATCH($B43,リレー女子申込!$Q$14:$Q$205,0)),"",VLOOKUP(MATCH($B43,リレー女子申込!$Q$14:$Q$205,0),リレー女子申込!$N$14:$V$205,9))</f>
        <v/>
      </c>
      <c r="AJ43" s="143" t="str">
        <f>IF($B43="","",IF(ISERROR(MATCH($B43,リレー女子申込!$AB$14:$AB$205,0)),"","○"))</f>
        <v/>
      </c>
      <c r="AK43" s="143" t="str">
        <f>IF(ISERROR(MATCH($B43,リレー女子申込!$AB$14:$AB$205,0)),"",VLOOKUP(MATCH($B43,リレー女子申込!$AB$14:$AB$205,0),リレー女子申込!$Y$14:$AG$205,9))</f>
        <v/>
      </c>
      <c r="AM43" s="124" t="str">
        <f t="shared" si="1"/>
        <v/>
      </c>
      <c r="AO43" s="2"/>
      <c r="AP43" t="str">
        <f t="shared" si="3"/>
        <v/>
      </c>
      <c r="AQ43" t="str">
        <f t="shared" si="4"/>
        <v/>
      </c>
      <c r="AR43" t="str">
        <f t="shared" si="5"/>
        <v/>
      </c>
      <c r="AS43" t="str">
        <f t="shared" si="6"/>
        <v/>
      </c>
      <c r="AT43" t="str">
        <f t="shared" si="7"/>
        <v/>
      </c>
      <c r="AU43" t="str">
        <f t="shared" si="8"/>
        <v/>
      </c>
      <c r="AV43" t="str">
        <f t="shared" si="9"/>
        <v/>
      </c>
      <c r="AW43" t="str">
        <f t="shared" si="10"/>
        <v/>
      </c>
      <c r="AX43" t="str">
        <f t="shared" si="11"/>
        <v/>
      </c>
      <c r="AY43" t="str">
        <f t="shared" si="12"/>
        <v/>
      </c>
      <c r="AZ43" t="str">
        <f t="shared" si="13"/>
        <v/>
      </c>
      <c r="BA43" t="str">
        <f t="shared" si="14"/>
        <v/>
      </c>
    </row>
    <row r="44" spans="1:53">
      <c r="A44" s="19">
        <f t="shared" si="16"/>
        <v>36</v>
      </c>
      <c r="B44" s="49"/>
      <c r="C44" s="57"/>
      <c r="D44" s="47"/>
      <c r="E44" s="203"/>
      <c r="F44" s="196" t="str">
        <f>IF(B44="","",VLOOKUP(B44,中学校名!$B$3:$D$120,2,TRUE))</f>
        <v/>
      </c>
      <c r="G44" s="154" t="str">
        <f t="shared" si="2"/>
        <v/>
      </c>
      <c r="H44" s="39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143" t="str">
        <f>IF($B44="","",IF(ISERROR(MATCH($B44,リレー女子申込!$Q$14:$Q$205,0)),"","○"))</f>
        <v/>
      </c>
      <c r="AI44" s="143" t="str">
        <f>IF(ISERROR(MATCH($B44,リレー女子申込!$Q$14:$Q$205,0)),"",VLOOKUP(MATCH($B44,リレー女子申込!$Q$14:$Q$205,0),リレー女子申込!$N$14:$V$205,9))</f>
        <v/>
      </c>
      <c r="AJ44" s="143" t="str">
        <f>IF($B44="","",IF(ISERROR(MATCH($B44,リレー女子申込!$AB$14:$AB$205,0)),"","○"))</f>
        <v/>
      </c>
      <c r="AK44" s="143" t="str">
        <f>IF(ISERROR(MATCH($B44,リレー女子申込!$AB$14:$AB$205,0)),"",VLOOKUP(MATCH($B44,リレー女子申込!$AB$14:$AB$205,0),リレー女子申込!$Y$14:$AG$205,9))</f>
        <v/>
      </c>
      <c r="AM44" s="124" t="str">
        <f t="shared" si="1"/>
        <v/>
      </c>
      <c r="AO44" s="2"/>
      <c r="AP44" t="str">
        <f t="shared" si="3"/>
        <v/>
      </c>
      <c r="AQ44" t="str">
        <f t="shared" si="4"/>
        <v/>
      </c>
      <c r="AR44" t="str">
        <f t="shared" si="5"/>
        <v/>
      </c>
      <c r="AS44" t="str">
        <f t="shared" si="6"/>
        <v/>
      </c>
      <c r="AT44" t="str">
        <f t="shared" si="7"/>
        <v/>
      </c>
      <c r="AU44" t="str">
        <f t="shared" si="8"/>
        <v/>
      </c>
      <c r="AV44" t="str">
        <f t="shared" si="9"/>
        <v/>
      </c>
      <c r="AW44" t="str">
        <f t="shared" si="10"/>
        <v/>
      </c>
      <c r="AX44" t="str">
        <f t="shared" si="11"/>
        <v/>
      </c>
      <c r="AY44" t="str">
        <f t="shared" si="12"/>
        <v/>
      </c>
      <c r="AZ44" t="str">
        <f t="shared" si="13"/>
        <v/>
      </c>
      <c r="BA44" t="str">
        <f t="shared" si="14"/>
        <v/>
      </c>
    </row>
    <row r="45" spans="1:53">
      <c r="A45" s="19">
        <f t="shared" si="16"/>
        <v>37</v>
      </c>
      <c r="B45" s="49"/>
      <c r="C45" s="65"/>
      <c r="D45" s="47"/>
      <c r="E45" s="203"/>
      <c r="F45" s="196" t="str">
        <f>IF(B45="","",VLOOKUP(B45,中学校名!$B$3:$D$120,2,TRUE))</f>
        <v/>
      </c>
      <c r="G45" s="154" t="str">
        <f t="shared" si="2"/>
        <v/>
      </c>
      <c r="H45" s="39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143" t="str">
        <f>IF($B45="","",IF(ISERROR(MATCH($B45,リレー女子申込!$Q$14:$Q$205,0)),"","○"))</f>
        <v/>
      </c>
      <c r="AI45" s="143" t="str">
        <f>IF(ISERROR(MATCH($B45,リレー女子申込!$Q$14:$Q$205,0)),"",VLOOKUP(MATCH($B45,リレー女子申込!$Q$14:$Q$205,0),リレー女子申込!$N$14:$V$205,9))</f>
        <v/>
      </c>
      <c r="AJ45" s="143" t="str">
        <f>IF($B45="","",IF(ISERROR(MATCH($B45,リレー女子申込!$AB$14:$AB$205,0)),"","○"))</f>
        <v/>
      </c>
      <c r="AK45" s="143" t="str">
        <f>IF(ISERROR(MATCH($B45,リレー女子申込!$AB$14:$AB$205,0)),"",VLOOKUP(MATCH($B45,リレー女子申込!$AB$14:$AB$205,0),リレー女子申込!$Y$14:$AG$205,9))</f>
        <v/>
      </c>
      <c r="AM45" s="124" t="str">
        <f t="shared" si="1"/>
        <v/>
      </c>
      <c r="AO45" s="2"/>
      <c r="AP45" t="str">
        <f t="shared" si="3"/>
        <v/>
      </c>
      <c r="AQ45" t="str">
        <f t="shared" si="4"/>
        <v/>
      </c>
      <c r="AR45" t="str">
        <f t="shared" si="5"/>
        <v/>
      </c>
      <c r="AS45" t="str">
        <f t="shared" si="6"/>
        <v/>
      </c>
      <c r="AT45" t="str">
        <f t="shared" si="7"/>
        <v/>
      </c>
      <c r="AU45" t="str">
        <f t="shared" si="8"/>
        <v/>
      </c>
      <c r="AV45" t="str">
        <f t="shared" si="9"/>
        <v/>
      </c>
      <c r="AW45" t="str">
        <f t="shared" si="10"/>
        <v/>
      </c>
      <c r="AX45" t="str">
        <f t="shared" si="11"/>
        <v/>
      </c>
      <c r="AY45" t="str">
        <f t="shared" si="12"/>
        <v/>
      </c>
      <c r="AZ45" t="str">
        <f t="shared" si="13"/>
        <v/>
      </c>
      <c r="BA45" t="str">
        <f t="shared" si="14"/>
        <v/>
      </c>
    </row>
    <row r="46" spans="1:53">
      <c r="A46" s="19">
        <f t="shared" si="16"/>
        <v>38</v>
      </c>
      <c r="B46" s="49"/>
      <c r="C46" s="57"/>
      <c r="D46" s="47"/>
      <c r="E46" s="203"/>
      <c r="F46" s="196" t="str">
        <f>IF(B46="","",VLOOKUP(B46,中学校名!$B$3:$D$120,2,TRUE))</f>
        <v/>
      </c>
      <c r="G46" s="154" t="str">
        <f t="shared" si="2"/>
        <v/>
      </c>
      <c r="H46" s="39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143" t="str">
        <f>IF($B46="","",IF(ISERROR(MATCH($B46,リレー女子申込!$Q$14:$Q$205,0)),"","○"))</f>
        <v/>
      </c>
      <c r="AI46" s="143" t="str">
        <f>IF(ISERROR(MATCH($B46,リレー女子申込!$Q$14:$Q$205,0)),"",VLOOKUP(MATCH($B46,リレー女子申込!$Q$14:$Q$205,0),リレー女子申込!$N$14:$V$205,9))</f>
        <v/>
      </c>
      <c r="AJ46" s="143" t="str">
        <f>IF($B46="","",IF(ISERROR(MATCH($B46,リレー女子申込!$AB$14:$AB$205,0)),"","○"))</f>
        <v/>
      </c>
      <c r="AK46" s="143" t="str">
        <f>IF(ISERROR(MATCH($B46,リレー女子申込!$AB$14:$AB$205,0)),"",VLOOKUP(MATCH($B46,リレー女子申込!$AB$14:$AB$205,0),リレー女子申込!$Y$14:$AG$205,9))</f>
        <v/>
      </c>
      <c r="AM46" s="124" t="str">
        <f t="shared" si="1"/>
        <v/>
      </c>
      <c r="AO46" s="2"/>
      <c r="AP46" t="str">
        <f t="shared" si="3"/>
        <v/>
      </c>
      <c r="AQ46" t="str">
        <f t="shared" si="4"/>
        <v/>
      </c>
      <c r="AR46" t="str">
        <f t="shared" si="5"/>
        <v/>
      </c>
      <c r="AS46" t="str">
        <f t="shared" si="6"/>
        <v/>
      </c>
      <c r="AT46" t="str">
        <f t="shared" si="7"/>
        <v/>
      </c>
      <c r="AU46" t="str">
        <f t="shared" si="8"/>
        <v/>
      </c>
      <c r="AV46" t="str">
        <f t="shared" si="9"/>
        <v/>
      </c>
      <c r="AW46" t="str">
        <f t="shared" si="10"/>
        <v/>
      </c>
      <c r="AX46" t="str">
        <f t="shared" si="11"/>
        <v/>
      </c>
      <c r="AY46" t="str">
        <f t="shared" si="12"/>
        <v/>
      </c>
      <c r="AZ46" t="str">
        <f t="shared" si="13"/>
        <v/>
      </c>
      <c r="BA46" t="str">
        <f t="shared" si="14"/>
        <v/>
      </c>
    </row>
    <row r="47" spans="1:53">
      <c r="A47" s="19">
        <f t="shared" si="16"/>
        <v>39</v>
      </c>
      <c r="B47" s="49"/>
      <c r="C47" s="57"/>
      <c r="D47" s="47"/>
      <c r="E47" s="203"/>
      <c r="F47" s="196" t="str">
        <f>IF(B47="","",VLOOKUP(B47,中学校名!$B$3:$D$120,2,TRUE))</f>
        <v/>
      </c>
      <c r="G47" s="154" t="str">
        <f t="shared" si="2"/>
        <v/>
      </c>
      <c r="H47" s="39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143" t="str">
        <f>IF($B47="","",IF(ISERROR(MATCH($B47,リレー女子申込!$Q$14:$Q$205,0)),"","○"))</f>
        <v/>
      </c>
      <c r="AI47" s="143" t="str">
        <f>IF(ISERROR(MATCH($B47,リレー女子申込!$Q$14:$Q$205,0)),"",VLOOKUP(MATCH($B47,リレー女子申込!$Q$14:$Q$205,0),リレー女子申込!$N$14:$V$205,9))</f>
        <v/>
      </c>
      <c r="AJ47" s="143" t="str">
        <f>IF($B47="","",IF(ISERROR(MATCH($B47,リレー女子申込!$AB$14:$AB$205,0)),"","○"))</f>
        <v/>
      </c>
      <c r="AK47" s="143" t="str">
        <f>IF(ISERROR(MATCH($B47,リレー女子申込!$AB$14:$AB$205,0)),"",VLOOKUP(MATCH($B47,リレー女子申込!$AB$14:$AB$205,0),リレー女子申込!$Y$14:$AG$205,9))</f>
        <v/>
      </c>
      <c r="AM47" s="124" t="str">
        <f t="shared" si="1"/>
        <v/>
      </c>
      <c r="AO47" s="2"/>
      <c r="AP47" t="str">
        <f t="shared" si="3"/>
        <v/>
      </c>
      <c r="AQ47" t="str">
        <f t="shared" si="4"/>
        <v/>
      </c>
      <c r="AR47" t="str">
        <f t="shared" si="5"/>
        <v/>
      </c>
      <c r="AS47" t="str">
        <f t="shared" si="6"/>
        <v/>
      </c>
      <c r="AT47" t="str">
        <f t="shared" si="7"/>
        <v/>
      </c>
      <c r="AU47" t="str">
        <f t="shared" si="8"/>
        <v/>
      </c>
      <c r="AV47" t="str">
        <f t="shared" si="9"/>
        <v/>
      </c>
      <c r="AW47" t="str">
        <f t="shared" si="10"/>
        <v/>
      </c>
      <c r="AX47" t="str">
        <f t="shared" si="11"/>
        <v/>
      </c>
      <c r="AY47" t="str">
        <f t="shared" si="12"/>
        <v/>
      </c>
      <c r="AZ47" t="str">
        <f t="shared" si="13"/>
        <v/>
      </c>
      <c r="BA47" t="str">
        <f t="shared" si="14"/>
        <v/>
      </c>
    </row>
    <row r="48" spans="1:53">
      <c r="A48" s="19">
        <f t="shared" si="16"/>
        <v>40</v>
      </c>
      <c r="B48" s="49"/>
      <c r="C48" s="57"/>
      <c r="D48" s="47"/>
      <c r="E48" s="208"/>
      <c r="F48" s="199" t="str">
        <f>IF(B48="","",VLOOKUP(B48,中学校名!$B$3:$D$120,2,TRUE))</f>
        <v/>
      </c>
      <c r="G48" s="157" t="str">
        <f t="shared" si="2"/>
        <v/>
      </c>
      <c r="H48" s="84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144" t="str">
        <f>IF($B48="","",IF(ISERROR(MATCH($B48,リレー女子申込!$Q$14:$Q$205,0)),"","○"))</f>
        <v/>
      </c>
      <c r="AI48" s="144" t="str">
        <f>IF(ISERROR(MATCH($B48,リレー女子申込!$Q$14:$Q$205,0)),"",VLOOKUP(MATCH($B48,リレー女子申込!$Q$14:$Q$205,0),リレー女子申込!$N$14:$V$205,9))</f>
        <v/>
      </c>
      <c r="AJ48" s="144" t="str">
        <f>IF($B48="","",IF(ISERROR(MATCH($B48,リレー女子申込!$AB$14:$AB$205,0)),"","○"))</f>
        <v/>
      </c>
      <c r="AK48" s="144" t="str">
        <f>IF(ISERROR(MATCH($B48,リレー女子申込!$AB$14:$AB$205,0)),"",VLOOKUP(MATCH($B48,リレー女子申込!$AB$14:$AB$205,0),リレー女子申込!$Y$14:$AG$205,9))</f>
        <v/>
      </c>
      <c r="AM48" s="124" t="str">
        <f t="shared" si="1"/>
        <v/>
      </c>
      <c r="AO48" s="2"/>
      <c r="AP48" t="str">
        <f t="shared" si="3"/>
        <v/>
      </c>
      <c r="AQ48" t="str">
        <f t="shared" si="4"/>
        <v/>
      </c>
      <c r="AR48" t="str">
        <f t="shared" si="5"/>
        <v/>
      </c>
      <c r="AS48" t="str">
        <f t="shared" si="6"/>
        <v/>
      </c>
      <c r="AT48" t="str">
        <f t="shared" si="7"/>
        <v/>
      </c>
      <c r="AU48" t="str">
        <f t="shared" si="8"/>
        <v/>
      </c>
      <c r="AV48" t="str">
        <f t="shared" si="9"/>
        <v/>
      </c>
      <c r="AW48" t="str">
        <f t="shared" si="10"/>
        <v/>
      </c>
      <c r="AX48" t="str">
        <f t="shared" si="11"/>
        <v/>
      </c>
      <c r="AY48" t="str">
        <f t="shared" si="12"/>
        <v/>
      </c>
      <c r="AZ48" t="str">
        <f t="shared" si="13"/>
        <v/>
      </c>
      <c r="BA48" t="str">
        <f t="shared" si="14"/>
        <v/>
      </c>
    </row>
    <row r="49" spans="1:53">
      <c r="A49" s="19">
        <f t="shared" si="16"/>
        <v>41</v>
      </c>
      <c r="B49" s="53"/>
      <c r="C49" s="56"/>
      <c r="D49" s="46"/>
      <c r="E49" s="202"/>
      <c r="F49" s="195" t="str">
        <f>IF(B49="","",VLOOKUP(B49,中学校名!$B$3:$D$120,2,TRUE))</f>
        <v/>
      </c>
      <c r="G49" s="153" t="str">
        <f t="shared" si="2"/>
        <v/>
      </c>
      <c r="H49" s="3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114" t="str">
        <f>IF($B49="","",IF(ISERROR(MATCH($B49,リレー女子申込!$Q$14:$Q$205,0)),"","○"))</f>
        <v/>
      </c>
      <c r="AI49" s="114" t="str">
        <f>IF(ISERROR(MATCH($B49,リレー女子申込!$Q$14:$Q$205,0)),"",VLOOKUP(MATCH($B49,リレー女子申込!$Q$14:$Q$205,0),リレー女子申込!$N$14:$V$205,9))</f>
        <v/>
      </c>
      <c r="AJ49" s="114" t="str">
        <f>IF($B49="","",IF(ISERROR(MATCH($B49,リレー女子申込!$AB$14:$AB$205,0)),"","○"))</f>
        <v/>
      </c>
      <c r="AK49" s="114" t="str">
        <f>IF(ISERROR(MATCH($B49,リレー女子申込!$AB$14:$AB$205,0)),"",VLOOKUP(MATCH($B49,リレー女子申込!$AB$14:$AB$205,0),リレー女子申込!$Y$14:$AG$205,9))</f>
        <v/>
      </c>
      <c r="AM49" s="124" t="str">
        <f t="shared" si="1"/>
        <v/>
      </c>
      <c r="AO49" s="2"/>
      <c r="AP49" t="str">
        <f t="shared" si="3"/>
        <v/>
      </c>
      <c r="AQ49" t="str">
        <f t="shared" si="4"/>
        <v/>
      </c>
      <c r="AR49" t="str">
        <f t="shared" si="5"/>
        <v/>
      </c>
      <c r="AS49" t="str">
        <f t="shared" si="6"/>
        <v/>
      </c>
      <c r="AT49" t="str">
        <f t="shared" si="7"/>
        <v/>
      </c>
      <c r="AU49" t="str">
        <f t="shared" si="8"/>
        <v/>
      </c>
      <c r="AV49" t="str">
        <f t="shared" si="9"/>
        <v/>
      </c>
      <c r="AW49" t="str">
        <f t="shared" si="10"/>
        <v/>
      </c>
      <c r="AX49" t="str">
        <f t="shared" si="11"/>
        <v/>
      </c>
      <c r="AY49" t="str">
        <f t="shared" si="12"/>
        <v/>
      </c>
      <c r="AZ49" t="str">
        <f t="shared" si="13"/>
        <v/>
      </c>
      <c r="BA49" t="str">
        <f t="shared" si="14"/>
        <v/>
      </c>
    </row>
    <row r="50" spans="1:53">
      <c r="A50" s="19">
        <f t="shared" si="16"/>
        <v>42</v>
      </c>
      <c r="B50" s="49"/>
      <c r="C50" s="57"/>
      <c r="D50" s="47"/>
      <c r="E50" s="203"/>
      <c r="F50" s="196" t="str">
        <f>IF(B50="","",VLOOKUP(B50,中学校名!$B$3:$D$120,2,TRUE))</f>
        <v/>
      </c>
      <c r="G50" s="154" t="str">
        <f t="shared" si="2"/>
        <v/>
      </c>
      <c r="H50" s="39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1"/>
      <c r="AH50" s="143" t="str">
        <f>IF($B50="","",IF(ISERROR(MATCH($B50,リレー女子申込!$Q$14:$Q$205,0)),"","○"))</f>
        <v/>
      </c>
      <c r="AI50" s="143" t="str">
        <f>IF(ISERROR(MATCH($B50,リレー女子申込!$Q$14:$Q$205,0)),"",VLOOKUP(MATCH($B50,リレー女子申込!$Q$14:$Q$205,0),リレー女子申込!$N$14:$V$205,9))</f>
        <v/>
      </c>
      <c r="AJ50" s="143" t="str">
        <f>IF($B50="","",IF(ISERROR(MATCH($B50,リレー女子申込!$AB$14:$AB$205,0)),"","○"))</f>
        <v/>
      </c>
      <c r="AK50" s="143" t="str">
        <f>IF(ISERROR(MATCH($B50,リレー女子申込!$AB$14:$AB$205,0)),"",VLOOKUP(MATCH($B50,リレー女子申込!$AB$14:$AB$205,0),リレー女子申込!$Y$14:$AG$205,9))</f>
        <v/>
      </c>
      <c r="AM50" s="124" t="str">
        <f t="shared" si="1"/>
        <v/>
      </c>
      <c r="AO50" s="2"/>
      <c r="AP50" t="str">
        <f t="shared" si="3"/>
        <v/>
      </c>
      <c r="AQ50" t="str">
        <f t="shared" si="4"/>
        <v/>
      </c>
      <c r="AR50" t="str">
        <f t="shared" si="5"/>
        <v/>
      </c>
      <c r="AS50" t="str">
        <f t="shared" si="6"/>
        <v/>
      </c>
      <c r="AT50" t="str">
        <f t="shared" si="7"/>
        <v/>
      </c>
      <c r="AU50" t="str">
        <f t="shared" si="8"/>
        <v/>
      </c>
      <c r="AV50" t="str">
        <f t="shared" si="9"/>
        <v/>
      </c>
      <c r="AW50" t="str">
        <f t="shared" si="10"/>
        <v/>
      </c>
      <c r="AX50" t="str">
        <f t="shared" si="11"/>
        <v/>
      </c>
      <c r="AY50" t="str">
        <f t="shared" si="12"/>
        <v/>
      </c>
      <c r="AZ50" t="str">
        <f t="shared" si="13"/>
        <v/>
      </c>
      <c r="BA50" t="str">
        <f t="shared" si="14"/>
        <v/>
      </c>
    </row>
    <row r="51" spans="1:53">
      <c r="A51" s="19">
        <f t="shared" si="16"/>
        <v>43</v>
      </c>
      <c r="B51" s="50"/>
      <c r="C51" s="59"/>
      <c r="D51" s="51"/>
      <c r="E51" s="203"/>
      <c r="F51" s="196" t="str">
        <f>IF(B51="","",VLOOKUP(B51,中学校名!$B$3:$D$120,2,TRUE))</f>
        <v/>
      </c>
      <c r="G51" s="154" t="str">
        <f t="shared" si="2"/>
        <v/>
      </c>
      <c r="H51" s="39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143" t="str">
        <f>IF($B51="","",IF(ISERROR(MATCH($B51,リレー女子申込!$Q$14:$Q$205,0)),"","○"))</f>
        <v/>
      </c>
      <c r="AI51" s="143" t="str">
        <f>IF(ISERROR(MATCH($B51,リレー女子申込!$Q$14:$Q$205,0)),"",VLOOKUP(MATCH($B51,リレー女子申込!$Q$14:$Q$205,0),リレー女子申込!$N$14:$V$205,9))</f>
        <v/>
      </c>
      <c r="AJ51" s="143" t="str">
        <f>IF($B51="","",IF(ISERROR(MATCH($B51,リレー女子申込!$AB$14:$AB$205,0)),"","○"))</f>
        <v/>
      </c>
      <c r="AK51" s="143" t="str">
        <f>IF(ISERROR(MATCH($B51,リレー女子申込!$AB$14:$AB$205,0)),"",VLOOKUP(MATCH($B51,リレー女子申込!$AB$14:$AB$205,0),リレー女子申込!$Y$14:$AG$205,9))</f>
        <v/>
      </c>
      <c r="AM51" s="124" t="str">
        <f t="shared" si="1"/>
        <v/>
      </c>
      <c r="AO51" s="2"/>
      <c r="AP51" t="str">
        <f t="shared" si="3"/>
        <v/>
      </c>
      <c r="AQ51" t="str">
        <f t="shared" si="4"/>
        <v/>
      </c>
      <c r="AR51" t="str">
        <f t="shared" si="5"/>
        <v/>
      </c>
      <c r="AS51" t="str">
        <f t="shared" si="6"/>
        <v/>
      </c>
      <c r="AT51" t="str">
        <f t="shared" si="7"/>
        <v/>
      </c>
      <c r="AU51" t="str">
        <f t="shared" si="8"/>
        <v/>
      </c>
      <c r="AV51" t="str">
        <f t="shared" si="9"/>
        <v/>
      </c>
      <c r="AW51" t="str">
        <f t="shared" si="10"/>
        <v/>
      </c>
      <c r="AX51" t="str">
        <f t="shared" si="11"/>
        <v/>
      </c>
      <c r="AY51" t="str">
        <f t="shared" si="12"/>
        <v/>
      </c>
      <c r="AZ51" t="str">
        <f t="shared" si="13"/>
        <v/>
      </c>
      <c r="BA51" t="str">
        <f t="shared" si="14"/>
        <v/>
      </c>
    </row>
    <row r="52" spans="1:53">
      <c r="A52" s="19">
        <f t="shared" si="16"/>
        <v>44</v>
      </c>
      <c r="B52" s="49"/>
      <c r="C52" s="57"/>
      <c r="D52" s="47"/>
      <c r="E52" s="203"/>
      <c r="F52" s="196" t="str">
        <f>IF(B52="","",VLOOKUP(B52,中学校名!$B$3:$D$120,2,TRUE))</f>
        <v/>
      </c>
      <c r="G52" s="154" t="str">
        <f t="shared" si="2"/>
        <v/>
      </c>
      <c r="H52" s="39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143" t="str">
        <f>IF($B52="","",IF(ISERROR(MATCH($B52,リレー女子申込!$Q$14:$Q$205,0)),"","○"))</f>
        <v/>
      </c>
      <c r="AI52" s="143" t="str">
        <f>IF(ISERROR(MATCH($B52,リレー女子申込!$Q$14:$Q$205,0)),"",VLOOKUP(MATCH($B52,リレー女子申込!$Q$14:$Q$205,0),リレー女子申込!$N$14:$V$205,9))</f>
        <v/>
      </c>
      <c r="AJ52" s="143" t="str">
        <f>IF($B52="","",IF(ISERROR(MATCH($B52,リレー女子申込!$AB$14:$AB$205,0)),"","○"))</f>
        <v/>
      </c>
      <c r="AK52" s="143" t="str">
        <f>IF(ISERROR(MATCH($B52,リレー女子申込!$AB$14:$AB$205,0)),"",VLOOKUP(MATCH($B52,リレー女子申込!$AB$14:$AB$205,0),リレー女子申込!$Y$14:$AG$205,9))</f>
        <v/>
      </c>
      <c r="AM52" s="124" t="str">
        <f t="shared" si="1"/>
        <v/>
      </c>
      <c r="AO52" s="2"/>
      <c r="AP52" t="str">
        <f t="shared" si="3"/>
        <v/>
      </c>
      <c r="AQ52" t="str">
        <f t="shared" si="4"/>
        <v/>
      </c>
      <c r="AR52" t="str">
        <f t="shared" si="5"/>
        <v/>
      </c>
      <c r="AS52" t="str">
        <f t="shared" si="6"/>
        <v/>
      </c>
      <c r="AT52" t="str">
        <f t="shared" si="7"/>
        <v/>
      </c>
      <c r="AU52" t="str">
        <f t="shared" si="8"/>
        <v/>
      </c>
      <c r="AV52" t="str">
        <f t="shared" si="9"/>
        <v/>
      </c>
      <c r="AW52" t="str">
        <f t="shared" si="10"/>
        <v/>
      </c>
      <c r="AX52" t="str">
        <f t="shared" si="11"/>
        <v/>
      </c>
      <c r="AY52" t="str">
        <f t="shared" si="12"/>
        <v/>
      </c>
      <c r="AZ52" t="str">
        <f t="shared" si="13"/>
        <v/>
      </c>
      <c r="BA52" t="str">
        <f t="shared" si="14"/>
        <v/>
      </c>
    </row>
    <row r="53" spans="1:53">
      <c r="A53" s="19">
        <f t="shared" si="16"/>
        <v>45</v>
      </c>
      <c r="B53" s="49"/>
      <c r="C53" s="57"/>
      <c r="D53" s="47"/>
      <c r="E53" s="203"/>
      <c r="F53" s="196" t="str">
        <f>IF(B53="","",VLOOKUP(B53,中学校名!$B$3:$D$120,2,TRUE))</f>
        <v/>
      </c>
      <c r="G53" s="154" t="str">
        <f t="shared" si="2"/>
        <v/>
      </c>
      <c r="H53" s="39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143" t="str">
        <f>IF($B53="","",IF(ISERROR(MATCH($B53,リレー女子申込!$Q$14:$Q$205,0)),"","○"))</f>
        <v/>
      </c>
      <c r="AI53" s="143" t="str">
        <f>IF(ISERROR(MATCH($B53,リレー女子申込!$Q$14:$Q$205,0)),"",VLOOKUP(MATCH($B53,リレー女子申込!$Q$14:$Q$205,0),リレー女子申込!$N$14:$V$205,9))</f>
        <v/>
      </c>
      <c r="AJ53" s="143" t="str">
        <f>IF($B53="","",IF(ISERROR(MATCH($B53,リレー女子申込!$AB$14:$AB$205,0)),"","○"))</f>
        <v/>
      </c>
      <c r="AK53" s="143" t="str">
        <f>IF(ISERROR(MATCH($B53,リレー女子申込!$AB$14:$AB$205,0)),"",VLOOKUP(MATCH($B53,リレー女子申込!$AB$14:$AB$205,0),リレー女子申込!$Y$14:$AG$205,9))</f>
        <v/>
      </c>
      <c r="AM53" s="124" t="str">
        <f t="shared" si="1"/>
        <v/>
      </c>
      <c r="AO53" s="2"/>
      <c r="AP53" t="str">
        <f t="shared" si="3"/>
        <v/>
      </c>
      <c r="AQ53" t="str">
        <f t="shared" si="4"/>
        <v/>
      </c>
      <c r="AR53" t="str">
        <f t="shared" si="5"/>
        <v/>
      </c>
      <c r="AS53" t="str">
        <f t="shared" si="6"/>
        <v/>
      </c>
      <c r="AT53" t="str">
        <f t="shared" si="7"/>
        <v/>
      </c>
      <c r="AU53" t="str">
        <f t="shared" si="8"/>
        <v/>
      </c>
      <c r="AV53" t="str">
        <f t="shared" si="9"/>
        <v/>
      </c>
      <c r="AW53" t="str">
        <f t="shared" si="10"/>
        <v/>
      </c>
      <c r="AX53" t="str">
        <f t="shared" si="11"/>
        <v/>
      </c>
      <c r="AY53" t="str">
        <f t="shared" si="12"/>
        <v/>
      </c>
      <c r="AZ53" t="str">
        <f t="shared" si="13"/>
        <v/>
      </c>
      <c r="BA53" t="str">
        <f t="shared" si="14"/>
        <v/>
      </c>
    </row>
    <row r="54" spans="1:53">
      <c r="A54" s="19">
        <f t="shared" si="16"/>
        <v>46</v>
      </c>
      <c r="B54" s="49"/>
      <c r="C54" s="57"/>
      <c r="D54" s="47"/>
      <c r="E54" s="204"/>
      <c r="F54" s="196" t="str">
        <f>IF(B54="","",VLOOKUP(B54,中学校名!$B$3:$D$120,2,TRUE))</f>
        <v/>
      </c>
      <c r="G54" s="154" t="str">
        <f t="shared" si="2"/>
        <v/>
      </c>
      <c r="H54" s="39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143" t="str">
        <f>IF($B54="","",IF(ISERROR(MATCH($B54,リレー女子申込!$Q$14:$Q$205,0)),"","○"))</f>
        <v/>
      </c>
      <c r="AI54" s="143" t="str">
        <f>IF(ISERROR(MATCH($B54,リレー女子申込!$Q$14:$Q$205,0)),"",VLOOKUP(MATCH($B54,リレー女子申込!$Q$14:$Q$205,0),リレー女子申込!$N$14:$V$205,9))</f>
        <v/>
      </c>
      <c r="AJ54" s="143" t="str">
        <f>IF($B54="","",IF(ISERROR(MATCH($B54,リレー女子申込!$AB$14:$AB$205,0)),"","○"))</f>
        <v/>
      </c>
      <c r="AK54" s="143" t="str">
        <f>IF(ISERROR(MATCH($B54,リレー女子申込!$AB$14:$AB$205,0)),"",VLOOKUP(MATCH($B54,リレー女子申込!$AB$14:$AB$205,0),リレー女子申込!$Y$14:$AG$205,9))</f>
        <v/>
      </c>
      <c r="AM54" s="124" t="str">
        <f t="shared" si="1"/>
        <v/>
      </c>
      <c r="AO54" s="2"/>
      <c r="AP54" t="str">
        <f t="shared" si="3"/>
        <v/>
      </c>
      <c r="AQ54" t="str">
        <f t="shared" si="4"/>
        <v/>
      </c>
      <c r="AR54" t="str">
        <f t="shared" si="5"/>
        <v/>
      </c>
      <c r="AS54" t="str">
        <f t="shared" si="6"/>
        <v/>
      </c>
      <c r="AT54" t="str">
        <f t="shared" si="7"/>
        <v/>
      </c>
      <c r="AU54" t="str">
        <f t="shared" si="8"/>
        <v/>
      </c>
      <c r="AV54" t="str">
        <f t="shared" si="9"/>
        <v/>
      </c>
      <c r="AW54" t="str">
        <f t="shared" si="10"/>
        <v/>
      </c>
      <c r="AX54" t="str">
        <f t="shared" si="11"/>
        <v/>
      </c>
      <c r="AY54" t="str">
        <f t="shared" si="12"/>
        <v/>
      </c>
      <c r="AZ54" t="str">
        <f t="shared" si="13"/>
        <v/>
      </c>
      <c r="BA54" t="str">
        <f t="shared" si="14"/>
        <v/>
      </c>
    </row>
    <row r="55" spans="1:53">
      <c r="A55" s="19">
        <f t="shared" si="16"/>
        <v>47</v>
      </c>
      <c r="B55" s="49"/>
      <c r="C55" s="57"/>
      <c r="D55" s="47"/>
      <c r="E55" s="204"/>
      <c r="F55" s="196" t="str">
        <f>IF(B55="","",VLOOKUP(B55,中学校名!$B$3:$D$120,2,TRUE))</f>
        <v/>
      </c>
      <c r="G55" s="154" t="str">
        <f t="shared" si="2"/>
        <v/>
      </c>
      <c r="H55" s="39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1"/>
      <c r="AB55" s="41"/>
      <c r="AC55" s="41"/>
      <c r="AD55" s="41"/>
      <c r="AE55" s="41"/>
      <c r="AF55" s="40"/>
      <c r="AG55" s="40"/>
      <c r="AH55" s="143" t="str">
        <f>IF($B55="","",IF(ISERROR(MATCH($B55,リレー女子申込!$Q$14:$Q$205,0)),"","○"))</f>
        <v/>
      </c>
      <c r="AI55" s="143" t="str">
        <f>IF(ISERROR(MATCH($B55,リレー女子申込!$Q$14:$Q$205,0)),"",VLOOKUP(MATCH($B55,リレー女子申込!$Q$14:$Q$205,0),リレー女子申込!$N$14:$V$205,9))</f>
        <v/>
      </c>
      <c r="AJ55" s="143" t="str">
        <f>IF($B55="","",IF(ISERROR(MATCH($B55,リレー女子申込!$AB$14:$AB$205,0)),"","○"))</f>
        <v/>
      </c>
      <c r="AK55" s="143" t="str">
        <f>IF(ISERROR(MATCH($B55,リレー女子申込!$AB$14:$AB$205,0)),"",VLOOKUP(MATCH($B55,リレー女子申込!$AB$14:$AB$205,0),リレー女子申込!$Y$14:$AG$205,9))</f>
        <v/>
      </c>
      <c r="AM55" s="124" t="str">
        <f t="shared" si="1"/>
        <v/>
      </c>
      <c r="AO55" s="2"/>
      <c r="AP55" t="str">
        <f t="shared" si="3"/>
        <v/>
      </c>
      <c r="AQ55" t="str">
        <f t="shared" si="4"/>
        <v/>
      </c>
      <c r="AR55" t="str">
        <f t="shared" si="5"/>
        <v/>
      </c>
      <c r="AS55" t="str">
        <f t="shared" si="6"/>
        <v/>
      </c>
      <c r="AT55" t="str">
        <f t="shared" si="7"/>
        <v/>
      </c>
      <c r="AU55" t="str">
        <f t="shared" si="8"/>
        <v/>
      </c>
      <c r="AV55" t="str">
        <f t="shared" si="9"/>
        <v/>
      </c>
      <c r="AW55" t="str">
        <f t="shared" si="10"/>
        <v/>
      </c>
      <c r="AX55" t="str">
        <f t="shared" si="11"/>
        <v/>
      </c>
      <c r="AY55" t="str">
        <f t="shared" si="12"/>
        <v/>
      </c>
      <c r="AZ55" t="str">
        <f t="shared" si="13"/>
        <v/>
      </c>
      <c r="BA55" t="str">
        <f t="shared" si="14"/>
        <v/>
      </c>
    </row>
    <row r="56" spans="1:53">
      <c r="A56" s="19">
        <f t="shared" si="16"/>
        <v>48</v>
      </c>
      <c r="B56" s="49"/>
      <c r="C56" s="59"/>
      <c r="D56" s="51"/>
      <c r="E56" s="203"/>
      <c r="F56" s="196" t="str">
        <f>IF(B56="","",VLOOKUP(B56,中学校名!$B$3:$D$120,2,TRUE))</f>
        <v/>
      </c>
      <c r="G56" s="154" t="str">
        <f t="shared" si="2"/>
        <v/>
      </c>
      <c r="H56" s="39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143" t="str">
        <f>IF($B56="","",IF(ISERROR(MATCH($B56,リレー女子申込!$Q$14:$Q$205,0)),"","○"))</f>
        <v/>
      </c>
      <c r="AI56" s="143" t="str">
        <f>IF(ISERROR(MATCH($B56,リレー女子申込!$Q$14:$Q$205,0)),"",VLOOKUP(MATCH($B56,リレー女子申込!$Q$14:$Q$205,0),リレー女子申込!$N$14:$V$205,9))</f>
        <v/>
      </c>
      <c r="AJ56" s="143" t="str">
        <f>IF($B56="","",IF(ISERROR(MATCH($B56,リレー女子申込!$AB$14:$AB$205,0)),"","○"))</f>
        <v/>
      </c>
      <c r="AK56" s="143" t="str">
        <f>IF(ISERROR(MATCH($B56,リレー女子申込!$AB$14:$AB$205,0)),"",VLOOKUP(MATCH($B56,リレー女子申込!$AB$14:$AB$205,0),リレー女子申込!$Y$14:$AG$205,9))</f>
        <v/>
      </c>
      <c r="AM56" s="124" t="str">
        <f t="shared" si="1"/>
        <v/>
      </c>
      <c r="AO56" s="2"/>
      <c r="AP56" t="str">
        <f t="shared" si="3"/>
        <v/>
      </c>
      <c r="AQ56" t="str">
        <f t="shared" si="4"/>
        <v/>
      </c>
      <c r="AR56" t="str">
        <f t="shared" si="5"/>
        <v/>
      </c>
      <c r="AS56" t="str">
        <f t="shared" si="6"/>
        <v/>
      </c>
      <c r="AT56" t="str">
        <f t="shared" si="7"/>
        <v/>
      </c>
      <c r="AU56" t="str">
        <f t="shared" si="8"/>
        <v/>
      </c>
      <c r="AV56" t="str">
        <f t="shared" si="9"/>
        <v/>
      </c>
      <c r="AW56" t="str">
        <f t="shared" si="10"/>
        <v/>
      </c>
      <c r="AX56" t="str">
        <f t="shared" si="11"/>
        <v/>
      </c>
      <c r="AY56" t="str">
        <f t="shared" si="12"/>
        <v/>
      </c>
      <c r="AZ56" t="str">
        <f t="shared" si="13"/>
        <v/>
      </c>
      <c r="BA56" t="str">
        <f t="shared" si="14"/>
        <v/>
      </c>
    </row>
    <row r="57" spans="1:53">
      <c r="A57" s="19">
        <f t="shared" si="16"/>
        <v>49</v>
      </c>
      <c r="B57" s="49"/>
      <c r="C57" s="57"/>
      <c r="D57" s="47"/>
      <c r="E57" s="203"/>
      <c r="F57" s="196" t="str">
        <f>IF(B57="","",VLOOKUP(B57,中学校名!$B$3:$D$120,2,TRUE))</f>
        <v/>
      </c>
      <c r="G57" s="154" t="str">
        <f t="shared" si="2"/>
        <v/>
      </c>
      <c r="H57" s="39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143" t="str">
        <f>IF($B57="","",IF(ISERROR(MATCH($B57,リレー女子申込!$Q$14:$Q$205,0)),"","○"))</f>
        <v/>
      </c>
      <c r="AI57" s="143" t="str">
        <f>IF(ISERROR(MATCH($B57,リレー女子申込!$Q$14:$Q$205,0)),"",VLOOKUP(MATCH($B57,リレー女子申込!$Q$14:$Q$205,0),リレー女子申込!$N$14:$V$205,9))</f>
        <v/>
      </c>
      <c r="AJ57" s="143" t="str">
        <f>IF($B57="","",IF(ISERROR(MATCH($B57,リレー女子申込!$AB$14:$AB$205,0)),"","○"))</f>
        <v/>
      </c>
      <c r="AK57" s="143" t="str">
        <f>IF(ISERROR(MATCH($B57,リレー女子申込!$AB$14:$AB$205,0)),"",VLOOKUP(MATCH($B57,リレー女子申込!$AB$14:$AB$205,0),リレー女子申込!$Y$14:$AG$205,9))</f>
        <v/>
      </c>
      <c r="AM57" s="124" t="str">
        <f t="shared" si="1"/>
        <v/>
      </c>
      <c r="AO57" s="2"/>
      <c r="AP57" t="str">
        <f t="shared" si="3"/>
        <v/>
      </c>
      <c r="AQ57" t="str">
        <f t="shared" si="4"/>
        <v/>
      </c>
      <c r="AR57" t="str">
        <f t="shared" si="5"/>
        <v/>
      </c>
      <c r="AS57" t="str">
        <f t="shared" si="6"/>
        <v/>
      </c>
      <c r="AT57" t="str">
        <f t="shared" si="7"/>
        <v/>
      </c>
      <c r="AU57" t="str">
        <f t="shared" si="8"/>
        <v/>
      </c>
      <c r="AV57" t="str">
        <f t="shared" si="9"/>
        <v/>
      </c>
      <c r="AW57" t="str">
        <f t="shared" si="10"/>
        <v/>
      </c>
      <c r="AX57" t="str">
        <f t="shared" si="11"/>
        <v/>
      </c>
      <c r="AY57" t="str">
        <f t="shared" si="12"/>
        <v/>
      </c>
      <c r="AZ57" t="str">
        <f t="shared" si="13"/>
        <v/>
      </c>
      <c r="BA57" t="str">
        <f t="shared" si="14"/>
        <v/>
      </c>
    </row>
    <row r="58" spans="1:53">
      <c r="A58" s="19">
        <f t="shared" si="16"/>
        <v>50</v>
      </c>
      <c r="B58" s="55"/>
      <c r="C58" s="60"/>
      <c r="D58" s="52"/>
      <c r="E58" s="205"/>
      <c r="F58" s="197" t="str">
        <f>IF(B58="","",VLOOKUP(B58,中学校名!$B$3:$D$120,2,TRUE))</f>
        <v/>
      </c>
      <c r="G58" s="157" t="str">
        <f t="shared" si="2"/>
        <v/>
      </c>
      <c r="H58" s="84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144" t="str">
        <f>IF($B58="","",IF(ISERROR(MATCH($B58,リレー女子申込!$Q$14:$Q$205,0)),"","○"))</f>
        <v/>
      </c>
      <c r="AI58" s="144" t="str">
        <f>IF(ISERROR(MATCH($B58,リレー女子申込!$Q$14:$Q$205,0)),"",VLOOKUP(MATCH($B58,リレー女子申込!$Q$14:$Q$205,0),リレー女子申込!$N$14:$V$205,9))</f>
        <v/>
      </c>
      <c r="AJ58" s="144" t="str">
        <f>IF($B58="","",IF(ISERROR(MATCH($B58,リレー女子申込!$AB$14:$AB$205,0)),"","○"))</f>
        <v/>
      </c>
      <c r="AK58" s="144" t="str">
        <f>IF(ISERROR(MATCH($B58,リレー女子申込!$AB$14:$AB$205,0)),"",VLOOKUP(MATCH($B58,リレー女子申込!$AB$14:$AB$205,0),リレー女子申込!$Y$14:$AG$205,9))</f>
        <v/>
      </c>
      <c r="AM58" s="124" t="str">
        <f t="shared" si="1"/>
        <v/>
      </c>
      <c r="AO58" s="2"/>
      <c r="AP58" t="str">
        <f t="shared" si="3"/>
        <v/>
      </c>
      <c r="AQ58" t="str">
        <f t="shared" si="4"/>
        <v/>
      </c>
      <c r="AR58" t="str">
        <f t="shared" si="5"/>
        <v/>
      </c>
      <c r="AS58" t="str">
        <f t="shared" si="6"/>
        <v/>
      </c>
      <c r="AT58" t="str">
        <f t="shared" si="7"/>
        <v/>
      </c>
      <c r="AU58" t="str">
        <f t="shared" si="8"/>
        <v/>
      </c>
      <c r="AV58" t="str">
        <f t="shared" si="9"/>
        <v/>
      </c>
      <c r="AW58" t="str">
        <f t="shared" si="10"/>
        <v/>
      </c>
      <c r="AX58" t="str">
        <f t="shared" si="11"/>
        <v/>
      </c>
      <c r="AY58" t="str">
        <f t="shared" si="12"/>
        <v/>
      </c>
      <c r="AZ58" t="str">
        <f t="shared" si="13"/>
        <v/>
      </c>
      <c r="BA58" t="str">
        <f t="shared" si="14"/>
        <v/>
      </c>
    </row>
    <row r="59" spans="1:53">
      <c r="A59" s="19">
        <f t="shared" si="16"/>
        <v>51</v>
      </c>
      <c r="B59" s="53"/>
      <c r="C59" s="56"/>
      <c r="D59" s="46"/>
      <c r="E59" s="206"/>
      <c r="F59" s="198" t="str">
        <f>IF(B59="","",VLOOKUP(B59,中学校名!$B$3:$D$120,2,TRUE))</f>
        <v/>
      </c>
      <c r="G59" s="156" t="str">
        <f t="shared" si="2"/>
        <v/>
      </c>
      <c r="H59" s="81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114" t="str">
        <f>IF($B59="","",IF(ISERROR(MATCH($B59,リレー女子申込!$Q$14:$Q$205,0)),"","○"))</f>
        <v/>
      </c>
      <c r="AI59" s="114" t="str">
        <f>IF(ISERROR(MATCH($B59,リレー女子申込!$Q$14:$Q$205,0)),"",VLOOKUP(MATCH($B59,リレー女子申込!$Q$14:$Q$205,0),リレー女子申込!$N$14:$V$205,9))</f>
        <v/>
      </c>
      <c r="AJ59" s="114" t="str">
        <f>IF($B59="","",IF(ISERROR(MATCH($B59,リレー女子申込!$AB$14:$AB$205,0)),"","○"))</f>
        <v/>
      </c>
      <c r="AK59" s="114" t="str">
        <f>IF(ISERROR(MATCH($B59,リレー女子申込!$AB$14:$AB$205,0)),"",VLOOKUP(MATCH($B59,リレー女子申込!$AB$14:$AB$205,0),リレー女子申込!$Y$14:$AG$205,9))</f>
        <v/>
      </c>
      <c r="AM59" s="124" t="str">
        <f t="shared" si="1"/>
        <v/>
      </c>
      <c r="AO59" s="2"/>
      <c r="AP59" t="str">
        <f t="shared" si="3"/>
        <v/>
      </c>
      <c r="AQ59" t="str">
        <f t="shared" si="4"/>
        <v/>
      </c>
      <c r="AR59" t="str">
        <f t="shared" si="5"/>
        <v/>
      </c>
      <c r="AS59" t="str">
        <f t="shared" si="6"/>
        <v/>
      </c>
      <c r="AT59" t="str">
        <f t="shared" si="7"/>
        <v/>
      </c>
      <c r="AU59" t="str">
        <f t="shared" si="8"/>
        <v/>
      </c>
      <c r="AV59" t="str">
        <f t="shared" si="9"/>
        <v/>
      </c>
      <c r="AW59" t="str">
        <f t="shared" si="10"/>
        <v/>
      </c>
      <c r="AX59" t="str">
        <f t="shared" si="11"/>
        <v/>
      </c>
      <c r="AY59" t="str">
        <f t="shared" si="12"/>
        <v/>
      </c>
      <c r="AZ59" t="str">
        <f t="shared" si="13"/>
        <v/>
      </c>
      <c r="BA59" t="str">
        <f t="shared" si="14"/>
        <v/>
      </c>
    </row>
    <row r="60" spans="1:53">
      <c r="A60" s="19">
        <f t="shared" si="16"/>
        <v>52</v>
      </c>
      <c r="B60" s="49"/>
      <c r="C60" s="57"/>
      <c r="D60" s="47"/>
      <c r="E60" s="204"/>
      <c r="F60" s="196" t="str">
        <f>IF(B60="","",VLOOKUP(B60,中学校名!$B$3:$D$120,2,TRUE))</f>
        <v/>
      </c>
      <c r="G60" s="154" t="str">
        <f t="shared" si="2"/>
        <v/>
      </c>
      <c r="H60" s="39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143" t="str">
        <f>IF($B60="","",IF(ISERROR(MATCH($B60,リレー女子申込!$Q$14:$Q$205,0)),"","○"))</f>
        <v/>
      </c>
      <c r="AI60" s="143" t="str">
        <f>IF(ISERROR(MATCH($B60,リレー女子申込!$Q$14:$Q$205,0)),"",VLOOKUP(MATCH($B60,リレー女子申込!$Q$14:$Q$205,0),リレー女子申込!$N$14:$V$205,9))</f>
        <v/>
      </c>
      <c r="AJ60" s="143" t="str">
        <f>IF($B60="","",IF(ISERROR(MATCH($B60,リレー女子申込!$AB$14:$AB$205,0)),"","○"))</f>
        <v/>
      </c>
      <c r="AK60" s="143" t="str">
        <f>IF(ISERROR(MATCH($B60,リレー女子申込!$AB$14:$AB$205,0)),"",VLOOKUP(MATCH($B60,リレー女子申込!$AB$14:$AB$205,0),リレー女子申込!$Y$14:$AG$205,9))</f>
        <v/>
      </c>
      <c r="AM60" s="124" t="str">
        <f t="shared" si="1"/>
        <v/>
      </c>
      <c r="AO60" s="2"/>
      <c r="AP60" t="str">
        <f t="shared" si="3"/>
        <v/>
      </c>
      <c r="AQ60" t="str">
        <f t="shared" si="4"/>
        <v/>
      </c>
      <c r="AR60" t="str">
        <f t="shared" si="5"/>
        <v/>
      </c>
      <c r="AS60" t="str">
        <f t="shared" si="6"/>
        <v/>
      </c>
      <c r="AT60" t="str">
        <f t="shared" si="7"/>
        <v/>
      </c>
      <c r="AU60" t="str">
        <f t="shared" si="8"/>
        <v/>
      </c>
      <c r="AV60" t="str">
        <f t="shared" si="9"/>
        <v/>
      </c>
      <c r="AW60" t="str">
        <f t="shared" si="10"/>
        <v/>
      </c>
      <c r="AX60" t="str">
        <f t="shared" si="11"/>
        <v/>
      </c>
      <c r="AY60" t="str">
        <f t="shared" si="12"/>
        <v/>
      </c>
      <c r="AZ60" t="str">
        <f t="shared" si="13"/>
        <v/>
      </c>
      <c r="BA60" t="str">
        <f t="shared" si="14"/>
        <v/>
      </c>
    </row>
    <row r="61" spans="1:53">
      <c r="A61" s="19">
        <f t="shared" si="16"/>
        <v>53</v>
      </c>
      <c r="B61" s="50"/>
      <c r="C61" s="59"/>
      <c r="D61" s="51"/>
      <c r="E61" s="204"/>
      <c r="F61" s="196" t="str">
        <f>IF(B61="","",VLOOKUP(B61,中学校名!$B$3:$D$120,2,TRUE))</f>
        <v/>
      </c>
      <c r="G61" s="154" t="str">
        <f t="shared" si="2"/>
        <v/>
      </c>
      <c r="H61" s="39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143" t="str">
        <f>IF($B61="","",IF(ISERROR(MATCH($B61,リレー女子申込!$Q$14:$Q$205,0)),"","○"))</f>
        <v/>
      </c>
      <c r="AI61" s="143" t="str">
        <f>IF(ISERROR(MATCH($B61,リレー女子申込!$Q$14:$Q$205,0)),"",VLOOKUP(MATCH($B61,リレー女子申込!$Q$14:$Q$205,0),リレー女子申込!$N$14:$V$205,9))</f>
        <v/>
      </c>
      <c r="AJ61" s="143" t="str">
        <f>IF($B61="","",IF(ISERROR(MATCH($B61,リレー女子申込!$AB$14:$AB$205,0)),"","○"))</f>
        <v/>
      </c>
      <c r="AK61" s="143" t="str">
        <f>IF(ISERROR(MATCH($B61,リレー女子申込!$AB$14:$AB$205,0)),"",VLOOKUP(MATCH($B61,リレー女子申込!$AB$14:$AB$205,0),リレー女子申込!$Y$14:$AG$205,9))</f>
        <v/>
      </c>
      <c r="AM61" s="124" t="str">
        <f t="shared" si="1"/>
        <v/>
      </c>
      <c r="AO61" s="2"/>
      <c r="AP61" t="str">
        <f t="shared" si="3"/>
        <v/>
      </c>
      <c r="AQ61" t="str">
        <f t="shared" si="4"/>
        <v/>
      </c>
      <c r="AR61" t="str">
        <f t="shared" si="5"/>
        <v/>
      </c>
      <c r="AS61" t="str">
        <f t="shared" si="6"/>
        <v/>
      </c>
      <c r="AT61" t="str">
        <f t="shared" si="7"/>
        <v/>
      </c>
      <c r="AU61" t="str">
        <f t="shared" si="8"/>
        <v/>
      </c>
      <c r="AV61" t="str">
        <f t="shared" si="9"/>
        <v/>
      </c>
      <c r="AW61" t="str">
        <f t="shared" si="10"/>
        <v/>
      </c>
      <c r="AX61" t="str">
        <f t="shared" si="11"/>
        <v/>
      </c>
      <c r="AY61" t="str">
        <f t="shared" si="12"/>
        <v/>
      </c>
      <c r="AZ61" t="str">
        <f t="shared" si="13"/>
        <v/>
      </c>
      <c r="BA61" t="str">
        <f t="shared" si="14"/>
        <v/>
      </c>
    </row>
    <row r="62" spans="1:53">
      <c r="A62" s="19">
        <f t="shared" si="16"/>
        <v>54</v>
      </c>
      <c r="B62" s="49"/>
      <c r="C62" s="57"/>
      <c r="D62" s="47"/>
      <c r="E62" s="204"/>
      <c r="F62" s="196" t="str">
        <f>IF(B62="","",VLOOKUP(B62,中学校名!$B$3:$D$120,2,TRUE))</f>
        <v/>
      </c>
      <c r="G62" s="156" t="str">
        <f t="shared" si="2"/>
        <v/>
      </c>
      <c r="H62" s="39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143" t="str">
        <f>IF($B62="","",IF(ISERROR(MATCH($B62,リレー女子申込!$Q$14:$Q$205,0)),"","○"))</f>
        <v/>
      </c>
      <c r="AI62" s="143" t="str">
        <f>IF(ISERROR(MATCH($B62,リレー女子申込!$Q$14:$Q$205,0)),"",VLOOKUP(MATCH($B62,リレー女子申込!$Q$14:$Q$205,0),リレー女子申込!$N$14:$V$205,9))</f>
        <v/>
      </c>
      <c r="AJ62" s="143" t="str">
        <f>IF($B62="","",IF(ISERROR(MATCH($B62,リレー女子申込!$AB$14:$AB$205,0)),"","○"))</f>
        <v/>
      </c>
      <c r="AK62" s="143" t="str">
        <f>IF(ISERROR(MATCH($B62,リレー女子申込!$AB$14:$AB$205,0)),"",VLOOKUP(MATCH($B62,リレー女子申込!$AB$14:$AB$205,0),リレー女子申込!$Y$14:$AG$205,9))</f>
        <v/>
      </c>
      <c r="AM62" s="124" t="str">
        <f t="shared" si="1"/>
        <v/>
      </c>
      <c r="AO62" s="2"/>
      <c r="AP62" t="str">
        <f t="shared" si="3"/>
        <v/>
      </c>
      <c r="AQ62" t="str">
        <f t="shared" si="4"/>
        <v/>
      </c>
      <c r="AR62" t="str">
        <f t="shared" si="5"/>
        <v/>
      </c>
      <c r="AS62" t="str">
        <f t="shared" si="6"/>
        <v/>
      </c>
      <c r="AT62" t="str">
        <f t="shared" si="7"/>
        <v/>
      </c>
      <c r="AU62" t="str">
        <f t="shared" si="8"/>
        <v/>
      </c>
      <c r="AV62" t="str">
        <f t="shared" si="9"/>
        <v/>
      </c>
      <c r="AW62" t="str">
        <f t="shared" si="10"/>
        <v/>
      </c>
      <c r="AX62" t="str">
        <f t="shared" si="11"/>
        <v/>
      </c>
      <c r="AY62" t="str">
        <f t="shared" si="12"/>
        <v/>
      </c>
      <c r="AZ62" t="str">
        <f t="shared" si="13"/>
        <v/>
      </c>
      <c r="BA62" t="str">
        <f t="shared" si="14"/>
        <v/>
      </c>
    </row>
    <row r="63" spans="1:53">
      <c r="A63" s="19">
        <f t="shared" si="16"/>
        <v>55</v>
      </c>
      <c r="B63" s="49"/>
      <c r="C63" s="57"/>
      <c r="D63" s="47"/>
      <c r="E63" s="204"/>
      <c r="F63" s="196" t="str">
        <f>IF(B63="","",VLOOKUP(B63,中学校名!$B$3:$D$120,2,TRUE))</f>
        <v/>
      </c>
      <c r="G63" s="154" t="str">
        <f t="shared" si="2"/>
        <v/>
      </c>
      <c r="H63" s="39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143" t="str">
        <f>IF($B63="","",IF(ISERROR(MATCH($B63,リレー女子申込!$Q$14:$Q$205,0)),"","○"))</f>
        <v/>
      </c>
      <c r="AI63" s="143" t="str">
        <f>IF(ISERROR(MATCH($B63,リレー女子申込!$Q$14:$Q$205,0)),"",VLOOKUP(MATCH($B63,リレー女子申込!$Q$14:$Q$205,0),リレー女子申込!$N$14:$V$205,9))</f>
        <v/>
      </c>
      <c r="AJ63" s="143" t="str">
        <f>IF($B63="","",IF(ISERROR(MATCH($B63,リレー女子申込!$AB$14:$AB$205,0)),"","○"))</f>
        <v/>
      </c>
      <c r="AK63" s="143" t="str">
        <f>IF(ISERROR(MATCH($B63,リレー女子申込!$AB$14:$AB$205,0)),"",VLOOKUP(MATCH($B63,リレー女子申込!$AB$14:$AB$205,0),リレー女子申込!$Y$14:$AG$205,9))</f>
        <v/>
      </c>
      <c r="AM63" s="124" t="str">
        <f t="shared" si="1"/>
        <v/>
      </c>
      <c r="AO63" s="2"/>
      <c r="AP63" t="str">
        <f t="shared" si="3"/>
        <v/>
      </c>
      <c r="AQ63" t="str">
        <f t="shared" si="4"/>
        <v/>
      </c>
      <c r="AR63" t="str">
        <f t="shared" si="5"/>
        <v/>
      </c>
      <c r="AS63" t="str">
        <f t="shared" si="6"/>
        <v/>
      </c>
      <c r="AT63" t="str">
        <f t="shared" si="7"/>
        <v/>
      </c>
      <c r="AU63" t="str">
        <f t="shared" si="8"/>
        <v/>
      </c>
      <c r="AV63" t="str">
        <f t="shared" si="9"/>
        <v/>
      </c>
      <c r="AW63" t="str">
        <f t="shared" si="10"/>
        <v/>
      </c>
      <c r="AX63" t="str">
        <f t="shared" si="11"/>
        <v/>
      </c>
      <c r="AY63" t="str">
        <f t="shared" si="12"/>
        <v/>
      </c>
      <c r="AZ63" t="str">
        <f t="shared" si="13"/>
        <v/>
      </c>
      <c r="BA63" t="str">
        <f t="shared" si="14"/>
        <v/>
      </c>
    </row>
    <row r="64" spans="1:53">
      <c r="A64" s="19">
        <f t="shared" si="16"/>
        <v>56</v>
      </c>
      <c r="B64" s="49"/>
      <c r="C64" s="57"/>
      <c r="D64" s="47"/>
      <c r="E64" s="204"/>
      <c r="F64" s="196" t="str">
        <f>IF(B64="","",VLOOKUP(B64,中学校名!$B$3:$D$120,2,TRUE))</f>
        <v/>
      </c>
      <c r="G64" s="154" t="str">
        <f t="shared" si="2"/>
        <v/>
      </c>
      <c r="H64" s="39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143" t="str">
        <f>IF($B64="","",IF(ISERROR(MATCH($B64,リレー女子申込!$Q$14:$Q$205,0)),"","○"))</f>
        <v/>
      </c>
      <c r="AI64" s="143" t="str">
        <f>IF(ISERROR(MATCH($B64,リレー女子申込!$Q$14:$Q$205,0)),"",VLOOKUP(MATCH($B64,リレー女子申込!$Q$14:$Q$205,0),リレー女子申込!$N$14:$V$205,9))</f>
        <v/>
      </c>
      <c r="AJ64" s="143" t="str">
        <f>IF($B64="","",IF(ISERROR(MATCH($B64,リレー女子申込!$AB$14:$AB$205,0)),"","○"))</f>
        <v/>
      </c>
      <c r="AK64" s="143" t="str">
        <f>IF(ISERROR(MATCH($B64,リレー女子申込!$AB$14:$AB$205,0)),"",VLOOKUP(MATCH($B64,リレー女子申込!$AB$14:$AB$205,0),リレー女子申込!$Y$14:$AG$205,9))</f>
        <v/>
      </c>
      <c r="AM64" s="124" t="str">
        <f t="shared" si="1"/>
        <v/>
      </c>
      <c r="AO64" s="2"/>
      <c r="AP64" t="str">
        <f t="shared" si="3"/>
        <v/>
      </c>
      <c r="AQ64" t="str">
        <f t="shared" si="4"/>
        <v/>
      </c>
      <c r="AR64" t="str">
        <f t="shared" si="5"/>
        <v/>
      </c>
      <c r="AS64" t="str">
        <f t="shared" si="6"/>
        <v/>
      </c>
      <c r="AT64" t="str">
        <f t="shared" si="7"/>
        <v/>
      </c>
      <c r="AU64" t="str">
        <f t="shared" si="8"/>
        <v/>
      </c>
      <c r="AV64" t="str">
        <f t="shared" si="9"/>
        <v/>
      </c>
      <c r="AW64" t="str">
        <f t="shared" si="10"/>
        <v/>
      </c>
      <c r="AX64" t="str">
        <f t="shared" si="11"/>
        <v/>
      </c>
      <c r="AY64" t="str">
        <f t="shared" si="12"/>
        <v/>
      </c>
      <c r="AZ64" t="str">
        <f t="shared" si="13"/>
        <v/>
      </c>
      <c r="BA64" t="str">
        <f t="shared" si="14"/>
        <v/>
      </c>
    </row>
    <row r="65" spans="1:53">
      <c r="A65" s="19">
        <f t="shared" si="16"/>
        <v>57</v>
      </c>
      <c r="B65" s="49"/>
      <c r="C65" s="57"/>
      <c r="D65" s="47"/>
      <c r="E65" s="204"/>
      <c r="F65" s="196" t="str">
        <f>IF(B65="","",VLOOKUP(B65,中学校名!$B$3:$D$120,2,TRUE))</f>
        <v/>
      </c>
      <c r="G65" s="154" t="str">
        <f t="shared" si="2"/>
        <v/>
      </c>
      <c r="H65" s="39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143" t="str">
        <f>IF($B65="","",IF(ISERROR(MATCH($B65,リレー女子申込!$Q$14:$Q$205,0)),"","○"))</f>
        <v/>
      </c>
      <c r="AI65" s="143" t="str">
        <f>IF(ISERROR(MATCH($B65,リレー女子申込!$Q$14:$Q$205,0)),"",VLOOKUP(MATCH($B65,リレー女子申込!$Q$14:$Q$205,0),リレー女子申込!$N$14:$V$205,9))</f>
        <v/>
      </c>
      <c r="AJ65" s="143" t="str">
        <f>IF($B65="","",IF(ISERROR(MATCH($B65,リレー女子申込!$AB$14:$AB$205,0)),"","○"))</f>
        <v/>
      </c>
      <c r="AK65" s="143" t="str">
        <f>IF(ISERROR(MATCH($B65,リレー女子申込!$AB$14:$AB$205,0)),"",VLOOKUP(MATCH($B65,リレー女子申込!$AB$14:$AB$205,0),リレー女子申込!$Y$14:$AG$205,9))</f>
        <v/>
      </c>
      <c r="AM65" s="124" t="str">
        <f t="shared" si="1"/>
        <v/>
      </c>
      <c r="AO65" s="2"/>
      <c r="AP65" t="str">
        <f t="shared" si="3"/>
        <v/>
      </c>
      <c r="AQ65" t="str">
        <f t="shared" si="4"/>
        <v/>
      </c>
      <c r="AR65" t="str">
        <f t="shared" si="5"/>
        <v/>
      </c>
      <c r="AS65" t="str">
        <f t="shared" si="6"/>
        <v/>
      </c>
      <c r="AT65" t="str">
        <f t="shared" si="7"/>
        <v/>
      </c>
      <c r="AU65" t="str">
        <f t="shared" si="8"/>
        <v/>
      </c>
      <c r="AV65" t="str">
        <f t="shared" si="9"/>
        <v/>
      </c>
      <c r="AW65" t="str">
        <f t="shared" si="10"/>
        <v/>
      </c>
      <c r="AX65" t="str">
        <f t="shared" si="11"/>
        <v/>
      </c>
      <c r="AY65" t="str">
        <f t="shared" si="12"/>
        <v/>
      </c>
      <c r="AZ65" t="str">
        <f t="shared" si="13"/>
        <v/>
      </c>
      <c r="BA65" t="str">
        <f t="shared" si="14"/>
        <v/>
      </c>
    </row>
    <row r="66" spans="1:53">
      <c r="A66" s="19">
        <f t="shared" si="16"/>
        <v>58</v>
      </c>
      <c r="B66" s="49"/>
      <c r="C66" s="59"/>
      <c r="D66" s="51"/>
      <c r="E66" s="203"/>
      <c r="F66" s="196" t="str">
        <f>IF(B66="","",VLOOKUP(B66,中学校名!$B$3:$D$120,2,TRUE))</f>
        <v/>
      </c>
      <c r="G66" s="154" t="str">
        <f t="shared" si="2"/>
        <v/>
      </c>
      <c r="H66" s="39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143" t="str">
        <f>IF($B66="","",IF(ISERROR(MATCH($B66,リレー女子申込!$Q$14:$Q$205,0)),"","○"))</f>
        <v/>
      </c>
      <c r="AI66" s="143" t="str">
        <f>IF(ISERROR(MATCH($B66,リレー女子申込!$Q$14:$Q$205,0)),"",VLOOKUP(MATCH($B66,リレー女子申込!$Q$14:$Q$205,0),リレー女子申込!$N$14:$V$205,9))</f>
        <v/>
      </c>
      <c r="AJ66" s="143" t="str">
        <f>IF($B66="","",IF(ISERROR(MATCH($B66,リレー女子申込!$AB$14:$AB$205,0)),"","○"))</f>
        <v/>
      </c>
      <c r="AK66" s="143" t="str">
        <f>IF(ISERROR(MATCH($B66,リレー女子申込!$AB$14:$AB$205,0)),"",VLOOKUP(MATCH($B66,リレー女子申込!$AB$14:$AB$205,0),リレー女子申込!$Y$14:$AG$205,9))</f>
        <v/>
      </c>
      <c r="AM66" s="124" t="str">
        <f t="shared" si="1"/>
        <v/>
      </c>
      <c r="AO66" s="2"/>
      <c r="AP66" t="str">
        <f t="shared" si="3"/>
        <v/>
      </c>
      <c r="AQ66" t="str">
        <f t="shared" si="4"/>
        <v/>
      </c>
      <c r="AR66" t="str">
        <f t="shared" si="5"/>
        <v/>
      </c>
      <c r="AS66" t="str">
        <f t="shared" si="6"/>
        <v/>
      </c>
      <c r="AT66" t="str">
        <f t="shared" si="7"/>
        <v/>
      </c>
      <c r="AU66" t="str">
        <f t="shared" si="8"/>
        <v/>
      </c>
      <c r="AV66" t="str">
        <f t="shared" si="9"/>
        <v/>
      </c>
      <c r="AW66" t="str">
        <f t="shared" si="10"/>
        <v/>
      </c>
      <c r="AX66" t="str">
        <f t="shared" si="11"/>
        <v/>
      </c>
      <c r="AY66" t="str">
        <f t="shared" si="12"/>
        <v/>
      </c>
      <c r="AZ66" t="str">
        <f t="shared" si="13"/>
        <v/>
      </c>
      <c r="BA66" t="str">
        <f t="shared" si="14"/>
        <v/>
      </c>
    </row>
    <row r="67" spans="1:53">
      <c r="A67" s="19">
        <f t="shared" si="16"/>
        <v>59</v>
      </c>
      <c r="B67" s="49"/>
      <c r="C67" s="57"/>
      <c r="D67" s="47"/>
      <c r="E67" s="204"/>
      <c r="F67" s="196" t="str">
        <f>IF(B67="","",VLOOKUP(B67,中学校名!$B$3:$D$120,2,TRUE))</f>
        <v/>
      </c>
      <c r="G67" s="154" t="str">
        <f t="shared" si="2"/>
        <v/>
      </c>
      <c r="H67" s="39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143" t="str">
        <f>IF($B67="","",IF(ISERROR(MATCH($B67,リレー女子申込!$Q$14:$Q$205,0)),"","○"))</f>
        <v/>
      </c>
      <c r="AI67" s="143" t="str">
        <f>IF(ISERROR(MATCH($B67,リレー女子申込!$Q$14:$Q$205,0)),"",VLOOKUP(MATCH($B67,リレー女子申込!$Q$14:$Q$205,0),リレー女子申込!$N$14:$V$205,9))</f>
        <v/>
      </c>
      <c r="AJ67" s="143" t="str">
        <f>IF($B67="","",IF(ISERROR(MATCH($B67,リレー女子申込!$AB$14:$AB$205,0)),"","○"))</f>
        <v/>
      </c>
      <c r="AK67" s="143" t="str">
        <f>IF(ISERROR(MATCH($B67,リレー女子申込!$AB$14:$AB$205,0)),"",VLOOKUP(MATCH($B67,リレー女子申込!$AB$14:$AB$205,0),リレー女子申込!$Y$14:$AG$205,9))</f>
        <v/>
      </c>
      <c r="AM67" s="124" t="str">
        <f t="shared" si="1"/>
        <v/>
      </c>
      <c r="AO67" s="2"/>
      <c r="AP67" t="str">
        <f t="shared" si="3"/>
        <v/>
      </c>
      <c r="AQ67" t="str">
        <f t="shared" si="4"/>
        <v/>
      </c>
      <c r="AR67" t="str">
        <f t="shared" si="5"/>
        <v/>
      </c>
      <c r="AS67" t="str">
        <f t="shared" si="6"/>
        <v/>
      </c>
      <c r="AT67" t="str">
        <f t="shared" si="7"/>
        <v/>
      </c>
      <c r="AU67" t="str">
        <f t="shared" si="8"/>
        <v/>
      </c>
      <c r="AV67" t="str">
        <f t="shared" si="9"/>
        <v/>
      </c>
      <c r="AW67" t="str">
        <f t="shared" si="10"/>
        <v/>
      </c>
      <c r="AX67" t="str">
        <f t="shared" si="11"/>
        <v/>
      </c>
      <c r="AY67" t="str">
        <f t="shared" si="12"/>
        <v/>
      </c>
      <c r="AZ67" t="str">
        <f t="shared" si="13"/>
        <v/>
      </c>
      <c r="BA67" t="str">
        <f t="shared" si="14"/>
        <v/>
      </c>
    </row>
    <row r="68" spans="1:53">
      <c r="A68" s="19">
        <f t="shared" si="16"/>
        <v>60</v>
      </c>
      <c r="B68" s="55"/>
      <c r="C68" s="60"/>
      <c r="D68" s="52"/>
      <c r="E68" s="207"/>
      <c r="F68" s="199" t="str">
        <f>IF(B68="","",VLOOKUP(B68,中学校名!$B$3:$D$120,2,TRUE))</f>
        <v/>
      </c>
      <c r="G68" s="155" t="str">
        <f t="shared" si="2"/>
        <v/>
      </c>
      <c r="H68" s="78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144" t="str">
        <f>IF($B68="","",IF(ISERROR(MATCH($B68,リレー女子申込!$Q$14:$Q$205,0)),"","○"))</f>
        <v/>
      </c>
      <c r="AI68" s="144" t="str">
        <f>IF(ISERROR(MATCH($B68,リレー女子申込!$Q$14:$Q$205,0)),"",VLOOKUP(MATCH($B68,リレー女子申込!$Q$14:$Q$205,0),リレー女子申込!$N$14:$V$205,9))</f>
        <v/>
      </c>
      <c r="AJ68" s="144" t="str">
        <f>IF($B68="","",IF(ISERROR(MATCH($B68,リレー女子申込!$AB$14:$AB$205,0)),"","○"))</f>
        <v/>
      </c>
      <c r="AK68" s="144" t="str">
        <f>IF(ISERROR(MATCH($B68,リレー女子申込!$AB$14:$AB$205,0)),"",VLOOKUP(MATCH($B68,リレー女子申込!$AB$14:$AB$205,0),リレー女子申込!$Y$14:$AG$205,9))</f>
        <v/>
      </c>
      <c r="AM68" s="124" t="str">
        <f t="shared" si="1"/>
        <v/>
      </c>
      <c r="AO68" s="2"/>
      <c r="AP68" t="str">
        <f t="shared" si="3"/>
        <v/>
      </c>
      <c r="AQ68" t="str">
        <f t="shared" si="4"/>
        <v/>
      </c>
      <c r="AR68" t="str">
        <f t="shared" si="5"/>
        <v/>
      </c>
      <c r="AS68" t="str">
        <f t="shared" si="6"/>
        <v/>
      </c>
      <c r="AT68" t="str">
        <f t="shared" si="7"/>
        <v/>
      </c>
      <c r="AU68" t="str">
        <f t="shared" si="8"/>
        <v/>
      </c>
      <c r="AV68" t="str">
        <f t="shared" si="9"/>
        <v/>
      </c>
      <c r="AW68" t="str">
        <f t="shared" si="10"/>
        <v/>
      </c>
      <c r="AX68" t="str">
        <f t="shared" si="11"/>
        <v/>
      </c>
      <c r="AY68" t="str">
        <f t="shared" si="12"/>
        <v/>
      </c>
      <c r="AZ68" t="str">
        <f t="shared" si="13"/>
        <v/>
      </c>
      <c r="BA68" t="str">
        <f t="shared" si="14"/>
        <v/>
      </c>
    </row>
    <row r="69" spans="1:53">
      <c r="A69" s="19">
        <f t="shared" si="16"/>
        <v>61</v>
      </c>
      <c r="B69" s="53"/>
      <c r="C69" s="56"/>
      <c r="D69" s="46"/>
      <c r="E69" s="202"/>
      <c r="F69" s="195" t="str">
        <f>IF(B69="","",VLOOKUP(B69,中学校名!$B$3:$D$120,2,TRUE))</f>
        <v/>
      </c>
      <c r="G69" s="153" t="str">
        <f t="shared" si="2"/>
        <v/>
      </c>
      <c r="H69" s="3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114" t="str">
        <f>IF($B69="","",IF(ISERROR(MATCH($B69,リレー女子申込!$Q$14:$Q$205,0)),"","○"))</f>
        <v/>
      </c>
      <c r="AI69" s="114" t="str">
        <f>IF(ISERROR(MATCH($B69,リレー女子申込!$Q$14:$Q$205,0)),"",VLOOKUP(MATCH($B69,リレー女子申込!$Q$14:$Q$205,0),リレー女子申込!$N$14:$V$205,9))</f>
        <v/>
      </c>
      <c r="AJ69" s="114" t="str">
        <f>IF($B69="","",IF(ISERROR(MATCH($B69,リレー女子申込!$AB$14:$AB$205,0)),"","○"))</f>
        <v/>
      </c>
      <c r="AK69" s="114" t="str">
        <f>IF(ISERROR(MATCH($B69,リレー女子申込!$AB$14:$AB$205,0)),"",VLOOKUP(MATCH($B69,リレー女子申込!$AB$14:$AB$205,0),リレー女子申込!$Y$14:$AG$205,9))</f>
        <v/>
      </c>
      <c r="AM69" s="124" t="str">
        <f t="shared" si="1"/>
        <v/>
      </c>
      <c r="AO69" s="2"/>
      <c r="AP69" t="str">
        <f t="shared" si="3"/>
        <v/>
      </c>
      <c r="AQ69" t="str">
        <f t="shared" si="4"/>
        <v/>
      </c>
      <c r="AR69" t="str">
        <f t="shared" si="5"/>
        <v/>
      </c>
      <c r="AS69" t="str">
        <f t="shared" si="6"/>
        <v/>
      </c>
      <c r="AT69" t="str">
        <f t="shared" si="7"/>
        <v/>
      </c>
      <c r="AU69" t="str">
        <f t="shared" si="8"/>
        <v/>
      </c>
      <c r="AV69" t="str">
        <f t="shared" si="9"/>
        <v/>
      </c>
      <c r="AW69" t="str">
        <f t="shared" si="10"/>
        <v/>
      </c>
      <c r="AX69" t="str">
        <f t="shared" si="11"/>
        <v/>
      </c>
      <c r="AY69" t="str">
        <f t="shared" si="12"/>
        <v/>
      </c>
      <c r="AZ69" t="str">
        <f t="shared" si="13"/>
        <v/>
      </c>
      <c r="BA69" t="str">
        <f t="shared" si="14"/>
        <v/>
      </c>
    </row>
    <row r="70" spans="1:53">
      <c r="A70" s="19">
        <f t="shared" si="16"/>
        <v>62</v>
      </c>
      <c r="B70" s="49"/>
      <c r="C70" s="57"/>
      <c r="D70" s="47"/>
      <c r="E70" s="203"/>
      <c r="F70" s="196" t="str">
        <f>IF(B70="","",VLOOKUP(B70,中学校名!$B$3:$D$120,2,TRUE))</f>
        <v/>
      </c>
      <c r="G70" s="154" t="str">
        <f t="shared" si="2"/>
        <v/>
      </c>
      <c r="H70" s="39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143" t="str">
        <f>IF($B70="","",IF(ISERROR(MATCH($B70,リレー女子申込!$Q$14:$Q$205,0)),"","○"))</f>
        <v/>
      </c>
      <c r="AI70" s="143" t="str">
        <f>IF(ISERROR(MATCH($B70,リレー女子申込!$Q$14:$Q$205,0)),"",VLOOKUP(MATCH($B70,リレー女子申込!$Q$14:$Q$205,0),リレー女子申込!$N$14:$V$205,9))</f>
        <v/>
      </c>
      <c r="AJ70" s="143" t="str">
        <f>IF($B70="","",IF(ISERROR(MATCH($B70,リレー女子申込!$AB$14:$AB$205,0)),"","○"))</f>
        <v/>
      </c>
      <c r="AK70" s="143" t="str">
        <f>IF(ISERROR(MATCH($B70,リレー女子申込!$AB$14:$AB$205,0)),"",VLOOKUP(MATCH($B70,リレー女子申込!$AB$14:$AB$205,0),リレー女子申込!$Y$14:$AG$205,9))</f>
        <v/>
      </c>
      <c r="AM70" s="124" t="str">
        <f t="shared" si="1"/>
        <v/>
      </c>
      <c r="AO70" s="2"/>
      <c r="AP70" t="str">
        <f t="shared" si="3"/>
        <v/>
      </c>
      <c r="AQ70" t="str">
        <f t="shared" si="4"/>
        <v/>
      </c>
      <c r="AR70" t="str">
        <f t="shared" si="5"/>
        <v/>
      </c>
      <c r="AS70" t="str">
        <f t="shared" si="6"/>
        <v/>
      </c>
      <c r="AT70" t="str">
        <f t="shared" si="7"/>
        <v/>
      </c>
      <c r="AU70" t="str">
        <f t="shared" si="8"/>
        <v/>
      </c>
      <c r="AV70" t="str">
        <f t="shared" si="9"/>
        <v/>
      </c>
      <c r="AW70" t="str">
        <f t="shared" si="10"/>
        <v/>
      </c>
      <c r="AX70" t="str">
        <f t="shared" si="11"/>
        <v/>
      </c>
      <c r="AY70" t="str">
        <f t="shared" si="12"/>
        <v/>
      </c>
      <c r="AZ70" t="str">
        <f t="shared" si="13"/>
        <v/>
      </c>
      <c r="BA70" t="str">
        <f t="shared" si="14"/>
        <v/>
      </c>
    </row>
    <row r="71" spans="1:53">
      <c r="A71" s="19">
        <f t="shared" si="16"/>
        <v>63</v>
      </c>
      <c r="B71" s="50"/>
      <c r="C71" s="59"/>
      <c r="D71" s="51"/>
      <c r="E71" s="204"/>
      <c r="F71" s="196" t="str">
        <f>IF(B71="","",VLOOKUP(B71,中学校名!$B$3:$D$120,2,TRUE))</f>
        <v/>
      </c>
      <c r="G71" s="154" t="str">
        <f t="shared" si="2"/>
        <v/>
      </c>
      <c r="H71" s="39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143" t="str">
        <f>IF($B71="","",IF(ISERROR(MATCH($B71,リレー女子申込!$Q$14:$Q$205,0)),"","○"))</f>
        <v/>
      </c>
      <c r="AI71" s="143" t="str">
        <f>IF(ISERROR(MATCH($B71,リレー女子申込!$Q$14:$Q$205,0)),"",VLOOKUP(MATCH($B71,リレー女子申込!$Q$14:$Q$205,0),リレー女子申込!$N$14:$V$205,9))</f>
        <v/>
      </c>
      <c r="AJ71" s="143" t="str">
        <f>IF($B71="","",IF(ISERROR(MATCH($B71,リレー女子申込!$AB$14:$AB$205,0)),"","○"))</f>
        <v/>
      </c>
      <c r="AK71" s="143" t="str">
        <f>IF(ISERROR(MATCH($B71,リレー女子申込!$AB$14:$AB$205,0)),"",VLOOKUP(MATCH($B71,リレー女子申込!$AB$14:$AB$205,0),リレー女子申込!$Y$14:$AG$205,9))</f>
        <v/>
      </c>
      <c r="AM71" s="124" t="str">
        <f t="shared" si="1"/>
        <v/>
      </c>
      <c r="AO71" s="2"/>
      <c r="AP71" t="str">
        <f t="shared" si="3"/>
        <v/>
      </c>
      <c r="AQ71" t="str">
        <f t="shared" si="4"/>
        <v/>
      </c>
      <c r="AR71" t="str">
        <f t="shared" si="5"/>
        <v/>
      </c>
      <c r="AS71" t="str">
        <f t="shared" si="6"/>
        <v/>
      </c>
      <c r="AT71" t="str">
        <f t="shared" si="7"/>
        <v/>
      </c>
      <c r="AU71" t="str">
        <f t="shared" si="8"/>
        <v/>
      </c>
      <c r="AV71" t="str">
        <f t="shared" si="9"/>
        <v/>
      </c>
      <c r="AW71" t="str">
        <f t="shared" si="10"/>
        <v/>
      </c>
      <c r="AX71" t="str">
        <f t="shared" si="11"/>
        <v/>
      </c>
      <c r="AY71" t="str">
        <f t="shared" si="12"/>
        <v/>
      </c>
      <c r="AZ71" t="str">
        <f t="shared" si="13"/>
        <v/>
      </c>
      <c r="BA71" t="str">
        <f t="shared" si="14"/>
        <v/>
      </c>
    </row>
    <row r="72" spans="1:53">
      <c r="A72" s="19">
        <f t="shared" si="16"/>
        <v>64</v>
      </c>
      <c r="B72" s="49"/>
      <c r="C72" s="57"/>
      <c r="D72" s="47"/>
      <c r="E72" s="203"/>
      <c r="F72" s="196" t="str">
        <f>IF(B72="","",VLOOKUP(B72,中学校名!$B$3:$D$120,2,TRUE))</f>
        <v/>
      </c>
      <c r="G72" s="154" t="str">
        <f t="shared" si="2"/>
        <v/>
      </c>
      <c r="H72" s="39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143" t="str">
        <f>IF($B72="","",IF(ISERROR(MATCH($B72,リレー女子申込!$Q$14:$Q$205,0)),"","○"))</f>
        <v/>
      </c>
      <c r="AI72" s="143" t="str">
        <f>IF(ISERROR(MATCH($B72,リレー女子申込!$Q$14:$Q$205,0)),"",VLOOKUP(MATCH($B72,リレー女子申込!$Q$14:$Q$205,0),リレー女子申込!$N$14:$V$205,9))</f>
        <v/>
      </c>
      <c r="AJ72" s="143" t="str">
        <f>IF($B72="","",IF(ISERROR(MATCH($B72,リレー女子申込!$AB$14:$AB$205,0)),"","○"))</f>
        <v/>
      </c>
      <c r="AK72" s="143" t="str">
        <f>IF(ISERROR(MATCH($B72,リレー女子申込!$AB$14:$AB$205,0)),"",VLOOKUP(MATCH($B72,リレー女子申込!$AB$14:$AB$205,0),リレー女子申込!$Y$14:$AG$205,9))</f>
        <v/>
      </c>
      <c r="AM72" s="124" t="str">
        <f t="shared" ref="AM72:AM108" si="17">IF(COUNTIF(H72:AG72,"○")=0,"",COUNTIF(H72:AG72,"○"))</f>
        <v/>
      </c>
      <c r="AO72" s="2"/>
      <c r="AP72" t="str">
        <f t="shared" si="3"/>
        <v/>
      </c>
      <c r="AQ72" t="str">
        <f t="shared" si="4"/>
        <v/>
      </c>
      <c r="AR72" t="str">
        <f t="shared" si="5"/>
        <v/>
      </c>
      <c r="AS72" t="str">
        <f t="shared" si="6"/>
        <v/>
      </c>
      <c r="AT72" t="str">
        <f t="shared" si="7"/>
        <v/>
      </c>
      <c r="AU72" t="str">
        <f t="shared" si="8"/>
        <v/>
      </c>
      <c r="AV72" t="str">
        <f t="shared" si="9"/>
        <v/>
      </c>
      <c r="AW72" t="str">
        <f t="shared" si="10"/>
        <v/>
      </c>
      <c r="AX72" t="str">
        <f t="shared" si="11"/>
        <v/>
      </c>
      <c r="AY72" t="str">
        <f t="shared" si="12"/>
        <v/>
      </c>
      <c r="AZ72" t="str">
        <f t="shared" si="13"/>
        <v/>
      </c>
      <c r="BA72" t="str">
        <f t="shared" si="14"/>
        <v/>
      </c>
    </row>
    <row r="73" spans="1:53">
      <c r="A73" s="19">
        <f t="shared" si="16"/>
        <v>65</v>
      </c>
      <c r="B73" s="49"/>
      <c r="C73" s="57"/>
      <c r="D73" s="47"/>
      <c r="E73" s="203"/>
      <c r="F73" s="196" t="str">
        <f>IF(B73="","",VLOOKUP(B73,中学校名!$B$3:$D$120,2,TRUE))</f>
        <v/>
      </c>
      <c r="G73" s="154" t="str">
        <f t="shared" ref="G73:G108" si="18">T(AP73)&amp;T(AQ73)&amp;T(AR73)&amp;T(AS73)&amp;T(AT73)&amp;T(AU73)&amp;T(AV73)&amp;T(AW73)&amp;T(AX73)&amp;T(AY73)&amp;T(AZ73)&amp;T(BA73)&amp;(BB73)</f>
        <v/>
      </c>
      <c r="H73" s="39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143" t="str">
        <f>IF($B73="","",IF(ISERROR(MATCH($B73,リレー女子申込!$Q$14:$Q$205,0)),"","○"))</f>
        <v/>
      </c>
      <c r="AI73" s="143" t="str">
        <f>IF(ISERROR(MATCH($B73,リレー女子申込!$Q$14:$Q$205,0)),"",VLOOKUP(MATCH($B73,リレー女子申込!$Q$14:$Q$205,0),リレー女子申込!$N$14:$V$205,9))</f>
        <v/>
      </c>
      <c r="AJ73" s="143" t="str">
        <f>IF($B73="","",IF(ISERROR(MATCH($B73,リレー女子申込!$AB$14:$AB$205,0)),"","○"))</f>
        <v/>
      </c>
      <c r="AK73" s="143" t="str">
        <f>IF(ISERROR(MATCH($B73,リレー女子申込!$AB$14:$AB$205,0)),"",VLOOKUP(MATCH($B73,リレー女子申込!$AB$14:$AB$205,0),リレー女子申込!$Y$14:$AG$205,9))</f>
        <v/>
      </c>
      <c r="AM73" s="124" t="str">
        <f t="shared" si="17"/>
        <v/>
      </c>
      <c r="AO73" s="2"/>
      <c r="AP73" t="str">
        <f t="shared" ref="AP73:AP108" si="19">IF(H73="○","１女100m．","")</f>
        <v/>
      </c>
      <c r="AQ73" t="str">
        <f t="shared" ref="AQ73:AQ108" si="20">IF(J73="○","２女100m．","")</f>
        <v/>
      </c>
      <c r="AR73" t="str">
        <f t="shared" ref="AR73:AR108" si="21">IF(L73="○","３女100m．","")</f>
        <v/>
      </c>
      <c r="AS73" t="str">
        <f t="shared" ref="AS73:AS108" si="22">IF(N73="○","全女200m．","")</f>
        <v/>
      </c>
      <c r="AT73" t="str">
        <f t="shared" ref="AT73:AT108" si="23">IF(P73="○","１女800mｍ．","")</f>
        <v/>
      </c>
      <c r="AU73" t="str">
        <f t="shared" ref="AU73:AU108" si="24">IF(R73="○","２・３女800m．","")</f>
        <v/>
      </c>
      <c r="AV73" t="str">
        <f t="shared" ref="AV73:AV108" si="25">IF(T73="○","全女1500m．","")</f>
        <v/>
      </c>
      <c r="AW73" t="str">
        <f t="shared" ref="AW73:AW108" si="26">IF(V73="○","全女100mH．","")</f>
        <v/>
      </c>
      <c r="AX73" t="str">
        <f t="shared" ref="AX73:AX108" si="27">IF(X73="○","全女走高．","")</f>
        <v/>
      </c>
      <c r="AY73" t="str">
        <f t="shared" ref="AY73:AY108" si="28">IF(Z73="○","全女走幅．","")</f>
        <v/>
      </c>
      <c r="AZ73" t="str">
        <f t="shared" ref="AZ73:AZ108" si="29">IF(AB73="○","全女砲丸．","")</f>
        <v/>
      </c>
      <c r="BA73" t="str">
        <f t="shared" ref="BA73:BA108" si="30">IF(AD73="○","全女ｼﾞｬﾍﾞ．","")</f>
        <v/>
      </c>
    </row>
    <row r="74" spans="1:53">
      <c r="A74" s="19">
        <f t="shared" ref="A74:A108" si="31">IF(COUNTIF($C$9:$C$108,C74)&gt;=2,$A$112,A73+1)</f>
        <v>66</v>
      </c>
      <c r="B74" s="49"/>
      <c r="C74" s="57"/>
      <c r="D74" s="47"/>
      <c r="E74" s="203"/>
      <c r="F74" s="196" t="str">
        <f>IF(B74="","",VLOOKUP(B74,中学校名!$B$3:$D$120,2,TRUE))</f>
        <v/>
      </c>
      <c r="G74" s="154" t="str">
        <f t="shared" si="18"/>
        <v/>
      </c>
      <c r="H74" s="39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143" t="str">
        <f>IF($B74="","",IF(ISERROR(MATCH($B74,リレー女子申込!$Q$14:$Q$205,0)),"","○"))</f>
        <v/>
      </c>
      <c r="AI74" s="143" t="str">
        <f>IF(ISERROR(MATCH($B74,リレー女子申込!$Q$14:$Q$205,0)),"",VLOOKUP(MATCH($B74,リレー女子申込!$Q$14:$Q$205,0),リレー女子申込!$N$14:$V$205,9))</f>
        <v/>
      </c>
      <c r="AJ74" s="143" t="str">
        <f>IF($B74="","",IF(ISERROR(MATCH($B74,リレー女子申込!$AB$14:$AB$205,0)),"","○"))</f>
        <v/>
      </c>
      <c r="AK74" s="143" t="str">
        <f>IF(ISERROR(MATCH($B74,リレー女子申込!$AB$14:$AB$205,0)),"",VLOOKUP(MATCH($B74,リレー女子申込!$AB$14:$AB$205,0),リレー女子申込!$Y$14:$AG$205,9))</f>
        <v/>
      </c>
      <c r="AM74" s="124" t="str">
        <f t="shared" si="17"/>
        <v/>
      </c>
      <c r="AO74" s="2"/>
      <c r="AP74" t="str">
        <f t="shared" si="19"/>
        <v/>
      </c>
      <c r="AQ74" t="str">
        <f t="shared" si="20"/>
        <v/>
      </c>
      <c r="AR74" t="str">
        <f t="shared" si="21"/>
        <v/>
      </c>
      <c r="AS74" t="str">
        <f t="shared" si="22"/>
        <v/>
      </c>
      <c r="AT74" t="str">
        <f t="shared" si="23"/>
        <v/>
      </c>
      <c r="AU74" t="str">
        <f t="shared" si="24"/>
        <v/>
      </c>
      <c r="AV74" t="str">
        <f t="shared" si="25"/>
        <v/>
      </c>
      <c r="AW74" t="str">
        <f t="shared" si="26"/>
        <v/>
      </c>
      <c r="AX74" t="str">
        <f t="shared" si="27"/>
        <v/>
      </c>
      <c r="AY74" t="str">
        <f t="shared" si="28"/>
        <v/>
      </c>
      <c r="AZ74" t="str">
        <f t="shared" si="29"/>
        <v/>
      </c>
      <c r="BA74" t="str">
        <f t="shared" si="30"/>
        <v/>
      </c>
    </row>
    <row r="75" spans="1:53">
      <c r="A75" s="19">
        <f t="shared" si="31"/>
        <v>67</v>
      </c>
      <c r="B75" s="49"/>
      <c r="C75" s="57"/>
      <c r="D75" s="47"/>
      <c r="E75" s="203"/>
      <c r="F75" s="196" t="str">
        <f>IF(B75="","",VLOOKUP(B75,中学校名!$B$3:$D$120,2,TRUE))</f>
        <v/>
      </c>
      <c r="G75" s="154" t="str">
        <f t="shared" si="18"/>
        <v/>
      </c>
      <c r="H75" s="39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143" t="str">
        <f>IF($B75="","",IF(ISERROR(MATCH($B75,リレー女子申込!$Q$14:$Q$205,0)),"","○"))</f>
        <v/>
      </c>
      <c r="AI75" s="143" t="str">
        <f>IF(ISERROR(MATCH($B75,リレー女子申込!$Q$14:$Q$205,0)),"",VLOOKUP(MATCH($B75,リレー女子申込!$Q$14:$Q$205,0),リレー女子申込!$N$14:$V$205,9))</f>
        <v/>
      </c>
      <c r="AJ75" s="143" t="str">
        <f>IF($B75="","",IF(ISERROR(MATCH($B75,リレー女子申込!$AB$14:$AB$205,0)),"","○"))</f>
        <v/>
      </c>
      <c r="AK75" s="143" t="str">
        <f>IF(ISERROR(MATCH($B75,リレー女子申込!$AB$14:$AB$205,0)),"",VLOOKUP(MATCH($B75,リレー女子申込!$AB$14:$AB$205,0),リレー女子申込!$Y$14:$AG$205,9))</f>
        <v/>
      </c>
      <c r="AM75" s="124" t="str">
        <f t="shared" si="17"/>
        <v/>
      </c>
      <c r="AO75" s="2"/>
      <c r="AP75" t="str">
        <f t="shared" si="19"/>
        <v/>
      </c>
      <c r="AQ75" t="str">
        <f t="shared" si="20"/>
        <v/>
      </c>
      <c r="AR75" t="str">
        <f t="shared" si="21"/>
        <v/>
      </c>
      <c r="AS75" t="str">
        <f t="shared" si="22"/>
        <v/>
      </c>
      <c r="AT75" t="str">
        <f t="shared" si="23"/>
        <v/>
      </c>
      <c r="AU75" t="str">
        <f t="shared" si="24"/>
        <v/>
      </c>
      <c r="AV75" t="str">
        <f t="shared" si="25"/>
        <v/>
      </c>
      <c r="AW75" t="str">
        <f t="shared" si="26"/>
        <v/>
      </c>
      <c r="AX75" t="str">
        <f t="shared" si="27"/>
        <v/>
      </c>
      <c r="AY75" t="str">
        <f t="shared" si="28"/>
        <v/>
      </c>
      <c r="AZ75" t="str">
        <f t="shared" si="29"/>
        <v/>
      </c>
      <c r="BA75" t="str">
        <f t="shared" si="30"/>
        <v/>
      </c>
    </row>
    <row r="76" spans="1:53">
      <c r="A76" s="19">
        <f t="shared" si="31"/>
        <v>68</v>
      </c>
      <c r="B76" s="49"/>
      <c r="C76" s="59"/>
      <c r="D76" s="51"/>
      <c r="E76" s="203"/>
      <c r="F76" s="196" t="str">
        <f>IF(B76="","",VLOOKUP(B76,中学校名!$B$3:$D$120,2,TRUE))</f>
        <v/>
      </c>
      <c r="G76" s="154" t="str">
        <f t="shared" si="18"/>
        <v/>
      </c>
      <c r="H76" s="39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143" t="str">
        <f>IF($B76="","",IF(ISERROR(MATCH($B76,リレー女子申込!$Q$14:$Q$205,0)),"","○"))</f>
        <v/>
      </c>
      <c r="AI76" s="143" t="str">
        <f>IF(ISERROR(MATCH($B76,リレー女子申込!$Q$14:$Q$205,0)),"",VLOOKUP(MATCH($B76,リレー女子申込!$Q$14:$Q$205,0),リレー女子申込!$N$14:$V$205,9))</f>
        <v/>
      </c>
      <c r="AJ76" s="143" t="str">
        <f>IF($B76="","",IF(ISERROR(MATCH($B76,リレー女子申込!$AB$14:$AB$205,0)),"","○"))</f>
        <v/>
      </c>
      <c r="AK76" s="143" t="str">
        <f>IF(ISERROR(MATCH($B76,リレー女子申込!$AB$14:$AB$205,0)),"",VLOOKUP(MATCH($B76,リレー女子申込!$AB$14:$AB$205,0),リレー女子申込!$Y$14:$AG$205,9))</f>
        <v/>
      </c>
      <c r="AM76" s="124" t="str">
        <f t="shared" si="17"/>
        <v/>
      </c>
      <c r="AO76" s="2"/>
      <c r="AP76" t="str">
        <f t="shared" si="19"/>
        <v/>
      </c>
      <c r="AQ76" t="str">
        <f t="shared" si="20"/>
        <v/>
      </c>
      <c r="AR76" t="str">
        <f t="shared" si="21"/>
        <v/>
      </c>
      <c r="AS76" t="str">
        <f t="shared" si="22"/>
        <v/>
      </c>
      <c r="AT76" t="str">
        <f t="shared" si="23"/>
        <v/>
      </c>
      <c r="AU76" t="str">
        <f t="shared" si="24"/>
        <v/>
      </c>
      <c r="AV76" t="str">
        <f t="shared" si="25"/>
        <v/>
      </c>
      <c r="AW76" t="str">
        <f t="shared" si="26"/>
        <v/>
      </c>
      <c r="AX76" t="str">
        <f t="shared" si="27"/>
        <v/>
      </c>
      <c r="AY76" t="str">
        <f t="shared" si="28"/>
        <v/>
      </c>
      <c r="AZ76" t="str">
        <f t="shared" si="29"/>
        <v/>
      </c>
      <c r="BA76" t="str">
        <f t="shared" si="30"/>
        <v/>
      </c>
    </row>
    <row r="77" spans="1:53">
      <c r="A77" s="19">
        <f t="shared" si="31"/>
        <v>69</v>
      </c>
      <c r="B77" s="49"/>
      <c r="C77" s="57"/>
      <c r="D77" s="47"/>
      <c r="E77" s="203"/>
      <c r="F77" s="196" t="str">
        <f>IF(B77="","",VLOOKUP(B77,中学校名!$B$3:$D$120,2,TRUE))</f>
        <v/>
      </c>
      <c r="G77" s="154" t="str">
        <f t="shared" si="18"/>
        <v/>
      </c>
      <c r="H77" s="39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143" t="str">
        <f>IF($B77="","",IF(ISERROR(MATCH($B77,リレー女子申込!$Q$14:$Q$205,0)),"","○"))</f>
        <v/>
      </c>
      <c r="AI77" s="143" t="str">
        <f>IF(ISERROR(MATCH($B77,リレー女子申込!$Q$14:$Q$205,0)),"",VLOOKUP(MATCH($B77,リレー女子申込!$Q$14:$Q$205,0),リレー女子申込!$N$14:$V$205,9))</f>
        <v/>
      </c>
      <c r="AJ77" s="143" t="str">
        <f>IF($B77="","",IF(ISERROR(MATCH($B77,リレー女子申込!$AB$14:$AB$205,0)),"","○"))</f>
        <v/>
      </c>
      <c r="AK77" s="143" t="str">
        <f>IF(ISERROR(MATCH($B77,リレー女子申込!$AB$14:$AB$205,0)),"",VLOOKUP(MATCH($B77,リレー女子申込!$AB$14:$AB$205,0),リレー女子申込!$Y$14:$AG$205,9))</f>
        <v/>
      </c>
      <c r="AM77" s="124" t="str">
        <f t="shared" si="17"/>
        <v/>
      </c>
      <c r="AO77" s="2"/>
      <c r="AP77" t="str">
        <f t="shared" si="19"/>
        <v/>
      </c>
      <c r="AQ77" t="str">
        <f t="shared" si="20"/>
        <v/>
      </c>
      <c r="AR77" t="str">
        <f t="shared" si="21"/>
        <v/>
      </c>
      <c r="AS77" t="str">
        <f t="shared" si="22"/>
        <v/>
      </c>
      <c r="AT77" t="str">
        <f t="shared" si="23"/>
        <v/>
      </c>
      <c r="AU77" t="str">
        <f t="shared" si="24"/>
        <v/>
      </c>
      <c r="AV77" t="str">
        <f t="shared" si="25"/>
        <v/>
      </c>
      <c r="AW77" t="str">
        <f t="shared" si="26"/>
        <v/>
      </c>
      <c r="AX77" t="str">
        <f t="shared" si="27"/>
        <v/>
      </c>
      <c r="AY77" t="str">
        <f t="shared" si="28"/>
        <v/>
      </c>
      <c r="AZ77" t="str">
        <f t="shared" si="29"/>
        <v/>
      </c>
      <c r="BA77" t="str">
        <f t="shared" si="30"/>
        <v/>
      </c>
    </row>
    <row r="78" spans="1:53">
      <c r="A78" s="19">
        <f t="shared" si="31"/>
        <v>70</v>
      </c>
      <c r="B78" s="55"/>
      <c r="C78" s="60"/>
      <c r="D78" s="52"/>
      <c r="E78" s="205"/>
      <c r="F78" s="197" t="str">
        <f>IF(B78="","",VLOOKUP(B78,中学校名!$B$3:$D$120,2,TRUE))</f>
        <v/>
      </c>
      <c r="G78" s="157" t="str">
        <f t="shared" si="18"/>
        <v/>
      </c>
      <c r="H78" s="84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144" t="str">
        <f>IF($B78="","",IF(ISERROR(MATCH($B78,リレー女子申込!$Q$14:$Q$205,0)),"","○"))</f>
        <v/>
      </c>
      <c r="AI78" s="144" t="str">
        <f>IF(ISERROR(MATCH($B78,リレー女子申込!$Q$14:$Q$205,0)),"",VLOOKUP(MATCH($B78,リレー女子申込!$Q$14:$Q$205,0),リレー女子申込!$N$14:$V$205,9))</f>
        <v/>
      </c>
      <c r="AJ78" s="144" t="str">
        <f>IF($B78="","",IF(ISERROR(MATCH($B78,リレー女子申込!$AB$14:$AB$205,0)),"","○"))</f>
        <v/>
      </c>
      <c r="AK78" s="144" t="str">
        <f>IF(ISERROR(MATCH($B78,リレー女子申込!$AB$14:$AB$205,0)),"",VLOOKUP(MATCH($B78,リレー女子申込!$AB$14:$AB$205,0),リレー女子申込!$Y$14:$AG$205,9))</f>
        <v/>
      </c>
      <c r="AM78" s="124" t="str">
        <f t="shared" si="17"/>
        <v/>
      </c>
      <c r="AO78" s="2"/>
      <c r="AP78" t="str">
        <f t="shared" si="19"/>
        <v/>
      </c>
      <c r="AQ78" t="str">
        <f t="shared" si="20"/>
        <v/>
      </c>
      <c r="AR78" t="str">
        <f t="shared" si="21"/>
        <v/>
      </c>
      <c r="AS78" t="str">
        <f t="shared" si="22"/>
        <v/>
      </c>
      <c r="AT78" t="str">
        <f t="shared" si="23"/>
        <v/>
      </c>
      <c r="AU78" t="str">
        <f t="shared" si="24"/>
        <v/>
      </c>
      <c r="AV78" t="str">
        <f t="shared" si="25"/>
        <v/>
      </c>
      <c r="AW78" t="str">
        <f t="shared" si="26"/>
        <v/>
      </c>
      <c r="AX78" t="str">
        <f t="shared" si="27"/>
        <v/>
      </c>
      <c r="AY78" t="str">
        <f t="shared" si="28"/>
        <v/>
      </c>
      <c r="AZ78" t="str">
        <f t="shared" si="29"/>
        <v/>
      </c>
      <c r="BA78" t="str">
        <f t="shared" si="30"/>
        <v/>
      </c>
    </row>
    <row r="79" spans="1:53">
      <c r="A79" s="19">
        <f t="shared" si="31"/>
        <v>71</v>
      </c>
      <c r="B79" s="64"/>
      <c r="C79" s="65"/>
      <c r="D79" s="66"/>
      <c r="E79" s="206"/>
      <c r="F79" s="198" t="str">
        <f>IF(B79="","",VLOOKUP(B79,中学校名!$B$3:$D$120,2,TRUE))</f>
        <v/>
      </c>
      <c r="G79" s="156" t="str">
        <f t="shared" si="18"/>
        <v/>
      </c>
      <c r="H79" s="81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114" t="str">
        <f>IF($B79="","",IF(ISERROR(MATCH($B79,リレー女子申込!$Q$14:$Q$205,0)),"","○"))</f>
        <v/>
      </c>
      <c r="AI79" s="114" t="str">
        <f>IF(ISERROR(MATCH($B79,リレー女子申込!$Q$14:$Q$205,0)),"",VLOOKUP(MATCH($B79,リレー女子申込!$Q$14:$Q$205,0),リレー女子申込!$N$14:$V$205,9))</f>
        <v/>
      </c>
      <c r="AJ79" s="114" t="str">
        <f>IF($B79="","",IF(ISERROR(MATCH($B79,リレー女子申込!$AB$14:$AB$205,0)),"","○"))</f>
        <v/>
      </c>
      <c r="AK79" s="114" t="str">
        <f>IF(ISERROR(MATCH($B79,リレー女子申込!$AB$14:$AB$205,0)),"",VLOOKUP(MATCH($B79,リレー女子申込!$AB$14:$AB$205,0),リレー女子申込!$Y$14:$AG$205,9))</f>
        <v/>
      </c>
      <c r="AM79" s="124" t="str">
        <f t="shared" si="17"/>
        <v/>
      </c>
      <c r="AO79" s="2"/>
      <c r="AP79" t="str">
        <f t="shared" si="19"/>
        <v/>
      </c>
      <c r="AQ79" t="str">
        <f t="shared" si="20"/>
        <v/>
      </c>
      <c r="AR79" t="str">
        <f t="shared" si="21"/>
        <v/>
      </c>
      <c r="AS79" t="str">
        <f t="shared" si="22"/>
        <v/>
      </c>
      <c r="AT79" t="str">
        <f t="shared" si="23"/>
        <v/>
      </c>
      <c r="AU79" t="str">
        <f t="shared" si="24"/>
        <v/>
      </c>
      <c r="AV79" t="str">
        <f t="shared" si="25"/>
        <v/>
      </c>
      <c r="AW79" t="str">
        <f t="shared" si="26"/>
        <v/>
      </c>
      <c r="AX79" t="str">
        <f t="shared" si="27"/>
        <v/>
      </c>
      <c r="AY79" t="str">
        <f t="shared" si="28"/>
        <v/>
      </c>
      <c r="AZ79" t="str">
        <f t="shared" si="29"/>
        <v/>
      </c>
      <c r="BA79" t="str">
        <f t="shared" si="30"/>
        <v/>
      </c>
    </row>
    <row r="80" spans="1:53">
      <c r="A80" s="19">
        <f t="shared" si="31"/>
        <v>72</v>
      </c>
      <c r="B80" s="50"/>
      <c r="C80" s="59"/>
      <c r="D80" s="51"/>
      <c r="E80" s="204"/>
      <c r="F80" s="196" t="str">
        <f>IF(B80="","",VLOOKUP(B80,中学校名!$B$3:$D$120,2,TRUE))</f>
        <v/>
      </c>
      <c r="G80" s="154" t="str">
        <f t="shared" si="18"/>
        <v/>
      </c>
      <c r="H80" s="93"/>
      <c r="I80" s="94"/>
      <c r="J80" s="94"/>
      <c r="K80" s="94"/>
      <c r="L80" s="94"/>
      <c r="M80" s="94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143" t="str">
        <f>IF($B80="","",IF(ISERROR(MATCH($B80,リレー女子申込!$Q$14:$Q$205,0)),"","○"))</f>
        <v/>
      </c>
      <c r="AI80" s="143" t="str">
        <f>IF(ISERROR(MATCH($B80,リレー女子申込!$Q$14:$Q$205,0)),"",VLOOKUP(MATCH($B80,リレー女子申込!$Q$14:$Q$205,0),リレー女子申込!$N$14:$V$205,9))</f>
        <v/>
      </c>
      <c r="AJ80" s="143" t="str">
        <f>IF($B80="","",IF(ISERROR(MATCH($B80,リレー女子申込!$AB$14:$AB$205,0)),"","○"))</f>
        <v/>
      </c>
      <c r="AK80" s="143" t="str">
        <f>IF(ISERROR(MATCH($B80,リレー女子申込!$AB$14:$AB$205,0)),"",VLOOKUP(MATCH($B80,リレー女子申込!$AB$14:$AB$205,0),リレー女子申込!$Y$14:$AG$205,9))</f>
        <v/>
      </c>
      <c r="AM80" s="124" t="str">
        <f t="shared" si="17"/>
        <v/>
      </c>
      <c r="AO80" s="2"/>
      <c r="AP80" t="str">
        <f t="shared" si="19"/>
        <v/>
      </c>
      <c r="AQ80" t="str">
        <f t="shared" si="20"/>
        <v/>
      </c>
      <c r="AR80" t="str">
        <f t="shared" si="21"/>
        <v/>
      </c>
      <c r="AS80" t="str">
        <f t="shared" si="22"/>
        <v/>
      </c>
      <c r="AT80" t="str">
        <f t="shared" si="23"/>
        <v/>
      </c>
      <c r="AU80" t="str">
        <f t="shared" si="24"/>
        <v/>
      </c>
      <c r="AV80" t="str">
        <f t="shared" si="25"/>
        <v/>
      </c>
      <c r="AW80" t="str">
        <f t="shared" si="26"/>
        <v/>
      </c>
      <c r="AX80" t="str">
        <f t="shared" si="27"/>
        <v/>
      </c>
      <c r="AY80" t="str">
        <f t="shared" si="28"/>
        <v/>
      </c>
      <c r="AZ80" t="str">
        <f t="shared" si="29"/>
        <v/>
      </c>
      <c r="BA80" t="str">
        <f t="shared" si="30"/>
        <v/>
      </c>
    </row>
    <row r="81" spans="1:53">
      <c r="A81" s="19">
        <f t="shared" si="31"/>
        <v>73</v>
      </c>
      <c r="B81" s="50"/>
      <c r="C81" s="59"/>
      <c r="D81" s="51"/>
      <c r="E81" s="204"/>
      <c r="F81" s="196" t="str">
        <f>IF(B81="","",VLOOKUP(B81,中学校名!$B$3:$D$120,2,TRUE))</f>
        <v/>
      </c>
      <c r="G81" s="154" t="str">
        <f t="shared" si="18"/>
        <v/>
      </c>
      <c r="H81" s="39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143" t="str">
        <f>IF($B81="","",IF(ISERROR(MATCH($B81,リレー女子申込!$Q$14:$Q$205,0)),"","○"))</f>
        <v/>
      </c>
      <c r="AI81" s="143" t="str">
        <f>IF(ISERROR(MATCH($B81,リレー女子申込!$Q$14:$Q$205,0)),"",VLOOKUP(MATCH($B81,リレー女子申込!$Q$14:$Q$205,0),リレー女子申込!$N$14:$V$205,9))</f>
        <v/>
      </c>
      <c r="AJ81" s="143" t="str">
        <f>IF($B81="","",IF(ISERROR(MATCH($B81,リレー女子申込!$AB$14:$AB$205,0)),"","○"))</f>
        <v/>
      </c>
      <c r="AK81" s="143" t="str">
        <f>IF(ISERROR(MATCH($B81,リレー女子申込!$AB$14:$AB$205,0)),"",VLOOKUP(MATCH($B81,リレー女子申込!$AB$14:$AB$205,0),リレー女子申込!$Y$14:$AG$205,9))</f>
        <v/>
      </c>
      <c r="AM81" s="124" t="str">
        <f t="shared" si="17"/>
        <v/>
      </c>
      <c r="AO81" s="2"/>
      <c r="AP81" t="str">
        <f t="shared" si="19"/>
        <v/>
      </c>
      <c r="AQ81" t="str">
        <f t="shared" si="20"/>
        <v/>
      </c>
      <c r="AR81" t="str">
        <f t="shared" si="21"/>
        <v/>
      </c>
      <c r="AS81" t="str">
        <f t="shared" si="22"/>
        <v/>
      </c>
      <c r="AT81" t="str">
        <f t="shared" si="23"/>
        <v/>
      </c>
      <c r="AU81" t="str">
        <f t="shared" si="24"/>
        <v/>
      </c>
      <c r="AV81" t="str">
        <f t="shared" si="25"/>
        <v/>
      </c>
      <c r="AW81" t="str">
        <f t="shared" si="26"/>
        <v/>
      </c>
      <c r="AX81" t="str">
        <f t="shared" si="27"/>
        <v/>
      </c>
      <c r="AY81" t="str">
        <f t="shared" si="28"/>
        <v/>
      </c>
      <c r="AZ81" t="str">
        <f t="shared" si="29"/>
        <v/>
      </c>
      <c r="BA81" t="str">
        <f t="shared" si="30"/>
        <v/>
      </c>
    </row>
    <row r="82" spans="1:53">
      <c r="A82" s="19">
        <f t="shared" si="31"/>
        <v>74</v>
      </c>
      <c r="B82" s="50"/>
      <c r="C82" s="59"/>
      <c r="D82" s="51"/>
      <c r="E82" s="204"/>
      <c r="F82" s="196" t="str">
        <f>IF(B82="","",VLOOKUP(B82,中学校名!$B$3:$D$120,2,TRUE))</f>
        <v/>
      </c>
      <c r="G82" s="154" t="str">
        <f t="shared" si="18"/>
        <v/>
      </c>
      <c r="H82" s="39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143" t="str">
        <f>IF($B82="","",IF(ISERROR(MATCH($B82,リレー女子申込!$Q$14:$Q$205,0)),"","○"))</f>
        <v/>
      </c>
      <c r="AI82" s="143" t="str">
        <f>IF(ISERROR(MATCH($B82,リレー女子申込!$Q$14:$Q$205,0)),"",VLOOKUP(MATCH($B82,リレー女子申込!$Q$14:$Q$205,0),リレー女子申込!$N$14:$V$205,9))</f>
        <v/>
      </c>
      <c r="AJ82" s="143" t="str">
        <f>IF($B82="","",IF(ISERROR(MATCH($B82,リレー女子申込!$AB$14:$AB$205,0)),"","○"))</f>
        <v/>
      </c>
      <c r="AK82" s="143" t="str">
        <f>IF(ISERROR(MATCH($B82,リレー女子申込!$AB$14:$AB$205,0)),"",VLOOKUP(MATCH($B82,リレー女子申込!$AB$14:$AB$205,0),リレー女子申込!$Y$14:$AG$205,9))</f>
        <v/>
      </c>
      <c r="AM82" s="124" t="str">
        <f t="shared" si="17"/>
        <v/>
      </c>
      <c r="AO82" s="2"/>
      <c r="AP82" t="str">
        <f t="shared" si="19"/>
        <v/>
      </c>
      <c r="AQ82" t="str">
        <f t="shared" si="20"/>
        <v/>
      </c>
      <c r="AR82" t="str">
        <f t="shared" si="21"/>
        <v/>
      </c>
      <c r="AS82" t="str">
        <f t="shared" si="22"/>
        <v/>
      </c>
      <c r="AT82" t="str">
        <f t="shared" si="23"/>
        <v/>
      </c>
      <c r="AU82" t="str">
        <f t="shared" si="24"/>
        <v/>
      </c>
      <c r="AV82" t="str">
        <f t="shared" si="25"/>
        <v/>
      </c>
      <c r="AW82" t="str">
        <f t="shared" si="26"/>
        <v/>
      </c>
      <c r="AX82" t="str">
        <f t="shared" si="27"/>
        <v/>
      </c>
      <c r="AY82" t="str">
        <f t="shared" si="28"/>
        <v/>
      </c>
      <c r="AZ82" t="str">
        <f t="shared" si="29"/>
        <v/>
      </c>
      <c r="BA82" t="str">
        <f t="shared" si="30"/>
        <v/>
      </c>
    </row>
    <row r="83" spans="1:53">
      <c r="A83" s="19">
        <f t="shared" si="31"/>
        <v>75</v>
      </c>
      <c r="B83" s="49"/>
      <c r="C83" s="57"/>
      <c r="D83" s="47"/>
      <c r="E83" s="203"/>
      <c r="F83" s="196" t="str">
        <f>IF(B83="","",VLOOKUP(B83,中学校名!$B$3:$D$120,2,TRUE))</f>
        <v/>
      </c>
      <c r="G83" s="154" t="str">
        <f t="shared" si="18"/>
        <v/>
      </c>
      <c r="H83" s="39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143" t="str">
        <f>IF($B83="","",IF(ISERROR(MATCH($B83,リレー女子申込!$Q$14:$Q$205,0)),"","○"))</f>
        <v/>
      </c>
      <c r="AI83" s="143" t="str">
        <f>IF(ISERROR(MATCH($B83,リレー女子申込!$Q$14:$Q$205,0)),"",VLOOKUP(MATCH($B83,リレー女子申込!$Q$14:$Q$205,0),リレー女子申込!$N$14:$V$205,9))</f>
        <v/>
      </c>
      <c r="AJ83" s="143" t="str">
        <f>IF($B83="","",IF(ISERROR(MATCH($B83,リレー女子申込!$AB$14:$AB$205,0)),"","○"))</f>
        <v/>
      </c>
      <c r="AK83" s="143" t="str">
        <f>IF(ISERROR(MATCH($B83,リレー女子申込!$AB$14:$AB$205,0)),"",VLOOKUP(MATCH($B83,リレー女子申込!$AB$14:$AB$205,0),リレー女子申込!$Y$14:$AG$205,9))</f>
        <v/>
      </c>
      <c r="AM83" s="124" t="str">
        <f t="shared" si="17"/>
        <v/>
      </c>
      <c r="AO83" s="2"/>
      <c r="AP83" t="str">
        <f t="shared" si="19"/>
        <v/>
      </c>
      <c r="AQ83" t="str">
        <f t="shared" si="20"/>
        <v/>
      </c>
      <c r="AR83" t="str">
        <f t="shared" si="21"/>
        <v/>
      </c>
      <c r="AS83" t="str">
        <f t="shared" si="22"/>
        <v/>
      </c>
      <c r="AT83" t="str">
        <f t="shared" si="23"/>
        <v/>
      </c>
      <c r="AU83" t="str">
        <f t="shared" si="24"/>
        <v/>
      </c>
      <c r="AV83" t="str">
        <f t="shared" si="25"/>
        <v/>
      </c>
      <c r="AW83" t="str">
        <f t="shared" si="26"/>
        <v/>
      </c>
      <c r="AX83" t="str">
        <f t="shared" si="27"/>
        <v/>
      </c>
      <c r="AY83" t="str">
        <f t="shared" si="28"/>
        <v/>
      </c>
      <c r="AZ83" t="str">
        <f t="shared" si="29"/>
        <v/>
      </c>
      <c r="BA83" t="str">
        <f t="shared" si="30"/>
        <v/>
      </c>
    </row>
    <row r="84" spans="1:53">
      <c r="A84" s="19">
        <f t="shared" si="31"/>
        <v>76</v>
      </c>
      <c r="B84" s="49"/>
      <c r="C84" s="57"/>
      <c r="D84" s="47"/>
      <c r="E84" s="203"/>
      <c r="F84" s="196" t="str">
        <f>IF(B84="","",VLOOKUP(B84,中学校名!$B$3:$D$120,2,TRUE))</f>
        <v/>
      </c>
      <c r="G84" s="154" t="str">
        <f t="shared" si="18"/>
        <v/>
      </c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143" t="str">
        <f>IF($B84="","",IF(ISERROR(MATCH($B84,リレー女子申込!$Q$14:$Q$205,0)),"","○"))</f>
        <v/>
      </c>
      <c r="AI84" s="143" t="str">
        <f>IF(ISERROR(MATCH($B84,リレー女子申込!$Q$14:$Q$205,0)),"",VLOOKUP(MATCH($B84,リレー女子申込!$Q$14:$Q$205,0),リレー女子申込!$N$14:$V$205,9))</f>
        <v/>
      </c>
      <c r="AJ84" s="143" t="str">
        <f>IF($B84="","",IF(ISERROR(MATCH($B84,リレー女子申込!$AB$14:$AB$205,0)),"","○"))</f>
        <v/>
      </c>
      <c r="AK84" s="143" t="str">
        <f>IF(ISERROR(MATCH($B84,リレー女子申込!$AB$14:$AB$205,0)),"",VLOOKUP(MATCH($B84,リレー女子申込!$AB$14:$AB$205,0),リレー女子申込!$Y$14:$AG$205,9))</f>
        <v/>
      </c>
      <c r="AM84" s="124" t="str">
        <f t="shared" si="17"/>
        <v/>
      </c>
      <c r="AO84" s="2"/>
      <c r="AP84" t="str">
        <f t="shared" si="19"/>
        <v/>
      </c>
      <c r="AQ84" t="str">
        <f t="shared" si="20"/>
        <v/>
      </c>
      <c r="AR84" t="str">
        <f t="shared" si="21"/>
        <v/>
      </c>
      <c r="AS84" t="str">
        <f t="shared" si="22"/>
        <v/>
      </c>
      <c r="AT84" t="str">
        <f t="shared" si="23"/>
        <v/>
      </c>
      <c r="AU84" t="str">
        <f t="shared" si="24"/>
        <v/>
      </c>
      <c r="AV84" t="str">
        <f t="shared" si="25"/>
        <v/>
      </c>
      <c r="AW84" t="str">
        <f t="shared" si="26"/>
        <v/>
      </c>
      <c r="AX84" t="str">
        <f t="shared" si="27"/>
        <v/>
      </c>
      <c r="AY84" t="str">
        <f t="shared" si="28"/>
        <v/>
      </c>
      <c r="AZ84" t="str">
        <f t="shared" si="29"/>
        <v/>
      </c>
      <c r="BA84" t="str">
        <f t="shared" si="30"/>
        <v/>
      </c>
    </row>
    <row r="85" spans="1:53">
      <c r="A85" s="19">
        <f t="shared" si="31"/>
        <v>77</v>
      </c>
      <c r="B85" s="49"/>
      <c r="C85" s="57"/>
      <c r="D85" s="47"/>
      <c r="E85" s="203"/>
      <c r="F85" s="196" t="str">
        <f>IF(B85="","",VLOOKUP(B85,中学校名!$B$3:$D$120,2,TRUE))</f>
        <v/>
      </c>
      <c r="G85" s="154" t="str">
        <f t="shared" si="18"/>
        <v/>
      </c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143" t="str">
        <f>IF($B85="","",IF(ISERROR(MATCH($B85,リレー女子申込!$Q$14:$Q$205,0)),"","○"))</f>
        <v/>
      </c>
      <c r="AI85" s="143" t="str">
        <f>IF(ISERROR(MATCH($B85,リレー女子申込!$Q$14:$Q$205,0)),"",VLOOKUP(MATCH($B85,リレー女子申込!$Q$14:$Q$205,0),リレー女子申込!$N$14:$V$205,9))</f>
        <v/>
      </c>
      <c r="AJ85" s="143" t="str">
        <f>IF($B85="","",IF(ISERROR(MATCH($B85,リレー女子申込!$AB$14:$AB$205,0)),"","○"))</f>
        <v/>
      </c>
      <c r="AK85" s="143" t="str">
        <f>IF(ISERROR(MATCH($B85,リレー女子申込!$AB$14:$AB$205,0)),"",VLOOKUP(MATCH($B85,リレー女子申込!$AB$14:$AB$205,0),リレー女子申込!$Y$14:$AG$205,9))</f>
        <v/>
      </c>
      <c r="AM85" s="124" t="str">
        <f t="shared" si="17"/>
        <v/>
      </c>
      <c r="AO85" s="2"/>
      <c r="AP85" t="str">
        <f t="shared" si="19"/>
        <v/>
      </c>
      <c r="AQ85" t="str">
        <f t="shared" si="20"/>
        <v/>
      </c>
      <c r="AR85" t="str">
        <f t="shared" si="21"/>
        <v/>
      </c>
      <c r="AS85" t="str">
        <f t="shared" si="22"/>
        <v/>
      </c>
      <c r="AT85" t="str">
        <f t="shared" si="23"/>
        <v/>
      </c>
      <c r="AU85" t="str">
        <f t="shared" si="24"/>
        <v/>
      </c>
      <c r="AV85" t="str">
        <f t="shared" si="25"/>
        <v/>
      </c>
      <c r="AW85" t="str">
        <f t="shared" si="26"/>
        <v/>
      </c>
      <c r="AX85" t="str">
        <f t="shared" si="27"/>
        <v/>
      </c>
      <c r="AY85" t="str">
        <f t="shared" si="28"/>
        <v/>
      </c>
      <c r="AZ85" t="str">
        <f t="shared" si="29"/>
        <v/>
      </c>
      <c r="BA85" t="str">
        <f t="shared" si="30"/>
        <v/>
      </c>
    </row>
    <row r="86" spans="1:53">
      <c r="A86" s="19">
        <f t="shared" si="31"/>
        <v>78</v>
      </c>
      <c r="B86" s="49"/>
      <c r="C86" s="57"/>
      <c r="D86" s="47"/>
      <c r="E86" s="203"/>
      <c r="F86" s="196" t="str">
        <f>IF(B86="","",VLOOKUP(B86,中学校名!$B$3:$D$120,2,TRUE))</f>
        <v/>
      </c>
      <c r="G86" s="154" t="str">
        <f t="shared" si="18"/>
        <v/>
      </c>
      <c r="H86" s="39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143" t="str">
        <f>IF($B86="","",IF(ISERROR(MATCH($B86,リレー女子申込!$Q$14:$Q$205,0)),"","○"))</f>
        <v/>
      </c>
      <c r="AI86" s="143" t="str">
        <f>IF(ISERROR(MATCH($B86,リレー女子申込!$Q$14:$Q$205,0)),"",VLOOKUP(MATCH($B86,リレー女子申込!$Q$14:$Q$205,0),リレー女子申込!$N$14:$V$205,9))</f>
        <v/>
      </c>
      <c r="AJ86" s="143" t="str">
        <f>IF($B86="","",IF(ISERROR(MATCH($B86,リレー女子申込!$AB$14:$AB$205,0)),"","○"))</f>
        <v/>
      </c>
      <c r="AK86" s="143" t="str">
        <f>IF(ISERROR(MATCH($B86,リレー女子申込!$AB$14:$AB$205,0)),"",VLOOKUP(MATCH($B86,リレー女子申込!$AB$14:$AB$205,0),リレー女子申込!$Y$14:$AG$205,9))</f>
        <v/>
      </c>
      <c r="AM86" s="124" t="str">
        <f t="shared" si="17"/>
        <v/>
      </c>
      <c r="AO86" s="2"/>
      <c r="AP86" t="str">
        <f t="shared" si="19"/>
        <v/>
      </c>
      <c r="AQ86" t="str">
        <f t="shared" si="20"/>
        <v/>
      </c>
      <c r="AR86" t="str">
        <f t="shared" si="21"/>
        <v/>
      </c>
      <c r="AS86" t="str">
        <f t="shared" si="22"/>
        <v/>
      </c>
      <c r="AT86" t="str">
        <f t="shared" si="23"/>
        <v/>
      </c>
      <c r="AU86" t="str">
        <f t="shared" si="24"/>
        <v/>
      </c>
      <c r="AV86" t="str">
        <f t="shared" si="25"/>
        <v/>
      </c>
      <c r="AW86" t="str">
        <f t="shared" si="26"/>
        <v/>
      </c>
      <c r="AX86" t="str">
        <f t="shared" si="27"/>
        <v/>
      </c>
      <c r="AY86" t="str">
        <f t="shared" si="28"/>
        <v/>
      </c>
      <c r="AZ86" t="str">
        <f t="shared" si="29"/>
        <v/>
      </c>
      <c r="BA86" t="str">
        <f t="shared" si="30"/>
        <v/>
      </c>
    </row>
    <row r="87" spans="1:53">
      <c r="A87" s="19">
        <f t="shared" si="31"/>
        <v>79</v>
      </c>
      <c r="B87" s="49"/>
      <c r="C87" s="57"/>
      <c r="D87" s="47"/>
      <c r="E87" s="203"/>
      <c r="F87" s="196" t="str">
        <f>IF(B87="","",VLOOKUP(B87,中学校名!$B$3:$D$120,2,TRUE))</f>
        <v/>
      </c>
      <c r="G87" s="154" t="str">
        <f t="shared" si="18"/>
        <v/>
      </c>
      <c r="H87" s="39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143" t="str">
        <f>IF($B87="","",IF(ISERROR(MATCH($B87,リレー女子申込!$Q$14:$Q$205,0)),"","○"))</f>
        <v/>
      </c>
      <c r="AI87" s="143" t="str">
        <f>IF(ISERROR(MATCH($B87,リレー女子申込!$Q$14:$Q$205,0)),"",VLOOKUP(MATCH($B87,リレー女子申込!$Q$14:$Q$205,0),リレー女子申込!$N$14:$V$205,9))</f>
        <v/>
      </c>
      <c r="AJ87" s="143" t="str">
        <f>IF($B87="","",IF(ISERROR(MATCH($B87,リレー女子申込!$AB$14:$AB$205,0)),"","○"))</f>
        <v/>
      </c>
      <c r="AK87" s="143" t="str">
        <f>IF(ISERROR(MATCH($B87,リレー女子申込!$AB$14:$AB$205,0)),"",VLOOKUP(MATCH($B87,リレー女子申込!$AB$14:$AB$205,0),リレー女子申込!$Y$14:$AG$205,9))</f>
        <v/>
      </c>
      <c r="AM87" s="124" t="str">
        <f t="shared" si="17"/>
        <v/>
      </c>
      <c r="AO87" s="2"/>
      <c r="AP87" t="str">
        <f t="shared" si="19"/>
        <v/>
      </c>
      <c r="AQ87" t="str">
        <f t="shared" si="20"/>
        <v/>
      </c>
      <c r="AR87" t="str">
        <f t="shared" si="21"/>
        <v/>
      </c>
      <c r="AS87" t="str">
        <f t="shared" si="22"/>
        <v/>
      </c>
      <c r="AT87" t="str">
        <f t="shared" si="23"/>
        <v/>
      </c>
      <c r="AU87" t="str">
        <f t="shared" si="24"/>
        <v/>
      </c>
      <c r="AV87" t="str">
        <f t="shared" si="25"/>
        <v/>
      </c>
      <c r="AW87" t="str">
        <f t="shared" si="26"/>
        <v/>
      </c>
      <c r="AX87" t="str">
        <f t="shared" si="27"/>
        <v/>
      </c>
      <c r="AY87" t="str">
        <f t="shared" si="28"/>
        <v/>
      </c>
      <c r="AZ87" t="str">
        <f t="shared" si="29"/>
        <v/>
      </c>
      <c r="BA87" t="str">
        <f t="shared" si="30"/>
        <v/>
      </c>
    </row>
    <row r="88" spans="1:53">
      <c r="A88" s="19">
        <f t="shared" si="31"/>
        <v>80</v>
      </c>
      <c r="B88" s="61"/>
      <c r="C88" s="62"/>
      <c r="D88" s="63"/>
      <c r="E88" s="208"/>
      <c r="F88" s="199" t="str">
        <f>IF(B88="","",VLOOKUP(B88,中学校名!$B$3:$D$120,2,TRUE))</f>
        <v/>
      </c>
      <c r="G88" s="155" t="str">
        <f t="shared" si="18"/>
        <v/>
      </c>
      <c r="H88" s="78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144" t="str">
        <f>IF($B88="","",IF(ISERROR(MATCH($B88,リレー女子申込!$Q$14:$Q$205,0)),"","○"))</f>
        <v/>
      </c>
      <c r="AI88" s="144" t="str">
        <f>IF(ISERROR(MATCH($B88,リレー女子申込!$Q$14:$Q$205,0)),"",VLOOKUP(MATCH($B88,リレー女子申込!$Q$14:$Q$205,0),リレー女子申込!$N$14:$V$205,9))</f>
        <v/>
      </c>
      <c r="AJ88" s="144" t="str">
        <f>IF($B88="","",IF(ISERROR(MATCH($B88,リレー女子申込!$AB$14:$AB$205,0)),"","○"))</f>
        <v/>
      </c>
      <c r="AK88" s="144" t="str">
        <f>IF(ISERROR(MATCH($B88,リレー女子申込!$AB$14:$AB$205,0)),"",VLOOKUP(MATCH($B88,リレー女子申込!$AB$14:$AB$205,0),リレー女子申込!$Y$14:$AG$205,9))</f>
        <v/>
      </c>
      <c r="AM88" s="124" t="str">
        <f t="shared" si="17"/>
        <v/>
      </c>
      <c r="AO88" s="2"/>
      <c r="AP88" t="str">
        <f t="shared" si="19"/>
        <v/>
      </c>
      <c r="AQ88" t="str">
        <f t="shared" si="20"/>
        <v/>
      </c>
      <c r="AR88" t="str">
        <f t="shared" si="21"/>
        <v/>
      </c>
      <c r="AS88" t="str">
        <f t="shared" si="22"/>
        <v/>
      </c>
      <c r="AT88" t="str">
        <f t="shared" si="23"/>
        <v/>
      </c>
      <c r="AU88" t="str">
        <f t="shared" si="24"/>
        <v/>
      </c>
      <c r="AV88" t="str">
        <f t="shared" si="25"/>
        <v/>
      </c>
      <c r="AW88" t="str">
        <f t="shared" si="26"/>
        <v/>
      </c>
      <c r="AX88" t="str">
        <f t="shared" si="27"/>
        <v/>
      </c>
      <c r="AY88" t="str">
        <f t="shared" si="28"/>
        <v/>
      </c>
      <c r="AZ88" t="str">
        <f t="shared" si="29"/>
        <v/>
      </c>
      <c r="BA88" t="str">
        <f t="shared" si="30"/>
        <v/>
      </c>
    </row>
    <row r="89" spans="1:53">
      <c r="A89" s="19">
        <f t="shared" si="31"/>
        <v>81</v>
      </c>
      <c r="B89" s="95"/>
      <c r="C89" s="96"/>
      <c r="D89" s="97"/>
      <c r="E89" s="209"/>
      <c r="F89" s="195" t="str">
        <f>IF(B89="","",VLOOKUP(B89,中学校名!$B$3:$D$120,2,TRUE))</f>
        <v/>
      </c>
      <c r="G89" s="153" t="str">
        <f t="shared" si="18"/>
        <v/>
      </c>
      <c r="H89" s="37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114" t="str">
        <f>IF($B89="","",IF(ISERROR(MATCH($B89,リレー女子申込!$Q$14:$Q$205,0)),"","○"))</f>
        <v/>
      </c>
      <c r="AI89" s="114" t="str">
        <f>IF(ISERROR(MATCH($B89,リレー女子申込!$Q$14:$Q$205,0)),"",VLOOKUP(MATCH($B89,リレー女子申込!$Q$14:$Q$205,0),リレー女子申込!$N$14:$V$205,9))</f>
        <v/>
      </c>
      <c r="AJ89" s="114" t="str">
        <f>IF($B89="","",IF(ISERROR(MATCH($B89,リレー女子申込!$AB$14:$AB$205,0)),"","○"))</f>
        <v/>
      </c>
      <c r="AK89" s="114" t="str">
        <f>IF(ISERROR(MATCH($B89,リレー女子申込!$AB$14:$AB$205,0)),"",VLOOKUP(MATCH($B89,リレー女子申込!$AB$14:$AB$205,0),リレー女子申込!$Y$14:$AG$205,9))</f>
        <v/>
      </c>
      <c r="AM89" s="124" t="str">
        <f t="shared" si="17"/>
        <v/>
      </c>
      <c r="AO89" s="2"/>
      <c r="AP89" t="str">
        <f t="shared" si="19"/>
        <v/>
      </c>
      <c r="AQ89" t="str">
        <f t="shared" si="20"/>
        <v/>
      </c>
      <c r="AR89" t="str">
        <f t="shared" si="21"/>
        <v/>
      </c>
      <c r="AS89" t="str">
        <f t="shared" si="22"/>
        <v/>
      </c>
      <c r="AT89" t="str">
        <f t="shared" si="23"/>
        <v/>
      </c>
      <c r="AU89" t="str">
        <f t="shared" si="24"/>
        <v/>
      </c>
      <c r="AV89" t="str">
        <f t="shared" si="25"/>
        <v/>
      </c>
      <c r="AW89" t="str">
        <f t="shared" si="26"/>
        <v/>
      </c>
      <c r="AX89" t="str">
        <f t="shared" si="27"/>
        <v/>
      </c>
      <c r="AY89" t="str">
        <f t="shared" si="28"/>
        <v/>
      </c>
      <c r="AZ89" t="str">
        <f t="shared" si="29"/>
        <v/>
      </c>
      <c r="BA89" t="str">
        <f t="shared" si="30"/>
        <v/>
      </c>
    </row>
    <row r="90" spans="1:53">
      <c r="A90" s="19">
        <f t="shared" si="31"/>
        <v>82</v>
      </c>
      <c r="B90" s="49"/>
      <c r="C90" s="57"/>
      <c r="D90" s="47"/>
      <c r="E90" s="203"/>
      <c r="F90" s="196" t="str">
        <f>IF(B90="","",VLOOKUP(B90,中学校名!$B$3:$D$120,2,TRUE))</f>
        <v/>
      </c>
      <c r="G90" s="154" t="str">
        <f t="shared" si="18"/>
        <v/>
      </c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143" t="str">
        <f>IF($B90="","",IF(ISERROR(MATCH($B90,リレー女子申込!$Q$14:$Q$205,0)),"","○"))</f>
        <v/>
      </c>
      <c r="AI90" s="143" t="str">
        <f>IF(ISERROR(MATCH($B90,リレー女子申込!$Q$14:$Q$205,0)),"",VLOOKUP(MATCH($B90,リレー女子申込!$Q$14:$Q$205,0),リレー女子申込!$N$14:$V$205,9))</f>
        <v/>
      </c>
      <c r="AJ90" s="143" t="str">
        <f>IF($B90="","",IF(ISERROR(MATCH($B90,リレー女子申込!$AB$14:$AB$205,0)),"","○"))</f>
        <v/>
      </c>
      <c r="AK90" s="143" t="str">
        <f>IF(ISERROR(MATCH($B90,リレー女子申込!$AB$14:$AB$205,0)),"",VLOOKUP(MATCH($B90,リレー女子申込!$AB$14:$AB$205,0),リレー女子申込!$Y$14:$AG$205,9))</f>
        <v/>
      </c>
      <c r="AM90" s="124" t="str">
        <f t="shared" si="17"/>
        <v/>
      </c>
      <c r="AO90" s="2"/>
      <c r="AP90" t="str">
        <f t="shared" si="19"/>
        <v/>
      </c>
      <c r="AQ90" t="str">
        <f t="shared" si="20"/>
        <v/>
      </c>
      <c r="AR90" t="str">
        <f t="shared" si="21"/>
        <v/>
      </c>
      <c r="AS90" t="str">
        <f t="shared" si="22"/>
        <v/>
      </c>
      <c r="AT90" t="str">
        <f t="shared" si="23"/>
        <v/>
      </c>
      <c r="AU90" t="str">
        <f t="shared" si="24"/>
        <v/>
      </c>
      <c r="AV90" t="str">
        <f t="shared" si="25"/>
        <v/>
      </c>
      <c r="AW90" t="str">
        <f t="shared" si="26"/>
        <v/>
      </c>
      <c r="AX90" t="str">
        <f t="shared" si="27"/>
        <v/>
      </c>
      <c r="AY90" t="str">
        <f t="shared" si="28"/>
        <v/>
      </c>
      <c r="AZ90" t="str">
        <f t="shared" si="29"/>
        <v/>
      </c>
      <c r="BA90" t="str">
        <f t="shared" si="30"/>
        <v/>
      </c>
    </row>
    <row r="91" spans="1:53">
      <c r="A91" s="19">
        <f t="shared" si="31"/>
        <v>83</v>
      </c>
      <c r="B91" s="50"/>
      <c r="C91" s="59"/>
      <c r="D91" s="51"/>
      <c r="E91" s="204"/>
      <c r="F91" s="196" t="str">
        <f>IF(B91="","",VLOOKUP(B91,中学校名!$B$3:$D$120,2,TRUE))</f>
        <v/>
      </c>
      <c r="G91" s="154" t="str">
        <f t="shared" si="18"/>
        <v/>
      </c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143" t="str">
        <f>IF($B91="","",IF(ISERROR(MATCH($B91,リレー女子申込!$Q$14:$Q$205,0)),"","○"))</f>
        <v/>
      </c>
      <c r="AI91" s="143" t="str">
        <f>IF(ISERROR(MATCH($B91,リレー女子申込!$Q$14:$Q$205,0)),"",VLOOKUP(MATCH($B91,リレー女子申込!$Q$14:$Q$205,0),リレー女子申込!$N$14:$V$205,9))</f>
        <v/>
      </c>
      <c r="AJ91" s="143" t="str">
        <f>IF($B91="","",IF(ISERROR(MATCH($B91,リレー女子申込!$AB$14:$AB$205,0)),"","○"))</f>
        <v/>
      </c>
      <c r="AK91" s="143" t="str">
        <f>IF(ISERROR(MATCH($B91,リレー女子申込!$AB$14:$AB$205,0)),"",VLOOKUP(MATCH($B91,リレー女子申込!$AB$14:$AB$205,0),リレー女子申込!$Y$14:$AG$205,9))</f>
        <v/>
      </c>
      <c r="AM91" s="124" t="str">
        <f t="shared" si="17"/>
        <v/>
      </c>
      <c r="AO91" s="2"/>
      <c r="AP91" t="str">
        <f t="shared" si="19"/>
        <v/>
      </c>
      <c r="AQ91" t="str">
        <f t="shared" si="20"/>
        <v/>
      </c>
      <c r="AR91" t="str">
        <f t="shared" si="21"/>
        <v/>
      </c>
      <c r="AS91" t="str">
        <f t="shared" si="22"/>
        <v/>
      </c>
      <c r="AT91" t="str">
        <f t="shared" si="23"/>
        <v/>
      </c>
      <c r="AU91" t="str">
        <f t="shared" si="24"/>
        <v/>
      </c>
      <c r="AV91" t="str">
        <f t="shared" si="25"/>
        <v/>
      </c>
      <c r="AW91" t="str">
        <f t="shared" si="26"/>
        <v/>
      </c>
      <c r="AX91" t="str">
        <f t="shared" si="27"/>
        <v/>
      </c>
      <c r="AY91" t="str">
        <f t="shared" si="28"/>
        <v/>
      </c>
      <c r="AZ91" t="str">
        <f t="shared" si="29"/>
        <v/>
      </c>
      <c r="BA91" t="str">
        <f t="shared" si="30"/>
        <v/>
      </c>
    </row>
    <row r="92" spans="1:53">
      <c r="A92" s="19">
        <f t="shared" si="31"/>
        <v>84</v>
      </c>
      <c r="B92" s="49"/>
      <c r="C92" s="57"/>
      <c r="D92" s="47"/>
      <c r="E92" s="203"/>
      <c r="F92" s="196" t="str">
        <f>IF(B92="","",VLOOKUP(B92,中学校名!$B$3:$D$120,2,TRUE))</f>
        <v/>
      </c>
      <c r="G92" s="154" t="str">
        <f t="shared" si="18"/>
        <v/>
      </c>
      <c r="H92" s="39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143" t="str">
        <f>IF($B92="","",IF(ISERROR(MATCH($B92,リレー女子申込!$Q$14:$Q$205,0)),"","○"))</f>
        <v/>
      </c>
      <c r="AI92" s="143" t="str">
        <f>IF(ISERROR(MATCH($B92,リレー女子申込!$Q$14:$Q$205,0)),"",VLOOKUP(MATCH($B92,リレー女子申込!$Q$14:$Q$205,0),リレー女子申込!$N$14:$V$205,9))</f>
        <v/>
      </c>
      <c r="AJ92" s="143" t="str">
        <f>IF($B92="","",IF(ISERROR(MATCH($B92,リレー女子申込!$AB$14:$AB$205,0)),"","○"))</f>
        <v/>
      </c>
      <c r="AK92" s="143" t="str">
        <f>IF(ISERROR(MATCH($B92,リレー女子申込!$AB$14:$AB$205,0)),"",VLOOKUP(MATCH($B92,リレー女子申込!$AB$14:$AB$205,0),リレー女子申込!$Y$14:$AG$205,9))</f>
        <v/>
      </c>
      <c r="AM92" s="124" t="str">
        <f t="shared" si="17"/>
        <v/>
      </c>
      <c r="AO92" s="2"/>
      <c r="AP92" t="str">
        <f t="shared" si="19"/>
        <v/>
      </c>
      <c r="AQ92" t="str">
        <f t="shared" si="20"/>
        <v/>
      </c>
      <c r="AR92" t="str">
        <f t="shared" si="21"/>
        <v/>
      </c>
      <c r="AS92" t="str">
        <f t="shared" si="22"/>
        <v/>
      </c>
      <c r="AT92" t="str">
        <f t="shared" si="23"/>
        <v/>
      </c>
      <c r="AU92" t="str">
        <f t="shared" si="24"/>
        <v/>
      </c>
      <c r="AV92" t="str">
        <f t="shared" si="25"/>
        <v/>
      </c>
      <c r="AW92" t="str">
        <f t="shared" si="26"/>
        <v/>
      </c>
      <c r="AX92" t="str">
        <f t="shared" si="27"/>
        <v/>
      </c>
      <c r="AY92" t="str">
        <f t="shared" si="28"/>
        <v/>
      </c>
      <c r="AZ92" t="str">
        <f t="shared" si="29"/>
        <v/>
      </c>
      <c r="BA92" t="str">
        <f t="shared" si="30"/>
        <v/>
      </c>
    </row>
    <row r="93" spans="1:53">
      <c r="A93" s="19">
        <f t="shared" si="31"/>
        <v>85</v>
      </c>
      <c r="B93" s="49"/>
      <c r="C93" s="57"/>
      <c r="D93" s="47"/>
      <c r="E93" s="203"/>
      <c r="F93" s="196" t="str">
        <f>IF(B93="","",VLOOKUP(B93,中学校名!$B$3:$D$120,2,TRUE))</f>
        <v/>
      </c>
      <c r="G93" s="154" t="str">
        <f t="shared" si="18"/>
        <v/>
      </c>
      <c r="H93" s="39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143" t="str">
        <f>IF($B93="","",IF(ISERROR(MATCH($B93,リレー女子申込!$Q$14:$Q$205,0)),"","○"))</f>
        <v/>
      </c>
      <c r="AI93" s="143" t="str">
        <f>IF(ISERROR(MATCH($B93,リレー女子申込!$Q$14:$Q$205,0)),"",VLOOKUP(MATCH($B93,リレー女子申込!$Q$14:$Q$205,0),リレー女子申込!$N$14:$V$205,9))</f>
        <v/>
      </c>
      <c r="AJ93" s="143" t="str">
        <f>IF($B93="","",IF(ISERROR(MATCH($B93,リレー女子申込!$AB$14:$AB$205,0)),"","○"))</f>
        <v/>
      </c>
      <c r="AK93" s="143" t="str">
        <f>IF(ISERROR(MATCH($B93,リレー女子申込!$AB$14:$AB$205,0)),"",VLOOKUP(MATCH($B93,リレー女子申込!$AB$14:$AB$205,0),リレー女子申込!$Y$14:$AG$205,9))</f>
        <v/>
      </c>
      <c r="AM93" s="124" t="str">
        <f t="shared" si="17"/>
        <v/>
      </c>
      <c r="AO93" s="2"/>
      <c r="AP93" t="str">
        <f t="shared" si="19"/>
        <v/>
      </c>
      <c r="AQ93" t="str">
        <f t="shared" si="20"/>
        <v/>
      </c>
      <c r="AR93" t="str">
        <f t="shared" si="21"/>
        <v/>
      </c>
      <c r="AS93" t="str">
        <f t="shared" si="22"/>
        <v/>
      </c>
      <c r="AT93" t="str">
        <f t="shared" si="23"/>
        <v/>
      </c>
      <c r="AU93" t="str">
        <f t="shared" si="24"/>
        <v/>
      </c>
      <c r="AV93" t="str">
        <f t="shared" si="25"/>
        <v/>
      </c>
      <c r="AW93" t="str">
        <f t="shared" si="26"/>
        <v/>
      </c>
      <c r="AX93" t="str">
        <f t="shared" si="27"/>
        <v/>
      </c>
      <c r="AY93" t="str">
        <f t="shared" si="28"/>
        <v/>
      </c>
      <c r="AZ93" t="str">
        <f t="shared" si="29"/>
        <v/>
      </c>
      <c r="BA93" t="str">
        <f t="shared" si="30"/>
        <v/>
      </c>
    </row>
    <row r="94" spans="1:53">
      <c r="A94" s="19">
        <f t="shared" si="31"/>
        <v>86</v>
      </c>
      <c r="B94" s="50"/>
      <c r="C94" s="59"/>
      <c r="D94" s="51"/>
      <c r="E94" s="204"/>
      <c r="F94" s="196" t="str">
        <f>IF(B94="","",VLOOKUP(B94,中学校名!$B$3:$D$120,2,TRUE))</f>
        <v/>
      </c>
      <c r="G94" s="154" t="str">
        <f t="shared" si="18"/>
        <v/>
      </c>
      <c r="H94" s="39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143" t="str">
        <f>IF($B94="","",IF(ISERROR(MATCH($B94,リレー女子申込!$Q$14:$Q$205,0)),"","○"))</f>
        <v/>
      </c>
      <c r="AI94" s="143" t="str">
        <f>IF(ISERROR(MATCH($B94,リレー女子申込!$Q$14:$Q$205,0)),"",VLOOKUP(MATCH($B94,リレー女子申込!$Q$14:$Q$205,0),リレー女子申込!$N$14:$V$205,9))</f>
        <v/>
      </c>
      <c r="AJ94" s="143" t="str">
        <f>IF($B94="","",IF(ISERROR(MATCH($B94,リレー女子申込!$AB$14:$AB$205,0)),"","○"))</f>
        <v/>
      </c>
      <c r="AK94" s="143" t="str">
        <f>IF(ISERROR(MATCH($B94,リレー女子申込!$AB$14:$AB$205,0)),"",VLOOKUP(MATCH($B94,リレー女子申込!$AB$14:$AB$205,0),リレー女子申込!$Y$14:$AG$205,9))</f>
        <v/>
      </c>
      <c r="AM94" s="124" t="str">
        <f t="shared" si="17"/>
        <v/>
      </c>
      <c r="AO94" s="2"/>
      <c r="AP94" t="str">
        <f t="shared" si="19"/>
        <v/>
      </c>
      <c r="AQ94" t="str">
        <f t="shared" si="20"/>
        <v/>
      </c>
      <c r="AR94" t="str">
        <f t="shared" si="21"/>
        <v/>
      </c>
      <c r="AS94" t="str">
        <f t="shared" si="22"/>
        <v/>
      </c>
      <c r="AT94" t="str">
        <f t="shared" si="23"/>
        <v/>
      </c>
      <c r="AU94" t="str">
        <f t="shared" si="24"/>
        <v/>
      </c>
      <c r="AV94" t="str">
        <f t="shared" si="25"/>
        <v/>
      </c>
      <c r="AW94" t="str">
        <f t="shared" si="26"/>
        <v/>
      </c>
      <c r="AX94" t="str">
        <f t="shared" si="27"/>
        <v/>
      </c>
      <c r="AY94" t="str">
        <f t="shared" si="28"/>
        <v/>
      </c>
      <c r="AZ94" t="str">
        <f t="shared" si="29"/>
        <v/>
      </c>
      <c r="BA94" t="str">
        <f t="shared" si="30"/>
        <v/>
      </c>
    </row>
    <row r="95" spans="1:53">
      <c r="A95" s="19">
        <f t="shared" si="31"/>
        <v>87</v>
      </c>
      <c r="B95" s="49"/>
      <c r="C95" s="57"/>
      <c r="D95" s="47"/>
      <c r="E95" s="203"/>
      <c r="F95" s="196" t="str">
        <f>IF(B95="","",VLOOKUP(B95,中学校名!$B$3:$D$120,2,TRUE))</f>
        <v/>
      </c>
      <c r="G95" s="154" t="str">
        <f t="shared" si="18"/>
        <v/>
      </c>
      <c r="H95" s="39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143" t="str">
        <f>IF($B95="","",IF(ISERROR(MATCH($B95,リレー女子申込!$Q$14:$Q$205,0)),"","○"))</f>
        <v/>
      </c>
      <c r="AI95" s="143" t="str">
        <f>IF(ISERROR(MATCH($B95,リレー女子申込!$Q$14:$Q$205,0)),"",VLOOKUP(MATCH($B95,リレー女子申込!$Q$14:$Q$205,0),リレー女子申込!$N$14:$V$205,9))</f>
        <v/>
      </c>
      <c r="AJ95" s="143" t="str">
        <f>IF($B95="","",IF(ISERROR(MATCH($B95,リレー女子申込!$AB$14:$AB$205,0)),"","○"))</f>
        <v/>
      </c>
      <c r="AK95" s="143" t="str">
        <f>IF(ISERROR(MATCH($B95,リレー女子申込!$AB$14:$AB$205,0)),"",VLOOKUP(MATCH($B95,リレー女子申込!$AB$14:$AB$205,0),リレー女子申込!$Y$14:$AG$205,9))</f>
        <v/>
      </c>
      <c r="AM95" s="124" t="str">
        <f t="shared" si="17"/>
        <v/>
      </c>
      <c r="AO95" s="2"/>
      <c r="AP95" t="str">
        <f t="shared" si="19"/>
        <v/>
      </c>
      <c r="AQ95" t="str">
        <f t="shared" si="20"/>
        <v/>
      </c>
      <c r="AR95" t="str">
        <f t="shared" si="21"/>
        <v/>
      </c>
      <c r="AS95" t="str">
        <f t="shared" si="22"/>
        <v/>
      </c>
      <c r="AT95" t="str">
        <f t="shared" si="23"/>
        <v/>
      </c>
      <c r="AU95" t="str">
        <f t="shared" si="24"/>
        <v/>
      </c>
      <c r="AV95" t="str">
        <f t="shared" si="25"/>
        <v/>
      </c>
      <c r="AW95" t="str">
        <f t="shared" si="26"/>
        <v/>
      </c>
      <c r="AX95" t="str">
        <f t="shared" si="27"/>
        <v/>
      </c>
      <c r="AY95" t="str">
        <f t="shared" si="28"/>
        <v/>
      </c>
      <c r="AZ95" t="str">
        <f t="shared" si="29"/>
        <v/>
      </c>
      <c r="BA95" t="str">
        <f t="shared" si="30"/>
        <v/>
      </c>
    </row>
    <row r="96" spans="1:53">
      <c r="A96" s="19">
        <f t="shared" si="31"/>
        <v>88</v>
      </c>
      <c r="B96" s="49"/>
      <c r="C96" s="57"/>
      <c r="D96" s="47"/>
      <c r="E96" s="203"/>
      <c r="F96" s="196" t="str">
        <f>IF(B96="","",VLOOKUP(B96,中学校名!$B$3:$D$120,2,TRUE))</f>
        <v/>
      </c>
      <c r="G96" s="154" t="str">
        <f t="shared" si="18"/>
        <v/>
      </c>
      <c r="H96" s="39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143" t="str">
        <f>IF($B96="","",IF(ISERROR(MATCH($B96,リレー女子申込!$Q$14:$Q$205,0)),"","○"))</f>
        <v/>
      </c>
      <c r="AI96" s="143" t="str">
        <f>IF(ISERROR(MATCH($B96,リレー女子申込!$Q$14:$Q$205,0)),"",VLOOKUP(MATCH($B96,リレー女子申込!$Q$14:$Q$205,0),リレー女子申込!$N$14:$V$205,9))</f>
        <v/>
      </c>
      <c r="AJ96" s="143" t="str">
        <f>IF($B96="","",IF(ISERROR(MATCH($B96,リレー女子申込!$AB$14:$AB$205,0)),"","○"))</f>
        <v/>
      </c>
      <c r="AK96" s="143" t="str">
        <f>IF(ISERROR(MATCH($B96,リレー女子申込!$AB$14:$AB$205,0)),"",VLOOKUP(MATCH($B96,リレー女子申込!$AB$14:$AB$205,0),リレー女子申込!$Y$14:$AG$205,9))</f>
        <v/>
      </c>
      <c r="AM96" s="124" t="str">
        <f t="shared" si="17"/>
        <v/>
      </c>
      <c r="AO96" s="2"/>
      <c r="AP96" t="str">
        <f t="shared" si="19"/>
        <v/>
      </c>
      <c r="AQ96" t="str">
        <f t="shared" si="20"/>
        <v/>
      </c>
      <c r="AR96" t="str">
        <f t="shared" si="21"/>
        <v/>
      </c>
      <c r="AS96" t="str">
        <f t="shared" si="22"/>
        <v/>
      </c>
      <c r="AT96" t="str">
        <f t="shared" si="23"/>
        <v/>
      </c>
      <c r="AU96" t="str">
        <f t="shared" si="24"/>
        <v/>
      </c>
      <c r="AV96" t="str">
        <f t="shared" si="25"/>
        <v/>
      </c>
      <c r="AW96" t="str">
        <f t="shared" si="26"/>
        <v/>
      </c>
      <c r="AX96" t="str">
        <f t="shared" si="27"/>
        <v/>
      </c>
      <c r="AY96" t="str">
        <f t="shared" si="28"/>
        <v/>
      </c>
      <c r="AZ96" t="str">
        <f t="shared" si="29"/>
        <v/>
      </c>
      <c r="BA96" t="str">
        <f t="shared" si="30"/>
        <v/>
      </c>
    </row>
    <row r="97" spans="1:53">
      <c r="A97" s="19">
        <f t="shared" si="31"/>
        <v>89</v>
      </c>
      <c r="B97" s="49"/>
      <c r="C97" s="57"/>
      <c r="D97" s="47"/>
      <c r="E97" s="203"/>
      <c r="F97" s="196" t="str">
        <f>IF(B97="","",VLOOKUP(B97,中学校名!$B$3:$D$120,2,TRUE))</f>
        <v/>
      </c>
      <c r="G97" s="154" t="str">
        <f t="shared" si="18"/>
        <v/>
      </c>
      <c r="H97" s="39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143" t="str">
        <f>IF($B97="","",IF(ISERROR(MATCH($B97,リレー女子申込!$Q$14:$Q$205,0)),"","○"))</f>
        <v/>
      </c>
      <c r="AI97" s="143" t="str">
        <f>IF(ISERROR(MATCH($B97,リレー女子申込!$Q$14:$Q$205,0)),"",VLOOKUP(MATCH($B97,リレー女子申込!$Q$14:$Q$205,0),リレー女子申込!$N$14:$V$205,9))</f>
        <v/>
      </c>
      <c r="AJ97" s="143" t="str">
        <f>IF($B97="","",IF(ISERROR(MATCH($B97,リレー女子申込!$AB$14:$AB$205,0)),"","○"))</f>
        <v/>
      </c>
      <c r="AK97" s="143" t="str">
        <f>IF(ISERROR(MATCH($B97,リレー女子申込!$AB$14:$AB$205,0)),"",VLOOKUP(MATCH($B97,リレー女子申込!$AB$14:$AB$205,0),リレー女子申込!$Y$14:$AG$205,9))</f>
        <v/>
      </c>
      <c r="AM97" s="124" t="str">
        <f t="shared" si="17"/>
        <v/>
      </c>
      <c r="AO97" s="2"/>
      <c r="AP97" t="str">
        <f t="shared" si="19"/>
        <v/>
      </c>
      <c r="AQ97" t="str">
        <f t="shared" si="20"/>
        <v/>
      </c>
      <c r="AR97" t="str">
        <f t="shared" si="21"/>
        <v/>
      </c>
      <c r="AS97" t="str">
        <f t="shared" si="22"/>
        <v/>
      </c>
      <c r="AT97" t="str">
        <f t="shared" si="23"/>
        <v/>
      </c>
      <c r="AU97" t="str">
        <f t="shared" si="24"/>
        <v/>
      </c>
      <c r="AV97" t="str">
        <f t="shared" si="25"/>
        <v/>
      </c>
      <c r="AW97" t="str">
        <f t="shared" si="26"/>
        <v/>
      </c>
      <c r="AX97" t="str">
        <f t="shared" si="27"/>
        <v/>
      </c>
      <c r="AY97" t="str">
        <f t="shared" si="28"/>
        <v/>
      </c>
      <c r="AZ97" t="str">
        <f t="shared" si="29"/>
        <v/>
      </c>
      <c r="BA97" t="str">
        <f t="shared" si="30"/>
        <v/>
      </c>
    </row>
    <row r="98" spans="1:53">
      <c r="A98" s="19">
        <f t="shared" si="31"/>
        <v>90</v>
      </c>
      <c r="B98" s="55"/>
      <c r="C98" s="60"/>
      <c r="D98" s="52"/>
      <c r="E98" s="205"/>
      <c r="F98" s="197" t="str">
        <f>IF(B98="","",VLOOKUP(B98,中学校名!$B$3:$D$120,2,TRUE))</f>
        <v/>
      </c>
      <c r="G98" s="157" t="str">
        <f t="shared" si="18"/>
        <v/>
      </c>
      <c r="H98" s="84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144" t="str">
        <f>IF($B98="","",IF(ISERROR(MATCH($B98,リレー女子申込!$Q$14:$Q$205,0)),"","○"))</f>
        <v/>
      </c>
      <c r="AI98" s="144" t="str">
        <f>IF(ISERROR(MATCH($B98,リレー女子申込!$Q$14:$Q$205,0)),"",VLOOKUP(MATCH($B98,リレー女子申込!$Q$14:$Q$205,0),リレー女子申込!$N$14:$V$205,9))</f>
        <v/>
      </c>
      <c r="AJ98" s="144" t="str">
        <f>IF($B98="","",IF(ISERROR(MATCH($B98,リレー女子申込!$AB$14:$AB$205,0)),"","○"))</f>
        <v/>
      </c>
      <c r="AK98" s="144" t="str">
        <f>IF(ISERROR(MATCH($B98,リレー女子申込!$AB$14:$AB$205,0)),"",VLOOKUP(MATCH($B98,リレー女子申込!$AB$14:$AB$205,0),リレー女子申込!$Y$14:$AG$205,9))</f>
        <v/>
      </c>
      <c r="AM98" s="124" t="str">
        <f t="shared" si="17"/>
        <v/>
      </c>
      <c r="AO98" s="2"/>
      <c r="AP98" t="str">
        <f t="shared" si="19"/>
        <v/>
      </c>
      <c r="AQ98" t="str">
        <f t="shared" si="20"/>
        <v/>
      </c>
      <c r="AR98" t="str">
        <f t="shared" si="21"/>
        <v/>
      </c>
      <c r="AS98" t="str">
        <f t="shared" si="22"/>
        <v/>
      </c>
      <c r="AT98" t="str">
        <f t="shared" si="23"/>
        <v/>
      </c>
      <c r="AU98" t="str">
        <f t="shared" si="24"/>
        <v/>
      </c>
      <c r="AV98" t="str">
        <f t="shared" si="25"/>
        <v/>
      </c>
      <c r="AW98" t="str">
        <f t="shared" si="26"/>
        <v/>
      </c>
      <c r="AX98" t="str">
        <f t="shared" si="27"/>
        <v/>
      </c>
      <c r="AY98" t="str">
        <f t="shared" si="28"/>
        <v/>
      </c>
      <c r="AZ98" t="str">
        <f t="shared" si="29"/>
        <v/>
      </c>
      <c r="BA98" t="str">
        <f t="shared" si="30"/>
        <v/>
      </c>
    </row>
    <row r="99" spans="1:53">
      <c r="A99" s="19">
        <f t="shared" si="31"/>
        <v>91</v>
      </c>
      <c r="B99" s="64"/>
      <c r="C99" s="65"/>
      <c r="D99" s="66"/>
      <c r="E99" s="206"/>
      <c r="F99" s="198" t="str">
        <f>IF(B99="","",VLOOKUP(B99,中学校名!$B$3:$D$120,2,TRUE))</f>
        <v/>
      </c>
      <c r="G99" s="156" t="str">
        <f t="shared" si="18"/>
        <v/>
      </c>
      <c r="H99" s="81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114" t="str">
        <f>IF($B99="","",IF(ISERROR(MATCH($B99,リレー女子申込!$Q$14:$Q$205,0)),"","○"))</f>
        <v/>
      </c>
      <c r="AI99" s="114" t="str">
        <f>IF(ISERROR(MATCH($B99,リレー女子申込!$Q$14:$Q$205,0)),"",VLOOKUP(MATCH($B99,リレー女子申込!$Q$14:$Q$205,0),リレー女子申込!$N$14:$V$205,9))</f>
        <v/>
      </c>
      <c r="AJ99" s="114" t="str">
        <f>IF($B99="","",IF(ISERROR(MATCH($B99,リレー女子申込!$AB$14:$AB$205,0)),"","○"))</f>
        <v/>
      </c>
      <c r="AK99" s="114" t="str">
        <f>IF(ISERROR(MATCH($B99,リレー女子申込!$AB$14:$AB$205,0)),"",VLOOKUP(MATCH($B99,リレー女子申込!$AB$14:$AB$205,0),リレー女子申込!$Y$14:$AG$205,9))</f>
        <v/>
      </c>
      <c r="AM99" s="124" t="str">
        <f t="shared" si="17"/>
        <v/>
      </c>
      <c r="AO99" s="2"/>
      <c r="AP99" t="str">
        <f t="shared" si="19"/>
        <v/>
      </c>
      <c r="AQ99" t="str">
        <f t="shared" si="20"/>
        <v/>
      </c>
      <c r="AR99" t="str">
        <f t="shared" si="21"/>
        <v/>
      </c>
      <c r="AS99" t="str">
        <f t="shared" si="22"/>
        <v/>
      </c>
      <c r="AT99" t="str">
        <f t="shared" si="23"/>
        <v/>
      </c>
      <c r="AU99" t="str">
        <f t="shared" si="24"/>
        <v/>
      </c>
      <c r="AV99" t="str">
        <f t="shared" si="25"/>
        <v/>
      </c>
      <c r="AW99" t="str">
        <f t="shared" si="26"/>
        <v/>
      </c>
      <c r="AX99" t="str">
        <f t="shared" si="27"/>
        <v/>
      </c>
      <c r="AY99" t="str">
        <f t="shared" si="28"/>
        <v/>
      </c>
      <c r="AZ99" t="str">
        <f t="shared" si="29"/>
        <v/>
      </c>
      <c r="BA99" t="str">
        <f t="shared" si="30"/>
        <v/>
      </c>
    </row>
    <row r="100" spans="1:53">
      <c r="A100" s="19">
        <f t="shared" si="31"/>
        <v>92</v>
      </c>
      <c r="B100" s="49"/>
      <c r="C100" s="57"/>
      <c r="D100" s="47"/>
      <c r="E100" s="203"/>
      <c r="F100" s="196" t="str">
        <f>IF(B100="","",VLOOKUP(B100,中学校名!$B$3:$D$120,2,TRUE))</f>
        <v/>
      </c>
      <c r="G100" s="154" t="str">
        <f t="shared" si="18"/>
        <v/>
      </c>
      <c r="H100" s="39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143" t="str">
        <f>IF($B100="","",IF(ISERROR(MATCH($B100,リレー女子申込!$Q$14:$Q$205,0)),"","○"))</f>
        <v/>
      </c>
      <c r="AI100" s="143" t="str">
        <f>IF(ISERROR(MATCH($B100,リレー女子申込!$Q$14:$Q$205,0)),"",VLOOKUP(MATCH($B100,リレー女子申込!$Q$14:$Q$205,0),リレー女子申込!$N$14:$V$205,9))</f>
        <v/>
      </c>
      <c r="AJ100" s="143" t="str">
        <f>IF($B100="","",IF(ISERROR(MATCH($B100,リレー女子申込!$AB$14:$AB$205,0)),"","○"))</f>
        <v/>
      </c>
      <c r="AK100" s="143" t="str">
        <f>IF(ISERROR(MATCH($B100,リレー女子申込!$AB$14:$AB$205,0)),"",VLOOKUP(MATCH($B100,リレー女子申込!$AB$14:$AB$205,0),リレー女子申込!$Y$14:$AG$205,9))</f>
        <v/>
      </c>
      <c r="AM100" s="124" t="str">
        <f t="shared" si="17"/>
        <v/>
      </c>
      <c r="AO100" s="2"/>
      <c r="AP100" t="str">
        <f t="shared" si="19"/>
        <v/>
      </c>
      <c r="AQ100" t="str">
        <f t="shared" si="20"/>
        <v/>
      </c>
      <c r="AR100" t="str">
        <f t="shared" si="21"/>
        <v/>
      </c>
      <c r="AS100" t="str">
        <f t="shared" si="22"/>
        <v/>
      </c>
      <c r="AT100" t="str">
        <f t="shared" si="23"/>
        <v/>
      </c>
      <c r="AU100" t="str">
        <f t="shared" si="24"/>
        <v/>
      </c>
      <c r="AV100" t="str">
        <f t="shared" si="25"/>
        <v/>
      </c>
      <c r="AW100" t="str">
        <f t="shared" si="26"/>
        <v/>
      </c>
      <c r="AX100" t="str">
        <f t="shared" si="27"/>
        <v/>
      </c>
      <c r="AY100" t="str">
        <f t="shared" si="28"/>
        <v/>
      </c>
      <c r="AZ100" t="str">
        <f t="shared" si="29"/>
        <v/>
      </c>
      <c r="BA100" t="str">
        <f t="shared" si="30"/>
        <v/>
      </c>
    </row>
    <row r="101" spans="1:53">
      <c r="A101" s="19">
        <f t="shared" si="31"/>
        <v>93</v>
      </c>
      <c r="B101" s="49"/>
      <c r="C101" s="57"/>
      <c r="D101" s="47"/>
      <c r="E101" s="203"/>
      <c r="F101" s="196" t="str">
        <f>IF(B101="","",VLOOKUP(B101,中学校名!$B$3:$D$120,2,TRUE))</f>
        <v/>
      </c>
      <c r="G101" s="154" t="str">
        <f t="shared" si="18"/>
        <v/>
      </c>
      <c r="H101" s="39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143" t="str">
        <f>IF($B101="","",IF(ISERROR(MATCH($B101,リレー女子申込!$Q$14:$Q$205,0)),"","○"))</f>
        <v/>
      </c>
      <c r="AI101" s="143" t="str">
        <f>IF(ISERROR(MATCH($B101,リレー女子申込!$Q$14:$Q$205,0)),"",VLOOKUP(MATCH($B101,リレー女子申込!$Q$14:$Q$205,0),リレー女子申込!$N$14:$V$205,9))</f>
        <v/>
      </c>
      <c r="AJ101" s="143" t="str">
        <f>IF($B101="","",IF(ISERROR(MATCH($B101,リレー女子申込!$AB$14:$AB$205,0)),"","○"))</f>
        <v/>
      </c>
      <c r="AK101" s="143" t="str">
        <f>IF(ISERROR(MATCH($B101,リレー女子申込!$AB$14:$AB$205,0)),"",VLOOKUP(MATCH($B101,リレー女子申込!$AB$14:$AB$205,0),リレー女子申込!$Y$14:$AG$205,9))</f>
        <v/>
      </c>
      <c r="AM101" s="124" t="str">
        <f t="shared" si="17"/>
        <v/>
      </c>
      <c r="AO101" s="2"/>
      <c r="AP101" t="str">
        <f t="shared" si="19"/>
        <v/>
      </c>
      <c r="AQ101" t="str">
        <f t="shared" si="20"/>
        <v/>
      </c>
      <c r="AR101" t="str">
        <f t="shared" si="21"/>
        <v/>
      </c>
      <c r="AS101" t="str">
        <f t="shared" si="22"/>
        <v/>
      </c>
      <c r="AT101" t="str">
        <f t="shared" si="23"/>
        <v/>
      </c>
      <c r="AU101" t="str">
        <f t="shared" si="24"/>
        <v/>
      </c>
      <c r="AV101" t="str">
        <f t="shared" si="25"/>
        <v/>
      </c>
      <c r="AW101" t="str">
        <f t="shared" si="26"/>
        <v/>
      </c>
      <c r="AX101" t="str">
        <f t="shared" si="27"/>
        <v/>
      </c>
      <c r="AY101" t="str">
        <f t="shared" si="28"/>
        <v/>
      </c>
      <c r="AZ101" t="str">
        <f t="shared" si="29"/>
        <v/>
      </c>
      <c r="BA101" t="str">
        <f t="shared" si="30"/>
        <v/>
      </c>
    </row>
    <row r="102" spans="1:53">
      <c r="A102" s="19">
        <f t="shared" si="31"/>
        <v>94</v>
      </c>
      <c r="B102" s="49"/>
      <c r="C102" s="57"/>
      <c r="D102" s="47"/>
      <c r="E102" s="203"/>
      <c r="F102" s="196" t="str">
        <f>IF(B102="","",VLOOKUP(B102,中学校名!$B$3:$D$120,2,TRUE))</f>
        <v/>
      </c>
      <c r="G102" s="154" t="str">
        <f t="shared" si="18"/>
        <v/>
      </c>
      <c r="H102" s="39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143" t="str">
        <f>IF($B102="","",IF(ISERROR(MATCH($B102,リレー女子申込!$Q$14:$Q$205,0)),"","○"))</f>
        <v/>
      </c>
      <c r="AI102" s="143" t="str">
        <f>IF(ISERROR(MATCH($B102,リレー女子申込!$Q$14:$Q$205,0)),"",VLOOKUP(MATCH($B102,リレー女子申込!$Q$14:$Q$205,0),リレー女子申込!$N$14:$V$205,9))</f>
        <v/>
      </c>
      <c r="AJ102" s="143" t="str">
        <f>IF($B102="","",IF(ISERROR(MATCH($B102,リレー女子申込!$AB$14:$AB$205,0)),"","○"))</f>
        <v/>
      </c>
      <c r="AK102" s="143" t="str">
        <f>IF(ISERROR(MATCH($B102,リレー女子申込!$AB$14:$AB$205,0)),"",VLOOKUP(MATCH($B102,リレー女子申込!$AB$14:$AB$205,0),リレー女子申込!$Y$14:$AG$205,9))</f>
        <v/>
      </c>
      <c r="AM102" s="124" t="str">
        <f t="shared" si="17"/>
        <v/>
      </c>
      <c r="AO102" s="2"/>
      <c r="AP102" t="str">
        <f t="shared" si="19"/>
        <v/>
      </c>
      <c r="AQ102" t="str">
        <f t="shared" si="20"/>
        <v/>
      </c>
      <c r="AR102" t="str">
        <f t="shared" si="21"/>
        <v/>
      </c>
      <c r="AS102" t="str">
        <f t="shared" si="22"/>
        <v/>
      </c>
      <c r="AT102" t="str">
        <f t="shared" si="23"/>
        <v/>
      </c>
      <c r="AU102" t="str">
        <f t="shared" si="24"/>
        <v/>
      </c>
      <c r="AV102" t="str">
        <f t="shared" si="25"/>
        <v/>
      </c>
      <c r="AW102" t="str">
        <f t="shared" si="26"/>
        <v/>
      </c>
      <c r="AX102" t="str">
        <f t="shared" si="27"/>
        <v/>
      </c>
      <c r="AY102" t="str">
        <f t="shared" si="28"/>
        <v/>
      </c>
      <c r="AZ102" t="str">
        <f t="shared" si="29"/>
        <v/>
      </c>
      <c r="BA102" t="str">
        <f t="shared" si="30"/>
        <v/>
      </c>
    </row>
    <row r="103" spans="1:53">
      <c r="A103" s="19">
        <f t="shared" si="31"/>
        <v>95</v>
      </c>
      <c r="B103" s="49"/>
      <c r="C103" s="57"/>
      <c r="D103" s="47"/>
      <c r="E103" s="203"/>
      <c r="F103" s="196" t="str">
        <f>IF(B103="","",VLOOKUP(B103,中学校名!$B$3:$D$120,2,TRUE))</f>
        <v/>
      </c>
      <c r="G103" s="154" t="str">
        <f t="shared" si="18"/>
        <v/>
      </c>
      <c r="H103" s="39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143" t="str">
        <f>IF($B103="","",IF(ISERROR(MATCH($B103,リレー女子申込!$Q$14:$Q$205,0)),"","○"))</f>
        <v/>
      </c>
      <c r="AI103" s="143" t="str">
        <f>IF(ISERROR(MATCH($B103,リレー女子申込!$Q$14:$Q$205,0)),"",VLOOKUP(MATCH($B103,リレー女子申込!$Q$14:$Q$205,0),リレー女子申込!$N$14:$V$205,9))</f>
        <v/>
      </c>
      <c r="AJ103" s="143" t="str">
        <f>IF($B103="","",IF(ISERROR(MATCH($B103,リレー女子申込!$AB$14:$AB$205,0)),"","○"))</f>
        <v/>
      </c>
      <c r="AK103" s="143" t="str">
        <f>IF(ISERROR(MATCH($B103,リレー女子申込!$AB$14:$AB$205,0)),"",VLOOKUP(MATCH($B103,リレー女子申込!$AB$14:$AB$205,0),リレー女子申込!$Y$14:$AG$205,9))</f>
        <v/>
      </c>
      <c r="AM103" s="124" t="str">
        <f t="shared" si="17"/>
        <v/>
      </c>
      <c r="AO103" s="2"/>
      <c r="AP103" t="str">
        <f t="shared" si="19"/>
        <v/>
      </c>
      <c r="AQ103" t="str">
        <f t="shared" si="20"/>
        <v/>
      </c>
      <c r="AR103" t="str">
        <f t="shared" si="21"/>
        <v/>
      </c>
      <c r="AS103" t="str">
        <f t="shared" si="22"/>
        <v/>
      </c>
      <c r="AT103" t="str">
        <f t="shared" si="23"/>
        <v/>
      </c>
      <c r="AU103" t="str">
        <f t="shared" si="24"/>
        <v/>
      </c>
      <c r="AV103" t="str">
        <f t="shared" si="25"/>
        <v/>
      </c>
      <c r="AW103" t="str">
        <f t="shared" si="26"/>
        <v/>
      </c>
      <c r="AX103" t="str">
        <f t="shared" si="27"/>
        <v/>
      </c>
      <c r="AY103" t="str">
        <f t="shared" si="28"/>
        <v/>
      </c>
      <c r="AZ103" t="str">
        <f t="shared" si="29"/>
        <v/>
      </c>
      <c r="BA103" t="str">
        <f t="shared" si="30"/>
        <v/>
      </c>
    </row>
    <row r="104" spans="1:53">
      <c r="A104" s="19">
        <f t="shared" si="31"/>
        <v>96</v>
      </c>
      <c r="B104" s="50"/>
      <c r="C104" s="59"/>
      <c r="D104" s="51"/>
      <c r="E104" s="204"/>
      <c r="F104" s="196" t="str">
        <f>IF(B104="","",VLOOKUP(B104,中学校名!$B$3:$D$120,2,TRUE))</f>
        <v/>
      </c>
      <c r="G104" s="154" t="str">
        <f t="shared" si="18"/>
        <v/>
      </c>
      <c r="H104" s="39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143" t="str">
        <f>IF($B104="","",IF(ISERROR(MATCH($B104,リレー女子申込!$Q$14:$Q$205,0)),"","○"))</f>
        <v/>
      </c>
      <c r="AI104" s="143" t="str">
        <f>IF(ISERROR(MATCH($B104,リレー女子申込!$Q$14:$Q$205,0)),"",VLOOKUP(MATCH($B104,リレー女子申込!$Q$14:$Q$205,0),リレー女子申込!$N$14:$V$205,9))</f>
        <v/>
      </c>
      <c r="AJ104" s="143" t="str">
        <f>IF($B104="","",IF(ISERROR(MATCH($B104,リレー女子申込!$AB$14:$AB$205,0)),"","○"))</f>
        <v/>
      </c>
      <c r="AK104" s="143" t="str">
        <f>IF(ISERROR(MATCH($B104,リレー女子申込!$AB$14:$AB$205,0)),"",VLOOKUP(MATCH($B104,リレー女子申込!$AB$14:$AB$205,0),リレー女子申込!$Y$14:$AG$205,9))</f>
        <v/>
      </c>
      <c r="AM104" s="124" t="str">
        <f t="shared" si="17"/>
        <v/>
      </c>
      <c r="AO104" s="2"/>
      <c r="AP104" t="str">
        <f t="shared" si="19"/>
        <v/>
      </c>
      <c r="AQ104" t="str">
        <f t="shared" si="20"/>
        <v/>
      </c>
      <c r="AR104" t="str">
        <f t="shared" si="21"/>
        <v/>
      </c>
      <c r="AS104" t="str">
        <f t="shared" si="22"/>
        <v/>
      </c>
      <c r="AT104" t="str">
        <f t="shared" si="23"/>
        <v/>
      </c>
      <c r="AU104" t="str">
        <f t="shared" si="24"/>
        <v/>
      </c>
      <c r="AV104" t="str">
        <f t="shared" si="25"/>
        <v/>
      </c>
      <c r="AW104" t="str">
        <f t="shared" si="26"/>
        <v/>
      </c>
      <c r="AX104" t="str">
        <f t="shared" si="27"/>
        <v/>
      </c>
      <c r="AY104" t="str">
        <f t="shared" si="28"/>
        <v/>
      </c>
      <c r="AZ104" t="str">
        <f t="shared" si="29"/>
        <v/>
      </c>
      <c r="BA104" t="str">
        <f t="shared" si="30"/>
        <v/>
      </c>
    </row>
    <row r="105" spans="1:53">
      <c r="A105" s="19">
        <f t="shared" si="31"/>
        <v>97</v>
      </c>
      <c r="B105" s="50"/>
      <c r="C105" s="59"/>
      <c r="D105" s="51"/>
      <c r="E105" s="204"/>
      <c r="F105" s="196" t="str">
        <f>IF(B105="","",VLOOKUP(B105,中学校名!$B$3:$D$120,2,TRUE))</f>
        <v/>
      </c>
      <c r="G105" s="154" t="str">
        <f t="shared" si="18"/>
        <v/>
      </c>
      <c r="H105" s="39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143" t="str">
        <f>IF($B105="","",IF(ISERROR(MATCH($B105,リレー女子申込!$Q$14:$Q$205,0)),"","○"))</f>
        <v/>
      </c>
      <c r="AI105" s="143" t="str">
        <f>IF(ISERROR(MATCH($B105,リレー女子申込!$Q$14:$Q$205,0)),"",VLOOKUP(MATCH($B105,リレー女子申込!$Q$14:$Q$205,0),リレー女子申込!$N$14:$V$205,9))</f>
        <v/>
      </c>
      <c r="AJ105" s="143" t="str">
        <f>IF($B105="","",IF(ISERROR(MATCH($B105,リレー女子申込!$AB$14:$AB$205,0)),"","○"))</f>
        <v/>
      </c>
      <c r="AK105" s="143" t="str">
        <f>IF(ISERROR(MATCH($B105,リレー女子申込!$AB$14:$AB$205,0)),"",VLOOKUP(MATCH($B105,リレー女子申込!$AB$14:$AB$205,0),リレー女子申込!$Y$14:$AG$205,9))</f>
        <v/>
      </c>
      <c r="AM105" s="124" t="str">
        <f t="shared" si="17"/>
        <v/>
      </c>
      <c r="AO105" s="2"/>
      <c r="AP105" t="str">
        <f t="shared" si="19"/>
        <v/>
      </c>
      <c r="AQ105" t="str">
        <f t="shared" si="20"/>
        <v/>
      </c>
      <c r="AR105" t="str">
        <f t="shared" si="21"/>
        <v/>
      </c>
      <c r="AS105" t="str">
        <f t="shared" si="22"/>
        <v/>
      </c>
      <c r="AT105" t="str">
        <f t="shared" si="23"/>
        <v/>
      </c>
      <c r="AU105" t="str">
        <f t="shared" si="24"/>
        <v/>
      </c>
      <c r="AV105" t="str">
        <f t="shared" si="25"/>
        <v/>
      </c>
      <c r="AW105" t="str">
        <f t="shared" si="26"/>
        <v/>
      </c>
      <c r="AX105" t="str">
        <f t="shared" si="27"/>
        <v/>
      </c>
      <c r="AY105" t="str">
        <f t="shared" si="28"/>
        <v/>
      </c>
      <c r="AZ105" t="str">
        <f t="shared" si="29"/>
        <v/>
      </c>
      <c r="BA105" t="str">
        <f t="shared" si="30"/>
        <v/>
      </c>
    </row>
    <row r="106" spans="1:53">
      <c r="A106" s="19">
        <f t="shared" si="31"/>
        <v>98</v>
      </c>
      <c r="B106" s="50"/>
      <c r="C106" s="59"/>
      <c r="D106" s="51"/>
      <c r="E106" s="204"/>
      <c r="F106" s="196" t="str">
        <f>IF(B106="","",VLOOKUP(B106,中学校名!$B$3:$D$120,2,TRUE))</f>
        <v/>
      </c>
      <c r="G106" s="154" t="str">
        <f t="shared" si="18"/>
        <v/>
      </c>
      <c r="H106" s="39"/>
      <c r="I106" s="40"/>
      <c r="J106" s="40"/>
      <c r="K106" s="40"/>
      <c r="L106" s="40"/>
      <c r="M106" s="40"/>
      <c r="N106" s="40"/>
      <c r="O106" s="41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143" t="str">
        <f>IF($B106="","",IF(ISERROR(MATCH($B106,リレー女子申込!$Q$14:$Q$205,0)),"","○"))</f>
        <v/>
      </c>
      <c r="AI106" s="143" t="str">
        <f>IF(ISERROR(MATCH($B106,リレー女子申込!$Q$14:$Q$205,0)),"",VLOOKUP(MATCH($B106,リレー女子申込!$Q$14:$Q$205,0),リレー女子申込!$N$14:$V$205,9))</f>
        <v/>
      </c>
      <c r="AJ106" s="143" t="str">
        <f>IF($B106="","",IF(ISERROR(MATCH($B106,リレー女子申込!$AB$14:$AB$205,0)),"","○"))</f>
        <v/>
      </c>
      <c r="AK106" s="143" t="str">
        <f>IF(ISERROR(MATCH($B106,リレー女子申込!$AB$14:$AB$205,0)),"",VLOOKUP(MATCH($B106,リレー女子申込!$AB$14:$AB$205,0),リレー女子申込!$Y$14:$AG$205,9))</f>
        <v/>
      </c>
      <c r="AM106" s="124" t="str">
        <f t="shared" si="17"/>
        <v/>
      </c>
      <c r="AO106" s="2"/>
      <c r="AP106" t="str">
        <f t="shared" si="19"/>
        <v/>
      </c>
      <c r="AQ106" t="str">
        <f t="shared" si="20"/>
        <v/>
      </c>
      <c r="AR106" t="str">
        <f t="shared" si="21"/>
        <v/>
      </c>
      <c r="AS106" t="str">
        <f t="shared" si="22"/>
        <v/>
      </c>
      <c r="AT106" t="str">
        <f t="shared" si="23"/>
        <v/>
      </c>
      <c r="AU106" t="str">
        <f t="shared" si="24"/>
        <v/>
      </c>
      <c r="AV106" t="str">
        <f t="shared" si="25"/>
        <v/>
      </c>
      <c r="AW106" t="str">
        <f t="shared" si="26"/>
        <v/>
      </c>
      <c r="AX106" t="str">
        <f t="shared" si="27"/>
        <v/>
      </c>
      <c r="AY106" t="str">
        <f t="shared" si="28"/>
        <v/>
      </c>
      <c r="AZ106" t="str">
        <f t="shared" si="29"/>
        <v/>
      </c>
      <c r="BA106" t="str">
        <f t="shared" si="30"/>
        <v/>
      </c>
    </row>
    <row r="107" spans="1:53">
      <c r="A107" s="19">
        <f t="shared" si="31"/>
        <v>99</v>
      </c>
      <c r="B107" s="50"/>
      <c r="C107" s="59"/>
      <c r="D107" s="51"/>
      <c r="E107" s="204"/>
      <c r="F107" s="196" t="str">
        <f>IF(B107="","",VLOOKUP(B107,中学校名!$B$3:$D$120,2,TRUE))</f>
        <v/>
      </c>
      <c r="G107" s="154" t="str">
        <f t="shared" si="18"/>
        <v/>
      </c>
      <c r="H107" s="39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1"/>
      <c r="X107" s="41"/>
      <c r="Y107" s="41"/>
      <c r="Z107" s="40"/>
      <c r="AA107" s="40"/>
      <c r="AB107" s="40"/>
      <c r="AC107" s="40"/>
      <c r="AD107" s="40"/>
      <c r="AE107" s="40"/>
      <c r="AF107" s="40"/>
      <c r="AG107" s="40"/>
      <c r="AH107" s="143" t="str">
        <f>IF($B107="","",IF(ISERROR(MATCH($B107,リレー女子申込!$Q$14:$Q$205,0)),"","○"))</f>
        <v/>
      </c>
      <c r="AI107" s="143" t="str">
        <f>IF(ISERROR(MATCH($B107,リレー女子申込!$Q$14:$Q$205,0)),"",VLOOKUP(MATCH($B107,リレー女子申込!$Q$14:$Q$205,0),リレー女子申込!$N$14:$V$205,9))</f>
        <v/>
      </c>
      <c r="AJ107" s="143" t="str">
        <f>IF($B107="","",IF(ISERROR(MATCH($B107,リレー女子申込!$AB$14:$AB$205,0)),"","○"))</f>
        <v/>
      </c>
      <c r="AK107" s="143" t="str">
        <f>IF(ISERROR(MATCH($B107,リレー女子申込!$AB$14:$AB$205,0)),"",VLOOKUP(MATCH($B107,リレー女子申込!$AB$14:$AB$205,0),リレー女子申込!$Y$14:$AG$205,9))</f>
        <v/>
      </c>
      <c r="AM107" s="124" t="str">
        <f t="shared" si="17"/>
        <v/>
      </c>
      <c r="AO107" s="2"/>
      <c r="AP107" t="str">
        <f t="shared" si="19"/>
        <v/>
      </c>
      <c r="AQ107" t="str">
        <f t="shared" si="20"/>
        <v/>
      </c>
      <c r="AR107" t="str">
        <f t="shared" si="21"/>
        <v/>
      </c>
      <c r="AS107" t="str">
        <f t="shared" si="22"/>
        <v/>
      </c>
      <c r="AT107" t="str">
        <f t="shared" si="23"/>
        <v/>
      </c>
      <c r="AU107" t="str">
        <f t="shared" si="24"/>
        <v/>
      </c>
      <c r="AV107" t="str">
        <f t="shared" si="25"/>
        <v/>
      </c>
      <c r="AW107" t="str">
        <f t="shared" si="26"/>
        <v/>
      </c>
      <c r="AX107" t="str">
        <f t="shared" si="27"/>
        <v/>
      </c>
      <c r="AY107" t="str">
        <f t="shared" si="28"/>
        <v/>
      </c>
      <c r="AZ107" t="str">
        <f t="shared" si="29"/>
        <v/>
      </c>
      <c r="BA107" t="str">
        <f t="shared" si="30"/>
        <v/>
      </c>
    </row>
    <row r="108" spans="1:53">
      <c r="A108" s="19">
        <f t="shared" si="31"/>
        <v>100</v>
      </c>
      <c r="B108" s="352"/>
      <c r="C108" s="353"/>
      <c r="D108" s="354"/>
      <c r="E108" s="355"/>
      <c r="F108" s="197" t="str">
        <f>IF(B108="","",VLOOKUP(B108,中学校名!$B$3:$D$120,2,TRUE))</f>
        <v/>
      </c>
      <c r="G108" s="157" t="str">
        <f t="shared" si="18"/>
        <v/>
      </c>
      <c r="H108" s="84"/>
      <c r="I108" s="85"/>
      <c r="J108" s="85"/>
      <c r="K108" s="85"/>
      <c r="L108" s="85"/>
      <c r="M108" s="85"/>
      <c r="N108" s="85"/>
      <c r="O108" s="85"/>
      <c r="P108" s="85"/>
      <c r="Q108" s="356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144" t="str">
        <f>IF($B108="","",IF(ISERROR(MATCH($B108,リレー女子申込!$Q$14:$Q$205,0)),"","○"))</f>
        <v/>
      </c>
      <c r="AI108" s="144" t="str">
        <f>IF(ISERROR(MATCH($B108,リレー女子申込!$Q$14:$Q$205,0)),"",VLOOKUP(MATCH($B108,リレー女子申込!$Q$14:$Q$205,0),リレー女子申込!$N$14:$V$205,9))</f>
        <v/>
      </c>
      <c r="AJ108" s="144" t="str">
        <f>IF($B108="","",IF(ISERROR(MATCH($B108,リレー女子申込!$AB$14:$AB$205,0)),"","○"))</f>
        <v/>
      </c>
      <c r="AK108" s="144" t="str">
        <f>IF(ISERROR(MATCH($B108,リレー女子申込!$AB$14:$AB$205,0)),"",VLOOKUP(MATCH($B108,リレー女子申込!$AB$14:$AB$205,0),リレー女子申込!$Y$14:$AG$205,9))</f>
        <v/>
      </c>
      <c r="AM108" s="124" t="str">
        <f t="shared" si="17"/>
        <v/>
      </c>
      <c r="AO108" s="2"/>
      <c r="AP108" t="str">
        <f t="shared" si="19"/>
        <v/>
      </c>
      <c r="AQ108" t="str">
        <f t="shared" si="20"/>
        <v/>
      </c>
      <c r="AR108" t="str">
        <f t="shared" si="21"/>
        <v/>
      </c>
      <c r="AS108" t="str">
        <f t="shared" si="22"/>
        <v/>
      </c>
      <c r="AT108" t="str">
        <f t="shared" si="23"/>
        <v/>
      </c>
      <c r="AU108" t="str">
        <f t="shared" si="24"/>
        <v/>
      </c>
      <c r="AV108" t="str">
        <f t="shared" si="25"/>
        <v/>
      </c>
      <c r="AW108" t="str">
        <f t="shared" si="26"/>
        <v/>
      </c>
      <c r="AX108" t="str">
        <f t="shared" si="27"/>
        <v/>
      </c>
      <c r="AY108" t="str">
        <f t="shared" si="28"/>
        <v/>
      </c>
      <c r="AZ108" t="str">
        <f t="shared" si="29"/>
        <v/>
      </c>
      <c r="BA108" t="str">
        <f t="shared" si="30"/>
        <v/>
      </c>
    </row>
    <row r="109" spans="1:53">
      <c r="AP109" t="str">
        <f t="shared" ref="AP109:AP154" si="32">IF(H109="○","１男１００ｍ．","")</f>
        <v/>
      </c>
      <c r="AS109" t="str">
        <f t="shared" ref="AS109:AS154" si="33">IF(N109="○","２男１００ｍ．","")</f>
        <v/>
      </c>
      <c r="AT109" t="str">
        <f t="shared" ref="AT109:AT154" si="34">IF(P109="○","３男１００ｍ．","")</f>
        <v/>
      </c>
      <c r="AV109" t="str">
        <f t="shared" ref="AV109:AV154" si="35">IF(R109="○","全男２００ｍ．","")</f>
        <v/>
      </c>
      <c r="AW109" t="str">
        <f t="shared" ref="AW109:AW154" si="36">IF(V109="○","全男４００ｍ．","")</f>
        <v/>
      </c>
      <c r="AX109" t="str">
        <f t="shared" ref="AX109:AX154" si="37">IF(X109="○","全８００ｍ．","")</f>
        <v/>
      </c>
      <c r="AY109" t="str">
        <f t="shared" ref="AY109:AY154" si="38">IF(Z109="○","全男１５００ｍ．","")</f>
        <v/>
      </c>
    </row>
    <row r="110" spans="1:53">
      <c r="AP110" t="str">
        <f t="shared" si="32"/>
        <v/>
      </c>
      <c r="AS110" t="str">
        <f t="shared" si="33"/>
        <v/>
      </c>
      <c r="AT110" t="str">
        <f t="shared" si="34"/>
        <v/>
      </c>
      <c r="AV110" t="str">
        <f t="shared" si="35"/>
        <v/>
      </c>
      <c r="AW110" t="str">
        <f t="shared" si="36"/>
        <v/>
      </c>
      <c r="AX110" t="str">
        <f t="shared" si="37"/>
        <v/>
      </c>
      <c r="AY110" t="str">
        <f t="shared" si="38"/>
        <v/>
      </c>
    </row>
    <row r="111" spans="1:53">
      <c r="H111">
        <f>COUNTIF(H10:H108,"○")</f>
        <v>0</v>
      </c>
      <c r="J111">
        <f>COUNTIF(J10:J108,"○")</f>
        <v>0</v>
      </c>
      <c r="L111">
        <f>COUNTIF(L10:L108,"○")</f>
        <v>0</v>
      </c>
      <c r="N111">
        <f>COUNTIF(N10:N108,"○")</f>
        <v>0</v>
      </c>
      <c r="P111">
        <f>COUNTIF(P10:P108,"○")</f>
        <v>0</v>
      </c>
      <c r="R111">
        <f>COUNTIF(R10:R108,"○")</f>
        <v>0</v>
      </c>
      <c r="T111">
        <f>COUNTIF(T10:T108,"○")</f>
        <v>0</v>
      </c>
      <c r="V111">
        <f>COUNTIF(V10:V108,"○")</f>
        <v>0</v>
      </c>
      <c r="X111">
        <f>COUNTIF(X10:X108,"○")</f>
        <v>0</v>
      </c>
      <c r="Z111">
        <f>COUNTIF(Z10:Z108,"○")</f>
        <v>0</v>
      </c>
      <c r="AB111">
        <f>COUNTIF(AB10:AB108,"○")</f>
        <v>0</v>
      </c>
      <c r="AD111">
        <f>COUNTIF(AD10:AD108,"○")</f>
        <v>0</v>
      </c>
      <c r="AF111">
        <f>COUNTIF(AF10:AF108,"○")</f>
        <v>0</v>
      </c>
      <c r="AM111" s="124">
        <f>SUM(AM10:AM109)</f>
        <v>0</v>
      </c>
      <c r="AN111" t="str">
        <f>IF(H111="○","１男１００ｍ．","")</f>
        <v/>
      </c>
      <c r="AQ111" t="str">
        <f>IF(N111="○","２男１００ｍ．","")</f>
        <v/>
      </c>
      <c r="AR111" t="str">
        <f>IF(P111="○","３男１００ｍ．","")</f>
        <v/>
      </c>
      <c r="AT111" t="str">
        <f>IF(R111="○","全男４００ｍ．","")</f>
        <v/>
      </c>
      <c r="AU111" t="str">
        <f>IF(V111="○","全男１５００ｍ．","")</f>
        <v/>
      </c>
      <c r="AV111" t="str">
        <f>IF(X111="○","全男３０００ｍ．","")</f>
        <v/>
      </c>
      <c r="AW111" t="str">
        <f>IF(Z111="○","全男１１０ｍＨ．","")</f>
        <v/>
      </c>
      <c r="AX111" t="str">
        <f>IF(AF111="○","全男走幅跳．","")</f>
        <v/>
      </c>
    </row>
    <row r="112" spans="1:53">
      <c r="A112" s="24" t="s">
        <v>18</v>
      </c>
      <c r="AP112" t="str">
        <f t="shared" si="32"/>
        <v/>
      </c>
      <c r="AS112" t="str">
        <f t="shared" si="33"/>
        <v/>
      </c>
      <c r="AT112" t="str">
        <f t="shared" si="34"/>
        <v/>
      </c>
      <c r="AV112" t="str">
        <f t="shared" si="35"/>
        <v/>
      </c>
      <c r="AW112" t="str">
        <f t="shared" si="36"/>
        <v/>
      </c>
      <c r="AX112" t="str">
        <f t="shared" si="37"/>
        <v/>
      </c>
      <c r="AY112" t="str">
        <f t="shared" si="38"/>
        <v/>
      </c>
    </row>
    <row r="113" spans="42:51">
      <c r="AP113" t="str">
        <f t="shared" si="32"/>
        <v/>
      </c>
      <c r="AS113" t="str">
        <f t="shared" si="33"/>
        <v/>
      </c>
      <c r="AT113" t="str">
        <f t="shared" si="34"/>
        <v/>
      </c>
      <c r="AV113" t="str">
        <f t="shared" si="35"/>
        <v/>
      </c>
      <c r="AW113" t="str">
        <f t="shared" si="36"/>
        <v/>
      </c>
      <c r="AX113" t="str">
        <f t="shared" si="37"/>
        <v/>
      </c>
      <c r="AY113" t="str">
        <f t="shared" si="38"/>
        <v/>
      </c>
    </row>
    <row r="114" spans="42:51">
      <c r="AP114" t="str">
        <f t="shared" si="32"/>
        <v/>
      </c>
      <c r="AS114" t="str">
        <f t="shared" si="33"/>
        <v/>
      </c>
      <c r="AT114" t="str">
        <f t="shared" si="34"/>
        <v/>
      </c>
      <c r="AV114" t="str">
        <f t="shared" si="35"/>
        <v/>
      </c>
      <c r="AW114" t="str">
        <f t="shared" si="36"/>
        <v/>
      </c>
      <c r="AX114" t="str">
        <f t="shared" si="37"/>
        <v/>
      </c>
      <c r="AY114" t="str">
        <f t="shared" si="38"/>
        <v/>
      </c>
    </row>
    <row r="115" spans="42:51">
      <c r="AP115" t="str">
        <f t="shared" si="32"/>
        <v/>
      </c>
      <c r="AS115" t="str">
        <f t="shared" si="33"/>
        <v/>
      </c>
      <c r="AT115" t="str">
        <f t="shared" si="34"/>
        <v/>
      </c>
      <c r="AV115" t="str">
        <f t="shared" si="35"/>
        <v/>
      </c>
      <c r="AW115" t="str">
        <f t="shared" si="36"/>
        <v/>
      </c>
      <c r="AX115" t="str">
        <f t="shared" si="37"/>
        <v/>
      </c>
      <c r="AY115" t="str">
        <f t="shared" si="38"/>
        <v/>
      </c>
    </row>
    <row r="116" spans="42:51">
      <c r="AP116" t="str">
        <f t="shared" si="32"/>
        <v/>
      </c>
      <c r="AS116" t="str">
        <f t="shared" si="33"/>
        <v/>
      </c>
      <c r="AT116" t="str">
        <f t="shared" si="34"/>
        <v/>
      </c>
      <c r="AV116" t="str">
        <f t="shared" si="35"/>
        <v/>
      </c>
      <c r="AW116" t="str">
        <f t="shared" si="36"/>
        <v/>
      </c>
      <c r="AX116" t="str">
        <f t="shared" si="37"/>
        <v/>
      </c>
      <c r="AY116" t="str">
        <f t="shared" si="38"/>
        <v/>
      </c>
    </row>
    <row r="117" spans="42:51">
      <c r="AP117" t="str">
        <f t="shared" si="32"/>
        <v/>
      </c>
      <c r="AS117" t="str">
        <f t="shared" si="33"/>
        <v/>
      </c>
      <c r="AT117" t="str">
        <f t="shared" si="34"/>
        <v/>
      </c>
      <c r="AV117" t="str">
        <f t="shared" si="35"/>
        <v/>
      </c>
      <c r="AW117" t="str">
        <f t="shared" si="36"/>
        <v/>
      </c>
      <c r="AX117" t="str">
        <f t="shared" si="37"/>
        <v/>
      </c>
      <c r="AY117" t="str">
        <f t="shared" si="38"/>
        <v/>
      </c>
    </row>
    <row r="118" spans="42:51">
      <c r="AP118" t="str">
        <f t="shared" si="32"/>
        <v/>
      </c>
      <c r="AS118" t="str">
        <f t="shared" si="33"/>
        <v/>
      </c>
      <c r="AT118" t="str">
        <f t="shared" si="34"/>
        <v/>
      </c>
      <c r="AV118" t="str">
        <f t="shared" si="35"/>
        <v/>
      </c>
      <c r="AW118" t="str">
        <f t="shared" si="36"/>
        <v/>
      </c>
      <c r="AX118" t="str">
        <f t="shared" si="37"/>
        <v/>
      </c>
      <c r="AY118" t="str">
        <f t="shared" si="38"/>
        <v/>
      </c>
    </row>
    <row r="119" spans="42:51">
      <c r="AP119" t="str">
        <f t="shared" si="32"/>
        <v/>
      </c>
      <c r="AS119" t="str">
        <f t="shared" si="33"/>
        <v/>
      </c>
      <c r="AT119" t="str">
        <f t="shared" si="34"/>
        <v/>
      </c>
      <c r="AV119" t="str">
        <f t="shared" si="35"/>
        <v/>
      </c>
      <c r="AW119" t="str">
        <f t="shared" si="36"/>
        <v/>
      </c>
      <c r="AX119" t="str">
        <f t="shared" si="37"/>
        <v/>
      </c>
      <c r="AY119" t="str">
        <f t="shared" si="38"/>
        <v/>
      </c>
    </row>
    <row r="120" spans="42:51">
      <c r="AP120" t="str">
        <f t="shared" si="32"/>
        <v/>
      </c>
      <c r="AS120" t="str">
        <f t="shared" si="33"/>
        <v/>
      </c>
      <c r="AT120" t="str">
        <f t="shared" si="34"/>
        <v/>
      </c>
      <c r="AV120" t="str">
        <f t="shared" si="35"/>
        <v/>
      </c>
      <c r="AW120" t="str">
        <f t="shared" si="36"/>
        <v/>
      </c>
      <c r="AX120" t="str">
        <f t="shared" si="37"/>
        <v/>
      </c>
      <c r="AY120" t="str">
        <f t="shared" si="38"/>
        <v/>
      </c>
    </row>
    <row r="121" spans="42:51">
      <c r="AP121" t="str">
        <f t="shared" si="32"/>
        <v/>
      </c>
      <c r="AS121" t="str">
        <f t="shared" si="33"/>
        <v/>
      </c>
      <c r="AT121" t="str">
        <f t="shared" si="34"/>
        <v/>
      </c>
      <c r="AV121" t="str">
        <f t="shared" si="35"/>
        <v/>
      </c>
      <c r="AW121" t="str">
        <f t="shared" si="36"/>
        <v/>
      </c>
      <c r="AX121" t="str">
        <f t="shared" si="37"/>
        <v/>
      </c>
      <c r="AY121" t="str">
        <f t="shared" si="38"/>
        <v/>
      </c>
    </row>
    <row r="122" spans="42:51">
      <c r="AP122" t="str">
        <f t="shared" si="32"/>
        <v/>
      </c>
      <c r="AS122" t="str">
        <f t="shared" si="33"/>
        <v/>
      </c>
      <c r="AT122" t="str">
        <f t="shared" si="34"/>
        <v/>
      </c>
      <c r="AV122" t="str">
        <f t="shared" si="35"/>
        <v/>
      </c>
      <c r="AW122" t="str">
        <f t="shared" si="36"/>
        <v/>
      </c>
      <c r="AX122" t="str">
        <f t="shared" si="37"/>
        <v/>
      </c>
      <c r="AY122" t="str">
        <f t="shared" si="38"/>
        <v/>
      </c>
    </row>
    <row r="123" spans="42:51">
      <c r="AP123" t="str">
        <f t="shared" si="32"/>
        <v/>
      </c>
      <c r="AS123" t="str">
        <f t="shared" si="33"/>
        <v/>
      </c>
      <c r="AT123" t="str">
        <f t="shared" si="34"/>
        <v/>
      </c>
      <c r="AV123" t="str">
        <f t="shared" si="35"/>
        <v/>
      </c>
      <c r="AW123" t="str">
        <f t="shared" si="36"/>
        <v/>
      </c>
      <c r="AX123" t="str">
        <f t="shared" si="37"/>
        <v/>
      </c>
      <c r="AY123" t="str">
        <f t="shared" si="38"/>
        <v/>
      </c>
    </row>
    <row r="124" spans="42:51">
      <c r="AP124" t="str">
        <f t="shared" si="32"/>
        <v/>
      </c>
      <c r="AS124" t="str">
        <f t="shared" si="33"/>
        <v/>
      </c>
      <c r="AT124" t="str">
        <f t="shared" si="34"/>
        <v/>
      </c>
      <c r="AV124" t="str">
        <f t="shared" si="35"/>
        <v/>
      </c>
      <c r="AW124" t="str">
        <f t="shared" si="36"/>
        <v/>
      </c>
      <c r="AX124" t="str">
        <f t="shared" si="37"/>
        <v/>
      </c>
      <c r="AY124" t="str">
        <f t="shared" si="38"/>
        <v/>
      </c>
    </row>
    <row r="125" spans="42:51">
      <c r="AP125" t="str">
        <f t="shared" si="32"/>
        <v/>
      </c>
      <c r="AS125" t="str">
        <f t="shared" si="33"/>
        <v/>
      </c>
      <c r="AT125" t="str">
        <f t="shared" si="34"/>
        <v/>
      </c>
      <c r="AV125" t="str">
        <f t="shared" si="35"/>
        <v/>
      </c>
      <c r="AW125" t="str">
        <f t="shared" si="36"/>
        <v/>
      </c>
      <c r="AX125" t="str">
        <f t="shared" si="37"/>
        <v/>
      </c>
      <c r="AY125" t="str">
        <f t="shared" si="38"/>
        <v/>
      </c>
    </row>
    <row r="126" spans="42:51">
      <c r="AP126" t="str">
        <f t="shared" si="32"/>
        <v/>
      </c>
      <c r="AS126" t="str">
        <f t="shared" si="33"/>
        <v/>
      </c>
      <c r="AT126" t="str">
        <f t="shared" si="34"/>
        <v/>
      </c>
      <c r="AV126" t="str">
        <f t="shared" si="35"/>
        <v/>
      </c>
      <c r="AW126" t="str">
        <f t="shared" si="36"/>
        <v/>
      </c>
      <c r="AX126" t="str">
        <f t="shared" si="37"/>
        <v/>
      </c>
      <c r="AY126" t="str">
        <f t="shared" si="38"/>
        <v/>
      </c>
    </row>
    <row r="127" spans="42:51">
      <c r="AP127" t="str">
        <f t="shared" si="32"/>
        <v/>
      </c>
      <c r="AS127" t="str">
        <f t="shared" si="33"/>
        <v/>
      </c>
      <c r="AT127" t="str">
        <f t="shared" si="34"/>
        <v/>
      </c>
      <c r="AV127" t="str">
        <f t="shared" si="35"/>
        <v/>
      </c>
      <c r="AW127" t="str">
        <f t="shared" si="36"/>
        <v/>
      </c>
      <c r="AX127" t="str">
        <f t="shared" si="37"/>
        <v/>
      </c>
      <c r="AY127" t="str">
        <f t="shared" si="38"/>
        <v/>
      </c>
    </row>
    <row r="128" spans="42:51">
      <c r="AP128" t="str">
        <f t="shared" si="32"/>
        <v/>
      </c>
      <c r="AS128" t="str">
        <f t="shared" si="33"/>
        <v/>
      </c>
      <c r="AT128" t="str">
        <f t="shared" si="34"/>
        <v/>
      </c>
      <c r="AV128" t="str">
        <f t="shared" si="35"/>
        <v/>
      </c>
      <c r="AW128" t="str">
        <f t="shared" si="36"/>
        <v/>
      </c>
      <c r="AX128" t="str">
        <f t="shared" si="37"/>
        <v/>
      </c>
      <c r="AY128" t="str">
        <f t="shared" si="38"/>
        <v/>
      </c>
    </row>
    <row r="129" spans="42:51">
      <c r="AP129" t="str">
        <f t="shared" si="32"/>
        <v/>
      </c>
      <c r="AS129" t="str">
        <f t="shared" si="33"/>
        <v/>
      </c>
      <c r="AT129" t="str">
        <f t="shared" si="34"/>
        <v/>
      </c>
      <c r="AV129" t="str">
        <f t="shared" si="35"/>
        <v/>
      </c>
      <c r="AW129" t="str">
        <f t="shared" si="36"/>
        <v/>
      </c>
      <c r="AX129" t="str">
        <f t="shared" si="37"/>
        <v/>
      </c>
      <c r="AY129" t="str">
        <f t="shared" si="38"/>
        <v/>
      </c>
    </row>
    <row r="130" spans="42:51">
      <c r="AP130" t="str">
        <f t="shared" si="32"/>
        <v/>
      </c>
      <c r="AS130" t="str">
        <f t="shared" si="33"/>
        <v/>
      </c>
      <c r="AT130" t="str">
        <f t="shared" si="34"/>
        <v/>
      </c>
      <c r="AV130" t="str">
        <f t="shared" si="35"/>
        <v/>
      </c>
      <c r="AW130" t="str">
        <f t="shared" si="36"/>
        <v/>
      </c>
      <c r="AX130" t="str">
        <f t="shared" si="37"/>
        <v/>
      </c>
      <c r="AY130" t="str">
        <f t="shared" si="38"/>
        <v/>
      </c>
    </row>
    <row r="131" spans="42:51">
      <c r="AP131" t="str">
        <f t="shared" si="32"/>
        <v/>
      </c>
      <c r="AS131" t="str">
        <f t="shared" si="33"/>
        <v/>
      </c>
      <c r="AT131" t="str">
        <f t="shared" si="34"/>
        <v/>
      </c>
      <c r="AV131" t="str">
        <f t="shared" si="35"/>
        <v/>
      </c>
      <c r="AW131" t="str">
        <f t="shared" si="36"/>
        <v/>
      </c>
      <c r="AX131" t="str">
        <f t="shared" si="37"/>
        <v/>
      </c>
      <c r="AY131" t="str">
        <f t="shared" si="38"/>
        <v/>
      </c>
    </row>
    <row r="132" spans="42:51">
      <c r="AP132" t="str">
        <f t="shared" si="32"/>
        <v/>
      </c>
      <c r="AS132" t="str">
        <f t="shared" si="33"/>
        <v/>
      </c>
      <c r="AT132" t="str">
        <f t="shared" si="34"/>
        <v/>
      </c>
      <c r="AV132" t="str">
        <f t="shared" si="35"/>
        <v/>
      </c>
      <c r="AW132" t="str">
        <f t="shared" si="36"/>
        <v/>
      </c>
      <c r="AX132" t="str">
        <f t="shared" si="37"/>
        <v/>
      </c>
      <c r="AY132" t="str">
        <f t="shared" si="38"/>
        <v/>
      </c>
    </row>
    <row r="133" spans="42:51">
      <c r="AP133" t="str">
        <f t="shared" si="32"/>
        <v/>
      </c>
      <c r="AS133" t="str">
        <f t="shared" si="33"/>
        <v/>
      </c>
      <c r="AT133" t="str">
        <f t="shared" si="34"/>
        <v/>
      </c>
      <c r="AV133" t="str">
        <f t="shared" si="35"/>
        <v/>
      </c>
      <c r="AW133" t="str">
        <f t="shared" si="36"/>
        <v/>
      </c>
      <c r="AX133" t="str">
        <f t="shared" si="37"/>
        <v/>
      </c>
      <c r="AY133" t="str">
        <f t="shared" si="38"/>
        <v/>
      </c>
    </row>
    <row r="134" spans="42:51">
      <c r="AP134" t="str">
        <f t="shared" si="32"/>
        <v/>
      </c>
      <c r="AS134" t="str">
        <f t="shared" si="33"/>
        <v/>
      </c>
      <c r="AT134" t="str">
        <f t="shared" si="34"/>
        <v/>
      </c>
      <c r="AV134" t="str">
        <f t="shared" si="35"/>
        <v/>
      </c>
      <c r="AW134" t="str">
        <f t="shared" si="36"/>
        <v/>
      </c>
      <c r="AX134" t="str">
        <f t="shared" si="37"/>
        <v/>
      </c>
      <c r="AY134" t="str">
        <f t="shared" si="38"/>
        <v/>
      </c>
    </row>
    <row r="135" spans="42:51">
      <c r="AP135" t="str">
        <f t="shared" si="32"/>
        <v/>
      </c>
      <c r="AS135" t="str">
        <f t="shared" si="33"/>
        <v/>
      </c>
      <c r="AT135" t="str">
        <f t="shared" si="34"/>
        <v/>
      </c>
      <c r="AV135" t="str">
        <f t="shared" si="35"/>
        <v/>
      </c>
      <c r="AW135" t="str">
        <f t="shared" si="36"/>
        <v/>
      </c>
      <c r="AX135" t="str">
        <f t="shared" si="37"/>
        <v/>
      </c>
      <c r="AY135" t="str">
        <f t="shared" si="38"/>
        <v/>
      </c>
    </row>
    <row r="136" spans="42:51">
      <c r="AP136" t="str">
        <f t="shared" si="32"/>
        <v/>
      </c>
      <c r="AS136" t="str">
        <f t="shared" si="33"/>
        <v/>
      </c>
      <c r="AT136" t="str">
        <f t="shared" si="34"/>
        <v/>
      </c>
      <c r="AV136" t="str">
        <f t="shared" si="35"/>
        <v/>
      </c>
      <c r="AW136" t="str">
        <f t="shared" si="36"/>
        <v/>
      </c>
      <c r="AX136" t="str">
        <f t="shared" si="37"/>
        <v/>
      </c>
      <c r="AY136" t="str">
        <f t="shared" si="38"/>
        <v/>
      </c>
    </row>
    <row r="137" spans="42:51">
      <c r="AP137" t="str">
        <f t="shared" si="32"/>
        <v/>
      </c>
      <c r="AS137" t="str">
        <f t="shared" si="33"/>
        <v/>
      </c>
      <c r="AT137" t="str">
        <f t="shared" si="34"/>
        <v/>
      </c>
      <c r="AV137" t="str">
        <f t="shared" si="35"/>
        <v/>
      </c>
      <c r="AW137" t="str">
        <f t="shared" si="36"/>
        <v/>
      </c>
      <c r="AX137" t="str">
        <f t="shared" si="37"/>
        <v/>
      </c>
      <c r="AY137" t="str">
        <f t="shared" si="38"/>
        <v/>
      </c>
    </row>
    <row r="138" spans="42:51">
      <c r="AP138" t="str">
        <f t="shared" si="32"/>
        <v/>
      </c>
      <c r="AS138" t="str">
        <f t="shared" si="33"/>
        <v/>
      </c>
      <c r="AT138" t="str">
        <f t="shared" si="34"/>
        <v/>
      </c>
      <c r="AV138" t="str">
        <f t="shared" si="35"/>
        <v/>
      </c>
      <c r="AW138" t="str">
        <f t="shared" si="36"/>
        <v/>
      </c>
      <c r="AX138" t="str">
        <f t="shared" si="37"/>
        <v/>
      </c>
      <c r="AY138" t="str">
        <f t="shared" si="38"/>
        <v/>
      </c>
    </row>
    <row r="139" spans="42:51">
      <c r="AP139" t="str">
        <f t="shared" si="32"/>
        <v/>
      </c>
      <c r="AS139" t="str">
        <f t="shared" si="33"/>
        <v/>
      </c>
      <c r="AT139" t="str">
        <f t="shared" si="34"/>
        <v/>
      </c>
      <c r="AV139" t="str">
        <f t="shared" si="35"/>
        <v/>
      </c>
      <c r="AW139" t="str">
        <f t="shared" si="36"/>
        <v/>
      </c>
      <c r="AX139" t="str">
        <f t="shared" si="37"/>
        <v/>
      </c>
      <c r="AY139" t="str">
        <f t="shared" si="38"/>
        <v/>
      </c>
    </row>
    <row r="140" spans="42:51">
      <c r="AP140" t="str">
        <f t="shared" si="32"/>
        <v/>
      </c>
      <c r="AS140" t="str">
        <f t="shared" si="33"/>
        <v/>
      </c>
      <c r="AT140" t="str">
        <f t="shared" si="34"/>
        <v/>
      </c>
      <c r="AV140" t="str">
        <f t="shared" si="35"/>
        <v/>
      </c>
      <c r="AW140" t="str">
        <f t="shared" si="36"/>
        <v/>
      </c>
      <c r="AX140" t="str">
        <f t="shared" si="37"/>
        <v/>
      </c>
      <c r="AY140" t="str">
        <f t="shared" si="38"/>
        <v/>
      </c>
    </row>
    <row r="141" spans="42:51">
      <c r="AP141" t="str">
        <f t="shared" si="32"/>
        <v/>
      </c>
      <c r="AS141" t="str">
        <f t="shared" si="33"/>
        <v/>
      </c>
      <c r="AT141" t="str">
        <f t="shared" si="34"/>
        <v/>
      </c>
      <c r="AV141" t="str">
        <f t="shared" si="35"/>
        <v/>
      </c>
      <c r="AW141" t="str">
        <f t="shared" si="36"/>
        <v/>
      </c>
      <c r="AX141" t="str">
        <f t="shared" si="37"/>
        <v/>
      </c>
      <c r="AY141" t="str">
        <f t="shared" si="38"/>
        <v/>
      </c>
    </row>
    <row r="142" spans="42:51">
      <c r="AP142" t="str">
        <f t="shared" si="32"/>
        <v/>
      </c>
      <c r="AS142" t="str">
        <f t="shared" si="33"/>
        <v/>
      </c>
      <c r="AT142" t="str">
        <f t="shared" si="34"/>
        <v/>
      </c>
      <c r="AV142" t="str">
        <f t="shared" si="35"/>
        <v/>
      </c>
      <c r="AW142" t="str">
        <f t="shared" si="36"/>
        <v/>
      </c>
      <c r="AX142" t="str">
        <f t="shared" si="37"/>
        <v/>
      </c>
      <c r="AY142" t="str">
        <f t="shared" si="38"/>
        <v/>
      </c>
    </row>
    <row r="143" spans="42:51">
      <c r="AP143" t="str">
        <f t="shared" si="32"/>
        <v/>
      </c>
      <c r="AS143" t="str">
        <f t="shared" si="33"/>
        <v/>
      </c>
      <c r="AT143" t="str">
        <f t="shared" si="34"/>
        <v/>
      </c>
      <c r="AV143" t="str">
        <f t="shared" si="35"/>
        <v/>
      </c>
      <c r="AW143" t="str">
        <f t="shared" si="36"/>
        <v/>
      </c>
      <c r="AX143" t="str">
        <f t="shared" si="37"/>
        <v/>
      </c>
      <c r="AY143" t="str">
        <f t="shared" si="38"/>
        <v/>
      </c>
    </row>
    <row r="144" spans="42:51">
      <c r="AP144" t="str">
        <f t="shared" si="32"/>
        <v/>
      </c>
      <c r="AS144" t="str">
        <f t="shared" si="33"/>
        <v/>
      </c>
      <c r="AT144" t="str">
        <f t="shared" si="34"/>
        <v/>
      </c>
      <c r="AV144" t="str">
        <f t="shared" si="35"/>
        <v/>
      </c>
      <c r="AW144" t="str">
        <f t="shared" si="36"/>
        <v/>
      </c>
      <c r="AX144" t="str">
        <f t="shared" si="37"/>
        <v/>
      </c>
      <c r="AY144" t="str">
        <f t="shared" si="38"/>
        <v/>
      </c>
    </row>
    <row r="145" spans="42:51">
      <c r="AP145" t="str">
        <f t="shared" si="32"/>
        <v/>
      </c>
      <c r="AS145" t="str">
        <f t="shared" si="33"/>
        <v/>
      </c>
      <c r="AT145" t="str">
        <f t="shared" si="34"/>
        <v/>
      </c>
      <c r="AV145" t="str">
        <f t="shared" si="35"/>
        <v/>
      </c>
      <c r="AW145" t="str">
        <f t="shared" si="36"/>
        <v/>
      </c>
      <c r="AX145" t="str">
        <f t="shared" si="37"/>
        <v/>
      </c>
      <c r="AY145" t="str">
        <f t="shared" si="38"/>
        <v/>
      </c>
    </row>
    <row r="146" spans="42:51">
      <c r="AP146" t="str">
        <f t="shared" si="32"/>
        <v/>
      </c>
      <c r="AS146" t="str">
        <f t="shared" si="33"/>
        <v/>
      </c>
      <c r="AT146" t="str">
        <f t="shared" si="34"/>
        <v/>
      </c>
      <c r="AV146" t="str">
        <f t="shared" si="35"/>
        <v/>
      </c>
      <c r="AW146" t="str">
        <f t="shared" si="36"/>
        <v/>
      </c>
      <c r="AX146" t="str">
        <f t="shared" si="37"/>
        <v/>
      </c>
      <c r="AY146" t="str">
        <f t="shared" si="38"/>
        <v/>
      </c>
    </row>
    <row r="147" spans="42:51">
      <c r="AP147" t="str">
        <f t="shared" si="32"/>
        <v/>
      </c>
      <c r="AS147" t="str">
        <f t="shared" si="33"/>
        <v/>
      </c>
      <c r="AT147" t="str">
        <f t="shared" si="34"/>
        <v/>
      </c>
      <c r="AV147" t="str">
        <f t="shared" si="35"/>
        <v/>
      </c>
      <c r="AW147" t="str">
        <f t="shared" si="36"/>
        <v/>
      </c>
      <c r="AX147" t="str">
        <f t="shared" si="37"/>
        <v/>
      </c>
      <c r="AY147" t="str">
        <f t="shared" si="38"/>
        <v/>
      </c>
    </row>
    <row r="148" spans="42:51">
      <c r="AP148" t="str">
        <f t="shared" si="32"/>
        <v/>
      </c>
      <c r="AS148" t="str">
        <f t="shared" si="33"/>
        <v/>
      </c>
      <c r="AT148" t="str">
        <f t="shared" si="34"/>
        <v/>
      </c>
      <c r="AV148" t="str">
        <f t="shared" si="35"/>
        <v/>
      </c>
      <c r="AW148" t="str">
        <f t="shared" si="36"/>
        <v/>
      </c>
      <c r="AX148" t="str">
        <f t="shared" si="37"/>
        <v/>
      </c>
      <c r="AY148" t="str">
        <f t="shared" si="38"/>
        <v/>
      </c>
    </row>
    <row r="149" spans="42:51">
      <c r="AP149" t="str">
        <f t="shared" si="32"/>
        <v/>
      </c>
      <c r="AS149" t="str">
        <f t="shared" si="33"/>
        <v/>
      </c>
      <c r="AT149" t="str">
        <f t="shared" si="34"/>
        <v/>
      </c>
      <c r="AV149" t="str">
        <f t="shared" si="35"/>
        <v/>
      </c>
      <c r="AW149" t="str">
        <f t="shared" si="36"/>
        <v/>
      </c>
      <c r="AX149" t="str">
        <f t="shared" si="37"/>
        <v/>
      </c>
      <c r="AY149" t="str">
        <f t="shared" si="38"/>
        <v/>
      </c>
    </row>
    <row r="150" spans="42:51">
      <c r="AP150" t="str">
        <f t="shared" si="32"/>
        <v/>
      </c>
      <c r="AS150" t="str">
        <f t="shared" si="33"/>
        <v/>
      </c>
      <c r="AT150" t="str">
        <f t="shared" si="34"/>
        <v/>
      </c>
      <c r="AV150" t="str">
        <f t="shared" si="35"/>
        <v/>
      </c>
      <c r="AW150" t="str">
        <f t="shared" si="36"/>
        <v/>
      </c>
      <c r="AX150" t="str">
        <f t="shared" si="37"/>
        <v/>
      </c>
      <c r="AY150" t="str">
        <f t="shared" si="38"/>
        <v/>
      </c>
    </row>
    <row r="151" spans="42:51">
      <c r="AP151" t="str">
        <f t="shared" si="32"/>
        <v/>
      </c>
      <c r="AS151" t="str">
        <f t="shared" si="33"/>
        <v/>
      </c>
      <c r="AT151" t="str">
        <f t="shared" si="34"/>
        <v/>
      </c>
      <c r="AV151" t="str">
        <f t="shared" si="35"/>
        <v/>
      </c>
      <c r="AW151" t="str">
        <f t="shared" si="36"/>
        <v/>
      </c>
      <c r="AX151" t="str">
        <f t="shared" si="37"/>
        <v/>
      </c>
      <c r="AY151" t="str">
        <f t="shared" si="38"/>
        <v/>
      </c>
    </row>
    <row r="152" spans="42:51">
      <c r="AP152" t="str">
        <f t="shared" si="32"/>
        <v/>
      </c>
      <c r="AS152" t="str">
        <f t="shared" si="33"/>
        <v/>
      </c>
      <c r="AT152" t="str">
        <f t="shared" si="34"/>
        <v/>
      </c>
      <c r="AV152" t="str">
        <f t="shared" si="35"/>
        <v/>
      </c>
      <c r="AW152" t="str">
        <f t="shared" si="36"/>
        <v/>
      </c>
      <c r="AX152" t="str">
        <f t="shared" si="37"/>
        <v/>
      </c>
      <c r="AY152" t="str">
        <f t="shared" si="38"/>
        <v/>
      </c>
    </row>
    <row r="153" spans="42:51">
      <c r="AP153" t="str">
        <f t="shared" si="32"/>
        <v/>
      </c>
      <c r="AS153" t="str">
        <f t="shared" si="33"/>
        <v/>
      </c>
      <c r="AT153" t="str">
        <f t="shared" si="34"/>
        <v/>
      </c>
      <c r="AV153" t="str">
        <f t="shared" si="35"/>
        <v/>
      </c>
      <c r="AW153" t="str">
        <f t="shared" si="36"/>
        <v/>
      </c>
      <c r="AX153" t="str">
        <f t="shared" si="37"/>
        <v/>
      </c>
      <c r="AY153" t="str">
        <f t="shared" si="38"/>
        <v/>
      </c>
    </row>
    <row r="154" spans="42:51">
      <c r="AP154" t="str">
        <f t="shared" si="32"/>
        <v/>
      </c>
      <c r="AS154" t="str">
        <f t="shared" si="33"/>
        <v/>
      </c>
      <c r="AT154" t="str">
        <f t="shared" si="34"/>
        <v/>
      </c>
      <c r="AV154" t="str">
        <f t="shared" si="35"/>
        <v/>
      </c>
      <c r="AW154" t="str">
        <f t="shared" si="36"/>
        <v/>
      </c>
      <c r="AX154" t="str">
        <f t="shared" si="37"/>
        <v/>
      </c>
      <c r="AY154" t="str">
        <f t="shared" si="38"/>
        <v/>
      </c>
    </row>
    <row r="155" spans="42:51">
      <c r="AP155" t="str">
        <f t="shared" ref="AP155:AP199" si="39">IF(H155="○","１男１００ｍ．","")</f>
        <v/>
      </c>
      <c r="AS155" t="str">
        <f t="shared" ref="AS155:AS199" si="40">IF(N155="○","２男１００ｍ．","")</f>
        <v/>
      </c>
      <c r="AT155" t="str">
        <f t="shared" ref="AT155:AT199" si="41">IF(P155="○","３男１００ｍ．","")</f>
        <v/>
      </c>
      <c r="AV155" t="str">
        <f t="shared" ref="AV155:AV199" si="42">IF(R155="○","全男２００ｍ．","")</f>
        <v/>
      </c>
      <c r="AW155" t="str">
        <f t="shared" ref="AW155:AW199" si="43">IF(V155="○","全男４００ｍ．","")</f>
        <v/>
      </c>
      <c r="AX155" t="str">
        <f t="shared" ref="AX155:AX199" si="44">IF(X155="○","全８００ｍ．","")</f>
        <v/>
      </c>
      <c r="AY155" t="str">
        <f t="shared" ref="AY155:AY199" si="45">IF(Z155="○","全男１５００ｍ．","")</f>
        <v/>
      </c>
    </row>
    <row r="156" spans="42:51">
      <c r="AP156" t="str">
        <f t="shared" si="39"/>
        <v/>
      </c>
      <c r="AS156" t="str">
        <f t="shared" si="40"/>
        <v/>
      </c>
      <c r="AT156" t="str">
        <f t="shared" si="41"/>
        <v/>
      </c>
      <c r="AV156" t="str">
        <f t="shared" si="42"/>
        <v/>
      </c>
      <c r="AW156" t="str">
        <f t="shared" si="43"/>
        <v/>
      </c>
      <c r="AX156" t="str">
        <f t="shared" si="44"/>
        <v/>
      </c>
      <c r="AY156" t="str">
        <f t="shared" si="45"/>
        <v/>
      </c>
    </row>
    <row r="157" spans="42:51">
      <c r="AP157" t="str">
        <f t="shared" si="39"/>
        <v/>
      </c>
      <c r="AS157" t="str">
        <f t="shared" si="40"/>
        <v/>
      </c>
      <c r="AT157" t="str">
        <f t="shared" si="41"/>
        <v/>
      </c>
      <c r="AV157" t="str">
        <f t="shared" si="42"/>
        <v/>
      </c>
      <c r="AW157" t="str">
        <f t="shared" si="43"/>
        <v/>
      </c>
      <c r="AX157" t="str">
        <f t="shared" si="44"/>
        <v/>
      </c>
      <c r="AY157" t="str">
        <f t="shared" si="45"/>
        <v/>
      </c>
    </row>
    <row r="158" spans="42:51">
      <c r="AP158" t="str">
        <f t="shared" si="39"/>
        <v/>
      </c>
      <c r="AS158" t="str">
        <f t="shared" si="40"/>
        <v/>
      </c>
      <c r="AT158" t="str">
        <f t="shared" si="41"/>
        <v/>
      </c>
      <c r="AV158" t="str">
        <f t="shared" si="42"/>
        <v/>
      </c>
      <c r="AW158" t="str">
        <f t="shared" si="43"/>
        <v/>
      </c>
      <c r="AX158" t="str">
        <f t="shared" si="44"/>
        <v/>
      </c>
      <c r="AY158" t="str">
        <f t="shared" si="45"/>
        <v/>
      </c>
    </row>
    <row r="159" spans="42:51">
      <c r="AP159" t="str">
        <f t="shared" si="39"/>
        <v/>
      </c>
      <c r="AS159" t="str">
        <f t="shared" si="40"/>
        <v/>
      </c>
      <c r="AT159" t="str">
        <f t="shared" si="41"/>
        <v/>
      </c>
      <c r="AV159" t="str">
        <f t="shared" si="42"/>
        <v/>
      </c>
      <c r="AW159" t="str">
        <f t="shared" si="43"/>
        <v/>
      </c>
      <c r="AX159" t="str">
        <f t="shared" si="44"/>
        <v/>
      </c>
      <c r="AY159" t="str">
        <f t="shared" si="45"/>
        <v/>
      </c>
    </row>
    <row r="160" spans="42:51">
      <c r="AP160" t="str">
        <f t="shared" si="39"/>
        <v/>
      </c>
      <c r="AS160" t="str">
        <f t="shared" si="40"/>
        <v/>
      </c>
      <c r="AT160" t="str">
        <f t="shared" si="41"/>
        <v/>
      </c>
      <c r="AV160" t="str">
        <f t="shared" si="42"/>
        <v/>
      </c>
      <c r="AW160" t="str">
        <f t="shared" si="43"/>
        <v/>
      </c>
      <c r="AX160" t="str">
        <f t="shared" si="44"/>
        <v/>
      </c>
      <c r="AY160" t="str">
        <f t="shared" si="45"/>
        <v/>
      </c>
    </row>
    <row r="161" spans="42:51">
      <c r="AP161" t="str">
        <f t="shared" si="39"/>
        <v/>
      </c>
      <c r="AS161" t="str">
        <f t="shared" si="40"/>
        <v/>
      </c>
      <c r="AT161" t="str">
        <f t="shared" si="41"/>
        <v/>
      </c>
      <c r="AV161" t="str">
        <f t="shared" si="42"/>
        <v/>
      </c>
      <c r="AW161" t="str">
        <f t="shared" si="43"/>
        <v/>
      </c>
      <c r="AX161" t="str">
        <f t="shared" si="44"/>
        <v/>
      </c>
      <c r="AY161" t="str">
        <f t="shared" si="45"/>
        <v/>
      </c>
    </row>
    <row r="162" spans="42:51">
      <c r="AP162" t="str">
        <f t="shared" si="39"/>
        <v/>
      </c>
      <c r="AS162" t="str">
        <f t="shared" si="40"/>
        <v/>
      </c>
      <c r="AT162" t="str">
        <f t="shared" si="41"/>
        <v/>
      </c>
      <c r="AV162" t="str">
        <f t="shared" si="42"/>
        <v/>
      </c>
      <c r="AW162" t="str">
        <f t="shared" si="43"/>
        <v/>
      </c>
      <c r="AX162" t="str">
        <f t="shared" si="44"/>
        <v/>
      </c>
      <c r="AY162" t="str">
        <f t="shared" si="45"/>
        <v/>
      </c>
    </row>
    <row r="163" spans="42:51">
      <c r="AP163" t="str">
        <f t="shared" si="39"/>
        <v/>
      </c>
      <c r="AS163" t="str">
        <f t="shared" si="40"/>
        <v/>
      </c>
      <c r="AT163" t="str">
        <f t="shared" si="41"/>
        <v/>
      </c>
      <c r="AV163" t="str">
        <f t="shared" si="42"/>
        <v/>
      </c>
      <c r="AW163" t="str">
        <f t="shared" si="43"/>
        <v/>
      </c>
      <c r="AX163" t="str">
        <f t="shared" si="44"/>
        <v/>
      </c>
      <c r="AY163" t="str">
        <f t="shared" si="45"/>
        <v/>
      </c>
    </row>
    <row r="164" spans="42:51">
      <c r="AP164" t="str">
        <f t="shared" si="39"/>
        <v/>
      </c>
      <c r="AS164" t="str">
        <f t="shared" si="40"/>
        <v/>
      </c>
      <c r="AT164" t="str">
        <f t="shared" si="41"/>
        <v/>
      </c>
      <c r="AV164" t="str">
        <f t="shared" si="42"/>
        <v/>
      </c>
      <c r="AW164" t="str">
        <f t="shared" si="43"/>
        <v/>
      </c>
      <c r="AX164" t="str">
        <f t="shared" si="44"/>
        <v/>
      </c>
      <c r="AY164" t="str">
        <f t="shared" si="45"/>
        <v/>
      </c>
    </row>
    <row r="165" spans="42:51">
      <c r="AP165" t="str">
        <f t="shared" si="39"/>
        <v/>
      </c>
      <c r="AS165" t="str">
        <f t="shared" si="40"/>
        <v/>
      </c>
      <c r="AT165" t="str">
        <f t="shared" si="41"/>
        <v/>
      </c>
      <c r="AV165" t="str">
        <f t="shared" si="42"/>
        <v/>
      </c>
      <c r="AW165" t="str">
        <f t="shared" si="43"/>
        <v/>
      </c>
      <c r="AX165" t="str">
        <f t="shared" si="44"/>
        <v/>
      </c>
      <c r="AY165" t="str">
        <f t="shared" si="45"/>
        <v/>
      </c>
    </row>
    <row r="166" spans="42:51">
      <c r="AP166" t="str">
        <f t="shared" si="39"/>
        <v/>
      </c>
      <c r="AS166" t="str">
        <f t="shared" si="40"/>
        <v/>
      </c>
      <c r="AT166" t="str">
        <f t="shared" si="41"/>
        <v/>
      </c>
      <c r="AV166" t="str">
        <f t="shared" si="42"/>
        <v/>
      </c>
      <c r="AW166" t="str">
        <f t="shared" si="43"/>
        <v/>
      </c>
      <c r="AX166" t="str">
        <f t="shared" si="44"/>
        <v/>
      </c>
      <c r="AY166" t="str">
        <f t="shared" si="45"/>
        <v/>
      </c>
    </row>
    <row r="167" spans="42:51">
      <c r="AP167" t="str">
        <f t="shared" si="39"/>
        <v/>
      </c>
      <c r="AS167" t="str">
        <f t="shared" si="40"/>
        <v/>
      </c>
      <c r="AT167" t="str">
        <f t="shared" si="41"/>
        <v/>
      </c>
      <c r="AV167" t="str">
        <f t="shared" si="42"/>
        <v/>
      </c>
      <c r="AW167" t="str">
        <f t="shared" si="43"/>
        <v/>
      </c>
      <c r="AX167" t="str">
        <f t="shared" si="44"/>
        <v/>
      </c>
      <c r="AY167" t="str">
        <f t="shared" si="45"/>
        <v/>
      </c>
    </row>
    <row r="168" spans="42:51">
      <c r="AP168" t="str">
        <f t="shared" si="39"/>
        <v/>
      </c>
      <c r="AS168" t="str">
        <f t="shared" si="40"/>
        <v/>
      </c>
      <c r="AT168" t="str">
        <f t="shared" si="41"/>
        <v/>
      </c>
      <c r="AV168" t="str">
        <f t="shared" si="42"/>
        <v/>
      </c>
      <c r="AW168" t="str">
        <f t="shared" si="43"/>
        <v/>
      </c>
      <c r="AX168" t="str">
        <f t="shared" si="44"/>
        <v/>
      </c>
      <c r="AY168" t="str">
        <f t="shared" si="45"/>
        <v/>
      </c>
    </row>
    <row r="169" spans="42:51">
      <c r="AP169" t="str">
        <f t="shared" si="39"/>
        <v/>
      </c>
      <c r="AS169" t="str">
        <f t="shared" si="40"/>
        <v/>
      </c>
      <c r="AT169" t="str">
        <f t="shared" si="41"/>
        <v/>
      </c>
      <c r="AV169" t="str">
        <f t="shared" si="42"/>
        <v/>
      </c>
      <c r="AW169" t="str">
        <f t="shared" si="43"/>
        <v/>
      </c>
      <c r="AX169" t="str">
        <f t="shared" si="44"/>
        <v/>
      </c>
      <c r="AY169" t="str">
        <f t="shared" si="45"/>
        <v/>
      </c>
    </row>
    <row r="170" spans="42:51">
      <c r="AP170" t="str">
        <f t="shared" si="39"/>
        <v/>
      </c>
      <c r="AS170" t="str">
        <f t="shared" si="40"/>
        <v/>
      </c>
      <c r="AT170" t="str">
        <f t="shared" si="41"/>
        <v/>
      </c>
      <c r="AV170" t="str">
        <f t="shared" si="42"/>
        <v/>
      </c>
      <c r="AW170" t="str">
        <f t="shared" si="43"/>
        <v/>
      </c>
      <c r="AX170" t="str">
        <f t="shared" si="44"/>
        <v/>
      </c>
      <c r="AY170" t="str">
        <f t="shared" si="45"/>
        <v/>
      </c>
    </row>
    <row r="171" spans="42:51">
      <c r="AP171" t="str">
        <f t="shared" si="39"/>
        <v/>
      </c>
      <c r="AS171" t="str">
        <f t="shared" si="40"/>
        <v/>
      </c>
      <c r="AT171" t="str">
        <f t="shared" si="41"/>
        <v/>
      </c>
      <c r="AV171" t="str">
        <f t="shared" si="42"/>
        <v/>
      </c>
      <c r="AW171" t="str">
        <f t="shared" si="43"/>
        <v/>
      </c>
      <c r="AX171" t="str">
        <f t="shared" si="44"/>
        <v/>
      </c>
      <c r="AY171" t="str">
        <f t="shared" si="45"/>
        <v/>
      </c>
    </row>
    <row r="172" spans="42:51">
      <c r="AP172" t="str">
        <f t="shared" si="39"/>
        <v/>
      </c>
      <c r="AS172" t="str">
        <f t="shared" si="40"/>
        <v/>
      </c>
      <c r="AT172" t="str">
        <f t="shared" si="41"/>
        <v/>
      </c>
      <c r="AV172" t="str">
        <f t="shared" si="42"/>
        <v/>
      </c>
      <c r="AW172" t="str">
        <f t="shared" si="43"/>
        <v/>
      </c>
      <c r="AX172" t="str">
        <f t="shared" si="44"/>
        <v/>
      </c>
      <c r="AY172" t="str">
        <f t="shared" si="45"/>
        <v/>
      </c>
    </row>
    <row r="173" spans="42:51">
      <c r="AP173" t="str">
        <f t="shared" si="39"/>
        <v/>
      </c>
      <c r="AS173" t="str">
        <f t="shared" si="40"/>
        <v/>
      </c>
      <c r="AT173" t="str">
        <f t="shared" si="41"/>
        <v/>
      </c>
      <c r="AV173" t="str">
        <f t="shared" si="42"/>
        <v/>
      </c>
      <c r="AW173" t="str">
        <f t="shared" si="43"/>
        <v/>
      </c>
      <c r="AX173" t="str">
        <f t="shared" si="44"/>
        <v/>
      </c>
      <c r="AY173" t="str">
        <f t="shared" si="45"/>
        <v/>
      </c>
    </row>
    <row r="174" spans="42:51">
      <c r="AP174" t="str">
        <f t="shared" si="39"/>
        <v/>
      </c>
      <c r="AS174" t="str">
        <f t="shared" si="40"/>
        <v/>
      </c>
      <c r="AT174" t="str">
        <f t="shared" si="41"/>
        <v/>
      </c>
      <c r="AV174" t="str">
        <f t="shared" si="42"/>
        <v/>
      </c>
      <c r="AW174" t="str">
        <f t="shared" si="43"/>
        <v/>
      </c>
      <c r="AX174" t="str">
        <f t="shared" si="44"/>
        <v/>
      </c>
      <c r="AY174" t="str">
        <f t="shared" si="45"/>
        <v/>
      </c>
    </row>
    <row r="175" spans="42:51">
      <c r="AP175" t="str">
        <f t="shared" si="39"/>
        <v/>
      </c>
      <c r="AS175" t="str">
        <f t="shared" si="40"/>
        <v/>
      </c>
      <c r="AT175" t="str">
        <f t="shared" si="41"/>
        <v/>
      </c>
      <c r="AV175" t="str">
        <f t="shared" si="42"/>
        <v/>
      </c>
      <c r="AW175" t="str">
        <f t="shared" si="43"/>
        <v/>
      </c>
      <c r="AX175" t="str">
        <f t="shared" si="44"/>
        <v/>
      </c>
      <c r="AY175" t="str">
        <f t="shared" si="45"/>
        <v/>
      </c>
    </row>
    <row r="176" spans="42:51">
      <c r="AP176" t="str">
        <f t="shared" si="39"/>
        <v/>
      </c>
      <c r="AS176" t="str">
        <f t="shared" si="40"/>
        <v/>
      </c>
      <c r="AT176" t="str">
        <f t="shared" si="41"/>
        <v/>
      </c>
      <c r="AV176" t="str">
        <f t="shared" si="42"/>
        <v/>
      </c>
      <c r="AW176" t="str">
        <f t="shared" si="43"/>
        <v/>
      </c>
      <c r="AX176" t="str">
        <f t="shared" si="44"/>
        <v/>
      </c>
      <c r="AY176" t="str">
        <f t="shared" si="45"/>
        <v/>
      </c>
    </row>
    <row r="177" spans="42:51">
      <c r="AP177" t="str">
        <f t="shared" si="39"/>
        <v/>
      </c>
      <c r="AS177" t="str">
        <f t="shared" si="40"/>
        <v/>
      </c>
      <c r="AT177" t="str">
        <f t="shared" si="41"/>
        <v/>
      </c>
      <c r="AV177" t="str">
        <f t="shared" si="42"/>
        <v/>
      </c>
      <c r="AW177" t="str">
        <f t="shared" si="43"/>
        <v/>
      </c>
      <c r="AX177" t="str">
        <f t="shared" si="44"/>
        <v/>
      </c>
      <c r="AY177" t="str">
        <f t="shared" si="45"/>
        <v/>
      </c>
    </row>
    <row r="178" spans="42:51">
      <c r="AP178" t="str">
        <f t="shared" si="39"/>
        <v/>
      </c>
      <c r="AS178" t="str">
        <f t="shared" si="40"/>
        <v/>
      </c>
      <c r="AT178" t="str">
        <f t="shared" si="41"/>
        <v/>
      </c>
      <c r="AV178" t="str">
        <f t="shared" si="42"/>
        <v/>
      </c>
      <c r="AW178" t="str">
        <f t="shared" si="43"/>
        <v/>
      </c>
      <c r="AX178" t="str">
        <f t="shared" si="44"/>
        <v/>
      </c>
      <c r="AY178" t="str">
        <f t="shared" si="45"/>
        <v/>
      </c>
    </row>
    <row r="179" spans="42:51">
      <c r="AP179" t="str">
        <f t="shared" si="39"/>
        <v/>
      </c>
      <c r="AS179" t="str">
        <f t="shared" si="40"/>
        <v/>
      </c>
      <c r="AT179" t="str">
        <f t="shared" si="41"/>
        <v/>
      </c>
      <c r="AV179" t="str">
        <f t="shared" si="42"/>
        <v/>
      </c>
      <c r="AW179" t="str">
        <f t="shared" si="43"/>
        <v/>
      </c>
      <c r="AX179" t="str">
        <f t="shared" si="44"/>
        <v/>
      </c>
      <c r="AY179" t="str">
        <f t="shared" si="45"/>
        <v/>
      </c>
    </row>
    <row r="180" spans="42:51">
      <c r="AP180" t="str">
        <f t="shared" si="39"/>
        <v/>
      </c>
      <c r="AS180" t="str">
        <f t="shared" si="40"/>
        <v/>
      </c>
      <c r="AT180" t="str">
        <f t="shared" si="41"/>
        <v/>
      </c>
      <c r="AV180" t="str">
        <f t="shared" si="42"/>
        <v/>
      </c>
      <c r="AW180" t="str">
        <f t="shared" si="43"/>
        <v/>
      </c>
      <c r="AX180" t="str">
        <f t="shared" si="44"/>
        <v/>
      </c>
      <c r="AY180" t="str">
        <f t="shared" si="45"/>
        <v/>
      </c>
    </row>
    <row r="181" spans="42:51">
      <c r="AP181" t="str">
        <f t="shared" si="39"/>
        <v/>
      </c>
      <c r="AS181" t="str">
        <f t="shared" si="40"/>
        <v/>
      </c>
      <c r="AT181" t="str">
        <f t="shared" si="41"/>
        <v/>
      </c>
      <c r="AV181" t="str">
        <f t="shared" si="42"/>
        <v/>
      </c>
      <c r="AW181" t="str">
        <f t="shared" si="43"/>
        <v/>
      </c>
      <c r="AX181" t="str">
        <f t="shared" si="44"/>
        <v/>
      </c>
      <c r="AY181" t="str">
        <f t="shared" si="45"/>
        <v/>
      </c>
    </row>
    <row r="182" spans="42:51">
      <c r="AP182" t="str">
        <f t="shared" si="39"/>
        <v/>
      </c>
      <c r="AS182" t="str">
        <f t="shared" si="40"/>
        <v/>
      </c>
      <c r="AT182" t="str">
        <f t="shared" si="41"/>
        <v/>
      </c>
      <c r="AV182" t="str">
        <f t="shared" si="42"/>
        <v/>
      </c>
      <c r="AW182" t="str">
        <f t="shared" si="43"/>
        <v/>
      </c>
      <c r="AX182" t="str">
        <f t="shared" si="44"/>
        <v/>
      </c>
      <c r="AY182" t="str">
        <f t="shared" si="45"/>
        <v/>
      </c>
    </row>
    <row r="183" spans="42:51">
      <c r="AP183" t="str">
        <f t="shared" si="39"/>
        <v/>
      </c>
      <c r="AS183" t="str">
        <f t="shared" si="40"/>
        <v/>
      </c>
      <c r="AT183" t="str">
        <f t="shared" si="41"/>
        <v/>
      </c>
      <c r="AV183" t="str">
        <f t="shared" si="42"/>
        <v/>
      </c>
      <c r="AW183" t="str">
        <f t="shared" si="43"/>
        <v/>
      </c>
      <c r="AX183" t="str">
        <f t="shared" si="44"/>
        <v/>
      </c>
      <c r="AY183" t="str">
        <f t="shared" si="45"/>
        <v/>
      </c>
    </row>
    <row r="184" spans="42:51">
      <c r="AP184" t="str">
        <f t="shared" si="39"/>
        <v/>
      </c>
      <c r="AS184" t="str">
        <f t="shared" si="40"/>
        <v/>
      </c>
      <c r="AT184" t="str">
        <f t="shared" si="41"/>
        <v/>
      </c>
      <c r="AV184" t="str">
        <f t="shared" si="42"/>
        <v/>
      </c>
      <c r="AW184" t="str">
        <f t="shared" si="43"/>
        <v/>
      </c>
      <c r="AX184" t="str">
        <f t="shared" si="44"/>
        <v/>
      </c>
      <c r="AY184" t="str">
        <f t="shared" si="45"/>
        <v/>
      </c>
    </row>
    <row r="185" spans="42:51">
      <c r="AP185" t="str">
        <f t="shared" si="39"/>
        <v/>
      </c>
      <c r="AS185" t="str">
        <f t="shared" si="40"/>
        <v/>
      </c>
      <c r="AT185" t="str">
        <f t="shared" si="41"/>
        <v/>
      </c>
      <c r="AV185" t="str">
        <f t="shared" si="42"/>
        <v/>
      </c>
      <c r="AW185" t="str">
        <f t="shared" si="43"/>
        <v/>
      </c>
      <c r="AX185" t="str">
        <f t="shared" si="44"/>
        <v/>
      </c>
      <c r="AY185" t="str">
        <f t="shared" si="45"/>
        <v/>
      </c>
    </row>
    <row r="186" spans="42:51">
      <c r="AP186" t="str">
        <f t="shared" si="39"/>
        <v/>
      </c>
      <c r="AS186" t="str">
        <f t="shared" si="40"/>
        <v/>
      </c>
      <c r="AT186" t="str">
        <f t="shared" si="41"/>
        <v/>
      </c>
      <c r="AV186" t="str">
        <f t="shared" si="42"/>
        <v/>
      </c>
      <c r="AW186" t="str">
        <f t="shared" si="43"/>
        <v/>
      </c>
      <c r="AX186" t="str">
        <f t="shared" si="44"/>
        <v/>
      </c>
      <c r="AY186" t="str">
        <f t="shared" si="45"/>
        <v/>
      </c>
    </row>
    <row r="187" spans="42:51">
      <c r="AP187" t="str">
        <f t="shared" si="39"/>
        <v/>
      </c>
      <c r="AS187" t="str">
        <f t="shared" si="40"/>
        <v/>
      </c>
      <c r="AT187" t="str">
        <f t="shared" si="41"/>
        <v/>
      </c>
      <c r="AV187" t="str">
        <f t="shared" si="42"/>
        <v/>
      </c>
      <c r="AW187" t="str">
        <f t="shared" si="43"/>
        <v/>
      </c>
      <c r="AX187" t="str">
        <f t="shared" si="44"/>
        <v/>
      </c>
      <c r="AY187" t="str">
        <f t="shared" si="45"/>
        <v/>
      </c>
    </row>
    <row r="188" spans="42:51">
      <c r="AP188" t="str">
        <f t="shared" si="39"/>
        <v/>
      </c>
      <c r="AS188" t="str">
        <f t="shared" si="40"/>
        <v/>
      </c>
      <c r="AT188" t="str">
        <f t="shared" si="41"/>
        <v/>
      </c>
      <c r="AV188" t="str">
        <f t="shared" si="42"/>
        <v/>
      </c>
      <c r="AW188" t="str">
        <f t="shared" si="43"/>
        <v/>
      </c>
      <c r="AX188" t="str">
        <f t="shared" si="44"/>
        <v/>
      </c>
      <c r="AY188" t="str">
        <f t="shared" si="45"/>
        <v/>
      </c>
    </row>
    <row r="189" spans="42:51">
      <c r="AP189" t="str">
        <f t="shared" si="39"/>
        <v/>
      </c>
      <c r="AS189" t="str">
        <f t="shared" si="40"/>
        <v/>
      </c>
      <c r="AT189" t="str">
        <f t="shared" si="41"/>
        <v/>
      </c>
      <c r="AV189" t="str">
        <f t="shared" si="42"/>
        <v/>
      </c>
      <c r="AW189" t="str">
        <f t="shared" si="43"/>
        <v/>
      </c>
      <c r="AX189" t="str">
        <f t="shared" si="44"/>
        <v/>
      </c>
      <c r="AY189" t="str">
        <f t="shared" si="45"/>
        <v/>
      </c>
    </row>
    <row r="190" spans="42:51">
      <c r="AP190" t="str">
        <f t="shared" si="39"/>
        <v/>
      </c>
      <c r="AS190" t="str">
        <f t="shared" si="40"/>
        <v/>
      </c>
      <c r="AT190" t="str">
        <f t="shared" si="41"/>
        <v/>
      </c>
      <c r="AV190" t="str">
        <f t="shared" si="42"/>
        <v/>
      </c>
      <c r="AW190" t="str">
        <f t="shared" si="43"/>
        <v/>
      </c>
      <c r="AX190" t="str">
        <f t="shared" si="44"/>
        <v/>
      </c>
      <c r="AY190" t="str">
        <f t="shared" si="45"/>
        <v/>
      </c>
    </row>
    <row r="191" spans="42:51">
      <c r="AP191" t="str">
        <f t="shared" si="39"/>
        <v/>
      </c>
      <c r="AS191" t="str">
        <f t="shared" si="40"/>
        <v/>
      </c>
      <c r="AT191" t="str">
        <f t="shared" si="41"/>
        <v/>
      </c>
      <c r="AV191" t="str">
        <f t="shared" si="42"/>
        <v/>
      </c>
      <c r="AW191" t="str">
        <f t="shared" si="43"/>
        <v/>
      </c>
      <c r="AX191" t="str">
        <f t="shared" si="44"/>
        <v/>
      </c>
      <c r="AY191" t="str">
        <f t="shared" si="45"/>
        <v/>
      </c>
    </row>
    <row r="192" spans="42:51">
      <c r="AP192" t="str">
        <f t="shared" si="39"/>
        <v/>
      </c>
      <c r="AS192" t="str">
        <f t="shared" si="40"/>
        <v/>
      </c>
      <c r="AT192" t="str">
        <f t="shared" si="41"/>
        <v/>
      </c>
      <c r="AV192" t="str">
        <f t="shared" si="42"/>
        <v/>
      </c>
      <c r="AW192" t="str">
        <f t="shared" si="43"/>
        <v/>
      </c>
      <c r="AX192" t="str">
        <f t="shared" si="44"/>
        <v/>
      </c>
      <c r="AY192" t="str">
        <f t="shared" si="45"/>
        <v/>
      </c>
    </row>
    <row r="193" spans="42:51">
      <c r="AP193" t="str">
        <f t="shared" si="39"/>
        <v/>
      </c>
      <c r="AS193" t="str">
        <f t="shared" si="40"/>
        <v/>
      </c>
      <c r="AT193" t="str">
        <f t="shared" si="41"/>
        <v/>
      </c>
      <c r="AV193" t="str">
        <f t="shared" si="42"/>
        <v/>
      </c>
      <c r="AW193" t="str">
        <f t="shared" si="43"/>
        <v/>
      </c>
      <c r="AX193" t="str">
        <f t="shared" si="44"/>
        <v/>
      </c>
      <c r="AY193" t="str">
        <f t="shared" si="45"/>
        <v/>
      </c>
    </row>
    <row r="194" spans="42:51">
      <c r="AP194" t="str">
        <f t="shared" si="39"/>
        <v/>
      </c>
      <c r="AS194" t="str">
        <f t="shared" si="40"/>
        <v/>
      </c>
      <c r="AT194" t="str">
        <f t="shared" si="41"/>
        <v/>
      </c>
      <c r="AV194" t="str">
        <f t="shared" si="42"/>
        <v/>
      </c>
      <c r="AW194" t="str">
        <f t="shared" si="43"/>
        <v/>
      </c>
      <c r="AX194" t="str">
        <f t="shared" si="44"/>
        <v/>
      </c>
      <c r="AY194" t="str">
        <f t="shared" si="45"/>
        <v/>
      </c>
    </row>
    <row r="195" spans="42:51">
      <c r="AP195" t="str">
        <f t="shared" si="39"/>
        <v/>
      </c>
      <c r="AS195" t="str">
        <f t="shared" si="40"/>
        <v/>
      </c>
      <c r="AT195" t="str">
        <f t="shared" si="41"/>
        <v/>
      </c>
      <c r="AV195" t="str">
        <f t="shared" si="42"/>
        <v/>
      </c>
      <c r="AW195" t="str">
        <f t="shared" si="43"/>
        <v/>
      </c>
      <c r="AX195" t="str">
        <f t="shared" si="44"/>
        <v/>
      </c>
      <c r="AY195" t="str">
        <f t="shared" si="45"/>
        <v/>
      </c>
    </row>
    <row r="196" spans="42:51">
      <c r="AP196" t="str">
        <f t="shared" si="39"/>
        <v/>
      </c>
      <c r="AS196" t="str">
        <f t="shared" si="40"/>
        <v/>
      </c>
      <c r="AT196" t="str">
        <f t="shared" si="41"/>
        <v/>
      </c>
      <c r="AV196" t="str">
        <f t="shared" si="42"/>
        <v/>
      </c>
      <c r="AW196" t="str">
        <f t="shared" si="43"/>
        <v/>
      </c>
      <c r="AX196" t="str">
        <f t="shared" si="44"/>
        <v/>
      </c>
      <c r="AY196" t="str">
        <f t="shared" si="45"/>
        <v/>
      </c>
    </row>
    <row r="197" spans="42:51">
      <c r="AP197" t="str">
        <f t="shared" si="39"/>
        <v/>
      </c>
      <c r="AS197" t="str">
        <f t="shared" si="40"/>
        <v/>
      </c>
      <c r="AT197" t="str">
        <f t="shared" si="41"/>
        <v/>
      </c>
      <c r="AV197" t="str">
        <f t="shared" si="42"/>
        <v/>
      </c>
      <c r="AW197" t="str">
        <f t="shared" si="43"/>
        <v/>
      </c>
      <c r="AX197" t="str">
        <f t="shared" si="44"/>
        <v/>
      </c>
      <c r="AY197" t="str">
        <f t="shared" si="45"/>
        <v/>
      </c>
    </row>
    <row r="198" spans="42:51">
      <c r="AP198" t="str">
        <f t="shared" si="39"/>
        <v/>
      </c>
      <c r="AS198" t="str">
        <f t="shared" si="40"/>
        <v/>
      </c>
      <c r="AT198" t="str">
        <f t="shared" si="41"/>
        <v/>
      </c>
      <c r="AV198" t="str">
        <f t="shared" si="42"/>
        <v/>
      </c>
      <c r="AW198" t="str">
        <f t="shared" si="43"/>
        <v/>
      </c>
      <c r="AX198" t="str">
        <f t="shared" si="44"/>
        <v/>
      </c>
      <c r="AY198" t="str">
        <f t="shared" si="45"/>
        <v/>
      </c>
    </row>
    <row r="199" spans="42:51">
      <c r="AP199" t="str">
        <f t="shared" si="39"/>
        <v/>
      </c>
      <c r="AS199" t="str">
        <f t="shared" si="40"/>
        <v/>
      </c>
      <c r="AT199" t="str">
        <f t="shared" si="41"/>
        <v/>
      </c>
      <c r="AV199" t="str">
        <f t="shared" si="42"/>
        <v/>
      </c>
      <c r="AW199" t="str">
        <f t="shared" si="43"/>
        <v/>
      </c>
      <c r="AX199" t="str">
        <f t="shared" si="44"/>
        <v/>
      </c>
      <c r="AY199" t="str">
        <f t="shared" si="45"/>
        <v/>
      </c>
    </row>
    <row r="220" spans="1:1">
      <c r="A220" s="3"/>
    </row>
  </sheetData>
  <protectedRanges>
    <protectedRange sqref="AF9:AF17 H9:AE31 AF19:AF31 AG9:AG31 H67:AG108" name="範囲2"/>
    <protectedRange sqref="B12:E31 B9:E10 B49:E108" name="範囲1"/>
    <protectedRange sqref="AF18" name="範囲3"/>
    <protectedRange sqref="AF32:AG66" name="範囲3_1"/>
    <protectedRange sqref="B32:E48" name="範囲1_1"/>
    <protectedRange sqref="H32:AE66" name="範囲2_1"/>
    <protectedRange sqref="B11:E11" name="範囲1_2"/>
  </protectedRanges>
  <mergeCells count="16">
    <mergeCell ref="AJ7:AK7"/>
    <mergeCell ref="R7:S7"/>
    <mergeCell ref="V7:W7"/>
    <mergeCell ref="Z7:AA7"/>
    <mergeCell ref="AF7:AG7"/>
    <mergeCell ref="X7:Y7"/>
    <mergeCell ref="T7:U7"/>
    <mergeCell ref="AB7:AC7"/>
    <mergeCell ref="AD7:AE7"/>
    <mergeCell ref="AH7:AI7"/>
    <mergeCell ref="B1:G1"/>
    <mergeCell ref="H7:I7"/>
    <mergeCell ref="N7:O7"/>
    <mergeCell ref="P7:Q7"/>
    <mergeCell ref="J7:K7"/>
    <mergeCell ref="L7:M7"/>
  </mergeCells>
  <phoneticPr fontId="3"/>
  <dataValidations count="1">
    <dataValidation type="list" allowBlank="1" showInputMessage="1" showErrorMessage="1" sqref="AF9:AF108 AD9:AD108 AB9:AB108 Z9:Z108 X9:X108 V9:V108 T9:T108 R9:R108 P9:P108 N9:N108 L9:L108 J9:J108 H9:H108" xr:uid="{00000000-0002-0000-0200-000000000000}">
      <formula1>$AM$6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0"/>
  </sheetPr>
  <dimension ref="A1:AH205"/>
  <sheetViews>
    <sheetView workbookViewId="0"/>
  </sheetViews>
  <sheetFormatPr defaultRowHeight="13.5"/>
  <cols>
    <col min="1" max="1" width="6.875" customWidth="1"/>
    <col min="3" max="3" width="6" customWidth="1"/>
    <col min="4" max="4" width="11.875" customWidth="1"/>
    <col min="5" max="5" width="14.875" customWidth="1"/>
    <col min="6" max="6" width="5.625" customWidth="1"/>
    <col min="8" max="8" width="6.375" customWidth="1"/>
    <col min="9" max="9" width="11.875" customWidth="1"/>
    <col min="10" max="10" width="14.875" customWidth="1"/>
    <col min="11" max="11" width="5.75" customWidth="1"/>
    <col min="12" max="13" width="4.25" customWidth="1"/>
    <col min="14" max="14" width="6.75" customWidth="1"/>
    <col min="15" max="15" width="6.875" customWidth="1"/>
    <col min="16" max="16" width="4.375" customWidth="1"/>
    <col min="17" max="17" width="9.25" customWidth="1"/>
    <col min="18" max="18" width="12.625" customWidth="1"/>
    <col min="19" max="19" width="13.625" customWidth="1"/>
    <col min="20" max="20" width="4" customWidth="1"/>
    <col min="21" max="21" width="12" customWidth="1"/>
    <col min="22" max="22" width="9.625" customWidth="1"/>
    <col min="24" max="24" width="3.625" customWidth="1"/>
    <col min="25" max="25" width="5.875" customWidth="1"/>
    <col min="26" max="26" width="7.125" customWidth="1"/>
    <col min="27" max="27" width="4.625" customWidth="1"/>
    <col min="29" max="29" width="11.75" customWidth="1"/>
    <col min="30" max="30" width="13" customWidth="1"/>
    <col min="31" max="31" width="4.375" customWidth="1"/>
    <col min="32" max="32" width="11.375" customWidth="1"/>
  </cols>
  <sheetData>
    <row r="1" spans="1:34">
      <c r="C1" s="402" t="s">
        <v>300</v>
      </c>
      <c r="D1" s="402"/>
      <c r="E1" s="402"/>
      <c r="F1" s="402"/>
      <c r="G1" s="402"/>
      <c r="H1" s="402"/>
    </row>
    <row r="3" spans="1:34" ht="14.25" thickBot="1">
      <c r="C3" t="s">
        <v>19</v>
      </c>
      <c r="D3" s="27" t="s">
        <v>68</v>
      </c>
      <c r="E3" s="110"/>
    </row>
    <row r="4" spans="1:34">
      <c r="B4" s="111"/>
      <c r="C4" s="111" t="s">
        <v>24</v>
      </c>
      <c r="D4" s="112" t="s">
        <v>296</v>
      </c>
      <c r="E4" s="27" t="s">
        <v>25</v>
      </c>
      <c r="P4" s="210"/>
      <c r="Q4" s="211" t="s">
        <v>290</v>
      </c>
    </row>
    <row r="5" spans="1:34">
      <c r="B5" s="111"/>
      <c r="C5" s="111" t="s">
        <v>20</v>
      </c>
      <c r="D5" s="112" t="s">
        <v>296</v>
      </c>
      <c r="E5" s="27" t="s">
        <v>26</v>
      </c>
      <c r="H5" s="110"/>
      <c r="I5" s="110"/>
    </row>
    <row r="6" spans="1:34">
      <c r="B6" s="111"/>
      <c r="C6" s="111"/>
      <c r="D6" s="169"/>
      <c r="E6" s="27" t="s">
        <v>64</v>
      </c>
      <c r="H6" s="110"/>
      <c r="I6" s="110"/>
    </row>
    <row r="7" spans="1:34" ht="13.5" customHeight="1">
      <c r="B7" s="111"/>
      <c r="C7" s="111"/>
      <c r="D7" s="170"/>
      <c r="E7" s="27" t="s">
        <v>67</v>
      </c>
      <c r="H7" s="110"/>
      <c r="I7" s="110"/>
      <c r="O7" s="212" t="s">
        <v>315</v>
      </c>
      <c r="Z7" s="212" t="s">
        <v>356</v>
      </c>
    </row>
    <row r="8" spans="1:34" ht="13.5" customHeight="1">
      <c r="D8" s="28"/>
      <c r="E8" s="110"/>
      <c r="O8" s="212"/>
      <c r="Z8" s="212"/>
    </row>
    <row r="9" spans="1:34" ht="13.5" customHeight="1">
      <c r="C9" s="212" t="s">
        <v>314</v>
      </c>
      <c r="D9" s="28"/>
      <c r="E9" s="110"/>
      <c r="H9" s="212" t="s">
        <v>355</v>
      </c>
      <c r="O9" s="212"/>
      <c r="Z9" s="212"/>
    </row>
    <row r="10" spans="1:34" ht="14.25">
      <c r="A10">
        <v>1</v>
      </c>
      <c r="B10" s="176">
        <v>1</v>
      </c>
      <c r="C10" s="111"/>
      <c r="D10" s="162"/>
      <c r="E10" s="159" t="s">
        <v>21</v>
      </c>
      <c r="F10" s="115"/>
      <c r="G10" s="176">
        <v>1</v>
      </c>
      <c r="H10" s="111"/>
      <c r="I10" s="162"/>
      <c r="J10" s="159" t="s">
        <v>21</v>
      </c>
      <c r="K10" s="115"/>
    </row>
    <row r="11" spans="1:34">
      <c r="A11">
        <f>A10+1</f>
        <v>2</v>
      </c>
      <c r="D11" s="166"/>
      <c r="E11" s="160" t="s">
        <v>22</v>
      </c>
      <c r="F11" s="115"/>
      <c r="I11" s="166"/>
      <c r="J11" s="160" t="s">
        <v>22</v>
      </c>
      <c r="K11" s="115"/>
      <c r="O11" s="213" t="s">
        <v>291</v>
      </c>
      <c r="P11" s="213"/>
      <c r="Q11" s="213"/>
      <c r="Z11" s="213" t="s">
        <v>291</v>
      </c>
      <c r="AA11" s="213"/>
      <c r="AB11" s="213"/>
    </row>
    <row r="12" spans="1:34">
      <c r="A12">
        <f t="shared" ref="A12:A63" si="0">A11+1</f>
        <v>3</v>
      </c>
      <c r="D12" s="175" t="s">
        <v>66</v>
      </c>
      <c r="E12" s="407" t="str">
        <f>IF(D14="","",VLOOKUP(MATCH(D14,男子申込!$B$9:$B$198,0),男子申込!$A$9:$F$198,6)&amp;D10)</f>
        <v/>
      </c>
      <c r="F12" s="408"/>
      <c r="I12" s="175" t="s">
        <v>66</v>
      </c>
      <c r="J12" s="407" t="str">
        <f>IF(I14="","",VLOOKUP(MATCH(I14,男子申込!$B$9:$B$198,0),男子申込!$A$9:$F$198,6)&amp;I10)</f>
        <v/>
      </c>
      <c r="K12" s="408"/>
    </row>
    <row r="13" spans="1:34" ht="14.25" thickBot="1">
      <c r="A13">
        <f t="shared" si="0"/>
        <v>4</v>
      </c>
      <c r="D13" s="172" t="s">
        <v>65</v>
      </c>
      <c r="E13" s="173" t="s">
        <v>23</v>
      </c>
      <c r="F13" s="174" t="s">
        <v>0</v>
      </c>
      <c r="I13" s="172" t="s">
        <v>65</v>
      </c>
      <c r="J13" s="173" t="s">
        <v>23</v>
      </c>
      <c r="K13" s="174" t="s">
        <v>0</v>
      </c>
      <c r="P13" s="214" t="s">
        <v>292</v>
      </c>
      <c r="Q13" s="215" t="s">
        <v>316</v>
      </c>
      <c r="R13" s="216" t="s">
        <v>1</v>
      </c>
      <c r="S13" s="216" t="s">
        <v>80</v>
      </c>
      <c r="T13" s="216" t="s">
        <v>0</v>
      </c>
      <c r="U13" s="217" t="s">
        <v>293</v>
      </c>
      <c r="V13" s="215" t="s">
        <v>294</v>
      </c>
      <c r="W13" s="215" t="s">
        <v>2</v>
      </c>
      <c r="AA13" s="214" t="s">
        <v>292</v>
      </c>
      <c r="AB13" s="215" t="s">
        <v>316</v>
      </c>
      <c r="AC13" s="216" t="s">
        <v>1</v>
      </c>
      <c r="AD13" s="216" t="s">
        <v>80</v>
      </c>
      <c r="AE13" s="216" t="s">
        <v>0</v>
      </c>
      <c r="AF13" s="217" t="s">
        <v>293</v>
      </c>
      <c r="AG13" s="215" t="s">
        <v>294</v>
      </c>
      <c r="AH13" s="215" t="s">
        <v>2</v>
      </c>
    </row>
    <row r="14" spans="1:34" ht="14.25">
      <c r="A14">
        <f t="shared" si="0"/>
        <v>5</v>
      </c>
      <c r="C14">
        <v>1</v>
      </c>
      <c r="D14" s="164"/>
      <c r="E14" s="161" t="str">
        <f>IF(ISERROR(MATCH(D14,男子申込!$B$9:$B$198,0)),"",VLOOKUP(MATCH(D14,男子申込!$B$9:$B$198,0),男子申込!$A$9:$F$198,3))</f>
        <v/>
      </c>
      <c r="F14" s="113" t="str">
        <f>IF(ISERROR(MATCH(D14,男子申込!$B$9:$B$198,0)),"",VLOOKUP(MATCH(D14,男子申込!$B$9:$B$198,0),男子申込!$A$9:$F$198,5))</f>
        <v/>
      </c>
      <c r="H14">
        <v>1</v>
      </c>
      <c r="I14" s="164"/>
      <c r="J14" s="161" t="str">
        <f>IF(ISERROR(MATCH(I14,男子申込!$B$9:$B$198,0)),"",VLOOKUP(MATCH(I14,男子申込!$B$9:$B$198,0),男子申込!$A$9:$F$198,3))</f>
        <v/>
      </c>
      <c r="K14" s="113" t="str">
        <f>IF(ISERROR(MATCH(I14,男子申込!$B$9:$B$198,0)),"",VLOOKUP(MATCH(I14,男子申込!$B$9:$B$198,0),男子申込!$A$9:$F$198,5))</f>
        <v/>
      </c>
      <c r="N14">
        <v>1</v>
      </c>
      <c r="O14" s="218">
        <f>1</f>
        <v>1</v>
      </c>
      <c r="P14" s="220">
        <v>1</v>
      </c>
      <c r="Q14" s="221" t="str">
        <f>IF(VLOOKUP(MATCH($O14,$B$10:$B$184,0)+4,$A$10:$F$184,4)="","",VLOOKUP(MATCH($O14,$B$10:$B$184,0)+4,$A$10:$F$184,4))</f>
        <v/>
      </c>
      <c r="R14" s="222" t="str">
        <f>IF($Q14="","",VLOOKUP(MATCH($Q14,男子申込!$B$9:$B$108,0),男子申込!$A$9:$F$108,3))</f>
        <v/>
      </c>
      <c r="S14" s="222" t="str">
        <f>IF($Q14="","",VLOOKUP(MATCH($Q14,男子申込!$B$9:$B$108,0),男子申込!$A$9:$F$108,4))</f>
        <v/>
      </c>
      <c r="T14" s="223" t="str">
        <f>IF($Q14="","",VLOOKUP(MATCH($Q14,男子申込!$B$9:$B$108,0),男子申込!$A$9:$F$108,5))</f>
        <v/>
      </c>
      <c r="U14" s="222" t="str">
        <f>IF($Q14="","",VLOOKUP(MATCH($Q14,男子申込!$B$9:$B$108,0),男子申込!$A$9:$F$108,6))</f>
        <v/>
      </c>
      <c r="V14" s="221" t="str">
        <f>IF(VLOOKUP(MATCH($O14,$B$10:$B$184,0)+0,$A$10:$F$184,4)="","",VLOOKUP(MATCH($O14,$B$10:$B$184,0)+0,$A$10:$F$184,4))</f>
        <v/>
      </c>
      <c r="W14" s="224" t="str">
        <f>IF(VLOOKUP(MATCH($O14,$B$10:$B$184,0)+1,$A$10:$F$184,4)="","",VLOOKUP(MATCH($O14,$B$10:$B$184,0)+1,$A$10:$F$184,4))</f>
        <v/>
      </c>
      <c r="Y14">
        <v>1</v>
      </c>
      <c r="Z14" s="218">
        <f>1</f>
        <v>1</v>
      </c>
      <c r="AA14" s="220">
        <v>1</v>
      </c>
      <c r="AB14" s="222" t="str">
        <f>IF(VLOOKUP(MATCH($Z14,$G$10:$G$184,0)+4,$A$10:$K$184,9)="","",VLOOKUP(MATCH($Z14,$G$10:$G$184,0)+4,$A$10:$K$184,9))</f>
        <v/>
      </c>
      <c r="AC14" s="222" t="str">
        <f>IF($AB14="","",VLOOKUP(MATCH($AB14,男子申込!$B$9:$B$108,0),男子申込!$A$9:$F$108,3))</f>
        <v/>
      </c>
      <c r="AD14" s="222" t="str">
        <f>IF($AB14="","",VLOOKUP(MATCH($AB14,男子申込!$B$9:$B$108,0),男子申込!$A$9:$F$108,4))</f>
        <v/>
      </c>
      <c r="AE14" s="223" t="str">
        <f>IF($AB14="","",VLOOKUP(MATCH($AB14,男子申込!$B$9:$B$108,0),男子申込!$A$9:$F$108,5))</f>
        <v/>
      </c>
      <c r="AF14" s="222" t="str">
        <f>IF($AB14="","",VLOOKUP(MATCH($AB14,男子申込!$B$9:$B$108,0),男子申込!$A$9:$F$108,6))</f>
        <v/>
      </c>
      <c r="AG14" s="221" t="str">
        <f>IF(VLOOKUP(MATCH($Z14,$G$10:$G$184,0)+0,$A$10:$K$184,9)="","",VLOOKUP(MATCH($Z14,$G$10:$G$184,0)+0,$A$10:$K$184,9))</f>
        <v/>
      </c>
      <c r="AH14" s="224" t="str">
        <f>IF(VLOOKUP(MATCH($O14,$G$10:$G$184,0)+1,$A$10:$K$184,9)="","",VLOOKUP(MATCH($O14,$G$10:$G$184,0)+1,$A$10:$K$184,9))</f>
        <v/>
      </c>
    </row>
    <row r="15" spans="1:34">
      <c r="A15">
        <f t="shared" si="0"/>
        <v>6</v>
      </c>
      <c r="C15">
        <v>2</v>
      </c>
      <c r="D15" s="165"/>
      <c r="E15" s="161" t="str">
        <f>IF(ISERROR(MATCH(D15,男子申込!$B$9:$B$198,0)),"",VLOOKUP(MATCH(D15,男子申込!$B$9:$B$198,0),男子申込!$A$9:$F$198,3))</f>
        <v/>
      </c>
      <c r="F15" s="113" t="str">
        <f>IF(ISERROR(MATCH(D15,男子申込!$B$9:$B$198,0)),"",VLOOKUP(MATCH(D15,男子申込!$B$9:$B$198,0),男子申込!$A$9:$F$198,5))</f>
        <v/>
      </c>
      <c r="H15">
        <v>2</v>
      </c>
      <c r="I15" s="165"/>
      <c r="J15" s="161" t="str">
        <f>IF(ISERROR(MATCH(I15,男子申込!$B$9:$B$198,0)),"",VLOOKUP(MATCH(I15,男子申込!$B$9:$B$198,0),男子申込!$A$9:$F$198,3))</f>
        <v/>
      </c>
      <c r="K15" s="113" t="str">
        <f>IF(ISERROR(MATCH(I15,男子申込!$B$9:$B$198,0)),"",VLOOKUP(MATCH(I15,男子申込!$B$9:$B$198,0),男子申込!$A$9:$F$198,5))</f>
        <v/>
      </c>
      <c r="N15">
        <f t="shared" ref="N15:N43" si="1">N14+1</f>
        <v>2</v>
      </c>
      <c r="P15" s="225">
        <v>2</v>
      </c>
      <c r="Q15" s="226" t="str">
        <f>IF(VLOOKUP(MATCH($O14,$B$10:$B$184,0)+5,$A$10:$F$184,4)="","",VLOOKUP(MATCH($O14,$B$10:$B$184,0)+5,$A$10:$F$184,4))</f>
        <v/>
      </c>
      <c r="R15" s="226" t="str">
        <f>IF($Q15="","",VLOOKUP(MATCH($Q15,男子申込!$B$9:$B$108,0),男子申込!$A$9:$F$108,3))</f>
        <v/>
      </c>
      <c r="S15" s="226" t="str">
        <f>IF($Q15="","",VLOOKUP(MATCH($Q15,男子申込!$B$9:$B$108,0),男子申込!$A$9:$F$108,4))</f>
        <v/>
      </c>
      <c r="T15" s="227" t="str">
        <f>IF($Q15="","",VLOOKUP(MATCH($Q15,男子申込!$B$9:$B$108,0),男子申込!$A$9:$F$108,5))</f>
        <v/>
      </c>
      <c r="U15" s="226" t="str">
        <f>IF($Q15="","",VLOOKUP(MATCH($Q15,男子申込!$B$9:$B$108,0),男子申込!$A$9:$F$108,6))</f>
        <v/>
      </c>
      <c r="V15" s="226" t="str">
        <f>IF(Q15="","",V14)</f>
        <v/>
      </c>
      <c r="W15" s="228"/>
      <c r="Y15">
        <f t="shared" ref="Y15:Y43" si="2">Y14+1</f>
        <v>2</v>
      </c>
      <c r="AA15" s="225">
        <v>2</v>
      </c>
      <c r="AB15" s="226" t="str">
        <f>IF(VLOOKUP(MATCH($Z14,$G$10:$G$184,0)+5,$A$10:$K$184,9)="","",VLOOKUP(MATCH($Z14,$G$10:$G$184,0)+5,$A$10:$K$184,9))</f>
        <v/>
      </c>
      <c r="AC15" s="226" t="str">
        <f>IF($AB15="","",VLOOKUP(MATCH($AB15,男子申込!$B$9:$B$108,0),男子申込!$A$9:$F$108,3))</f>
        <v/>
      </c>
      <c r="AD15" s="226" t="str">
        <f>IF($AB15="","",VLOOKUP(MATCH($AB15,男子申込!$B$9:$B$108,0),男子申込!$A$9:$F$108,4))</f>
        <v/>
      </c>
      <c r="AE15" s="227" t="str">
        <f>IF($AB15="","",VLOOKUP(MATCH($AB15,男子申込!$B$9:$B$108,0),男子申込!$A$9:$F$108,5))</f>
        <v/>
      </c>
      <c r="AF15" s="226" t="str">
        <f>IF($AB15="","",VLOOKUP(MATCH($AB15,男子申込!$B$9:$B$108,0),男子申込!$A$9:$F$108,6))</f>
        <v/>
      </c>
      <c r="AG15" s="226" t="str">
        <f>IF(AB15="","",AG14)</f>
        <v/>
      </c>
      <c r="AH15" s="228"/>
    </row>
    <row r="16" spans="1:34">
      <c r="A16">
        <f t="shared" si="0"/>
        <v>7</v>
      </c>
      <c r="C16">
        <v>3</v>
      </c>
      <c r="D16" s="166"/>
      <c r="E16" s="161" t="str">
        <f>IF(ISERROR(MATCH(D16,男子申込!$B$9:$B$198,0)),"",VLOOKUP(MATCH(D16,男子申込!$B$9:$B$198,0),男子申込!$A$9:$F$198,3))</f>
        <v/>
      </c>
      <c r="F16" s="113" t="str">
        <f>IF(ISERROR(MATCH(D16,男子申込!$B$9:$B$198,0)),"",VLOOKUP(MATCH(D16,男子申込!$B$9:$B$198,0),男子申込!$A$9:$F$198,5))</f>
        <v/>
      </c>
      <c r="H16">
        <v>3</v>
      </c>
      <c r="I16" s="166"/>
      <c r="J16" s="161" t="str">
        <f>IF(ISERROR(MATCH(I16,男子申込!$B$9:$B$198,0)),"",VLOOKUP(MATCH(I16,男子申込!$B$9:$B$198,0),男子申込!$A$9:$F$198,3))</f>
        <v/>
      </c>
      <c r="K16" s="113" t="str">
        <f>IF(ISERROR(MATCH(I16,男子申込!$B$9:$B$198,0)),"",VLOOKUP(MATCH(I16,男子申込!$B$9:$B$198,0),男子申込!$A$9:$F$198,5))</f>
        <v/>
      </c>
      <c r="N16">
        <f t="shared" si="1"/>
        <v>3</v>
      </c>
      <c r="P16" s="225">
        <v>3</v>
      </c>
      <c r="Q16" s="226" t="str">
        <f>IF(VLOOKUP(MATCH($O14,$B$10:$B$184,0)+6,$A$10:$F$184,4)="","",VLOOKUP(MATCH($O14,$B$10:$B$184,0)+6,$A$10:$F$184,4))</f>
        <v/>
      </c>
      <c r="R16" s="226" t="str">
        <f>IF($Q16="","",VLOOKUP(MATCH($Q16,男子申込!$B$9:$B$108,0),男子申込!$A$9:$F$108,3))</f>
        <v/>
      </c>
      <c r="S16" s="226" t="str">
        <f>IF($Q16="","",VLOOKUP(MATCH($Q16,男子申込!$B$9:$B$108,0),男子申込!$A$9:$F$108,4))</f>
        <v/>
      </c>
      <c r="T16" s="227" t="str">
        <f>IF($Q16="","",VLOOKUP(MATCH($Q16,男子申込!$B$9:$B$108,0),男子申込!$A$9:$F$108,5))</f>
        <v/>
      </c>
      <c r="U16" s="226" t="str">
        <f>IF($Q16="","",VLOOKUP(MATCH($Q16,男子申込!$B$9:$B$108,0),男子申込!$A$9:$F$108,6))</f>
        <v/>
      </c>
      <c r="V16" s="226" t="str">
        <f>IF(Q16="","",V14)</f>
        <v/>
      </c>
      <c r="W16" s="228"/>
      <c r="Y16">
        <f t="shared" si="2"/>
        <v>3</v>
      </c>
      <c r="AA16" s="225">
        <v>3</v>
      </c>
      <c r="AB16" s="226" t="str">
        <f>IF(VLOOKUP(MATCH($Z14,$G$10:$G$184,0)+6,$A$10:$K$184,9)="","",VLOOKUP(MATCH($Z14,$G$10:$G$184,0)+6,$A$10:$K$184,9))</f>
        <v/>
      </c>
      <c r="AC16" s="226" t="str">
        <f>IF($AB16="","",VLOOKUP(MATCH($AB16,男子申込!$B$9:$B$108,0),男子申込!$A$9:$F$108,3))</f>
        <v/>
      </c>
      <c r="AD16" s="226" t="str">
        <f>IF($AB16="","",VLOOKUP(MATCH($AB16,男子申込!$B$9:$B$108,0),男子申込!$A$9:$F$108,4))</f>
        <v/>
      </c>
      <c r="AE16" s="227" t="str">
        <f>IF($AB16="","",VLOOKUP(MATCH($AB16,男子申込!$B$9:$B$108,0),男子申込!$A$9:$F$108,5))</f>
        <v/>
      </c>
      <c r="AF16" s="226" t="str">
        <f>IF($AB16="","",VLOOKUP(MATCH($AB16,男子申込!$B$9:$B$108,0),男子申込!$A$9:$F$108,6))</f>
        <v/>
      </c>
      <c r="AG16" s="226" t="str">
        <f>IF(AB16="","",AG14)</f>
        <v/>
      </c>
      <c r="AH16" s="228"/>
    </row>
    <row r="17" spans="1:34">
      <c r="A17">
        <f t="shared" si="0"/>
        <v>8</v>
      </c>
      <c r="C17">
        <v>4</v>
      </c>
      <c r="D17" s="167"/>
      <c r="E17" s="161" t="str">
        <f>IF(ISERROR(MATCH(D17,男子申込!$B$9:$B$198,0)),"",VLOOKUP(MATCH(D17,男子申込!$B$9:$B$198,0),男子申込!$A$9:$F$198,3))</f>
        <v/>
      </c>
      <c r="F17" s="113" t="str">
        <f>IF(ISERROR(MATCH(D17,男子申込!$B$9:$B$198,0)),"",VLOOKUP(MATCH(D17,男子申込!$B$9:$B$198,0),男子申込!$A$9:$F$198,5))</f>
        <v/>
      </c>
      <c r="H17">
        <v>4</v>
      </c>
      <c r="I17" s="167"/>
      <c r="J17" s="161" t="str">
        <f>IF(ISERROR(MATCH(I17,男子申込!$B$9:$B$198,0)),"",VLOOKUP(MATCH(I17,男子申込!$B$9:$B$198,0),男子申込!$A$9:$F$198,3))</f>
        <v/>
      </c>
      <c r="K17" s="113" t="str">
        <f>IF(ISERROR(MATCH(I17,男子申込!$B$9:$B$198,0)),"",VLOOKUP(MATCH(I17,男子申込!$B$9:$B$198,0),男子申込!$A$9:$F$198,5))</f>
        <v/>
      </c>
      <c r="N17">
        <f t="shared" si="1"/>
        <v>4</v>
      </c>
      <c r="P17" s="225">
        <v>4</v>
      </c>
      <c r="Q17" s="226" t="str">
        <f>IF(VLOOKUP(MATCH($O14,$B$10:$B$184,0)+7,$A$10:$F$184,4)="","",VLOOKUP(MATCH($O14,$B$10:$B$184,0)+7,$A$10:$F$184,4))</f>
        <v/>
      </c>
      <c r="R17" s="226" t="str">
        <f>IF($Q17="","",VLOOKUP(MATCH($Q17,男子申込!$B$9:$B$108,0),男子申込!$A$9:$F$108,3))</f>
        <v/>
      </c>
      <c r="S17" s="226" t="str">
        <f>IF($Q17="","",VLOOKUP(MATCH($Q17,男子申込!$B$9:$B$108,0),男子申込!$A$9:$F$108,4))</f>
        <v/>
      </c>
      <c r="T17" s="227" t="str">
        <f>IF($Q17="","",VLOOKUP(MATCH($Q17,男子申込!$B$9:$B$108,0),男子申込!$A$9:$F$108,5))</f>
        <v/>
      </c>
      <c r="U17" s="226" t="str">
        <f>IF($Q17="","",VLOOKUP(MATCH($Q17,男子申込!$B$9:$B$108,0),男子申込!$A$9:$F$108,6))</f>
        <v/>
      </c>
      <c r="V17" s="226" t="str">
        <f>IF(Q17="","",V14)</f>
        <v/>
      </c>
      <c r="W17" s="228"/>
      <c r="Y17">
        <f t="shared" si="2"/>
        <v>4</v>
      </c>
      <c r="AA17" s="225">
        <v>4</v>
      </c>
      <c r="AB17" s="226" t="str">
        <f>IF(VLOOKUP(MATCH($Z14,$G$10:$G$184,0)+7,$A$10:$K$184,9)="","",VLOOKUP(MATCH($Z14,$G$10:$G$184,0)+7,$A$10:$K$184,9))</f>
        <v/>
      </c>
      <c r="AC17" s="226" t="str">
        <f>IF($AB17="","",VLOOKUP(MATCH($AB17,男子申込!$B$9:$B$108,0),男子申込!$A$9:$F$108,3))</f>
        <v/>
      </c>
      <c r="AD17" s="226" t="str">
        <f>IF($AB17="","",VLOOKUP(MATCH($AB17,男子申込!$B$9:$B$108,0),男子申込!$A$9:$F$108,4))</f>
        <v/>
      </c>
      <c r="AE17" s="227" t="str">
        <f>IF($AB17="","",VLOOKUP(MATCH($AB17,男子申込!$B$9:$B$108,0),男子申込!$A$9:$F$108,5))</f>
        <v/>
      </c>
      <c r="AF17" s="226" t="str">
        <f>IF($AB17="","",VLOOKUP(MATCH($AB17,男子申込!$B$9:$B$108,0),男子申込!$A$9:$F$108,6))</f>
        <v/>
      </c>
      <c r="AG17" s="226" t="str">
        <f>IF(AB17="","",AG14)</f>
        <v/>
      </c>
      <c r="AH17" s="228"/>
    </row>
    <row r="18" spans="1:34">
      <c r="A18">
        <f t="shared" si="0"/>
        <v>9</v>
      </c>
      <c r="C18">
        <v>5</v>
      </c>
      <c r="D18" s="166"/>
      <c r="E18" s="161" t="str">
        <f>IF(ISERROR(MATCH(D18,男子申込!$B$9:$B$198,0)),"",VLOOKUP(MATCH(D18,男子申込!$B$9:$B$198,0),男子申込!$A$9:$F$198,3))</f>
        <v/>
      </c>
      <c r="F18" s="113" t="str">
        <f>IF(ISERROR(MATCH(D18,男子申込!$B$9:$B$198,0)),"",VLOOKUP(MATCH(D18,男子申込!$B$9:$B$198,0),男子申込!$A$9:$F$198,5))</f>
        <v/>
      </c>
      <c r="H18">
        <v>5</v>
      </c>
      <c r="I18" s="171"/>
      <c r="J18" s="161" t="str">
        <f>IF(ISERROR(MATCH(I18,男子申込!$B$9:$B$198,0)),"",VLOOKUP(MATCH(I18,男子申込!$B$9:$B$198,0),男子申込!$A$9:$F$198,3))</f>
        <v/>
      </c>
      <c r="K18" s="113" t="str">
        <f>IF(ISERROR(MATCH(I18,男子申込!$B$9:$B$198,0)),"",VLOOKUP(MATCH(I18,男子申込!$B$9:$B$198,0),男子申込!$A$9:$F$198,5))</f>
        <v/>
      </c>
      <c r="N18">
        <f t="shared" si="1"/>
        <v>5</v>
      </c>
      <c r="P18" s="225">
        <v>5</v>
      </c>
      <c r="Q18" s="226" t="str">
        <f>IF(VLOOKUP(MATCH($O14,$B$10:$B$184,0)+8,$A$10:$F$184,4)="","",VLOOKUP(MATCH($O14,$B$10:$B$184,0)+8,$A$10:$F$184,4))</f>
        <v/>
      </c>
      <c r="R18" s="226" t="str">
        <f>IF($Q18="","",VLOOKUP(MATCH($Q18,男子申込!$B$9:$B$108,0),男子申込!$A$9:$F$108,3))</f>
        <v/>
      </c>
      <c r="S18" s="226" t="str">
        <f>IF($Q18="","",VLOOKUP(MATCH($Q18,男子申込!$B$9:$B$108,0),男子申込!$A$9:$F$108,4))</f>
        <v/>
      </c>
      <c r="T18" s="227" t="str">
        <f>IF($Q18="","",VLOOKUP(MATCH($Q18,男子申込!$B$9:$B$108,0),男子申込!$A$9:$F$108,5))</f>
        <v/>
      </c>
      <c r="U18" s="226" t="str">
        <f>IF($Q18="","",VLOOKUP(MATCH($Q18,男子申込!$B$9:$B$108,0),男子申込!$A$9:$F$108,6))</f>
        <v/>
      </c>
      <c r="V18" s="226" t="str">
        <f>IF(Q18="","",IF(U18="","",V14))</f>
        <v/>
      </c>
      <c r="W18" s="228"/>
      <c r="Y18">
        <f t="shared" si="2"/>
        <v>5</v>
      </c>
      <c r="AA18" s="225">
        <v>5</v>
      </c>
      <c r="AB18" s="226" t="str">
        <f>IF(VLOOKUP(MATCH($Z14,$G$10:$G$184,0)+8,$A$10:$K$184,9)="","",VLOOKUP(MATCH($Z14,$G$10:$G$184,0)+8,$A$10:$K$184,9))</f>
        <v/>
      </c>
      <c r="AC18" s="226" t="str">
        <f>IF($AB18="","",VLOOKUP(MATCH($AB18,男子申込!$B$9:$B$108,0),男子申込!$A$9:$F$108,3))</f>
        <v/>
      </c>
      <c r="AD18" s="226" t="str">
        <f>IF($AB18="","",VLOOKUP(MATCH($AB18,男子申込!$B$9:$B$108,0),男子申込!$A$9:$F$108,4))</f>
        <v/>
      </c>
      <c r="AE18" s="227" t="str">
        <f>IF($AB18="","",VLOOKUP(MATCH($AB18,男子申込!$B$9:$B$108,0),男子申込!$A$9:$F$108,5))</f>
        <v/>
      </c>
      <c r="AF18" s="226" t="str">
        <f>IF($AB18="","",VLOOKUP(MATCH($AB18,男子申込!$B$9:$B$108,0),男子申込!$A$9:$F$108,6))</f>
        <v/>
      </c>
      <c r="AG18" s="226" t="str">
        <f>IF(AB18="","",IF(AF18="","",AG14))</f>
        <v/>
      </c>
      <c r="AH18" s="228"/>
    </row>
    <row r="19" spans="1:34">
      <c r="A19">
        <f t="shared" si="0"/>
        <v>10</v>
      </c>
      <c r="C19">
        <v>6</v>
      </c>
      <c r="D19" s="168"/>
      <c r="E19" s="161" t="str">
        <f>IF(ISERROR(MATCH(D19,男子申込!$B$9:$B$198,0)),"",VLOOKUP(MATCH(D19,男子申込!$B$9:$B$198,0),男子申込!$A$9:$F$198,3))</f>
        <v/>
      </c>
      <c r="F19" s="113" t="str">
        <f>IF(ISERROR(MATCH(D19,男子申込!$B$9:$B$198,0)),"",VLOOKUP(MATCH(D19,男子申込!$B$9:$B$198,0),男子申込!$A$9:$F$198,5))</f>
        <v/>
      </c>
      <c r="H19">
        <v>6</v>
      </c>
      <c r="I19" s="168"/>
      <c r="J19" s="161" t="str">
        <f>IF(ISERROR(MATCH(I19,男子申込!$B$9:$B$198,0)),"",VLOOKUP(MATCH(I19,男子申込!$B$9:$B$198,0),男子申込!$A$9:$F$198,3))</f>
        <v/>
      </c>
      <c r="K19" s="113" t="str">
        <f>IF(ISERROR(MATCH(I19,男子申込!$B$9:$B$198,0)),"",VLOOKUP(MATCH(I19,男子申込!$B$9:$B$198,0),男子申込!$A$9:$F$198,5))</f>
        <v/>
      </c>
      <c r="N19">
        <f t="shared" si="1"/>
        <v>6</v>
      </c>
      <c r="O19" s="219"/>
      <c r="P19" s="229">
        <v>6</v>
      </c>
      <c r="Q19" s="230" t="str">
        <f>IF(VLOOKUP(MATCH($O14,$B$10:$B$184,0)+9,$A$10:$F$184,4)="","",VLOOKUP(MATCH($O14,$B$10:$B$184,0)+9,$A$10:$F$184,4))</f>
        <v/>
      </c>
      <c r="R19" s="230" t="str">
        <f>IF($Q19="","",VLOOKUP(MATCH($Q19,男子申込!$B$9:$B$108,0),男子申込!$A$9:$F$108,3))</f>
        <v/>
      </c>
      <c r="S19" s="230" t="str">
        <f>IF($Q19="","",VLOOKUP(MATCH($Q19,男子申込!$B$9:$B$108,0),男子申込!$A$9:$F$108,4))</f>
        <v/>
      </c>
      <c r="T19" s="231" t="str">
        <f>IF($Q19="","",VLOOKUP(MATCH($Q19,男子申込!$B$9:$B$108,0),男子申込!$A$9:$F$108,5))</f>
        <v/>
      </c>
      <c r="U19" s="230" t="str">
        <f>IF($Q19="","",VLOOKUP(MATCH($Q19,男子申込!$B$9:$B$108,0),男子申込!$A$9:$F$108,6))</f>
        <v/>
      </c>
      <c r="V19" s="230" t="str">
        <f>IF(Q19="","",IF(U19="","",V14))</f>
        <v/>
      </c>
      <c r="W19" s="232"/>
      <c r="Y19">
        <f t="shared" si="2"/>
        <v>6</v>
      </c>
      <c r="Z19" s="219"/>
      <c r="AA19" s="229">
        <v>6</v>
      </c>
      <c r="AB19" s="239" t="str">
        <f>IF(VLOOKUP(MATCH($Z14,$G$10:$G$184,0)+9,$A$10:$K$184,9)="","",VLOOKUP(MATCH($Z14,$G$10:$G$184,0)+9,$A$10:$K$184,9))</f>
        <v/>
      </c>
      <c r="AC19" s="239" t="str">
        <f>IF($AB19="","",VLOOKUP(MATCH($AB19,男子申込!$B$9:$B$108,0),男子申込!$A$9:$F$108,3))</f>
        <v/>
      </c>
      <c r="AD19" s="239" t="str">
        <f>IF($AB19="","",VLOOKUP(MATCH($AB19,男子申込!$B$9:$B$108,0),男子申込!$A$9:$F$108,4))</f>
        <v/>
      </c>
      <c r="AE19" s="240" t="str">
        <f>IF($AB19="","",VLOOKUP(MATCH($AB19,男子申込!$B$9:$B$108,0),男子申込!$A$9:$F$108,5))</f>
        <v/>
      </c>
      <c r="AF19" s="239" t="str">
        <f>IF($AB19="","",VLOOKUP(MATCH($AB19,男子申込!$B$9:$B$108,0),男子申込!$A$9:$F$108,6))</f>
        <v/>
      </c>
      <c r="AG19" s="239" t="str">
        <f>IF(AB19="","",IF(AF19="","",AG14))</f>
        <v/>
      </c>
      <c r="AH19" s="228"/>
    </row>
    <row r="20" spans="1:34" ht="14.25">
      <c r="A20">
        <f t="shared" si="0"/>
        <v>11</v>
      </c>
      <c r="N20">
        <f t="shared" si="1"/>
        <v>7</v>
      </c>
      <c r="O20" s="176">
        <f>O14+1</f>
        <v>2</v>
      </c>
      <c r="P20" s="233">
        <v>1</v>
      </c>
      <c r="Q20" s="234" t="str">
        <f>IF(VLOOKUP(MATCH($O20,$B$10:$B$184,0)+4,$A$10:$F$184,4)="","",VLOOKUP(MATCH($O20,$B$10:$B$184,0)+4,$A$10:$F$184,4))</f>
        <v/>
      </c>
      <c r="R20" s="234" t="str">
        <f>IF($Q20="","",VLOOKUP(MATCH($Q20,男子申込!$B$9:$B$108,0),男子申込!$A$9:$F$108,3))</f>
        <v/>
      </c>
      <c r="S20" s="234" t="str">
        <f>IF($Q20="","",VLOOKUP(MATCH($Q20,男子申込!$B$9:$B$108,0),男子申込!$A$9:$F$108,4))</f>
        <v/>
      </c>
      <c r="T20" s="235" t="str">
        <f>IF($Q20="","",VLOOKUP(MATCH($Q20,男子申込!$B$9:$B$108,0),男子申込!$A$9:$F$108,5))</f>
        <v/>
      </c>
      <c r="U20" s="234" t="str">
        <f>IF($Q20="","",VLOOKUP(MATCH($Q20,男子申込!$B$9:$B$108,0),男子申込!$A$9:$F$108,6))</f>
        <v/>
      </c>
      <c r="V20" s="236" t="str">
        <f>IF(VLOOKUP(MATCH($O20,$B$10:$B$184,0)+0,$A$10:$F$184,4)="","",VLOOKUP(MATCH($O20,$B$10:$B$184,0)+0,$A$10:$F$184,4))</f>
        <v/>
      </c>
      <c r="W20" s="237" t="str">
        <f>IF(VLOOKUP(MATCH($O20,$B$10:$B$184,0)+1,$A$10:$F$184,4)="","",VLOOKUP(MATCH($O20,$B$10:$B$184,0)+1,$A$10:$F$184,4))</f>
        <v/>
      </c>
      <c r="Y20">
        <f t="shared" si="2"/>
        <v>7</v>
      </c>
      <c r="Z20" s="176">
        <f>Z14+1</f>
        <v>2</v>
      </c>
      <c r="AA20" s="233">
        <v>1</v>
      </c>
      <c r="AB20" s="234" t="str">
        <f>IF(VLOOKUP(MATCH($Z20,$G$10:$G$184,0)+4,$A$10:$K$184,9)="","",VLOOKUP(MATCH($Z20,$G$10:$G$184,0)+4,$A$10:$K$184,9))</f>
        <v/>
      </c>
      <c r="AC20" s="234" t="str">
        <f>IF($AB20="","",VLOOKUP(MATCH($AB20,男子申込!$B$9:$B$108,0),男子申込!$A$9:$F$108,3))</f>
        <v/>
      </c>
      <c r="AD20" s="234" t="str">
        <f>IF($AB20="","",VLOOKUP(MATCH($AB20,男子申込!$B$9:$B$108,0),男子申込!$A$9:$F$108,4))</f>
        <v/>
      </c>
      <c r="AE20" s="235" t="str">
        <f>IF($AB20="","",VLOOKUP(MATCH($AB20,男子申込!$B$9:$B$108,0),男子申込!$A$9:$F$108,5))</f>
        <v/>
      </c>
      <c r="AF20" s="234" t="str">
        <f>IF($AB20="","",VLOOKUP(MATCH($AB20,男子申込!$B$9:$B$108,0),男子申込!$A$9:$F$108,6))</f>
        <v/>
      </c>
      <c r="AG20" s="236" t="str">
        <f>IF(VLOOKUP(MATCH($Z20,$G$10:$G$184,0)+0,$A$10:$K$184,9)="","",VLOOKUP(MATCH($Z20,$G$10:$G$184,0)+0,$A$10:$K$184,9))</f>
        <v/>
      </c>
      <c r="AH20" s="237" t="str">
        <f>IF(VLOOKUP(MATCH($O20,$G$10:$G$184,0)+1,$A$10:$K$184,9)="","",VLOOKUP(MATCH($O20,$G$10:$G$184,0)+1,$A$10:$K$184,9))</f>
        <v/>
      </c>
    </row>
    <row r="21" spans="1:34" ht="14.25">
      <c r="A21">
        <f t="shared" si="0"/>
        <v>12</v>
      </c>
      <c r="B21" s="176">
        <f>B10+1</f>
        <v>2</v>
      </c>
      <c r="C21" s="111"/>
      <c r="D21" s="162"/>
      <c r="E21" s="159" t="s">
        <v>21</v>
      </c>
      <c r="F21" s="115"/>
      <c r="G21" s="176">
        <f>G10+1</f>
        <v>2</v>
      </c>
      <c r="H21" s="111"/>
      <c r="I21" s="162"/>
      <c r="J21" s="159" t="s">
        <v>21</v>
      </c>
      <c r="K21" s="115"/>
      <c r="N21">
        <f t="shared" si="1"/>
        <v>8</v>
      </c>
      <c r="P21" s="225">
        <v>2</v>
      </c>
      <c r="Q21" s="226" t="str">
        <f>IF(VLOOKUP(MATCH($O20,$B$10:$B$184,0)+5,$A$10:$F$184,4)="","",VLOOKUP(MATCH($O20,$B$10:$B$184,0)+5,$A$10:$F$184,4))</f>
        <v/>
      </c>
      <c r="R21" s="226" t="str">
        <f>IF($Q21="","",VLOOKUP(MATCH($Q21,男子申込!$B$9:$B$108,0),男子申込!$A$9:$F$108,3))</f>
        <v/>
      </c>
      <c r="S21" s="226" t="str">
        <f>IF($Q21="","",VLOOKUP(MATCH($Q21,男子申込!$B$9:$B$108,0),男子申込!$A$9:$F$108,4))</f>
        <v/>
      </c>
      <c r="T21" s="227" t="str">
        <f>IF($Q21="","",VLOOKUP(MATCH($Q21,男子申込!$B$9:$B$108,0),男子申込!$A$9:$F$108,5))</f>
        <v/>
      </c>
      <c r="U21" s="226" t="str">
        <f>IF($Q21="","",VLOOKUP(MATCH($Q21,男子申込!$B$9:$B$108,0),男子申込!$A$9:$F$108,6))</f>
        <v/>
      </c>
      <c r="V21" s="226" t="str">
        <f>IF(Q21="","",V20)</f>
        <v/>
      </c>
      <c r="W21" s="228"/>
      <c r="Y21">
        <f t="shared" si="2"/>
        <v>8</v>
      </c>
      <c r="AA21" s="225">
        <v>2</v>
      </c>
      <c r="AB21" s="226" t="str">
        <f>IF(VLOOKUP(MATCH($Z20,$G$10:$G$184,0)+5,$A$10:$K$184,9)="","",VLOOKUP(MATCH($Z20,$G$10:$G$184,0)+5,$A$10:$K$184,9))</f>
        <v/>
      </c>
      <c r="AC21" s="226" t="str">
        <f>IF($AB21="","",VLOOKUP(MATCH($AB21,男子申込!$B$9:$B$108,0),男子申込!$A$9:$F$108,3))</f>
        <v/>
      </c>
      <c r="AD21" s="226" t="str">
        <f>IF($AB21="","",VLOOKUP(MATCH($AB21,男子申込!$B$9:$B$108,0),男子申込!$A$9:$F$108,4))</f>
        <v/>
      </c>
      <c r="AE21" s="227" t="str">
        <f>IF($AB21="","",VLOOKUP(MATCH($AB21,男子申込!$B$9:$B$108,0),男子申込!$A$9:$F$108,5))</f>
        <v/>
      </c>
      <c r="AF21" s="226" t="str">
        <f>IF($AB21="","",VLOOKUP(MATCH($AB21,男子申込!$B$9:$B$108,0),男子申込!$A$9:$F$108,6))</f>
        <v/>
      </c>
      <c r="AG21" s="226" t="str">
        <f>IF(AB21="","",AG20)</f>
        <v/>
      </c>
      <c r="AH21" s="228"/>
    </row>
    <row r="22" spans="1:34">
      <c r="A22">
        <f t="shared" si="0"/>
        <v>13</v>
      </c>
      <c r="D22" s="166"/>
      <c r="E22" s="160" t="s">
        <v>22</v>
      </c>
      <c r="F22" s="115"/>
      <c r="I22" s="166"/>
      <c r="J22" s="160" t="s">
        <v>22</v>
      </c>
      <c r="K22" s="115"/>
      <c r="N22">
        <f t="shared" si="1"/>
        <v>9</v>
      </c>
      <c r="P22" s="225">
        <v>3</v>
      </c>
      <c r="Q22" s="226" t="str">
        <f>IF(VLOOKUP(MATCH($O20,$B$10:$B$184,0)+6,$A$10:$F$184,4)="","",VLOOKUP(MATCH($O20,$B$10:$B$184,0)+6,$A$10:$F$184,4))</f>
        <v/>
      </c>
      <c r="R22" s="226" t="str">
        <f>IF($Q22="","",VLOOKUP(MATCH($Q22,男子申込!$B$9:$B$108,0),男子申込!$A$9:$F$108,3))</f>
        <v/>
      </c>
      <c r="S22" s="226" t="str">
        <f>IF($Q22="","",VLOOKUP(MATCH($Q22,男子申込!$B$9:$B$108,0),男子申込!$A$9:$F$108,4))</f>
        <v/>
      </c>
      <c r="T22" s="227" t="str">
        <f>IF($Q22="","",VLOOKUP(MATCH($Q22,男子申込!$B$9:$B$108,0),男子申込!$A$9:$F$108,5))</f>
        <v/>
      </c>
      <c r="U22" s="226" t="str">
        <f>IF($Q22="","",VLOOKUP(MATCH($Q22,男子申込!$B$9:$B$108,0),男子申込!$A$9:$F$108,6))</f>
        <v/>
      </c>
      <c r="V22" s="226" t="str">
        <f>IF(Q22="","",V20)</f>
        <v/>
      </c>
      <c r="W22" s="228"/>
      <c r="Y22">
        <f t="shared" si="2"/>
        <v>9</v>
      </c>
      <c r="AA22" s="225">
        <v>3</v>
      </c>
      <c r="AB22" s="226" t="str">
        <f>IF(VLOOKUP(MATCH($Z20,$G$10:$G$184,0)+6,$A$10:$K$184,9)="","",VLOOKUP(MATCH($Z20,$G$10:$G$184,0)+6,$A$10:$K$184,9))</f>
        <v/>
      </c>
      <c r="AC22" s="226" t="str">
        <f>IF($AB22="","",VLOOKUP(MATCH($AB22,男子申込!$B$9:$B$108,0),男子申込!$A$9:$F$108,3))</f>
        <v/>
      </c>
      <c r="AD22" s="226" t="str">
        <f>IF($AB22="","",VLOOKUP(MATCH($AB22,男子申込!$B$9:$B$108,0),男子申込!$A$9:$F$108,4))</f>
        <v/>
      </c>
      <c r="AE22" s="227" t="str">
        <f>IF($AB22="","",VLOOKUP(MATCH($AB22,男子申込!$B$9:$B$108,0),男子申込!$A$9:$F$108,5))</f>
        <v/>
      </c>
      <c r="AF22" s="226" t="str">
        <f>IF($AB22="","",VLOOKUP(MATCH($AB22,男子申込!$B$9:$B$108,0),男子申込!$A$9:$F$108,6))</f>
        <v/>
      </c>
      <c r="AG22" s="226" t="str">
        <f>IF(AB22="","",AG20)</f>
        <v/>
      </c>
      <c r="AH22" s="228"/>
    </row>
    <row r="23" spans="1:34">
      <c r="A23">
        <f t="shared" si="0"/>
        <v>14</v>
      </c>
      <c r="D23" s="175" t="s">
        <v>66</v>
      </c>
      <c r="E23" s="407" t="str">
        <f>IF(D25="","",VLOOKUP(MATCH(D25,男子申込!$B$9:$B$198,0),男子申込!$A$9:$F$198,6)&amp;D21)</f>
        <v/>
      </c>
      <c r="F23" s="408"/>
      <c r="I23" s="175" t="s">
        <v>66</v>
      </c>
      <c r="J23" s="407" t="str">
        <f>IF(I25="","",VLOOKUP(MATCH(I25,男子申込!$B$9:$B$198,0),男子申込!$A$9:$F$198,6)&amp;I21)</f>
        <v/>
      </c>
      <c r="K23" s="408"/>
      <c r="N23">
        <f t="shared" si="1"/>
        <v>10</v>
      </c>
      <c r="P23" s="225">
        <v>4</v>
      </c>
      <c r="Q23" s="226" t="str">
        <f>IF(VLOOKUP(MATCH($O20,$B$10:$B$184,0)+7,$A$10:$F$184,4)="","",VLOOKUP(MATCH($O20,$B$10:$B$184,0)+7,$A$10:$F$184,4))</f>
        <v/>
      </c>
      <c r="R23" s="226" t="str">
        <f>IF($Q23="","",VLOOKUP(MATCH($Q23,男子申込!$B$9:$B$108,0),男子申込!$A$9:$F$108,3))</f>
        <v/>
      </c>
      <c r="S23" s="226" t="str">
        <f>IF($Q23="","",VLOOKUP(MATCH($Q23,男子申込!$B$9:$B$108,0),男子申込!$A$9:$F$108,4))</f>
        <v/>
      </c>
      <c r="T23" s="227" t="str">
        <f>IF($Q23="","",VLOOKUP(MATCH($Q23,男子申込!$B$9:$B$108,0),男子申込!$A$9:$F$108,5))</f>
        <v/>
      </c>
      <c r="U23" s="226" t="str">
        <f>IF($Q23="","",VLOOKUP(MATCH($Q23,男子申込!$B$9:$B$108,0),男子申込!$A$9:$F$108,6))</f>
        <v/>
      </c>
      <c r="V23" s="226" t="str">
        <f>IF(Q23="","",V20)</f>
        <v/>
      </c>
      <c r="W23" s="228"/>
      <c r="Y23">
        <f t="shared" si="2"/>
        <v>10</v>
      </c>
      <c r="AA23" s="225">
        <v>4</v>
      </c>
      <c r="AB23" s="226" t="str">
        <f>IF(VLOOKUP(MATCH($Z20,$G$10:$G$184,0)+7,$A$10:$K$184,9)="","",VLOOKUP(MATCH($Z20,$G$10:$G$184,0)+7,$A$10:$K$184,9))</f>
        <v/>
      </c>
      <c r="AC23" s="226" t="str">
        <f>IF($AB23="","",VLOOKUP(MATCH($AB23,男子申込!$B$9:$B$108,0),男子申込!$A$9:$F$108,3))</f>
        <v/>
      </c>
      <c r="AD23" s="226" t="str">
        <f>IF($AB23="","",VLOOKUP(MATCH($AB23,男子申込!$B$9:$B$108,0),男子申込!$A$9:$F$108,4))</f>
        <v/>
      </c>
      <c r="AE23" s="227" t="str">
        <f>IF($AB23="","",VLOOKUP(MATCH($AB23,男子申込!$B$9:$B$108,0),男子申込!$A$9:$F$108,5))</f>
        <v/>
      </c>
      <c r="AF23" s="226" t="str">
        <f>IF($AB23="","",VLOOKUP(MATCH($AB23,男子申込!$B$9:$B$108,0),男子申込!$A$9:$F$108,6))</f>
        <v/>
      </c>
      <c r="AG23" s="226" t="str">
        <f>IF(AB23="","",AG20)</f>
        <v/>
      </c>
      <c r="AH23" s="228"/>
    </row>
    <row r="24" spans="1:34">
      <c r="A24">
        <f t="shared" si="0"/>
        <v>15</v>
      </c>
      <c r="D24" s="172" t="s">
        <v>65</v>
      </c>
      <c r="E24" s="173" t="s">
        <v>23</v>
      </c>
      <c r="F24" s="174" t="s">
        <v>0</v>
      </c>
      <c r="I24" s="172" t="s">
        <v>65</v>
      </c>
      <c r="J24" s="173" t="s">
        <v>23</v>
      </c>
      <c r="K24" s="174" t="s">
        <v>0</v>
      </c>
      <c r="N24">
        <f t="shared" si="1"/>
        <v>11</v>
      </c>
      <c r="P24" s="225">
        <v>5</v>
      </c>
      <c r="Q24" s="226" t="str">
        <f>IF(VLOOKUP(MATCH($O20,$B$10:$B$184,0)+8,$A$10:$F$184,4)="","",VLOOKUP(MATCH($O20,$B$10:$B$184,0)+8,$A$10:$F$184,4))</f>
        <v/>
      </c>
      <c r="R24" s="226" t="str">
        <f>IF($Q24="","",VLOOKUP(MATCH($Q24,男子申込!$B$9:$B$108,0),男子申込!$A$9:$F$108,3))</f>
        <v/>
      </c>
      <c r="S24" s="226" t="str">
        <f>IF($Q24="","",VLOOKUP(MATCH($Q24,男子申込!$B$9:$B$108,0),男子申込!$A$9:$F$108,4))</f>
        <v/>
      </c>
      <c r="T24" s="227" t="str">
        <f>IF($Q24="","",VLOOKUP(MATCH($Q24,男子申込!$B$9:$B$108,0),男子申込!$A$9:$F$108,5))</f>
        <v/>
      </c>
      <c r="U24" s="226" t="str">
        <f>IF($Q24="","",VLOOKUP(MATCH($Q24,男子申込!$B$9:$B$108,0),男子申込!$A$9:$F$108,6))</f>
        <v/>
      </c>
      <c r="V24" s="226" t="str">
        <f>IF(Q24="","",IF(U24="","",V20))</f>
        <v/>
      </c>
      <c r="W24" s="228"/>
      <c r="Y24">
        <f t="shared" si="2"/>
        <v>11</v>
      </c>
      <c r="AA24" s="225">
        <v>5</v>
      </c>
      <c r="AB24" s="226" t="str">
        <f>IF(VLOOKUP(MATCH($Z20,$G$10:$G$184,0)+8,$A$10:$K$184,9)="","",VLOOKUP(MATCH($Z20,$G$10:$G$184,0)+8,$A$10:$K$184,9))</f>
        <v/>
      </c>
      <c r="AC24" s="226" t="str">
        <f>IF($AB24="","",VLOOKUP(MATCH($AB24,男子申込!$B$9:$B$108,0),男子申込!$A$9:$F$108,3))</f>
        <v/>
      </c>
      <c r="AD24" s="226" t="str">
        <f>IF($AB24="","",VLOOKUP(MATCH($AB24,男子申込!$B$9:$B$108,0),男子申込!$A$9:$F$108,4))</f>
        <v/>
      </c>
      <c r="AE24" s="227" t="str">
        <f>IF($AB24="","",VLOOKUP(MATCH($AB24,男子申込!$B$9:$B$108,0),男子申込!$A$9:$F$108,5))</f>
        <v/>
      </c>
      <c r="AF24" s="226" t="str">
        <f>IF($AB24="","",VLOOKUP(MATCH($AB24,男子申込!$B$9:$B$108,0),男子申込!$A$9:$F$108,6))</f>
        <v/>
      </c>
      <c r="AG24" s="226" t="str">
        <f>IF(AB24="","",IF(AF24="","",AG20))</f>
        <v/>
      </c>
      <c r="AH24" s="228"/>
    </row>
    <row r="25" spans="1:34">
      <c r="A25">
        <f t="shared" si="0"/>
        <v>16</v>
      </c>
      <c r="C25">
        <v>1</v>
      </c>
      <c r="D25" s="164"/>
      <c r="E25" s="161" t="str">
        <f>IF(ISERROR(MATCH(D25,男子申込!$B$9:$B$198,0)),"",VLOOKUP(MATCH(D25,男子申込!$B$9:$B$198,0),男子申込!$A$9:$F$198,3))</f>
        <v/>
      </c>
      <c r="F25" s="113" t="str">
        <f>IF(ISERROR(MATCH(D25,男子申込!$B$9:$B$198,0)),"",VLOOKUP(MATCH(D25,男子申込!$B$9:$B$198,0),男子申込!$A$9:$F$198,5))</f>
        <v/>
      </c>
      <c r="H25">
        <v>1</v>
      </c>
      <c r="I25" s="164"/>
      <c r="J25" s="161" t="str">
        <f>IF(ISERROR(MATCH(I25,男子申込!$B$9:$B$198,0)),"",VLOOKUP(MATCH(I25,男子申込!$B$9:$B$198,0),男子申込!$A$9:$F$198,3))</f>
        <v/>
      </c>
      <c r="K25" s="113" t="str">
        <f>IF(ISERROR(MATCH(I25,男子申込!$B$9:$B$198,0)),"",VLOOKUP(MATCH(I25,男子申込!$B$9:$B$198,0),男子申込!$A$9:$F$198,5))</f>
        <v/>
      </c>
      <c r="N25">
        <f t="shared" si="1"/>
        <v>12</v>
      </c>
      <c r="O25" s="219"/>
      <c r="P25" s="238">
        <v>6</v>
      </c>
      <c r="Q25" s="239" t="str">
        <f>IF(VLOOKUP(MATCH($O20,$B$10:$B$184,0)+9,$A$10:$F$184,4)="","",VLOOKUP(MATCH($O20,$B$10:$B$184,0)+9,$A$10:$F$184,4))</f>
        <v/>
      </c>
      <c r="R25" s="239" t="str">
        <f>IF($Q25="","",VLOOKUP(MATCH($Q25,男子申込!$B$9:$B$108,0),男子申込!$A$9:$F$108,3))</f>
        <v/>
      </c>
      <c r="S25" s="239" t="str">
        <f>IF($Q25="","",VLOOKUP(MATCH($Q25,男子申込!$B$9:$B$108,0),男子申込!$A$9:$F$108,4))</f>
        <v/>
      </c>
      <c r="T25" s="240" t="str">
        <f>IF($Q25="","",VLOOKUP(MATCH($Q25,男子申込!$B$9:$B$108,0),男子申込!$A$9:$F$108,5))</f>
        <v/>
      </c>
      <c r="U25" s="239" t="str">
        <f>IF($Q25="","",VLOOKUP(MATCH($Q25,男子申込!$B$9:$B$108,0),男子申込!$A$9:$F$108,6))</f>
        <v/>
      </c>
      <c r="V25" s="239" t="str">
        <f>IF(Q25="","",IF(U25="","",V20))</f>
        <v/>
      </c>
      <c r="W25" s="228"/>
      <c r="Y25">
        <f t="shared" si="2"/>
        <v>12</v>
      </c>
      <c r="Z25" s="219"/>
      <c r="AA25" s="238">
        <v>6</v>
      </c>
      <c r="AB25" s="239" t="str">
        <f>IF(VLOOKUP(MATCH($Z20,$G$10:$G$184,0)+9,$A$10:$K$184,9)="","",VLOOKUP(MATCH($Z20,$G$10:$G$184,0)+9,$A$10:$K$184,9))</f>
        <v/>
      </c>
      <c r="AC25" s="239" t="str">
        <f>IF($AB25="","",VLOOKUP(MATCH($AB25,男子申込!$B$9:$B$108,0),男子申込!$A$9:$F$108,3))</f>
        <v/>
      </c>
      <c r="AD25" s="239" t="str">
        <f>IF($AB25="","",VLOOKUP(MATCH($AB25,男子申込!$B$9:$B$108,0),男子申込!$A$9:$F$108,4))</f>
        <v/>
      </c>
      <c r="AE25" s="240" t="str">
        <f>IF($AB25="","",VLOOKUP(MATCH($AB25,男子申込!$B$9:$B$108,0),男子申込!$A$9:$F$108,5))</f>
        <v/>
      </c>
      <c r="AF25" s="239" t="str">
        <f>IF($AB25="","",VLOOKUP(MATCH($AB25,男子申込!$B$9:$B$108,0),男子申込!$A$9:$F$108,6))</f>
        <v/>
      </c>
      <c r="AG25" s="239" t="str">
        <f>IF(AB25="","",IF(AF25="","",AG20))</f>
        <v/>
      </c>
      <c r="AH25" s="228"/>
    </row>
    <row r="26" spans="1:34" ht="14.25">
      <c r="A26">
        <f t="shared" si="0"/>
        <v>17</v>
      </c>
      <c r="C26">
        <v>2</v>
      </c>
      <c r="D26" s="165"/>
      <c r="E26" s="161" t="str">
        <f>IF(ISERROR(MATCH(D26,男子申込!$B$9:$B$198,0)),"",VLOOKUP(MATCH(D26,男子申込!$B$9:$B$198,0),男子申込!$A$9:$F$198,3))</f>
        <v/>
      </c>
      <c r="F26" s="113" t="str">
        <f>IF(ISERROR(MATCH(D26,男子申込!$B$9:$B$198,0)),"",VLOOKUP(MATCH(D26,男子申込!$B$9:$B$198,0),男子申込!$A$9:$F$198,5))</f>
        <v/>
      </c>
      <c r="H26">
        <v>2</v>
      </c>
      <c r="I26" s="165"/>
      <c r="J26" s="161" t="str">
        <f>IF(ISERROR(MATCH(I26,男子申込!$B$9:$B$198,0)),"",VLOOKUP(MATCH(I26,男子申込!$B$9:$B$198,0),男子申込!$A$9:$F$198,3))</f>
        <v/>
      </c>
      <c r="K26" s="113" t="str">
        <f>IF(ISERROR(MATCH(I26,男子申込!$B$9:$B$198,0)),"",VLOOKUP(MATCH(I26,男子申込!$B$9:$B$198,0),男子申込!$A$9:$F$198,5))</f>
        <v/>
      </c>
      <c r="N26">
        <f t="shared" si="1"/>
        <v>13</v>
      </c>
      <c r="O26" s="176">
        <f>O20+1</f>
        <v>3</v>
      </c>
      <c r="P26" s="233">
        <v>1</v>
      </c>
      <c r="Q26" s="236" t="str">
        <f>IF(VLOOKUP(MATCH($O26,$B$10:$B$184,0)+4,$A$10:$F$184,4)="","",VLOOKUP(MATCH($O26,$B$10:$B$184,0)+4,$A$10:$F$184,4))</f>
        <v/>
      </c>
      <c r="R26" s="234" t="str">
        <f>IF($Q26="","",VLOOKUP(MATCH($Q26,男子申込!$B$9:$B$108,0),男子申込!$A$9:$F$108,3))</f>
        <v/>
      </c>
      <c r="S26" s="234" t="str">
        <f>IF($Q26="","",VLOOKUP(MATCH($Q26,男子申込!$B$9:$B$108,0),男子申込!$A$9:$F$108,4))</f>
        <v/>
      </c>
      <c r="T26" s="235" t="str">
        <f>IF($Q26="","",VLOOKUP(MATCH($Q26,男子申込!$B$9:$B$108,0),男子申込!$A$9:$F$108,5))</f>
        <v/>
      </c>
      <c r="U26" s="234" t="str">
        <f>IF($Q26="","",VLOOKUP(MATCH($Q26,男子申込!$B$9:$B$108,0),男子申込!$A$9:$F$108,6))</f>
        <v/>
      </c>
      <c r="V26" s="236" t="str">
        <f>IF(VLOOKUP(MATCH($O26,$B$10:$B$184,0)+0,$A$10:$F$184,4)="","",VLOOKUP(MATCH($O26,$B$10:$B$184,0)+0,$A$10:$F$184,4))</f>
        <v/>
      </c>
      <c r="W26" s="237" t="str">
        <f>IF(VLOOKUP(MATCH($O26,$B$10:$B$184,0)+1,$A$10:$F$184,4)="","",VLOOKUP(MATCH($O26,$B$10:$B$184,0)+1,$A$10:$F$184,4))</f>
        <v/>
      </c>
      <c r="Y26">
        <f t="shared" si="2"/>
        <v>13</v>
      </c>
      <c r="Z26" s="176">
        <f>Z20+1</f>
        <v>3</v>
      </c>
      <c r="AA26" s="233">
        <v>1</v>
      </c>
      <c r="AB26" s="234" t="str">
        <f>IF(VLOOKUP(MATCH($Z26,$G$10:$G$184,0)+4,$A$10:$K$184,9)="","",VLOOKUP(MATCH($Z26,$G$10:$G$184,0)+4,$A$10:$K$184,9))</f>
        <v/>
      </c>
      <c r="AC26" s="234" t="str">
        <f>IF($AB26="","",VLOOKUP(MATCH($AB26,男子申込!$B$9:$B$108,0),男子申込!$A$9:$F$108,3))</f>
        <v/>
      </c>
      <c r="AD26" s="234" t="str">
        <f>IF($AB26="","",VLOOKUP(MATCH($AB26,男子申込!$B$9:$B$108,0),男子申込!$A$9:$F$108,4))</f>
        <v/>
      </c>
      <c r="AE26" s="235" t="str">
        <f>IF($AB26="","",VLOOKUP(MATCH($AB26,男子申込!$B$9:$B$108,0),男子申込!$A$9:$F$108,5))</f>
        <v/>
      </c>
      <c r="AF26" s="234" t="str">
        <f>IF($AB26="","",VLOOKUP(MATCH($AB26,男子申込!$B$9:$B$108,0),男子申込!$A$9:$F$108,6))</f>
        <v/>
      </c>
      <c r="AG26" s="236" t="str">
        <f>IF(VLOOKUP(MATCH($Z26,$G$10:$G$184,0)+0,$A$10:$K$184,9)="","",VLOOKUP(MATCH($Z26,$G$10:$G$184,0)+0,$A$10:$K$184,9))</f>
        <v/>
      </c>
      <c r="AH26" s="237" t="str">
        <f>IF(VLOOKUP(MATCH($O26,$G$10:$G$184,0)+1,$A$10:$K$184,9)="","",VLOOKUP(MATCH($O26,$G$10:$G$184,0)+1,$A$10:$K$184,9))</f>
        <v/>
      </c>
    </row>
    <row r="27" spans="1:34">
      <c r="A27">
        <f t="shared" si="0"/>
        <v>18</v>
      </c>
      <c r="C27">
        <v>3</v>
      </c>
      <c r="D27" s="166"/>
      <c r="E27" s="161" t="str">
        <f>IF(ISERROR(MATCH(D27,男子申込!$B$9:$B$198,0)),"",VLOOKUP(MATCH(D27,男子申込!$B$9:$B$198,0),男子申込!$A$9:$F$198,3))</f>
        <v/>
      </c>
      <c r="F27" s="113" t="str">
        <f>IF(ISERROR(MATCH(D27,男子申込!$B$9:$B$198,0)),"",VLOOKUP(MATCH(D27,男子申込!$B$9:$B$198,0),男子申込!$A$9:$F$198,5))</f>
        <v/>
      </c>
      <c r="H27">
        <v>3</v>
      </c>
      <c r="I27" s="166"/>
      <c r="J27" s="161" t="str">
        <f>IF(ISERROR(MATCH(I27,男子申込!$B$9:$B$198,0)),"",VLOOKUP(MATCH(I27,男子申込!$B$9:$B$198,0),男子申込!$A$9:$F$198,3))</f>
        <v/>
      </c>
      <c r="K27" s="113" t="str">
        <f>IF(ISERROR(MATCH(I27,男子申込!$B$9:$B$198,0)),"",VLOOKUP(MATCH(I27,男子申込!$B$9:$B$198,0),男子申込!$A$9:$F$198,5))</f>
        <v/>
      </c>
      <c r="N27">
        <f t="shared" si="1"/>
        <v>14</v>
      </c>
      <c r="P27" s="225">
        <v>2</v>
      </c>
      <c r="Q27" s="226" t="str">
        <f>IF(VLOOKUP(MATCH($O26,$B$10:$B$184,0)+5,$A$10:$F$184,4)="","",VLOOKUP(MATCH($O26,$B$10:$B$184,0)+5,$A$10:$F$184,4))</f>
        <v/>
      </c>
      <c r="R27" s="226" t="str">
        <f>IF($Q27="","",VLOOKUP(MATCH($Q27,男子申込!$B$9:$B$108,0),男子申込!$A$9:$F$108,3))</f>
        <v/>
      </c>
      <c r="S27" s="226" t="str">
        <f>IF($Q27="","",VLOOKUP(MATCH($Q27,男子申込!$B$9:$B$108,0),男子申込!$A$9:$F$108,4))</f>
        <v/>
      </c>
      <c r="T27" s="227" t="str">
        <f>IF($Q27="","",VLOOKUP(MATCH($Q27,男子申込!$B$9:$B$108,0),男子申込!$A$9:$F$108,5))</f>
        <v/>
      </c>
      <c r="U27" s="226" t="str">
        <f>IF($Q27="","",VLOOKUP(MATCH($Q27,男子申込!$B$9:$B$108,0),男子申込!$A$9:$F$108,6))</f>
        <v/>
      </c>
      <c r="V27" s="226" t="str">
        <f>IF(Q27="","",V26)</f>
        <v/>
      </c>
      <c r="W27" s="228"/>
      <c r="Y27">
        <f t="shared" si="2"/>
        <v>14</v>
      </c>
      <c r="AA27" s="225">
        <v>2</v>
      </c>
      <c r="AB27" s="226" t="str">
        <f>IF(VLOOKUP(MATCH($Z26,$G$10:$G$184,0)+5,$A$10:$K$184,9)="","",VLOOKUP(MATCH($Z26,$G$10:$G$184,0)+5,$A$10:$K$184,9))</f>
        <v/>
      </c>
      <c r="AC27" s="226" t="str">
        <f>IF($AB27="","",VLOOKUP(MATCH($AB27,男子申込!$B$9:$B$108,0),男子申込!$A$9:$F$108,3))</f>
        <v/>
      </c>
      <c r="AD27" s="226" t="str">
        <f>IF($AB27="","",VLOOKUP(MATCH($AB27,男子申込!$B$9:$B$108,0),男子申込!$A$9:$F$108,4))</f>
        <v/>
      </c>
      <c r="AE27" s="227" t="str">
        <f>IF($AB27="","",VLOOKUP(MATCH($AB27,男子申込!$B$9:$B$108,0),男子申込!$A$9:$F$108,5))</f>
        <v/>
      </c>
      <c r="AF27" s="226" t="str">
        <f>IF($AB27="","",VLOOKUP(MATCH($AB27,男子申込!$B$9:$B$108,0),男子申込!$A$9:$F$108,6))</f>
        <v/>
      </c>
      <c r="AG27" s="226" t="str">
        <f>IF(AB27="","",AG26)</f>
        <v/>
      </c>
      <c r="AH27" s="228"/>
    </row>
    <row r="28" spans="1:34">
      <c r="A28">
        <f t="shared" si="0"/>
        <v>19</v>
      </c>
      <c r="C28">
        <v>4</v>
      </c>
      <c r="D28" s="167"/>
      <c r="E28" s="161" t="str">
        <f>IF(ISERROR(MATCH(D28,男子申込!$B$9:$B$198,0)),"",VLOOKUP(MATCH(D28,男子申込!$B$9:$B$198,0),男子申込!$A$9:$F$198,3))</f>
        <v/>
      </c>
      <c r="F28" s="113" t="str">
        <f>IF(ISERROR(MATCH(D28,男子申込!$B$9:$B$198,0)),"",VLOOKUP(MATCH(D28,男子申込!$B$9:$B$198,0),男子申込!$A$9:$F$198,5))</f>
        <v/>
      </c>
      <c r="H28">
        <v>4</v>
      </c>
      <c r="I28" s="167"/>
      <c r="J28" s="161" t="str">
        <f>IF(ISERROR(MATCH(I28,男子申込!$B$9:$B$198,0)),"",VLOOKUP(MATCH(I28,男子申込!$B$9:$B$198,0),男子申込!$A$9:$F$198,3))</f>
        <v/>
      </c>
      <c r="K28" s="113" t="str">
        <f>IF(ISERROR(MATCH(I28,男子申込!$B$9:$B$198,0)),"",VLOOKUP(MATCH(I28,男子申込!$B$9:$B$198,0),男子申込!$A$9:$F$198,5))</f>
        <v/>
      </c>
      <c r="N28">
        <f t="shared" si="1"/>
        <v>15</v>
      </c>
      <c r="P28" s="225">
        <v>3</v>
      </c>
      <c r="Q28" s="226" t="str">
        <f>IF(VLOOKUP(MATCH($O26,$B$10:$B$184,0)+6,$A$10:$F$184,4)="","",VLOOKUP(MATCH($O26,$B$10:$B$184,0)+6,$A$10:$F$184,4))</f>
        <v/>
      </c>
      <c r="R28" s="226" t="str">
        <f>IF($Q28="","",VLOOKUP(MATCH($Q28,男子申込!$B$9:$B$108,0),男子申込!$A$9:$F$108,3))</f>
        <v/>
      </c>
      <c r="S28" s="226" t="str">
        <f>IF($Q28="","",VLOOKUP(MATCH($Q28,男子申込!$B$9:$B$108,0),男子申込!$A$9:$F$108,4))</f>
        <v/>
      </c>
      <c r="T28" s="227" t="str">
        <f>IF($Q28="","",VLOOKUP(MATCH($Q28,男子申込!$B$9:$B$108,0),男子申込!$A$9:$F$108,5))</f>
        <v/>
      </c>
      <c r="U28" s="226" t="str">
        <f>IF($Q28="","",VLOOKUP(MATCH($Q28,男子申込!$B$9:$B$108,0),男子申込!$A$9:$F$108,6))</f>
        <v/>
      </c>
      <c r="V28" s="226" t="str">
        <f>IF(Q28="","",V26)</f>
        <v/>
      </c>
      <c r="W28" s="228"/>
      <c r="Y28">
        <f t="shared" si="2"/>
        <v>15</v>
      </c>
      <c r="AA28" s="225">
        <v>3</v>
      </c>
      <c r="AB28" s="226" t="str">
        <f>IF(VLOOKUP(MATCH($Z26,$G$10:$G$184,0)+6,$A$10:$K$184,9)="","",VLOOKUP(MATCH($Z26,$G$10:$G$184,0)+6,$A$10:$K$184,9))</f>
        <v/>
      </c>
      <c r="AC28" s="226" t="str">
        <f>IF($AB28="","",VLOOKUP(MATCH($AB28,男子申込!$B$9:$B$108,0),男子申込!$A$9:$F$108,3))</f>
        <v/>
      </c>
      <c r="AD28" s="226" t="str">
        <f>IF($AB28="","",VLOOKUP(MATCH($AB28,男子申込!$B$9:$B$108,0),男子申込!$A$9:$F$108,4))</f>
        <v/>
      </c>
      <c r="AE28" s="227" t="str">
        <f>IF($AB28="","",VLOOKUP(MATCH($AB28,男子申込!$B$9:$B$108,0),男子申込!$A$9:$F$108,5))</f>
        <v/>
      </c>
      <c r="AF28" s="226" t="str">
        <f>IF($AB28="","",VLOOKUP(MATCH($AB28,男子申込!$B$9:$B$108,0),男子申込!$A$9:$F$108,6))</f>
        <v/>
      </c>
      <c r="AG28" s="226" t="str">
        <f>IF(AB28="","",AG26)</f>
        <v/>
      </c>
      <c r="AH28" s="228"/>
    </row>
    <row r="29" spans="1:34">
      <c r="A29">
        <f t="shared" si="0"/>
        <v>20</v>
      </c>
      <c r="C29">
        <v>5</v>
      </c>
      <c r="D29" s="166"/>
      <c r="E29" s="161" t="str">
        <f>IF(ISERROR(MATCH(D29,男子申込!$B$9:$B$198,0)),"",VLOOKUP(MATCH(D29,男子申込!$B$9:$B$198,0),男子申込!$A$9:$F$198,3))</f>
        <v/>
      </c>
      <c r="F29" s="113" t="str">
        <f>IF(ISERROR(MATCH(D29,男子申込!$B$9:$B$198,0)),"",VLOOKUP(MATCH(D29,男子申込!$B$9:$B$198,0),男子申込!$A$9:$F$198,5))</f>
        <v/>
      </c>
      <c r="H29">
        <v>5</v>
      </c>
      <c r="I29" s="171"/>
      <c r="J29" s="161" t="str">
        <f>IF(ISERROR(MATCH(I29,男子申込!$B$9:$B$198,0)),"",VLOOKUP(MATCH(I29,男子申込!$B$9:$B$198,0),男子申込!$A$9:$F$198,3))</f>
        <v/>
      </c>
      <c r="K29" s="113" t="str">
        <f>IF(ISERROR(MATCH(I29,男子申込!$B$9:$B$198,0)),"",VLOOKUP(MATCH(I29,男子申込!$B$9:$B$198,0),男子申込!$A$9:$F$198,5))</f>
        <v/>
      </c>
      <c r="N29">
        <f t="shared" si="1"/>
        <v>16</v>
      </c>
      <c r="P29" s="225">
        <v>4</v>
      </c>
      <c r="Q29" s="226" t="str">
        <f>IF(VLOOKUP(MATCH($O26,$B$10:$B$184,0)+7,$A$10:$F$184,4)="","",VLOOKUP(MATCH($O26,$B$10:$B$184,0)+7,$A$10:$F$184,4))</f>
        <v/>
      </c>
      <c r="R29" s="226" t="str">
        <f>IF($Q29="","",VLOOKUP(MATCH($Q29,男子申込!$B$9:$B$108,0),男子申込!$A$9:$F$108,3))</f>
        <v/>
      </c>
      <c r="S29" s="226" t="str">
        <f>IF($Q29="","",VLOOKUP(MATCH($Q29,男子申込!$B$9:$B$108,0),男子申込!$A$9:$F$108,4))</f>
        <v/>
      </c>
      <c r="T29" s="227" t="str">
        <f>IF($Q29="","",VLOOKUP(MATCH($Q29,男子申込!$B$9:$B$108,0),男子申込!$A$9:$F$108,5))</f>
        <v/>
      </c>
      <c r="U29" s="226" t="str">
        <f>IF($Q29="","",VLOOKUP(MATCH($Q29,男子申込!$B$9:$B$108,0),男子申込!$A$9:$F$108,6))</f>
        <v/>
      </c>
      <c r="V29" s="226" t="str">
        <f>IF(Q29="","",V26)</f>
        <v/>
      </c>
      <c r="W29" s="228"/>
      <c r="Y29">
        <f t="shared" si="2"/>
        <v>16</v>
      </c>
      <c r="AA29" s="225">
        <v>4</v>
      </c>
      <c r="AB29" s="226" t="str">
        <f>IF(VLOOKUP(MATCH($Z26,$G$10:$G$184,0)+7,$A$10:$K$184,9)="","",VLOOKUP(MATCH($Z26,$G$10:$G$184,0)+7,$A$10:$K$184,9))</f>
        <v/>
      </c>
      <c r="AC29" s="226" t="str">
        <f>IF($AB29="","",VLOOKUP(MATCH($AB29,男子申込!$B$9:$B$108,0),男子申込!$A$9:$F$108,3))</f>
        <v/>
      </c>
      <c r="AD29" s="226" t="str">
        <f>IF($AB29="","",VLOOKUP(MATCH($AB29,男子申込!$B$9:$B$108,0),男子申込!$A$9:$F$108,4))</f>
        <v/>
      </c>
      <c r="AE29" s="227" t="str">
        <f>IF($AB29="","",VLOOKUP(MATCH($AB29,男子申込!$B$9:$B$108,0),男子申込!$A$9:$F$108,5))</f>
        <v/>
      </c>
      <c r="AF29" s="226" t="str">
        <f>IF($AB29="","",VLOOKUP(MATCH($AB29,男子申込!$B$9:$B$108,0),男子申込!$A$9:$F$108,6))</f>
        <v/>
      </c>
      <c r="AG29" s="226" t="str">
        <f>IF(AB29="","",AG26)</f>
        <v/>
      </c>
      <c r="AH29" s="228"/>
    </row>
    <row r="30" spans="1:34">
      <c r="A30">
        <f t="shared" si="0"/>
        <v>21</v>
      </c>
      <c r="C30">
        <v>6</v>
      </c>
      <c r="D30" s="168"/>
      <c r="E30" s="161" t="str">
        <f>IF(ISERROR(MATCH(D30,男子申込!$B$9:$B$198,0)),"",VLOOKUP(MATCH(D30,男子申込!$B$9:$B$198,0),男子申込!$A$9:$F$198,3))</f>
        <v/>
      </c>
      <c r="F30" s="113" t="str">
        <f>IF(ISERROR(MATCH(D30,男子申込!$B$9:$B$198,0)),"",VLOOKUP(MATCH(D30,男子申込!$B$9:$B$198,0),男子申込!$A$9:$F$198,5))</f>
        <v/>
      </c>
      <c r="H30">
        <v>6</v>
      </c>
      <c r="I30" s="168"/>
      <c r="J30" s="161" t="str">
        <f>IF(ISERROR(MATCH(I30,男子申込!$B$9:$B$198,0)),"",VLOOKUP(MATCH(I30,男子申込!$B$9:$B$198,0),男子申込!$A$9:$F$198,3))</f>
        <v/>
      </c>
      <c r="K30" s="113" t="str">
        <f>IF(ISERROR(MATCH(I30,男子申込!$B$9:$B$198,0)),"",VLOOKUP(MATCH(I30,男子申込!$B$9:$B$198,0),男子申込!$A$9:$F$198,5))</f>
        <v/>
      </c>
      <c r="N30">
        <f t="shared" si="1"/>
        <v>17</v>
      </c>
      <c r="P30" s="225">
        <v>5</v>
      </c>
      <c r="Q30" s="226" t="str">
        <f>IF(VLOOKUP(MATCH($O26,$B$10:$B$184,0)+8,$A$10:$F$184,4)="","",VLOOKUP(MATCH($O26,$B$10:$B$184,0)+8,$A$10:$F$184,4))</f>
        <v/>
      </c>
      <c r="R30" s="226" t="str">
        <f>IF($Q30="","",VLOOKUP(MATCH($Q30,男子申込!$B$9:$B$108,0),男子申込!$A$9:$F$108,3))</f>
        <v/>
      </c>
      <c r="S30" s="226" t="str">
        <f>IF($Q30="","",VLOOKUP(MATCH($Q30,男子申込!$B$9:$B$108,0),男子申込!$A$9:$F$108,4))</f>
        <v/>
      </c>
      <c r="T30" s="227" t="str">
        <f>IF($Q30="","",VLOOKUP(MATCH($Q30,男子申込!$B$9:$B$108,0),男子申込!$A$9:$F$108,5))</f>
        <v/>
      </c>
      <c r="U30" s="226" t="str">
        <f>IF($Q30="","",VLOOKUP(MATCH($Q30,男子申込!$B$9:$B$108,0),男子申込!$A$9:$F$108,6))</f>
        <v/>
      </c>
      <c r="V30" s="226" t="str">
        <f>IF(Q30="","",IF(U30="","",V26))</f>
        <v/>
      </c>
      <c r="W30" s="228"/>
      <c r="Y30">
        <f t="shared" si="2"/>
        <v>17</v>
      </c>
      <c r="AA30" s="225">
        <v>5</v>
      </c>
      <c r="AB30" s="226" t="str">
        <f>IF(VLOOKUP(MATCH($Z26,$G$10:$G$184,0)+8,$A$10:$K$184,9)="","",VLOOKUP(MATCH($Z26,$G$10:$G$184,0)+8,$A$10:$K$184,9))</f>
        <v/>
      </c>
      <c r="AC30" s="226" t="str">
        <f>IF($AB30="","",VLOOKUP(MATCH($AB30,男子申込!$B$9:$B$108,0),男子申込!$A$9:$F$108,3))</f>
        <v/>
      </c>
      <c r="AD30" s="226" t="str">
        <f>IF($AB30="","",VLOOKUP(MATCH($AB30,男子申込!$B$9:$B$108,0),男子申込!$A$9:$F$108,4))</f>
        <v/>
      </c>
      <c r="AE30" s="227" t="str">
        <f>IF($AB30="","",VLOOKUP(MATCH($AB30,男子申込!$B$9:$B$108,0),男子申込!$A$9:$F$108,5))</f>
        <v/>
      </c>
      <c r="AF30" s="226" t="str">
        <f>IF($AB30="","",VLOOKUP(MATCH($AB30,男子申込!$B$9:$B$108,0),男子申込!$A$9:$F$108,6))</f>
        <v/>
      </c>
      <c r="AG30" s="226" t="str">
        <f>IF(AB30="","",IF(AF30="","",AG26))</f>
        <v/>
      </c>
      <c r="AH30" s="228"/>
    </row>
    <row r="31" spans="1:34">
      <c r="A31">
        <f t="shared" si="0"/>
        <v>22</v>
      </c>
      <c r="N31">
        <f t="shared" si="1"/>
        <v>18</v>
      </c>
      <c r="O31" s="219"/>
      <c r="P31" s="229">
        <v>6</v>
      </c>
      <c r="Q31" s="230" t="str">
        <f>IF(VLOOKUP(MATCH($O26,$B$10:$B$184,0)+9,$A$10:$F$184,4)="","",VLOOKUP(MATCH($O26,$B$10:$B$184,0)+9,$A$10:$F$184,4))</f>
        <v/>
      </c>
      <c r="R31" s="230" t="str">
        <f>IF($Q31="","",VLOOKUP(MATCH($Q31,男子申込!$B$9:$B$108,0),男子申込!$A$9:$F$108,3))</f>
        <v/>
      </c>
      <c r="S31" s="230" t="str">
        <f>IF($Q31="","",VLOOKUP(MATCH($Q31,男子申込!$B$9:$B$108,0),男子申込!$A$9:$F$108,4))</f>
        <v/>
      </c>
      <c r="T31" s="231" t="str">
        <f>IF($Q31="","",VLOOKUP(MATCH($Q31,男子申込!$B$9:$B$108,0),男子申込!$A$9:$F$108,5))</f>
        <v/>
      </c>
      <c r="U31" s="230" t="str">
        <f>IF($Q31="","",VLOOKUP(MATCH($Q31,男子申込!$B$9:$B$108,0),男子申込!$A$9:$F$108,6))</f>
        <v/>
      </c>
      <c r="V31" s="230" t="str">
        <f>IF(Q31="","",IF(U31="","",V26))</f>
        <v/>
      </c>
      <c r="W31" s="232"/>
      <c r="Y31">
        <f t="shared" si="2"/>
        <v>18</v>
      </c>
      <c r="Z31" s="219"/>
      <c r="AA31" s="229">
        <v>6</v>
      </c>
      <c r="AB31" s="239" t="str">
        <f>IF(VLOOKUP(MATCH($Z26,$G$10:$G$184,0)+9,$A$10:$K$184,9)="","",VLOOKUP(MATCH($Z26,$G$10:$G$184,0)+9,$A$10:$K$184,9))</f>
        <v/>
      </c>
      <c r="AC31" s="239" t="str">
        <f>IF($AB31="","",VLOOKUP(MATCH($AB31,男子申込!$B$9:$B$108,0),男子申込!$A$9:$F$108,3))</f>
        <v/>
      </c>
      <c r="AD31" s="239" t="str">
        <f>IF($AB31="","",VLOOKUP(MATCH($AB31,男子申込!$B$9:$B$108,0),男子申込!$A$9:$F$108,4))</f>
        <v/>
      </c>
      <c r="AE31" s="240" t="str">
        <f>IF($AB31="","",VLOOKUP(MATCH($AB31,男子申込!$B$9:$B$108,0),男子申込!$A$9:$F$108,5))</f>
        <v/>
      </c>
      <c r="AF31" s="239" t="str">
        <f>IF($AB31="","",VLOOKUP(MATCH($AB31,男子申込!$B$9:$B$108,0),男子申込!$A$9:$F$108,6))</f>
        <v/>
      </c>
      <c r="AG31" s="239" t="str">
        <f>IF(AB31="","",IF(AF31="","",AG26))</f>
        <v/>
      </c>
      <c r="AH31" s="228"/>
    </row>
    <row r="32" spans="1:34" ht="14.25">
      <c r="A32">
        <f t="shared" si="0"/>
        <v>23</v>
      </c>
      <c r="B32" s="176">
        <f>B21+1</f>
        <v>3</v>
      </c>
      <c r="C32" s="111"/>
      <c r="D32" s="162"/>
      <c r="E32" s="159" t="s">
        <v>21</v>
      </c>
      <c r="F32" s="115"/>
      <c r="G32" s="176">
        <f>G21+1</f>
        <v>3</v>
      </c>
      <c r="H32" s="111"/>
      <c r="I32" s="162"/>
      <c r="J32" s="159" t="s">
        <v>21</v>
      </c>
      <c r="K32" s="115"/>
      <c r="N32">
        <f t="shared" si="1"/>
        <v>19</v>
      </c>
      <c r="O32" s="176">
        <f>O26+1</f>
        <v>4</v>
      </c>
      <c r="P32" s="233">
        <v>1</v>
      </c>
      <c r="Q32" s="234" t="str">
        <f>IF(VLOOKUP(MATCH($O32,$B$10:$B$184,0)+4,$A$10:$F$184,4)="","",VLOOKUP(MATCH($O32,$B$10:$B$184,0)+4,$A$10:$F$184,4))</f>
        <v/>
      </c>
      <c r="R32" s="234" t="str">
        <f>IF($Q32="","",VLOOKUP(MATCH($Q32,男子申込!$B$9:$B$108,0),男子申込!$A$9:$F$108,3))</f>
        <v/>
      </c>
      <c r="S32" s="234" t="str">
        <f>IF($Q32="","",VLOOKUP(MATCH($Q32,男子申込!$B$9:$B$108,0),男子申込!$A$9:$F$108,4))</f>
        <v/>
      </c>
      <c r="T32" s="235" t="str">
        <f>IF($Q32="","",VLOOKUP(MATCH($Q32,男子申込!$B$9:$B$108,0),男子申込!$A$9:$F$108,5))</f>
        <v/>
      </c>
      <c r="U32" s="234" t="str">
        <f>IF($Q32="","",VLOOKUP(MATCH($Q32,男子申込!$B$9:$B$108,0),男子申込!$A$9:$F$108,6))</f>
        <v/>
      </c>
      <c r="V32" s="236" t="str">
        <f>IF(VLOOKUP(MATCH($O32,$B$10:$B$184,0)+0,$A$10:$F$184,4)="","",VLOOKUP(MATCH($O32,$B$10:$B$184,0)+0,$A$10:$F$184,4))</f>
        <v/>
      </c>
      <c r="W32" s="237" t="str">
        <f>IF(VLOOKUP(MATCH($O32,$B$10:$B$184,0)+1,$A$10:$F$184,4)="","",VLOOKUP(MATCH($O32,$B$10:$B$184,0)+1,$A$10:$F$184,4))</f>
        <v/>
      </c>
      <c r="Y32">
        <f t="shared" si="2"/>
        <v>19</v>
      </c>
      <c r="Z32" s="176">
        <f>Z26+1</f>
        <v>4</v>
      </c>
      <c r="AA32" s="233">
        <v>1</v>
      </c>
      <c r="AB32" s="234" t="str">
        <f>IF(VLOOKUP(MATCH($Z32,$G$10:$G$184,0)+4,$A$10:$K$184,9)="","",VLOOKUP(MATCH($Z32,$G$10:$G$184,0)+4,$A$10:$K$184,9))</f>
        <v/>
      </c>
      <c r="AC32" s="234" t="str">
        <f>IF($AB32="","",VLOOKUP(MATCH($AB32,男子申込!$B$9:$B$108,0),男子申込!$A$9:$F$108,3))</f>
        <v/>
      </c>
      <c r="AD32" s="234" t="str">
        <f>IF($AB32="","",VLOOKUP(MATCH($AB32,男子申込!$B$9:$B$108,0),男子申込!$A$9:$F$108,4))</f>
        <v/>
      </c>
      <c r="AE32" s="235" t="str">
        <f>IF($AB32="","",VLOOKUP(MATCH($AB32,男子申込!$B$9:$B$108,0),男子申込!$A$9:$F$108,5))</f>
        <v/>
      </c>
      <c r="AF32" s="234" t="str">
        <f>IF($AB32="","",VLOOKUP(MATCH($AB32,男子申込!$B$9:$B$108,0),男子申込!$A$9:$F$108,6))</f>
        <v/>
      </c>
      <c r="AG32" s="236" t="str">
        <f>IF(VLOOKUP(MATCH($Z32,$G$10:$G$184,0)+0,$A$10:$K$184,9)="","",VLOOKUP(MATCH($Z32,$G$10:$G$184,0)+0,$A$10:$K$184,9))</f>
        <v/>
      </c>
      <c r="AH32" s="237" t="str">
        <f>IF(VLOOKUP(MATCH($O32,$G$10:$G$184,0)+1,$A$10:$K$184,9)="","",VLOOKUP(MATCH($O32,$G$10:$G$184,0)+1,$A$10:$K$184,9))</f>
        <v/>
      </c>
    </row>
    <row r="33" spans="1:34">
      <c r="A33">
        <f t="shared" si="0"/>
        <v>24</v>
      </c>
      <c r="D33" s="163"/>
      <c r="E33" s="160" t="s">
        <v>22</v>
      </c>
      <c r="F33" s="115"/>
      <c r="I33" s="163"/>
      <c r="J33" s="160" t="s">
        <v>22</v>
      </c>
      <c r="K33" s="115"/>
      <c r="N33">
        <f t="shared" si="1"/>
        <v>20</v>
      </c>
      <c r="P33" s="225">
        <v>2</v>
      </c>
      <c r="Q33" s="226" t="str">
        <f>IF(VLOOKUP(MATCH($O32,$B$10:$B$184,0)+5,$A$10:$F$184,4)="","",VLOOKUP(MATCH($O32,$B$10:$B$184,0)+5,$A$10:$F$184,4))</f>
        <v/>
      </c>
      <c r="R33" s="226" t="str">
        <f>IF($Q33="","",VLOOKUP(MATCH($Q33,男子申込!$B$9:$B$108,0),男子申込!$A$9:$F$108,3))</f>
        <v/>
      </c>
      <c r="S33" s="226" t="str">
        <f>IF($Q33="","",VLOOKUP(MATCH($Q33,男子申込!$B$9:$B$108,0),男子申込!$A$9:$F$108,4))</f>
        <v/>
      </c>
      <c r="T33" s="227" t="str">
        <f>IF($Q33="","",VLOOKUP(MATCH($Q33,男子申込!$B$9:$B$108,0),男子申込!$A$9:$F$108,5))</f>
        <v/>
      </c>
      <c r="U33" s="226" t="str">
        <f>IF($Q33="","",VLOOKUP(MATCH($Q33,男子申込!$B$9:$B$108,0),男子申込!$A$9:$F$108,6))</f>
        <v/>
      </c>
      <c r="V33" s="226" t="str">
        <f>IF(Q33="","",V32)</f>
        <v/>
      </c>
      <c r="W33" s="228"/>
      <c r="Y33">
        <f t="shared" si="2"/>
        <v>20</v>
      </c>
      <c r="AA33" s="225">
        <v>2</v>
      </c>
      <c r="AB33" s="226" t="str">
        <f>IF(VLOOKUP(MATCH($Z32,$G$10:$G$184,0)+5,$A$10:$K$184,9)="","",VLOOKUP(MATCH($Z32,$G$10:$G$184,0)+5,$A$10:$K$184,9))</f>
        <v/>
      </c>
      <c r="AC33" s="226" t="str">
        <f>IF($AB33="","",VLOOKUP(MATCH($AB33,男子申込!$B$9:$B$108,0),男子申込!$A$9:$F$108,3))</f>
        <v/>
      </c>
      <c r="AD33" s="226" t="str">
        <f>IF($AB33="","",VLOOKUP(MATCH($AB33,男子申込!$B$9:$B$108,0),男子申込!$A$9:$F$108,4))</f>
        <v/>
      </c>
      <c r="AE33" s="227" t="str">
        <f>IF($AB33="","",VLOOKUP(MATCH($AB33,男子申込!$B$9:$B$108,0),男子申込!$A$9:$F$108,5))</f>
        <v/>
      </c>
      <c r="AF33" s="226" t="str">
        <f>IF($AB33="","",VLOOKUP(MATCH($AB33,男子申込!$B$9:$B$108,0),男子申込!$A$9:$F$108,6))</f>
        <v/>
      </c>
      <c r="AG33" s="226" t="str">
        <f>IF(AB33="","",AG32)</f>
        <v/>
      </c>
      <c r="AH33" s="228"/>
    </row>
    <row r="34" spans="1:34">
      <c r="A34">
        <f t="shared" si="0"/>
        <v>25</v>
      </c>
      <c r="D34" s="175" t="s">
        <v>66</v>
      </c>
      <c r="E34" s="407" t="str">
        <f>IF(D36="","",VLOOKUP(MATCH(D36,男子申込!$B$9:$B$198,0),男子申込!$A$9:$F$198,6)&amp;D32)</f>
        <v/>
      </c>
      <c r="F34" s="408"/>
      <c r="I34" s="175" t="s">
        <v>66</v>
      </c>
      <c r="J34" s="407" t="str">
        <f>IF(I36="","",VLOOKUP(MATCH(I36,男子申込!$B$9:$B$198,0),男子申込!$A$9:$F$198,6)&amp;I32)</f>
        <v/>
      </c>
      <c r="K34" s="408"/>
      <c r="N34">
        <f t="shared" si="1"/>
        <v>21</v>
      </c>
      <c r="P34" s="225">
        <v>3</v>
      </c>
      <c r="Q34" s="226" t="str">
        <f>IF(VLOOKUP(MATCH($O32,$B$10:$B$184,0)+6,$A$10:$F$184,4)="","",VLOOKUP(MATCH($O32,$B$10:$B$184,0)+6,$A$10:$F$184,4))</f>
        <v/>
      </c>
      <c r="R34" s="226" t="str">
        <f>IF($Q34="","",VLOOKUP(MATCH($Q34,男子申込!$B$9:$B$108,0),男子申込!$A$9:$F$108,3))</f>
        <v/>
      </c>
      <c r="S34" s="226" t="str">
        <f>IF($Q34="","",VLOOKUP(MATCH($Q34,男子申込!$B$9:$B$108,0),男子申込!$A$9:$F$108,4))</f>
        <v/>
      </c>
      <c r="T34" s="227" t="str">
        <f>IF($Q34="","",VLOOKUP(MATCH($Q34,男子申込!$B$9:$B$108,0),男子申込!$A$9:$F$108,5))</f>
        <v/>
      </c>
      <c r="U34" s="226" t="str">
        <f>IF($Q34="","",VLOOKUP(MATCH($Q34,男子申込!$B$9:$B$108,0),男子申込!$A$9:$F$108,6))</f>
        <v/>
      </c>
      <c r="V34" s="226" t="str">
        <f>IF(Q34="","",V32)</f>
        <v/>
      </c>
      <c r="W34" s="228"/>
      <c r="Y34">
        <f t="shared" si="2"/>
        <v>21</v>
      </c>
      <c r="AA34" s="225">
        <v>3</v>
      </c>
      <c r="AB34" s="226" t="str">
        <f>IF(VLOOKUP(MATCH($Z32,$G$10:$G$184,0)+6,$A$10:$K$184,9)="","",VLOOKUP(MATCH($Z32,$G$10:$G$184,0)+6,$A$10:$K$184,9))</f>
        <v/>
      </c>
      <c r="AC34" s="226" t="str">
        <f>IF($AB34="","",VLOOKUP(MATCH($AB34,男子申込!$B$9:$B$108,0),男子申込!$A$9:$F$108,3))</f>
        <v/>
      </c>
      <c r="AD34" s="226" t="str">
        <f>IF($AB34="","",VLOOKUP(MATCH($AB34,男子申込!$B$9:$B$108,0),男子申込!$A$9:$F$108,4))</f>
        <v/>
      </c>
      <c r="AE34" s="227" t="str">
        <f>IF($AB34="","",VLOOKUP(MATCH($AB34,男子申込!$B$9:$B$108,0),男子申込!$A$9:$F$108,5))</f>
        <v/>
      </c>
      <c r="AF34" s="226" t="str">
        <f>IF($AB34="","",VLOOKUP(MATCH($AB34,男子申込!$B$9:$B$108,0),男子申込!$A$9:$F$108,6))</f>
        <v/>
      </c>
      <c r="AG34" s="226" t="str">
        <f>IF(AB34="","",AG32)</f>
        <v/>
      </c>
      <c r="AH34" s="228"/>
    </row>
    <row r="35" spans="1:34">
      <c r="A35">
        <f t="shared" si="0"/>
        <v>26</v>
      </c>
      <c r="D35" s="172" t="s">
        <v>65</v>
      </c>
      <c r="E35" s="173" t="s">
        <v>23</v>
      </c>
      <c r="F35" s="174" t="s">
        <v>0</v>
      </c>
      <c r="I35" s="172" t="s">
        <v>65</v>
      </c>
      <c r="J35" s="173" t="s">
        <v>23</v>
      </c>
      <c r="K35" s="174" t="s">
        <v>0</v>
      </c>
      <c r="N35">
        <f t="shared" si="1"/>
        <v>22</v>
      </c>
      <c r="P35" s="225">
        <v>4</v>
      </c>
      <c r="Q35" s="226" t="str">
        <f>IF(VLOOKUP(MATCH($O32,$B$10:$B$184,0)+7,$A$10:$F$184,4)="","",VLOOKUP(MATCH($O32,$B$10:$B$184,0)+7,$A$10:$F$184,4))</f>
        <v/>
      </c>
      <c r="R35" s="226" t="str">
        <f>IF($Q35="","",VLOOKUP(MATCH($Q35,男子申込!$B$9:$B$108,0),男子申込!$A$9:$F$108,3))</f>
        <v/>
      </c>
      <c r="S35" s="226" t="str">
        <f>IF($Q35="","",VLOOKUP(MATCH($Q35,男子申込!$B$9:$B$108,0),男子申込!$A$9:$F$108,4))</f>
        <v/>
      </c>
      <c r="T35" s="227" t="str">
        <f>IF($Q35="","",VLOOKUP(MATCH($Q35,男子申込!$B$9:$B$108,0),男子申込!$A$9:$F$108,5))</f>
        <v/>
      </c>
      <c r="U35" s="226" t="str">
        <f>IF($Q35="","",VLOOKUP(MATCH($Q35,男子申込!$B$9:$B$108,0),男子申込!$A$9:$F$108,6))</f>
        <v/>
      </c>
      <c r="V35" s="226" t="str">
        <f>IF(Q35="","",V32)</f>
        <v/>
      </c>
      <c r="W35" s="228"/>
      <c r="Y35">
        <f t="shared" si="2"/>
        <v>22</v>
      </c>
      <c r="AA35" s="225">
        <v>4</v>
      </c>
      <c r="AB35" s="226" t="str">
        <f>IF(VLOOKUP(MATCH($Z32,$G$10:$G$184,0)+7,$A$10:$K$184,9)="","",VLOOKUP(MATCH($Z32,$G$10:$G$184,0)+7,$A$10:$K$184,9))</f>
        <v/>
      </c>
      <c r="AC35" s="226" t="str">
        <f>IF($AB35="","",VLOOKUP(MATCH($AB35,男子申込!$B$9:$B$108,0),男子申込!$A$9:$F$108,3))</f>
        <v/>
      </c>
      <c r="AD35" s="226" t="str">
        <f>IF($AB35="","",VLOOKUP(MATCH($AB35,男子申込!$B$9:$B$108,0),男子申込!$A$9:$F$108,4))</f>
        <v/>
      </c>
      <c r="AE35" s="227" t="str">
        <f>IF($AB35="","",VLOOKUP(MATCH($AB35,男子申込!$B$9:$B$108,0),男子申込!$A$9:$F$108,5))</f>
        <v/>
      </c>
      <c r="AF35" s="226" t="str">
        <f>IF($AB35="","",VLOOKUP(MATCH($AB35,男子申込!$B$9:$B$108,0),男子申込!$A$9:$F$108,6))</f>
        <v/>
      </c>
      <c r="AG35" s="226" t="str">
        <f>IF(AB35="","",AG32)</f>
        <v/>
      </c>
      <c r="AH35" s="228"/>
    </row>
    <row r="36" spans="1:34">
      <c r="A36">
        <f t="shared" si="0"/>
        <v>27</v>
      </c>
      <c r="C36">
        <v>1</v>
      </c>
      <c r="D36" s="164"/>
      <c r="E36" s="161" t="str">
        <f>IF(ISERROR(MATCH(D36,男子申込!$B$9:$B$198,0)),"",VLOOKUP(MATCH(D36,男子申込!$B$9:$B$198,0),男子申込!$A$9:$F$198,3))</f>
        <v/>
      </c>
      <c r="F36" s="113" t="str">
        <f>IF(ISERROR(MATCH(D36,男子申込!$B$9:$B$198,0)),"",VLOOKUP(MATCH(D36,男子申込!$B$9:$B$198,0),男子申込!$A$9:$F$198,5))</f>
        <v/>
      </c>
      <c r="H36">
        <v>1</v>
      </c>
      <c r="I36" s="164"/>
      <c r="J36" s="161" t="str">
        <f>IF(ISERROR(MATCH(I36,男子申込!$B$9:$B$198,0)),"",VLOOKUP(MATCH(I36,男子申込!$B$9:$B$198,0),男子申込!$A$9:$F$198,3))</f>
        <v/>
      </c>
      <c r="K36" s="113" t="str">
        <f>IF(ISERROR(MATCH(I36,男子申込!$B$9:$B$198,0)),"",VLOOKUP(MATCH(I36,男子申込!$B$9:$B$198,0),男子申込!$A$9:$F$198,5))</f>
        <v/>
      </c>
      <c r="N36">
        <f t="shared" si="1"/>
        <v>23</v>
      </c>
      <c r="P36" s="225">
        <v>5</v>
      </c>
      <c r="Q36" s="226" t="str">
        <f>IF(VLOOKUP(MATCH($O32,$B$10:$B$184,0)+8,$A$10:$F$184,4)="","",VLOOKUP(MATCH($O32,$B$10:$B$184,0)+8,$A$10:$F$184,4))</f>
        <v/>
      </c>
      <c r="R36" s="226" t="str">
        <f>IF($Q36="","",VLOOKUP(MATCH($Q36,男子申込!$B$9:$B$108,0),男子申込!$A$9:$F$108,3))</f>
        <v/>
      </c>
      <c r="S36" s="226" t="str">
        <f>IF($Q36="","",VLOOKUP(MATCH($Q36,男子申込!$B$9:$B$108,0),男子申込!$A$9:$F$108,4))</f>
        <v/>
      </c>
      <c r="T36" s="227" t="str">
        <f>IF($Q36="","",VLOOKUP(MATCH($Q36,男子申込!$B$9:$B$108,0),男子申込!$A$9:$F$108,5))</f>
        <v/>
      </c>
      <c r="U36" s="226" t="str">
        <f>IF($Q36="","",VLOOKUP(MATCH($Q36,男子申込!$B$9:$B$108,0),男子申込!$A$9:$F$108,6))</f>
        <v/>
      </c>
      <c r="V36" s="226" t="str">
        <f>IF(Q36="","",IF(U36="","",V32))</f>
        <v/>
      </c>
      <c r="W36" s="228"/>
      <c r="Y36">
        <f t="shared" si="2"/>
        <v>23</v>
      </c>
      <c r="AA36" s="225">
        <v>5</v>
      </c>
      <c r="AB36" s="226" t="str">
        <f>IF(VLOOKUP(MATCH($Z32,$G$10:$G$184,0)+8,$A$10:$K$184,9)="","",VLOOKUP(MATCH($Z32,$G$10:$G$184,0)+8,$A$10:$K$184,9))</f>
        <v/>
      </c>
      <c r="AC36" s="226" t="str">
        <f>IF($AB36="","",VLOOKUP(MATCH($AB36,男子申込!$B$9:$B$108,0),男子申込!$A$9:$F$108,3))</f>
        <v/>
      </c>
      <c r="AD36" s="226" t="str">
        <f>IF($AB36="","",VLOOKUP(MATCH($AB36,男子申込!$B$9:$B$108,0),男子申込!$A$9:$F$108,4))</f>
        <v/>
      </c>
      <c r="AE36" s="227" t="str">
        <f>IF($AB36="","",VLOOKUP(MATCH($AB36,男子申込!$B$9:$B$108,0),男子申込!$A$9:$F$108,5))</f>
        <v/>
      </c>
      <c r="AF36" s="226" t="str">
        <f>IF($AB36="","",VLOOKUP(MATCH($AB36,男子申込!$B$9:$B$108,0),男子申込!$A$9:$F$108,6))</f>
        <v/>
      </c>
      <c r="AG36" s="226" t="str">
        <f>IF(AB36="","",IF(AF36="","",AG32))</f>
        <v/>
      </c>
      <c r="AH36" s="228"/>
    </row>
    <row r="37" spans="1:34">
      <c r="A37">
        <f t="shared" si="0"/>
        <v>28</v>
      </c>
      <c r="C37">
        <v>2</v>
      </c>
      <c r="D37" s="165"/>
      <c r="E37" s="161" t="str">
        <f>IF(ISERROR(MATCH(D37,男子申込!$B$9:$B$198,0)),"",VLOOKUP(MATCH(D37,男子申込!$B$9:$B$198,0),男子申込!$A$9:$F$198,3))</f>
        <v/>
      </c>
      <c r="F37" s="113" t="str">
        <f>IF(ISERROR(MATCH(D37,男子申込!$B$9:$B$198,0)),"",VLOOKUP(MATCH(D37,男子申込!$B$9:$B$198,0),男子申込!$A$9:$F$198,5))</f>
        <v/>
      </c>
      <c r="H37">
        <v>2</v>
      </c>
      <c r="I37" s="165"/>
      <c r="J37" s="161" t="str">
        <f>IF(ISERROR(MATCH(I37,男子申込!$B$9:$B$198,0)),"",VLOOKUP(MATCH(I37,男子申込!$B$9:$B$198,0),男子申込!$A$9:$F$198,3))</f>
        <v/>
      </c>
      <c r="K37" s="113" t="str">
        <f>IF(ISERROR(MATCH(I37,男子申込!$B$9:$B$198,0)),"",VLOOKUP(MATCH(I37,男子申込!$B$9:$B$198,0),男子申込!$A$9:$F$198,5))</f>
        <v/>
      </c>
      <c r="N37">
        <f t="shared" si="1"/>
        <v>24</v>
      </c>
      <c r="P37" s="238">
        <v>6</v>
      </c>
      <c r="Q37" s="239" t="str">
        <f>IF(VLOOKUP(MATCH($O32,$B$10:$B$184,0)+9,$A$10:$F$184,4)="","",VLOOKUP(MATCH($O32,$B$10:$B$184,0)+9,$A$10:$F$184,4))</f>
        <v/>
      </c>
      <c r="R37" s="239" t="str">
        <f>IF($Q37="","",VLOOKUP(MATCH($Q37,男子申込!$B$9:$B$108,0),男子申込!$A$9:$F$108,3))</f>
        <v/>
      </c>
      <c r="S37" s="239" t="str">
        <f>IF($Q37="","",VLOOKUP(MATCH($Q37,男子申込!$B$9:$B$108,0),男子申込!$A$9:$F$108,4))</f>
        <v/>
      </c>
      <c r="T37" s="240" t="str">
        <f>IF($Q37="","",VLOOKUP(MATCH($Q37,男子申込!$B$9:$B$108,0),男子申込!$A$9:$F$108,5))</f>
        <v/>
      </c>
      <c r="U37" s="239" t="str">
        <f>IF($Q37="","",VLOOKUP(MATCH($Q37,男子申込!$B$9:$B$108,0),男子申込!$A$9:$F$108,6))</f>
        <v/>
      </c>
      <c r="V37" s="239" t="str">
        <f>IF(Q37="","",IF(U37="","",V32))</f>
        <v/>
      </c>
      <c r="W37" s="228"/>
      <c r="Y37">
        <f t="shared" si="2"/>
        <v>24</v>
      </c>
      <c r="AA37" s="238">
        <v>6</v>
      </c>
      <c r="AB37" s="239" t="str">
        <f>IF(VLOOKUP(MATCH($Z32,$G$10:$G$184,0)+9,$A$10:$K$184,9)="","",VLOOKUP(MATCH($Z32,$G$10:$G$184,0)+9,$A$10:$K$184,9))</f>
        <v/>
      </c>
      <c r="AC37" s="239" t="str">
        <f>IF($AB37="","",VLOOKUP(MATCH($AB37,男子申込!$B$9:$B$108,0),男子申込!$A$9:$F$108,3))</f>
        <v/>
      </c>
      <c r="AD37" s="239" t="str">
        <f>IF($AB37="","",VLOOKUP(MATCH($AB37,男子申込!$B$9:$B$108,0),男子申込!$A$9:$F$108,4))</f>
        <v/>
      </c>
      <c r="AE37" s="240" t="str">
        <f>IF($AB37="","",VLOOKUP(MATCH($AB37,男子申込!$B$9:$B$108,0),男子申込!$A$9:$F$108,5))</f>
        <v/>
      </c>
      <c r="AF37" s="239" t="str">
        <f>IF($AB37="","",VLOOKUP(MATCH($AB37,男子申込!$B$9:$B$108,0),男子申込!$A$9:$F$108,6))</f>
        <v/>
      </c>
      <c r="AG37" s="239" t="str">
        <f>IF(AB37="","",IF(AF37="","",AG32))</f>
        <v/>
      </c>
      <c r="AH37" s="228"/>
    </row>
    <row r="38" spans="1:34" ht="14.25">
      <c r="A38">
        <f t="shared" si="0"/>
        <v>29</v>
      </c>
      <c r="C38">
        <v>3</v>
      </c>
      <c r="D38" s="166"/>
      <c r="E38" s="161" t="str">
        <f>IF(ISERROR(MATCH(D38,男子申込!$B$9:$B$198,0)),"",VLOOKUP(MATCH(D38,男子申込!$B$9:$B$198,0),男子申込!$A$9:$F$198,3))</f>
        <v/>
      </c>
      <c r="F38" s="113" t="str">
        <f>IF(ISERROR(MATCH(D38,男子申込!$B$9:$B$198,0)),"",VLOOKUP(MATCH(D38,男子申込!$B$9:$B$198,0),男子申込!$A$9:$F$198,5))</f>
        <v/>
      </c>
      <c r="H38">
        <v>3</v>
      </c>
      <c r="I38" s="166"/>
      <c r="J38" s="161" t="str">
        <f>IF(ISERROR(MATCH(I38,男子申込!$B$9:$B$198,0)),"",VLOOKUP(MATCH(I38,男子申込!$B$9:$B$198,0),男子申込!$A$9:$F$198,3))</f>
        <v/>
      </c>
      <c r="K38" s="113" t="str">
        <f>IF(ISERROR(MATCH(I38,男子申込!$B$9:$B$198,0)),"",VLOOKUP(MATCH(I38,男子申込!$B$9:$B$198,0),男子申込!$A$9:$F$198,5))</f>
        <v/>
      </c>
      <c r="N38">
        <f t="shared" si="1"/>
        <v>25</v>
      </c>
      <c r="O38" s="218">
        <f>O32+1</f>
        <v>5</v>
      </c>
      <c r="P38" s="233">
        <v>1</v>
      </c>
      <c r="Q38" s="234" t="str">
        <f>IF(VLOOKUP(MATCH($O38,$B$10:$B$184,0)+4,$A$10:$F$184,4)="","",VLOOKUP(MATCH($O38,$B$10:$B$184,0)+4,$A$10:$F$184,4))</f>
        <v/>
      </c>
      <c r="R38" s="234" t="str">
        <f>IF($Q38="","",VLOOKUP(MATCH($Q38,男子申込!$B$9:$B$108,0),男子申込!$A$9:$F$108,3))</f>
        <v/>
      </c>
      <c r="S38" s="234" t="str">
        <f>IF($Q38="","",VLOOKUP(MATCH($Q38,男子申込!$B$9:$B$108,0),男子申込!$A$9:$F$108,4))</f>
        <v/>
      </c>
      <c r="T38" s="235" t="str">
        <f>IF($Q38="","",VLOOKUP(MATCH($Q38,男子申込!$B$9:$B$108,0),男子申込!$A$9:$F$108,5))</f>
        <v/>
      </c>
      <c r="U38" s="234" t="str">
        <f>IF($Q38="","",VLOOKUP(MATCH($Q38,男子申込!$B$9:$B$108,0),男子申込!$A$9:$F$108,6))</f>
        <v/>
      </c>
      <c r="V38" s="236" t="str">
        <f>IF(VLOOKUP(MATCH($O38,$B$10:$B$184,0)+0,$A$10:$F$184,4)="","",VLOOKUP(MATCH($O38,$B$10:$B$184,0)+0,$A$10:$F$184,4))</f>
        <v/>
      </c>
      <c r="W38" s="237" t="str">
        <f>IF(VLOOKUP(MATCH($O38,$B$10:$B$184,0)+1,$A$10:$F$184,4)="","",VLOOKUP(MATCH($O38,$B$10:$B$184,0)+1,$A$10:$F$184,4))</f>
        <v/>
      </c>
      <c r="Y38">
        <f t="shared" si="2"/>
        <v>25</v>
      </c>
      <c r="Z38" s="218">
        <f>Z32+1</f>
        <v>5</v>
      </c>
      <c r="AA38" s="233">
        <v>1</v>
      </c>
      <c r="AB38" s="234" t="str">
        <f>IF(VLOOKUP(MATCH($Z38,$G$10:$G$184,0)+4,$A$10:$K$184,9)="","",VLOOKUP(MATCH($Z38,$G$10:$G$184,0)+4,$A$10:$K$184,9))</f>
        <v/>
      </c>
      <c r="AC38" s="234" t="str">
        <f>IF($AB38="","",VLOOKUP(MATCH($AB38,男子申込!$B$9:$B$108,0),男子申込!$A$9:$F$108,3))</f>
        <v/>
      </c>
      <c r="AD38" s="234" t="str">
        <f>IF($AB38="","",VLOOKUP(MATCH($AB38,男子申込!$B$9:$B$108,0),男子申込!$A$9:$F$108,4))</f>
        <v/>
      </c>
      <c r="AE38" s="235" t="str">
        <f>IF($AB38="","",VLOOKUP(MATCH($AB38,男子申込!$B$9:$B$108,0),男子申込!$A$9:$F$108,5))</f>
        <v/>
      </c>
      <c r="AF38" s="234" t="str">
        <f>IF($AB38="","",VLOOKUP(MATCH($AB38,男子申込!$B$9:$B$108,0),男子申込!$A$9:$F$108,6))</f>
        <v/>
      </c>
      <c r="AG38" s="236" t="str">
        <f>IF(VLOOKUP(MATCH($Z38,$G$10:$G$184,0)+0,$A$10:$K$184,9)="","",VLOOKUP(MATCH($Z38,$G$10:$G$184,0)+0,$A$10:$K$184,9))</f>
        <v/>
      </c>
      <c r="AH38" s="237" t="str">
        <f>IF(VLOOKUP(MATCH($O38,$G$10:$G$184,0)+1,$A$10:$K$184,9)="","",VLOOKUP(MATCH($O38,$G$10:$G$184,0)+1,$A$10:$K$184,9))</f>
        <v/>
      </c>
    </row>
    <row r="39" spans="1:34">
      <c r="A39">
        <f t="shared" si="0"/>
        <v>30</v>
      </c>
      <c r="C39">
        <v>4</v>
      </c>
      <c r="D39" s="167"/>
      <c r="E39" s="161" t="str">
        <f>IF(ISERROR(MATCH(D39,男子申込!$B$9:$B$198,0)),"",VLOOKUP(MATCH(D39,男子申込!$B$9:$B$198,0),男子申込!$A$9:$F$198,3))</f>
        <v/>
      </c>
      <c r="F39" s="113" t="str">
        <f>IF(ISERROR(MATCH(D39,男子申込!$B$9:$B$198,0)),"",VLOOKUP(MATCH(D39,男子申込!$B$9:$B$198,0),男子申込!$A$9:$F$198,5))</f>
        <v/>
      </c>
      <c r="H39">
        <v>4</v>
      </c>
      <c r="I39" s="167"/>
      <c r="J39" s="161" t="str">
        <f>IF(ISERROR(MATCH(I39,男子申込!$B$9:$B$198,0)),"",VLOOKUP(MATCH(I39,男子申込!$B$9:$B$198,0),男子申込!$A$9:$F$198,3))</f>
        <v/>
      </c>
      <c r="K39" s="113" t="str">
        <f>IF(ISERROR(MATCH(I39,男子申込!$B$9:$B$198,0)),"",VLOOKUP(MATCH(I39,男子申込!$B$9:$B$198,0),男子申込!$A$9:$F$198,5))</f>
        <v/>
      </c>
      <c r="N39">
        <f t="shared" si="1"/>
        <v>26</v>
      </c>
      <c r="P39" s="225">
        <v>2</v>
      </c>
      <c r="Q39" s="226" t="str">
        <f>IF(VLOOKUP(MATCH($O38,$B$10:$B$184,0)+5,$A$10:$F$184,4)="","",VLOOKUP(MATCH($O38,$B$10:$B$184,0)+5,$A$10:$F$184,4))</f>
        <v/>
      </c>
      <c r="R39" s="226" t="str">
        <f>IF($Q39="","",VLOOKUP(MATCH($Q39,男子申込!$B$9:$B$108,0),男子申込!$A$9:$F$108,3))</f>
        <v/>
      </c>
      <c r="S39" s="226" t="str">
        <f>IF($Q39="","",VLOOKUP(MATCH($Q39,男子申込!$B$9:$B$108,0),男子申込!$A$9:$F$108,4))</f>
        <v/>
      </c>
      <c r="T39" s="227" t="str">
        <f>IF($Q39="","",VLOOKUP(MATCH($Q39,男子申込!$B$9:$B$108,0),男子申込!$A$9:$F$108,5))</f>
        <v/>
      </c>
      <c r="U39" s="226" t="str">
        <f>IF($Q39="","",VLOOKUP(MATCH($Q39,男子申込!$B$9:$B$108,0),男子申込!$A$9:$F$108,6))</f>
        <v/>
      </c>
      <c r="V39" s="226" t="str">
        <f>IF(Q39="","",V38)</f>
        <v/>
      </c>
      <c r="W39" s="228"/>
      <c r="Y39">
        <f t="shared" si="2"/>
        <v>26</v>
      </c>
      <c r="AA39" s="225">
        <v>2</v>
      </c>
      <c r="AB39" s="226" t="str">
        <f>IF(VLOOKUP(MATCH($Z38,$G$10:$G$184,0)+5,$A$10:$K$184,9)="","",VLOOKUP(MATCH($Z38,$G$10:$G$184,0)+5,$A$10:$K$184,9))</f>
        <v/>
      </c>
      <c r="AC39" s="226" t="str">
        <f>IF($AB39="","",VLOOKUP(MATCH($AB39,男子申込!$B$9:$B$108,0),男子申込!$A$9:$F$108,3))</f>
        <v/>
      </c>
      <c r="AD39" s="226" t="str">
        <f>IF($AB39="","",VLOOKUP(MATCH($AB39,男子申込!$B$9:$B$108,0),男子申込!$A$9:$F$108,4))</f>
        <v/>
      </c>
      <c r="AE39" s="227" t="str">
        <f>IF($AB39="","",VLOOKUP(MATCH($AB39,男子申込!$B$9:$B$108,0),男子申込!$A$9:$F$108,5))</f>
        <v/>
      </c>
      <c r="AF39" s="226" t="str">
        <f>IF($AB39="","",VLOOKUP(MATCH($AB39,男子申込!$B$9:$B$108,0),男子申込!$A$9:$F$108,6))</f>
        <v/>
      </c>
      <c r="AG39" s="226" t="str">
        <f>IF(AB39="","",AG38)</f>
        <v/>
      </c>
      <c r="AH39" s="228"/>
    </row>
    <row r="40" spans="1:34">
      <c r="A40">
        <f t="shared" si="0"/>
        <v>31</v>
      </c>
      <c r="C40">
        <v>5</v>
      </c>
      <c r="D40" s="166"/>
      <c r="E40" s="161" t="str">
        <f>IF(ISERROR(MATCH(D40,男子申込!$B$9:$B$198,0)),"",VLOOKUP(MATCH(D40,男子申込!$B$9:$B$198,0),男子申込!$A$9:$F$198,3))</f>
        <v/>
      </c>
      <c r="F40" s="113" t="str">
        <f>IF(ISERROR(MATCH(D40,男子申込!$B$9:$B$198,0)),"",VLOOKUP(MATCH(D40,男子申込!$B$9:$B$198,0),男子申込!$A$9:$F$198,5))</f>
        <v/>
      </c>
      <c r="H40">
        <v>5</v>
      </c>
      <c r="I40" s="171"/>
      <c r="J40" s="161" t="str">
        <f>IF(ISERROR(MATCH(I40,男子申込!$B$9:$B$198,0)),"",VLOOKUP(MATCH(I40,男子申込!$B$9:$B$198,0),男子申込!$A$9:$F$198,3))</f>
        <v/>
      </c>
      <c r="K40" s="113" t="str">
        <f>IF(ISERROR(MATCH(I40,男子申込!$B$9:$B$198,0)),"",VLOOKUP(MATCH(I40,男子申込!$B$9:$B$198,0),男子申込!$A$9:$F$198,5))</f>
        <v/>
      </c>
      <c r="N40">
        <f t="shared" si="1"/>
        <v>27</v>
      </c>
      <c r="P40" s="225">
        <v>3</v>
      </c>
      <c r="Q40" s="226" t="str">
        <f>IF(VLOOKUP(MATCH($O38,$B$10:$B$184,0)+6,$A$10:$F$184,4)="","",VLOOKUP(MATCH($O38,$B$10:$B$184,0)+6,$A$10:$F$184,4))</f>
        <v/>
      </c>
      <c r="R40" s="226" t="str">
        <f>IF($Q40="","",VLOOKUP(MATCH($Q40,男子申込!$B$9:$B$108,0),男子申込!$A$9:$F$108,3))</f>
        <v/>
      </c>
      <c r="S40" s="226" t="str">
        <f>IF($Q40="","",VLOOKUP(MATCH($Q40,男子申込!$B$9:$B$108,0),男子申込!$A$9:$F$108,4))</f>
        <v/>
      </c>
      <c r="T40" s="227" t="str">
        <f>IF($Q40="","",VLOOKUP(MATCH($Q40,男子申込!$B$9:$B$108,0),男子申込!$A$9:$F$108,5))</f>
        <v/>
      </c>
      <c r="U40" s="226" t="str">
        <f>IF($Q40="","",VLOOKUP(MATCH($Q40,男子申込!$B$9:$B$108,0),男子申込!$A$9:$F$108,6))</f>
        <v/>
      </c>
      <c r="V40" s="226" t="str">
        <f>IF(Q40="","",V38)</f>
        <v/>
      </c>
      <c r="W40" s="228"/>
      <c r="Y40">
        <f t="shared" si="2"/>
        <v>27</v>
      </c>
      <c r="AA40" s="225">
        <v>3</v>
      </c>
      <c r="AB40" s="226" t="str">
        <f>IF(VLOOKUP(MATCH($Z38,$G$10:$G$184,0)+6,$A$10:$K$184,9)="","",VLOOKUP(MATCH($Z38,$G$10:$G$184,0)+6,$A$10:$K$184,9))</f>
        <v/>
      </c>
      <c r="AC40" s="226" t="str">
        <f>IF($AB40="","",VLOOKUP(MATCH($AB40,男子申込!$B$9:$B$108,0),男子申込!$A$9:$F$108,3))</f>
        <v/>
      </c>
      <c r="AD40" s="226" t="str">
        <f>IF($AB40="","",VLOOKUP(MATCH($AB40,男子申込!$B$9:$B$108,0),男子申込!$A$9:$F$108,4))</f>
        <v/>
      </c>
      <c r="AE40" s="227" t="str">
        <f>IF($AB40="","",VLOOKUP(MATCH($AB40,男子申込!$B$9:$B$108,0),男子申込!$A$9:$F$108,5))</f>
        <v/>
      </c>
      <c r="AF40" s="226" t="str">
        <f>IF($AB40="","",VLOOKUP(MATCH($AB40,男子申込!$B$9:$B$108,0),男子申込!$A$9:$F$108,6))</f>
        <v/>
      </c>
      <c r="AG40" s="226" t="str">
        <f>IF(AB40="","",AG38)</f>
        <v/>
      </c>
      <c r="AH40" s="228"/>
    </row>
    <row r="41" spans="1:34">
      <c r="A41">
        <f t="shared" si="0"/>
        <v>32</v>
      </c>
      <c r="C41">
        <v>6</v>
      </c>
      <c r="D41" s="168"/>
      <c r="E41" s="161" t="str">
        <f>IF(ISERROR(MATCH(D41,男子申込!$B$9:$B$198,0)),"",VLOOKUP(MATCH(D41,男子申込!$B$9:$B$198,0),男子申込!$A$9:$F$198,3))</f>
        <v/>
      </c>
      <c r="F41" s="113" t="str">
        <f>IF(ISERROR(MATCH(D41,男子申込!$B$9:$B$198,0)),"",VLOOKUP(MATCH(D41,男子申込!$B$9:$B$198,0),男子申込!$A$9:$F$198,5))</f>
        <v/>
      </c>
      <c r="H41">
        <v>6</v>
      </c>
      <c r="I41" s="168"/>
      <c r="J41" s="161" t="str">
        <f>IF(ISERROR(MATCH(I41,男子申込!$B$9:$B$198,0)),"",VLOOKUP(MATCH(I41,男子申込!$B$9:$B$198,0),男子申込!$A$9:$F$198,3))</f>
        <v/>
      </c>
      <c r="K41" s="113" t="str">
        <f>IF(ISERROR(MATCH(I41,男子申込!$B$9:$B$198,0)),"",VLOOKUP(MATCH(I41,男子申込!$B$9:$B$198,0),男子申込!$A$9:$F$198,5))</f>
        <v/>
      </c>
      <c r="N41">
        <f t="shared" si="1"/>
        <v>28</v>
      </c>
      <c r="P41" s="225">
        <v>4</v>
      </c>
      <c r="Q41" s="226" t="str">
        <f>IF(VLOOKUP(MATCH($O38,$B$10:$B$184,0)+7,$A$10:$F$184,4)="","",VLOOKUP(MATCH($O38,$B$10:$B$184,0)+7,$A$10:$F$184,4))</f>
        <v/>
      </c>
      <c r="R41" s="226" t="str">
        <f>IF($Q41="","",VLOOKUP(MATCH($Q41,男子申込!$B$9:$B$108,0),男子申込!$A$9:$F$108,3))</f>
        <v/>
      </c>
      <c r="S41" s="226" t="str">
        <f>IF($Q41="","",VLOOKUP(MATCH($Q41,男子申込!$B$9:$B$108,0),男子申込!$A$9:$F$108,4))</f>
        <v/>
      </c>
      <c r="T41" s="227" t="str">
        <f>IF($Q41="","",VLOOKUP(MATCH($Q41,男子申込!$B$9:$B$108,0),男子申込!$A$9:$F$108,5))</f>
        <v/>
      </c>
      <c r="U41" s="226" t="str">
        <f>IF($Q41="","",VLOOKUP(MATCH($Q41,男子申込!$B$9:$B$108,0),男子申込!$A$9:$F$108,6))</f>
        <v/>
      </c>
      <c r="V41" s="226" t="str">
        <f>IF(Q41="","",V38)</f>
        <v/>
      </c>
      <c r="W41" s="228"/>
      <c r="Y41">
        <f t="shared" si="2"/>
        <v>28</v>
      </c>
      <c r="AA41" s="225">
        <v>4</v>
      </c>
      <c r="AB41" s="226" t="str">
        <f>IF(VLOOKUP(MATCH($Z38,$G$10:$G$184,0)+7,$A$10:$K$184,9)="","",VLOOKUP(MATCH($Z38,$G$10:$G$184,0)+7,$A$10:$K$184,9))</f>
        <v/>
      </c>
      <c r="AC41" s="226" t="str">
        <f>IF($AB41="","",VLOOKUP(MATCH($AB41,男子申込!$B$9:$B$108,0),男子申込!$A$9:$F$108,3))</f>
        <v/>
      </c>
      <c r="AD41" s="226" t="str">
        <f>IF($AB41="","",VLOOKUP(MATCH($AB41,男子申込!$B$9:$B$108,0),男子申込!$A$9:$F$108,4))</f>
        <v/>
      </c>
      <c r="AE41" s="227" t="str">
        <f>IF($AB41="","",VLOOKUP(MATCH($AB41,男子申込!$B$9:$B$108,0),男子申込!$A$9:$F$108,5))</f>
        <v/>
      </c>
      <c r="AF41" s="226" t="str">
        <f>IF($AB41="","",VLOOKUP(MATCH($AB41,男子申込!$B$9:$B$108,0),男子申込!$A$9:$F$108,6))</f>
        <v/>
      </c>
      <c r="AG41" s="226" t="str">
        <f>IF(AB41="","",AG38)</f>
        <v/>
      </c>
      <c r="AH41" s="228"/>
    </row>
    <row r="42" spans="1:34">
      <c r="A42">
        <f t="shared" si="0"/>
        <v>33</v>
      </c>
      <c r="N42">
        <f t="shared" si="1"/>
        <v>29</v>
      </c>
      <c r="P42" s="225">
        <v>5</v>
      </c>
      <c r="Q42" s="226" t="str">
        <f>IF(VLOOKUP(MATCH($O38,$B$10:$B$184,0)+8,$A$10:$F$184,4)="","",VLOOKUP(MATCH($O38,$B$10:$B$184,0)+8,$A$10:$F$184,4))</f>
        <v/>
      </c>
      <c r="R42" s="226" t="str">
        <f>IF($Q42="","",VLOOKUP(MATCH($Q42,男子申込!$B$9:$B$108,0),男子申込!$A$9:$F$108,3))</f>
        <v/>
      </c>
      <c r="S42" s="226" t="str">
        <f>IF($Q42="","",VLOOKUP(MATCH($Q42,男子申込!$B$9:$B$108,0),男子申込!$A$9:$F$108,4))</f>
        <v/>
      </c>
      <c r="T42" s="227" t="str">
        <f>IF($Q42="","",VLOOKUP(MATCH($Q42,男子申込!$B$9:$B$108,0),男子申込!$A$9:$F$108,5))</f>
        <v/>
      </c>
      <c r="U42" s="226" t="str">
        <f>IF($Q42="","",VLOOKUP(MATCH($Q42,男子申込!$B$9:$B$108,0),男子申込!$A$9:$F$108,6))</f>
        <v/>
      </c>
      <c r="V42" s="226" t="str">
        <f>IF(Q42="","",IF(U42="","",V38))</f>
        <v/>
      </c>
      <c r="W42" s="228"/>
      <c r="Y42">
        <f t="shared" si="2"/>
        <v>29</v>
      </c>
      <c r="AA42" s="225">
        <v>5</v>
      </c>
      <c r="AB42" s="226" t="str">
        <f>IF(VLOOKUP(MATCH($Z38,$G$10:$G$184,0)+8,$A$10:$K$184,9)="","",VLOOKUP(MATCH($Z38,$G$10:$G$184,0)+8,$A$10:$K$184,9))</f>
        <v/>
      </c>
      <c r="AC42" s="226" t="str">
        <f>IF($AB42="","",VLOOKUP(MATCH($AB42,男子申込!$B$9:$B$108,0),男子申込!$A$9:$F$108,3))</f>
        <v/>
      </c>
      <c r="AD42" s="226" t="str">
        <f>IF($AB42="","",VLOOKUP(MATCH($AB42,男子申込!$B$9:$B$108,0),男子申込!$A$9:$F$108,4))</f>
        <v/>
      </c>
      <c r="AE42" s="227" t="str">
        <f>IF($AB42="","",VLOOKUP(MATCH($AB42,男子申込!$B$9:$B$108,0),男子申込!$A$9:$F$108,5))</f>
        <v/>
      </c>
      <c r="AF42" s="226" t="str">
        <f>IF($AB42="","",VLOOKUP(MATCH($AB42,男子申込!$B$9:$B$108,0),男子申込!$A$9:$F$108,6))</f>
        <v/>
      </c>
      <c r="AG42" s="226" t="str">
        <f>IF(AB42="","",IF(AF42="","",AG38))</f>
        <v/>
      </c>
      <c r="AH42" s="228"/>
    </row>
    <row r="43" spans="1:34" ht="14.25">
      <c r="A43">
        <f t="shared" si="0"/>
        <v>34</v>
      </c>
      <c r="B43" s="176">
        <f>B32+1</f>
        <v>4</v>
      </c>
      <c r="C43" s="111"/>
      <c r="D43" s="162"/>
      <c r="E43" s="159" t="s">
        <v>21</v>
      </c>
      <c r="F43" s="115"/>
      <c r="G43" s="176">
        <f>G32+1</f>
        <v>4</v>
      </c>
      <c r="H43" s="111"/>
      <c r="I43" s="162"/>
      <c r="J43" s="159" t="s">
        <v>21</v>
      </c>
      <c r="K43" s="115"/>
      <c r="N43">
        <f t="shared" si="1"/>
        <v>30</v>
      </c>
      <c r="P43" s="238">
        <v>6</v>
      </c>
      <c r="Q43" s="239" t="str">
        <f>IF(VLOOKUP(MATCH($O38,$B$10:$B$184,0)+9,$A$10:$F$184,4)="","",VLOOKUP(MATCH($O38,$B$10:$B$184,0)+9,$A$10:$F$184,4))</f>
        <v/>
      </c>
      <c r="R43" s="239" t="str">
        <f>IF($Q43="","",VLOOKUP(MATCH($Q43,男子申込!$B$9:$B$108,0),男子申込!$A$9:$F$108,3))</f>
        <v/>
      </c>
      <c r="S43" s="239" t="str">
        <f>IF($Q43="","",VLOOKUP(MATCH($Q43,男子申込!$B$9:$B$108,0),男子申込!$A$9:$F$108,4))</f>
        <v/>
      </c>
      <c r="T43" s="240" t="str">
        <f>IF($Q43="","",VLOOKUP(MATCH($Q43,男子申込!$B$9:$B$108,0),男子申込!$A$9:$F$108,5))</f>
        <v/>
      </c>
      <c r="U43" s="239" t="str">
        <f>IF($Q43="","",VLOOKUP(MATCH($Q43,男子申込!$B$9:$B$108,0),男子申込!$A$9:$F$108,6))</f>
        <v/>
      </c>
      <c r="V43" s="239" t="str">
        <f>IF(Q43="","",IF(U43="","",V38))</f>
        <v/>
      </c>
      <c r="W43" s="228"/>
      <c r="Y43">
        <f t="shared" si="2"/>
        <v>30</v>
      </c>
      <c r="AA43" s="238">
        <v>6</v>
      </c>
      <c r="AB43" s="239" t="str">
        <f>IF(VLOOKUP(MATCH($Z38,$G$10:$G$184,0)+9,$A$10:$K$184,9)="","",VLOOKUP(MATCH($Z38,$G$10:$G$184,0)+9,$A$10:$K$184,9))</f>
        <v/>
      </c>
      <c r="AC43" s="239" t="str">
        <f>IF($AB43="","",VLOOKUP(MATCH($AB43,男子申込!$B$9:$B$108,0),男子申込!$A$9:$F$108,3))</f>
        <v/>
      </c>
      <c r="AD43" s="239" t="str">
        <f>IF($AB43="","",VLOOKUP(MATCH($AB43,男子申込!$B$9:$B$108,0),男子申込!$A$9:$F$108,4))</f>
        <v/>
      </c>
      <c r="AE43" s="240" t="str">
        <f>IF($AB43="","",VLOOKUP(MATCH($AB43,男子申込!$B$9:$B$108,0),男子申込!$A$9:$F$108,5))</f>
        <v/>
      </c>
      <c r="AF43" s="239" t="str">
        <f>IF($AB43="","",VLOOKUP(MATCH($AB43,男子申込!$B$9:$B$108,0),男子申込!$A$9:$F$108,6))</f>
        <v/>
      </c>
      <c r="AG43" s="239" t="str">
        <f>IF(AB43="","",IF(AF43="","",AG38))</f>
        <v/>
      </c>
      <c r="AH43" s="228"/>
    </row>
    <row r="44" spans="1:34" ht="14.25">
      <c r="A44">
        <f t="shared" si="0"/>
        <v>35</v>
      </c>
      <c r="D44" s="163"/>
      <c r="E44" s="160" t="s">
        <v>22</v>
      </c>
      <c r="F44" s="115"/>
      <c r="I44" s="163"/>
      <c r="J44" s="160" t="s">
        <v>22</v>
      </c>
      <c r="K44" s="115"/>
      <c r="O44" s="241"/>
      <c r="T44" s="124"/>
      <c r="W44" s="124"/>
      <c r="Z44" s="241"/>
      <c r="AE44" s="124"/>
      <c r="AH44" s="124"/>
    </row>
    <row r="45" spans="1:34">
      <c r="A45">
        <f t="shared" si="0"/>
        <v>36</v>
      </c>
      <c r="D45" s="175" t="s">
        <v>66</v>
      </c>
      <c r="E45" s="407" t="str">
        <f>IF(D47="","",VLOOKUP(MATCH(D47,男子申込!$B$9:$B$198,0),男子申込!$A$9:$F$198,6)&amp;D43)</f>
        <v/>
      </c>
      <c r="F45" s="408"/>
      <c r="I45" s="175" t="s">
        <v>66</v>
      </c>
      <c r="J45" s="407" t="str">
        <f>IF(I47="","",VLOOKUP(MATCH(I47,男子申込!$B$9:$B$198,0),男子申込!$A$9:$F$198,6)&amp;I43)</f>
        <v/>
      </c>
      <c r="K45" s="408"/>
      <c r="T45" s="124"/>
      <c r="AE45" s="124"/>
    </row>
    <row r="46" spans="1:34">
      <c r="A46">
        <f t="shared" si="0"/>
        <v>37</v>
      </c>
      <c r="D46" s="172" t="s">
        <v>65</v>
      </c>
      <c r="E46" s="173" t="s">
        <v>23</v>
      </c>
      <c r="F46" s="174" t="s">
        <v>0</v>
      </c>
      <c r="I46" s="172" t="s">
        <v>65</v>
      </c>
      <c r="J46" s="173" t="s">
        <v>23</v>
      </c>
      <c r="K46" s="174" t="s">
        <v>0</v>
      </c>
      <c r="T46" s="124"/>
      <c r="AE46" s="124"/>
    </row>
    <row r="47" spans="1:34">
      <c r="A47">
        <f t="shared" si="0"/>
        <v>38</v>
      </c>
      <c r="C47">
        <v>1</v>
      </c>
      <c r="D47" s="164"/>
      <c r="E47" s="161" t="str">
        <f>IF(ISERROR(MATCH(D47,男子申込!$B$9:$B$198,0)),"",VLOOKUP(MATCH(D47,男子申込!$B$9:$B$198,0),男子申込!$A$9:$F$198,3))</f>
        <v/>
      </c>
      <c r="F47" s="113" t="str">
        <f>IF(ISERROR(MATCH(D47,男子申込!$B$9:$B$198,0)),"",VLOOKUP(MATCH(D47,男子申込!$B$9:$B$198,0),男子申込!$A$9:$F$198,5))</f>
        <v/>
      </c>
      <c r="H47">
        <v>1</v>
      </c>
      <c r="I47" s="164"/>
      <c r="J47" s="161" t="str">
        <f>IF(ISERROR(MATCH(I47,男子申込!$B$9:$B$198,0)),"",VLOOKUP(MATCH(I47,男子申込!$B$9:$B$198,0),男子申込!$A$9:$F$198,3))</f>
        <v/>
      </c>
      <c r="K47" s="113" t="str">
        <f>IF(ISERROR(MATCH(I47,男子申込!$B$9:$B$198,0)),"",VLOOKUP(MATCH(I47,男子申込!$B$9:$B$198,0),男子申込!$A$9:$F$198,5))</f>
        <v/>
      </c>
      <c r="T47" s="124"/>
      <c r="AE47" s="124"/>
    </row>
    <row r="48" spans="1:34">
      <c r="A48">
        <f t="shared" si="0"/>
        <v>39</v>
      </c>
      <c r="C48">
        <v>2</v>
      </c>
      <c r="D48" s="165"/>
      <c r="E48" s="161" t="str">
        <f>IF(ISERROR(MATCH(D48,男子申込!$B$9:$B$198,0)),"",VLOOKUP(MATCH(D48,男子申込!$B$9:$B$198,0),男子申込!$A$9:$F$198,3))</f>
        <v/>
      </c>
      <c r="F48" s="113" t="str">
        <f>IF(ISERROR(MATCH(D48,男子申込!$B$9:$B$198,0)),"",VLOOKUP(MATCH(D48,男子申込!$B$9:$B$198,0),男子申込!$A$9:$F$198,5))</f>
        <v/>
      </c>
      <c r="H48">
        <v>2</v>
      </c>
      <c r="I48" s="165"/>
      <c r="J48" s="161" t="str">
        <f>IF(ISERROR(MATCH(I48,男子申込!$B$9:$B$198,0)),"",VLOOKUP(MATCH(I48,男子申込!$B$9:$B$198,0),男子申込!$A$9:$F$198,3))</f>
        <v/>
      </c>
      <c r="K48" s="113" t="str">
        <f>IF(ISERROR(MATCH(I48,男子申込!$B$9:$B$198,0)),"",VLOOKUP(MATCH(I48,男子申込!$B$9:$B$198,0),男子申込!$A$9:$F$198,5))</f>
        <v/>
      </c>
      <c r="T48" s="124"/>
      <c r="AE48" s="124"/>
    </row>
    <row r="49" spans="1:34">
      <c r="A49">
        <f t="shared" si="0"/>
        <v>40</v>
      </c>
      <c r="C49">
        <v>3</v>
      </c>
      <c r="D49" s="166"/>
      <c r="E49" s="161" t="str">
        <f>IF(ISERROR(MATCH(D49,男子申込!$B$9:$B$198,0)),"",VLOOKUP(MATCH(D49,男子申込!$B$9:$B$198,0),男子申込!$A$9:$F$198,3))</f>
        <v/>
      </c>
      <c r="F49" s="113" t="str">
        <f>IF(ISERROR(MATCH(D49,男子申込!$B$9:$B$198,0)),"",VLOOKUP(MATCH(D49,男子申込!$B$9:$B$198,0),男子申込!$A$9:$F$198,5))</f>
        <v/>
      </c>
      <c r="H49">
        <v>3</v>
      </c>
      <c r="I49" s="166"/>
      <c r="J49" s="161" t="str">
        <f>IF(ISERROR(MATCH(I49,男子申込!$B$9:$B$198,0)),"",VLOOKUP(MATCH(I49,男子申込!$B$9:$B$198,0),男子申込!$A$9:$F$198,3))</f>
        <v/>
      </c>
      <c r="K49" s="113" t="str">
        <f>IF(ISERROR(MATCH(I49,男子申込!$B$9:$B$198,0)),"",VLOOKUP(MATCH(I49,男子申込!$B$9:$B$198,0),男子申込!$A$9:$F$198,5))</f>
        <v/>
      </c>
      <c r="T49" s="124"/>
      <c r="AE49" s="124"/>
    </row>
    <row r="50" spans="1:34" ht="14.25">
      <c r="A50">
        <f t="shared" si="0"/>
        <v>41</v>
      </c>
      <c r="C50">
        <v>4</v>
      </c>
      <c r="D50" s="167"/>
      <c r="E50" s="161" t="str">
        <f>IF(ISERROR(MATCH(D50,男子申込!$B$9:$B$198,0)),"",VLOOKUP(MATCH(D50,男子申込!$B$9:$B$198,0),男子申込!$A$9:$F$198,3))</f>
        <v/>
      </c>
      <c r="F50" s="113" t="str">
        <f>IF(ISERROR(MATCH(D50,男子申込!$B$9:$B$198,0)),"",VLOOKUP(MATCH(D50,男子申込!$B$9:$B$198,0),男子申込!$A$9:$F$198,5))</f>
        <v/>
      </c>
      <c r="H50">
        <v>4</v>
      </c>
      <c r="I50" s="167"/>
      <c r="J50" s="161" t="str">
        <f>IF(ISERROR(MATCH(I50,男子申込!$B$9:$B$198,0)),"",VLOOKUP(MATCH(I50,男子申込!$B$9:$B$198,0),男子申込!$A$9:$F$198,3))</f>
        <v/>
      </c>
      <c r="K50" s="113" t="str">
        <f>IF(ISERROR(MATCH(I50,男子申込!$B$9:$B$198,0)),"",VLOOKUP(MATCH(I50,男子申込!$B$9:$B$198,0),男子申込!$A$9:$F$198,5))</f>
        <v/>
      </c>
      <c r="O50" s="241"/>
      <c r="T50" s="124"/>
      <c r="W50" s="124"/>
      <c r="Z50" s="241"/>
      <c r="AE50" s="124"/>
      <c r="AH50" s="124"/>
    </row>
    <row r="51" spans="1:34">
      <c r="A51">
        <f t="shared" si="0"/>
        <v>42</v>
      </c>
      <c r="C51">
        <v>5</v>
      </c>
      <c r="D51" s="166"/>
      <c r="E51" s="161" t="str">
        <f>IF(ISERROR(MATCH(D51,男子申込!$B$9:$B$198,0)),"",VLOOKUP(MATCH(D51,男子申込!$B$9:$B$198,0),男子申込!$A$9:$F$198,3))</f>
        <v/>
      </c>
      <c r="F51" s="113" t="str">
        <f>IF(ISERROR(MATCH(D51,男子申込!$B$9:$B$198,0)),"",VLOOKUP(MATCH(D51,男子申込!$B$9:$B$198,0),男子申込!$A$9:$F$198,5))</f>
        <v/>
      </c>
      <c r="H51">
        <v>5</v>
      </c>
      <c r="I51" s="171"/>
      <c r="J51" s="161" t="str">
        <f>IF(ISERROR(MATCH(I51,男子申込!$B$9:$B$198,0)),"",VLOOKUP(MATCH(I51,男子申込!$B$9:$B$198,0),男子申込!$A$9:$F$198,3))</f>
        <v/>
      </c>
      <c r="K51" s="113" t="str">
        <f>IF(ISERROR(MATCH(I51,男子申込!$B$9:$B$198,0)),"",VLOOKUP(MATCH(I51,男子申込!$B$9:$B$198,0),男子申込!$A$9:$F$198,5))</f>
        <v/>
      </c>
      <c r="T51" s="124"/>
      <c r="AE51" s="124"/>
    </row>
    <row r="52" spans="1:34">
      <c r="A52">
        <f t="shared" si="0"/>
        <v>43</v>
      </c>
      <c r="C52">
        <v>6</v>
      </c>
      <c r="D52" s="168"/>
      <c r="E52" s="161" t="str">
        <f>IF(ISERROR(MATCH(D52,男子申込!$B$9:$B$198,0)),"",VLOOKUP(MATCH(D52,男子申込!$B$9:$B$198,0),男子申込!$A$9:$F$198,3))</f>
        <v/>
      </c>
      <c r="F52" s="113" t="str">
        <f>IF(ISERROR(MATCH(D52,男子申込!$B$9:$B$198,0)),"",VLOOKUP(MATCH(D52,男子申込!$B$9:$B$198,0),男子申込!$A$9:$F$198,5))</f>
        <v/>
      </c>
      <c r="H52">
        <v>6</v>
      </c>
      <c r="I52" s="168"/>
      <c r="J52" s="161" t="str">
        <f>IF(ISERROR(MATCH(I52,男子申込!$B$9:$B$198,0)),"",VLOOKUP(MATCH(I52,男子申込!$B$9:$B$198,0),男子申込!$A$9:$F$198,3))</f>
        <v/>
      </c>
      <c r="K52" s="113" t="str">
        <f>IF(ISERROR(MATCH(I52,男子申込!$B$9:$B$198,0)),"",VLOOKUP(MATCH(I52,男子申込!$B$9:$B$198,0),男子申込!$A$9:$F$198,5))</f>
        <v/>
      </c>
      <c r="T52" s="124"/>
      <c r="AE52" s="124"/>
    </row>
    <row r="53" spans="1:34">
      <c r="A53">
        <f t="shared" si="0"/>
        <v>44</v>
      </c>
      <c r="T53" s="124"/>
      <c r="AE53" s="124"/>
    </row>
    <row r="54" spans="1:34" ht="14.25">
      <c r="A54">
        <f t="shared" si="0"/>
        <v>45</v>
      </c>
      <c r="B54" s="176">
        <f>B43+1</f>
        <v>5</v>
      </c>
      <c r="C54" s="111"/>
      <c r="D54" s="162"/>
      <c r="E54" s="159" t="s">
        <v>21</v>
      </c>
      <c r="F54" s="115"/>
      <c r="G54" s="176">
        <f>G43+1</f>
        <v>5</v>
      </c>
      <c r="H54" s="111"/>
      <c r="I54" s="162"/>
      <c r="J54" s="159" t="s">
        <v>21</v>
      </c>
      <c r="K54" s="115"/>
      <c r="T54" s="124"/>
      <c r="AE54" s="124"/>
    </row>
    <row r="55" spans="1:34">
      <c r="A55">
        <f t="shared" si="0"/>
        <v>46</v>
      </c>
      <c r="D55" s="166"/>
      <c r="E55" s="160" t="s">
        <v>22</v>
      </c>
      <c r="F55" s="115"/>
      <c r="I55" s="166"/>
      <c r="J55" s="160" t="s">
        <v>22</v>
      </c>
      <c r="K55" s="115"/>
      <c r="T55" s="124"/>
      <c r="AE55" s="124"/>
    </row>
    <row r="56" spans="1:34" ht="14.25">
      <c r="A56">
        <f t="shared" si="0"/>
        <v>47</v>
      </c>
      <c r="D56" s="175" t="s">
        <v>66</v>
      </c>
      <c r="E56" s="407" t="str">
        <f>IF(D58="","",VLOOKUP(MATCH(D58,男子申込!$B$9:$B$198,0),男子申込!$A$9:$F$198,6)&amp;D54)</f>
        <v/>
      </c>
      <c r="F56" s="408"/>
      <c r="I56" s="175" t="s">
        <v>66</v>
      </c>
      <c r="J56" s="407" t="str">
        <f>IF(I58="","",VLOOKUP(MATCH(I58,男子申込!$B$9:$B$198,0),男子申込!$A$9:$F$198,6)&amp;I54)</f>
        <v/>
      </c>
      <c r="K56" s="408"/>
      <c r="O56" s="241"/>
      <c r="T56" s="124"/>
      <c r="W56" s="124"/>
      <c r="Z56" s="241"/>
      <c r="AE56" s="124"/>
      <c r="AH56" s="124"/>
    </row>
    <row r="57" spans="1:34">
      <c r="A57">
        <f t="shared" si="0"/>
        <v>48</v>
      </c>
      <c r="D57" s="172" t="s">
        <v>65</v>
      </c>
      <c r="E57" s="173" t="s">
        <v>23</v>
      </c>
      <c r="F57" s="174" t="s">
        <v>0</v>
      </c>
      <c r="I57" s="172" t="s">
        <v>65</v>
      </c>
      <c r="J57" s="173" t="s">
        <v>23</v>
      </c>
      <c r="K57" s="174" t="s">
        <v>0</v>
      </c>
      <c r="T57" s="124"/>
      <c r="AE57" s="124"/>
    </row>
    <row r="58" spans="1:34">
      <c r="A58">
        <f t="shared" si="0"/>
        <v>49</v>
      </c>
      <c r="C58">
        <v>1</v>
      </c>
      <c r="D58" s="164"/>
      <c r="E58" s="161" t="str">
        <f>IF(ISERROR(MATCH(D58,男子申込!$B$9:$B$198,0)),"",VLOOKUP(MATCH(D58,男子申込!$B$9:$B$198,0),男子申込!$A$9:$F$198,3))</f>
        <v/>
      </c>
      <c r="F58" s="113" t="str">
        <f>IF(ISERROR(MATCH(D58,男子申込!$B$9:$B$198,0)),"",VLOOKUP(MATCH(D58,男子申込!$B$9:$B$198,0),男子申込!$A$9:$F$198,5))</f>
        <v/>
      </c>
      <c r="H58">
        <v>1</v>
      </c>
      <c r="I58" s="164"/>
      <c r="J58" s="161" t="str">
        <f>IF(ISERROR(MATCH(I58,男子申込!$B$9:$B$198,0)),"",VLOOKUP(MATCH(I58,男子申込!$B$9:$B$198,0),男子申込!$A$9:$F$198,3))</f>
        <v/>
      </c>
      <c r="K58" s="113" t="str">
        <f>IF(ISERROR(MATCH(I58,男子申込!$B$9:$B$198,0)),"",VLOOKUP(MATCH(I58,男子申込!$B$9:$B$198,0),男子申込!$A$9:$F$198,5))</f>
        <v/>
      </c>
      <c r="T58" s="124"/>
      <c r="AE58" s="124"/>
    </row>
    <row r="59" spans="1:34">
      <c r="A59">
        <f t="shared" si="0"/>
        <v>50</v>
      </c>
      <c r="C59">
        <v>2</v>
      </c>
      <c r="D59" s="165"/>
      <c r="E59" s="161" t="str">
        <f>IF(ISERROR(MATCH(D59,男子申込!$B$9:$B$198,0)),"",VLOOKUP(MATCH(D59,男子申込!$B$9:$B$198,0),男子申込!$A$9:$F$198,3))</f>
        <v/>
      </c>
      <c r="F59" s="113" t="str">
        <f>IF(ISERROR(MATCH(D59,男子申込!$B$9:$B$198,0)),"",VLOOKUP(MATCH(D59,男子申込!$B$9:$B$198,0),男子申込!$A$9:$F$198,5))</f>
        <v/>
      </c>
      <c r="H59">
        <v>2</v>
      </c>
      <c r="I59" s="165"/>
      <c r="J59" s="161" t="str">
        <f>IF(ISERROR(MATCH(I59,男子申込!$B$9:$B$198,0)),"",VLOOKUP(MATCH(I59,男子申込!$B$9:$B$198,0),男子申込!$A$9:$F$198,3))</f>
        <v/>
      </c>
      <c r="K59" s="113" t="str">
        <f>IF(ISERROR(MATCH(I59,男子申込!$B$9:$B$198,0)),"",VLOOKUP(MATCH(I59,男子申込!$B$9:$B$198,0),男子申込!$A$9:$F$198,5))</f>
        <v/>
      </c>
      <c r="T59" s="124"/>
      <c r="AE59" s="124"/>
    </row>
    <row r="60" spans="1:34">
      <c r="A60">
        <f t="shared" si="0"/>
        <v>51</v>
      </c>
      <c r="C60">
        <v>3</v>
      </c>
      <c r="D60" s="166"/>
      <c r="E60" s="161" t="str">
        <f>IF(ISERROR(MATCH(D60,男子申込!$B$9:$B$198,0)),"",VLOOKUP(MATCH(D60,男子申込!$B$9:$B$198,0),男子申込!$A$9:$F$198,3))</f>
        <v/>
      </c>
      <c r="F60" s="113" t="str">
        <f>IF(ISERROR(MATCH(D60,男子申込!$B$9:$B$198,0)),"",VLOOKUP(MATCH(D60,男子申込!$B$9:$B$198,0),男子申込!$A$9:$F$198,5))</f>
        <v/>
      </c>
      <c r="H60">
        <v>3</v>
      </c>
      <c r="I60" s="166"/>
      <c r="J60" s="161" t="str">
        <f>IF(ISERROR(MATCH(I60,男子申込!$B$9:$B$198,0)),"",VLOOKUP(MATCH(I60,男子申込!$B$9:$B$198,0),男子申込!$A$9:$F$198,3))</f>
        <v/>
      </c>
      <c r="K60" s="113" t="str">
        <f>IF(ISERROR(MATCH(I60,男子申込!$B$9:$B$198,0)),"",VLOOKUP(MATCH(I60,男子申込!$B$9:$B$198,0),男子申込!$A$9:$F$198,5))</f>
        <v/>
      </c>
      <c r="T60" s="124"/>
      <c r="AE60" s="124"/>
    </row>
    <row r="61" spans="1:34">
      <c r="A61">
        <f t="shared" si="0"/>
        <v>52</v>
      </c>
      <c r="C61">
        <v>4</v>
      </c>
      <c r="D61" s="167"/>
      <c r="E61" s="161" t="str">
        <f>IF(ISERROR(MATCH(D61,男子申込!$B$9:$B$198,0)),"",VLOOKUP(MATCH(D61,男子申込!$B$9:$B$198,0),男子申込!$A$9:$F$198,3))</f>
        <v/>
      </c>
      <c r="F61" s="113" t="str">
        <f>IF(ISERROR(MATCH(D61,男子申込!$B$9:$B$198,0)),"",VLOOKUP(MATCH(D61,男子申込!$B$9:$B$198,0),男子申込!$A$9:$F$198,5))</f>
        <v/>
      </c>
      <c r="H61">
        <v>4</v>
      </c>
      <c r="I61" s="167"/>
      <c r="J61" s="161" t="str">
        <f>IF(ISERROR(MATCH(I61,男子申込!$B$9:$B$198,0)),"",VLOOKUP(MATCH(I61,男子申込!$B$9:$B$198,0),男子申込!$A$9:$F$198,3))</f>
        <v/>
      </c>
      <c r="K61" s="113" t="str">
        <f>IF(ISERROR(MATCH(I61,男子申込!$B$9:$B$198,0)),"",VLOOKUP(MATCH(I61,男子申込!$B$9:$B$198,0),男子申込!$A$9:$F$198,5))</f>
        <v/>
      </c>
      <c r="T61" s="124"/>
      <c r="AE61" s="124"/>
    </row>
    <row r="62" spans="1:34" ht="14.25">
      <c r="A62">
        <f t="shared" si="0"/>
        <v>53</v>
      </c>
      <c r="C62">
        <v>5</v>
      </c>
      <c r="D62" s="166"/>
      <c r="E62" s="161" t="str">
        <f>IF(ISERROR(MATCH(D62,男子申込!$B$9:$B$198,0)),"",VLOOKUP(MATCH(D62,男子申込!$B$9:$B$198,0),男子申込!$A$9:$F$198,3))</f>
        <v/>
      </c>
      <c r="F62" s="113" t="str">
        <f>IF(ISERROR(MATCH(D62,男子申込!$B$9:$B$198,0)),"",VLOOKUP(MATCH(D62,男子申込!$B$9:$B$198,0),男子申込!$A$9:$F$198,5))</f>
        <v/>
      </c>
      <c r="H62">
        <v>5</v>
      </c>
      <c r="I62" s="171"/>
      <c r="J62" s="161" t="str">
        <f>IF(ISERROR(MATCH(I62,男子申込!$B$9:$B$198,0)),"",VLOOKUP(MATCH(I62,男子申込!$B$9:$B$198,0),男子申込!$A$9:$F$198,3))</f>
        <v/>
      </c>
      <c r="K62" s="113" t="str">
        <f>IF(ISERROR(MATCH(I62,男子申込!$B$9:$B$198,0)),"",VLOOKUP(MATCH(I62,男子申込!$B$9:$B$198,0),男子申込!$A$9:$F$198,5))</f>
        <v/>
      </c>
      <c r="O62" s="241"/>
      <c r="T62" s="124"/>
      <c r="W62" s="124"/>
      <c r="Z62" s="241"/>
      <c r="AE62" s="124"/>
      <c r="AH62" s="124"/>
    </row>
    <row r="63" spans="1:34">
      <c r="A63">
        <f t="shared" si="0"/>
        <v>54</v>
      </c>
      <c r="C63">
        <v>6</v>
      </c>
      <c r="D63" s="242"/>
      <c r="E63" s="243" t="str">
        <f>IF(ISERROR(MATCH(D63,男子申込!$B$9:$B$198,0)),"",VLOOKUP(MATCH(D63,男子申込!$B$9:$B$198,0),男子申込!$A$9:$F$198,3))</f>
        <v/>
      </c>
      <c r="F63" s="244" t="str">
        <f>IF(ISERROR(MATCH(D63,男子申込!$B$9:$B$198,0)),"",VLOOKUP(MATCH(D63,男子申込!$B$9:$B$198,0),男子申込!$A$9:$F$198,5))</f>
        <v/>
      </c>
      <c r="H63">
        <v>6</v>
      </c>
      <c r="I63" s="168"/>
      <c r="J63" s="161" t="str">
        <f>IF(ISERROR(MATCH(I63,男子申込!$B$9:$B$198,0)),"",VLOOKUP(MATCH(I63,男子申込!$B$9:$B$198,0),男子申込!$A$9:$F$198,3))</f>
        <v/>
      </c>
      <c r="K63" s="113" t="str">
        <f>IF(ISERROR(MATCH(I63,男子申込!$B$9:$B$198,0)),"",VLOOKUP(MATCH(I63,男子申込!$B$9:$B$198,0),男子申込!$A$9:$F$198,5))</f>
        <v/>
      </c>
      <c r="T63" s="124"/>
      <c r="AE63" s="124"/>
    </row>
    <row r="64" spans="1:34">
      <c r="T64" s="124"/>
      <c r="AE64" s="124"/>
    </row>
    <row r="65" spans="2:34" ht="14.25">
      <c r="B65" s="241"/>
      <c r="G65" s="241"/>
      <c r="T65" s="124"/>
      <c r="AE65" s="124"/>
    </row>
    <row r="66" spans="2:34">
      <c r="T66" s="124"/>
      <c r="AE66" s="124"/>
    </row>
    <row r="67" spans="2:34">
      <c r="T67" s="124"/>
      <c r="AE67" s="124"/>
    </row>
    <row r="68" spans="2:34" ht="14.25">
      <c r="O68" s="241"/>
      <c r="T68" s="124"/>
      <c r="W68" s="124"/>
      <c r="Z68" s="241"/>
      <c r="AE68" s="124"/>
      <c r="AH68" s="124"/>
    </row>
    <row r="69" spans="2:34">
      <c r="T69" s="124"/>
      <c r="AE69" s="124"/>
    </row>
    <row r="70" spans="2:34">
      <c r="T70" s="124"/>
      <c r="AE70" s="124"/>
    </row>
    <row r="71" spans="2:34">
      <c r="T71" s="124"/>
      <c r="AE71" s="124"/>
    </row>
    <row r="72" spans="2:34">
      <c r="T72" s="124"/>
      <c r="AE72" s="124"/>
    </row>
    <row r="73" spans="2:34">
      <c r="T73" s="124"/>
      <c r="AE73" s="124"/>
    </row>
    <row r="74" spans="2:34" ht="14.25">
      <c r="O74" s="241"/>
      <c r="T74" s="124"/>
      <c r="W74" s="124"/>
    </row>
    <row r="75" spans="2:34">
      <c r="T75" s="124"/>
    </row>
    <row r="76" spans="2:34" ht="14.25">
      <c r="B76" s="241"/>
      <c r="G76" s="241"/>
      <c r="T76" s="124"/>
    </row>
    <row r="77" spans="2:34">
      <c r="T77" s="124"/>
    </row>
    <row r="78" spans="2:34">
      <c r="T78" s="124"/>
    </row>
    <row r="79" spans="2:34">
      <c r="T79" s="124"/>
    </row>
    <row r="80" spans="2:34" ht="14.25">
      <c r="O80" s="241"/>
      <c r="T80" s="124"/>
      <c r="W80" s="124"/>
    </row>
    <row r="81" spans="2:23">
      <c r="T81" s="124"/>
    </row>
    <row r="82" spans="2:23">
      <c r="T82" s="124"/>
    </row>
    <row r="83" spans="2:23">
      <c r="T83" s="124"/>
    </row>
    <row r="84" spans="2:23">
      <c r="T84" s="124"/>
    </row>
    <row r="85" spans="2:23">
      <c r="T85" s="124"/>
    </row>
    <row r="86" spans="2:23" ht="14.25">
      <c r="O86" s="241"/>
      <c r="T86" s="124"/>
      <c r="W86" s="124"/>
    </row>
    <row r="87" spans="2:23" ht="14.25">
      <c r="B87" s="241"/>
      <c r="G87" s="241"/>
      <c r="T87" s="124"/>
    </row>
    <row r="88" spans="2:23">
      <c r="T88" s="124"/>
    </row>
    <row r="89" spans="2:23">
      <c r="T89" s="124"/>
    </row>
    <row r="90" spans="2:23">
      <c r="T90" s="124"/>
    </row>
    <row r="91" spans="2:23">
      <c r="T91" s="124"/>
    </row>
    <row r="92" spans="2:23" ht="14.25">
      <c r="O92" s="241"/>
      <c r="T92" s="124"/>
      <c r="W92" s="124"/>
    </row>
    <row r="93" spans="2:23">
      <c r="T93" s="124"/>
    </row>
    <row r="94" spans="2:23">
      <c r="T94" s="124"/>
    </row>
    <row r="95" spans="2:23">
      <c r="T95" s="124"/>
    </row>
    <row r="96" spans="2:23">
      <c r="T96" s="124"/>
    </row>
    <row r="97" spans="2:23">
      <c r="T97" s="124"/>
    </row>
    <row r="98" spans="2:23" ht="14.25">
      <c r="B98" s="241"/>
      <c r="G98" s="241"/>
      <c r="O98" s="241"/>
      <c r="T98" s="124"/>
      <c r="W98" s="124"/>
    </row>
    <row r="99" spans="2:23">
      <c r="T99" s="124"/>
    </row>
    <row r="100" spans="2:23">
      <c r="T100" s="124"/>
    </row>
    <row r="101" spans="2:23">
      <c r="T101" s="124"/>
    </row>
    <row r="102" spans="2:23">
      <c r="T102" s="124"/>
    </row>
    <row r="103" spans="2:23">
      <c r="T103" s="124"/>
    </row>
    <row r="104" spans="2:23" ht="14.25">
      <c r="O104" s="241"/>
      <c r="T104" s="124"/>
      <c r="W104" s="124"/>
    </row>
    <row r="105" spans="2:23">
      <c r="T105" s="124"/>
    </row>
    <row r="106" spans="2:23">
      <c r="T106" s="124"/>
    </row>
    <row r="107" spans="2:23">
      <c r="T107" s="124"/>
    </row>
    <row r="108" spans="2:23">
      <c r="T108" s="124"/>
    </row>
    <row r="109" spans="2:23" ht="14.25">
      <c r="B109" s="241"/>
      <c r="G109" s="241"/>
      <c r="T109" s="124"/>
    </row>
    <row r="110" spans="2:23" ht="14.25">
      <c r="O110" s="241"/>
      <c r="T110" s="124"/>
      <c r="W110" s="124"/>
    </row>
    <row r="111" spans="2:23">
      <c r="T111" s="124"/>
    </row>
    <row r="112" spans="2:23">
      <c r="T112" s="124"/>
    </row>
    <row r="113" spans="2:23">
      <c r="T113" s="124"/>
    </row>
    <row r="114" spans="2:23">
      <c r="T114" s="124"/>
    </row>
    <row r="115" spans="2:23">
      <c r="T115" s="124"/>
    </row>
    <row r="116" spans="2:23" ht="14.25">
      <c r="O116" s="241"/>
      <c r="T116" s="124"/>
      <c r="W116" s="124"/>
    </row>
    <row r="117" spans="2:23">
      <c r="T117" s="124"/>
    </row>
    <row r="118" spans="2:23">
      <c r="T118" s="124"/>
    </row>
    <row r="119" spans="2:23">
      <c r="T119" s="124"/>
    </row>
    <row r="120" spans="2:23" ht="14.25">
      <c r="B120" s="241"/>
      <c r="G120" s="241"/>
      <c r="T120" s="124"/>
    </row>
    <row r="121" spans="2:23">
      <c r="T121" s="124"/>
    </row>
    <row r="122" spans="2:23" ht="14.25">
      <c r="O122" s="241"/>
      <c r="T122" s="124"/>
      <c r="W122" s="124"/>
    </row>
    <row r="123" spans="2:23">
      <c r="T123" s="124"/>
    </row>
    <row r="124" spans="2:23">
      <c r="T124" s="124"/>
    </row>
    <row r="125" spans="2:23">
      <c r="T125" s="124"/>
    </row>
    <row r="126" spans="2:23">
      <c r="T126" s="124"/>
    </row>
    <row r="127" spans="2:23">
      <c r="T127" s="124"/>
    </row>
    <row r="128" spans="2:23" ht="14.25">
      <c r="O128" s="241"/>
      <c r="T128" s="124"/>
      <c r="W128" s="124"/>
    </row>
    <row r="129" spans="2:23">
      <c r="T129" s="124"/>
    </row>
    <row r="130" spans="2:23">
      <c r="T130" s="124"/>
    </row>
    <row r="131" spans="2:23" ht="14.25">
      <c r="B131" s="241"/>
      <c r="G131" s="241"/>
      <c r="T131" s="124"/>
    </row>
    <row r="132" spans="2:23">
      <c r="T132" s="124"/>
    </row>
    <row r="133" spans="2:23">
      <c r="T133" s="124"/>
    </row>
    <row r="134" spans="2:23" ht="14.25">
      <c r="O134" s="241"/>
      <c r="T134" s="124"/>
      <c r="W134" s="124"/>
    </row>
    <row r="135" spans="2:23">
      <c r="T135" s="124"/>
    </row>
    <row r="136" spans="2:23">
      <c r="T136" s="124"/>
    </row>
    <row r="137" spans="2:23">
      <c r="T137" s="124"/>
    </row>
    <row r="138" spans="2:23">
      <c r="T138" s="124"/>
    </row>
    <row r="139" spans="2:23">
      <c r="T139" s="124"/>
    </row>
    <row r="140" spans="2:23" ht="14.25">
      <c r="O140" s="241"/>
      <c r="T140" s="124"/>
      <c r="W140" s="124"/>
    </row>
    <row r="141" spans="2:23">
      <c r="T141" s="124"/>
    </row>
    <row r="142" spans="2:23" ht="14.25">
      <c r="B142" s="241"/>
      <c r="G142" s="241"/>
      <c r="T142" s="124"/>
    </row>
    <row r="143" spans="2:23">
      <c r="T143" s="124"/>
    </row>
    <row r="144" spans="2:23">
      <c r="T144" s="124"/>
    </row>
    <row r="145" spans="2:23">
      <c r="T145" s="124"/>
    </row>
    <row r="146" spans="2:23" ht="14.25">
      <c r="O146" s="241"/>
      <c r="T146" s="124"/>
      <c r="W146" s="124"/>
    </row>
    <row r="147" spans="2:23">
      <c r="T147" s="124"/>
    </row>
    <row r="148" spans="2:23">
      <c r="T148" s="124"/>
    </row>
    <row r="149" spans="2:23">
      <c r="T149" s="124"/>
    </row>
    <row r="150" spans="2:23">
      <c r="T150" s="124"/>
    </row>
    <row r="151" spans="2:23">
      <c r="T151" s="124"/>
    </row>
    <row r="152" spans="2:23" ht="14.25">
      <c r="O152" s="241"/>
      <c r="T152" s="124"/>
      <c r="W152" s="124"/>
    </row>
    <row r="153" spans="2:23" ht="14.25">
      <c r="B153" s="241"/>
      <c r="G153" s="241"/>
      <c r="T153" s="124"/>
    </row>
    <row r="154" spans="2:23">
      <c r="T154" s="124"/>
    </row>
    <row r="155" spans="2:23">
      <c r="T155" s="124"/>
    </row>
    <row r="156" spans="2:23">
      <c r="T156" s="124"/>
    </row>
    <row r="157" spans="2:23">
      <c r="T157" s="124"/>
    </row>
    <row r="158" spans="2:23" ht="14.25">
      <c r="O158" s="241"/>
      <c r="T158" s="124"/>
      <c r="W158" s="124"/>
    </row>
    <row r="159" spans="2:23">
      <c r="T159" s="124"/>
    </row>
    <row r="160" spans="2:23">
      <c r="T160" s="124"/>
    </row>
    <row r="161" spans="2:23">
      <c r="T161" s="124"/>
    </row>
    <row r="162" spans="2:23">
      <c r="T162" s="124"/>
    </row>
    <row r="163" spans="2:23">
      <c r="T163" s="124"/>
    </row>
    <row r="164" spans="2:23" ht="14.25">
      <c r="B164" s="241"/>
      <c r="G164" s="241"/>
      <c r="O164" s="241"/>
      <c r="T164" s="124"/>
      <c r="W164" s="124"/>
    </row>
    <row r="165" spans="2:23">
      <c r="T165" s="124"/>
    </row>
    <row r="166" spans="2:23">
      <c r="T166" s="124"/>
    </row>
    <row r="167" spans="2:23">
      <c r="T167" s="124"/>
    </row>
    <row r="168" spans="2:23">
      <c r="T168" s="124"/>
    </row>
    <row r="169" spans="2:23">
      <c r="T169" s="124"/>
    </row>
    <row r="170" spans="2:23" ht="14.25">
      <c r="O170" s="241"/>
      <c r="T170" s="124"/>
      <c r="W170" s="124"/>
    </row>
    <row r="171" spans="2:23">
      <c r="T171" s="124"/>
    </row>
    <row r="172" spans="2:23">
      <c r="T172" s="124"/>
    </row>
    <row r="173" spans="2:23">
      <c r="T173" s="124"/>
    </row>
    <row r="174" spans="2:23">
      <c r="T174" s="124"/>
    </row>
    <row r="175" spans="2:23" ht="14.25">
      <c r="B175" s="241"/>
      <c r="G175" s="241"/>
      <c r="T175" s="124"/>
    </row>
    <row r="176" spans="2:23" ht="14.25">
      <c r="O176" s="241"/>
      <c r="T176" s="124"/>
      <c r="W176" s="124"/>
    </row>
    <row r="177" spans="15:23">
      <c r="T177" s="124"/>
    </row>
    <row r="178" spans="15:23">
      <c r="T178" s="124"/>
    </row>
    <row r="179" spans="15:23">
      <c r="T179" s="124"/>
    </row>
    <row r="180" spans="15:23">
      <c r="T180" s="124"/>
    </row>
    <row r="181" spans="15:23">
      <c r="T181" s="124"/>
    </row>
    <row r="182" spans="15:23" ht="14.25">
      <c r="O182" s="241"/>
      <c r="T182" s="124"/>
      <c r="W182" s="124"/>
    </row>
    <row r="183" spans="15:23">
      <c r="T183" s="124"/>
    </row>
    <row r="184" spans="15:23">
      <c r="T184" s="124"/>
    </row>
    <row r="185" spans="15:23">
      <c r="T185" s="124"/>
    </row>
    <row r="186" spans="15:23">
      <c r="T186" s="124"/>
    </row>
    <row r="187" spans="15:23">
      <c r="T187" s="124"/>
    </row>
    <row r="188" spans="15:23" ht="14.25">
      <c r="O188" s="241"/>
      <c r="T188" s="124"/>
      <c r="W188" s="124"/>
    </row>
    <row r="189" spans="15:23">
      <c r="T189" s="124"/>
    </row>
    <row r="190" spans="15:23">
      <c r="T190" s="124"/>
    </row>
    <row r="191" spans="15:23">
      <c r="T191" s="124"/>
    </row>
    <row r="192" spans="15:23">
      <c r="T192" s="124"/>
    </row>
    <row r="193" spans="15:23">
      <c r="T193" s="124"/>
    </row>
    <row r="194" spans="15:23" ht="14.25">
      <c r="O194" s="241"/>
      <c r="T194" s="124"/>
      <c r="W194" s="124"/>
    </row>
    <row r="195" spans="15:23">
      <c r="T195" s="124"/>
    </row>
    <row r="196" spans="15:23">
      <c r="T196" s="124"/>
    </row>
    <row r="197" spans="15:23">
      <c r="T197" s="124"/>
    </row>
    <row r="198" spans="15:23">
      <c r="T198" s="124"/>
    </row>
    <row r="199" spans="15:23">
      <c r="T199" s="124"/>
    </row>
    <row r="200" spans="15:23" ht="14.25">
      <c r="O200" s="241"/>
      <c r="T200" s="124"/>
      <c r="W200" s="124"/>
    </row>
    <row r="201" spans="15:23">
      <c r="T201" s="124"/>
    </row>
    <row r="202" spans="15:23">
      <c r="T202" s="124"/>
    </row>
    <row r="203" spans="15:23">
      <c r="T203" s="124"/>
    </row>
    <row r="204" spans="15:23">
      <c r="T204" s="124"/>
    </row>
    <row r="205" spans="15:23">
      <c r="T205" s="124"/>
    </row>
  </sheetData>
  <protectedRanges>
    <protectedRange sqref="D10:D11 I10:I11 D21:D22 D32:D33 D43:D44 D54:D55 I21:I22 I32:I33 I43:I44 I54:I55" name="範囲1"/>
    <protectedRange sqref="D14:D18 I14:I17 D58:D62 I25:I28 I47:I50 D25:D29 D36:D40 I36:I39 D47:D51 I58:I61" name="範囲1_1"/>
  </protectedRanges>
  <mergeCells count="11">
    <mergeCell ref="J34:K34"/>
    <mergeCell ref="J45:K45"/>
    <mergeCell ref="C1:H1"/>
    <mergeCell ref="E12:F12"/>
    <mergeCell ref="E56:F56"/>
    <mergeCell ref="J56:K56"/>
    <mergeCell ref="J12:K12"/>
    <mergeCell ref="E23:F23"/>
    <mergeCell ref="E34:F34"/>
    <mergeCell ref="E45:F45"/>
    <mergeCell ref="J23:K2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</sheetPr>
  <dimension ref="A1:AH205"/>
  <sheetViews>
    <sheetView workbookViewId="0">
      <selection activeCell="Z8" sqref="Z8"/>
    </sheetView>
  </sheetViews>
  <sheetFormatPr defaultRowHeight="13.5"/>
  <cols>
    <col min="1" max="1" width="6.875" customWidth="1"/>
    <col min="3" max="3" width="6" customWidth="1"/>
    <col min="4" max="4" width="11.875" customWidth="1"/>
    <col min="5" max="5" width="14.875" customWidth="1"/>
    <col min="6" max="6" width="5.625" customWidth="1"/>
    <col min="8" max="8" width="6.375" customWidth="1"/>
    <col min="9" max="9" width="11.875" customWidth="1"/>
    <col min="10" max="10" width="14.875" customWidth="1"/>
    <col min="11" max="11" width="5.75" customWidth="1"/>
    <col min="12" max="13" width="4.25" customWidth="1"/>
    <col min="14" max="14" width="6.75" customWidth="1"/>
    <col min="15" max="15" width="6.875" customWidth="1"/>
    <col min="16" max="16" width="4.375" customWidth="1"/>
    <col min="17" max="17" width="9.25" customWidth="1"/>
    <col min="18" max="18" width="12.625" customWidth="1"/>
    <col min="19" max="19" width="13.625" customWidth="1"/>
    <col min="20" max="20" width="4" customWidth="1"/>
    <col min="21" max="21" width="12" customWidth="1"/>
    <col min="22" max="22" width="9.625" customWidth="1"/>
    <col min="24" max="24" width="3.625" customWidth="1"/>
    <col min="25" max="25" width="5.875" customWidth="1"/>
    <col min="26" max="26" width="7.125" customWidth="1"/>
    <col min="27" max="27" width="4.625" customWidth="1"/>
    <col min="29" max="29" width="11.75" customWidth="1"/>
    <col min="30" max="30" width="13" customWidth="1"/>
    <col min="31" max="31" width="4.375" customWidth="1"/>
    <col min="32" max="32" width="11.375" customWidth="1"/>
  </cols>
  <sheetData>
    <row r="1" spans="1:34">
      <c r="C1" s="402" t="s">
        <v>324</v>
      </c>
      <c r="D1" s="402"/>
      <c r="E1" s="402"/>
      <c r="F1" s="402"/>
      <c r="G1" s="402"/>
      <c r="H1" s="402"/>
    </row>
    <row r="3" spans="1:34" ht="14.25" thickBot="1">
      <c r="C3" t="s">
        <v>19</v>
      </c>
      <c r="D3" s="27" t="s">
        <v>68</v>
      </c>
      <c r="E3" s="110"/>
    </row>
    <row r="4" spans="1:34">
      <c r="B4" s="111"/>
      <c r="C4" s="111" t="s">
        <v>79</v>
      </c>
      <c r="D4" s="112" t="s">
        <v>296</v>
      </c>
      <c r="E4" s="27" t="s">
        <v>25</v>
      </c>
      <c r="P4" s="210"/>
      <c r="Q4" s="211" t="s">
        <v>290</v>
      </c>
    </row>
    <row r="5" spans="1:34">
      <c r="B5" s="111"/>
      <c r="C5" s="111" t="s">
        <v>317</v>
      </c>
      <c r="D5" s="112" t="s">
        <v>296</v>
      </c>
      <c r="E5" s="27" t="s">
        <v>26</v>
      </c>
      <c r="H5" s="110"/>
      <c r="I5" s="110"/>
    </row>
    <row r="6" spans="1:34">
      <c r="B6" s="111"/>
      <c r="C6" s="111"/>
      <c r="D6" s="169"/>
      <c r="E6" s="27" t="s">
        <v>64</v>
      </c>
      <c r="H6" s="110"/>
      <c r="I6" s="110"/>
    </row>
    <row r="7" spans="1:34" ht="13.5" customHeight="1">
      <c r="B7" s="111"/>
      <c r="C7" s="111"/>
      <c r="D7" s="170"/>
      <c r="E7" s="27" t="s">
        <v>67</v>
      </c>
      <c r="H7" s="110"/>
      <c r="I7" s="110"/>
      <c r="O7" s="212" t="s">
        <v>326</v>
      </c>
      <c r="Z7" s="212" t="s">
        <v>358</v>
      </c>
    </row>
    <row r="8" spans="1:34" ht="13.5" customHeight="1">
      <c r="D8" s="28"/>
      <c r="E8" s="110"/>
      <c r="O8" s="212"/>
      <c r="Z8" s="212"/>
    </row>
    <row r="9" spans="1:34" ht="13.5" customHeight="1">
      <c r="C9" s="212" t="s">
        <v>325</v>
      </c>
      <c r="D9" s="28"/>
      <c r="E9" s="110"/>
      <c r="H9" s="212" t="s">
        <v>357</v>
      </c>
      <c r="O9" s="212"/>
      <c r="Z9" s="212"/>
    </row>
    <row r="10" spans="1:34" ht="14.25">
      <c r="A10">
        <v>1</v>
      </c>
      <c r="B10" s="176">
        <v>1</v>
      </c>
      <c r="C10" s="111"/>
      <c r="D10" s="162"/>
      <c r="E10" s="159" t="s">
        <v>21</v>
      </c>
      <c r="F10" s="115"/>
      <c r="G10" s="176">
        <v>1</v>
      </c>
      <c r="H10" s="111"/>
      <c r="I10" s="162"/>
      <c r="J10" s="159" t="s">
        <v>21</v>
      </c>
      <c r="K10" s="115"/>
    </row>
    <row r="11" spans="1:34">
      <c r="A11">
        <f t="shared" ref="A11:A42" si="0">A10+1</f>
        <v>2</v>
      </c>
      <c r="D11" s="166"/>
      <c r="E11" s="160" t="s">
        <v>22</v>
      </c>
      <c r="F11" s="115"/>
      <c r="I11" s="166"/>
      <c r="J11" s="160" t="s">
        <v>22</v>
      </c>
      <c r="K11" s="115"/>
      <c r="O11" s="213" t="s">
        <v>291</v>
      </c>
      <c r="P11" s="213"/>
      <c r="Q11" s="213"/>
      <c r="Z11" s="213" t="s">
        <v>291</v>
      </c>
      <c r="AA11" s="213"/>
      <c r="AB11" s="213"/>
    </row>
    <row r="12" spans="1:34">
      <c r="A12">
        <f t="shared" si="0"/>
        <v>3</v>
      </c>
      <c r="D12" s="247" t="s">
        <v>66</v>
      </c>
      <c r="E12" s="407" t="str">
        <f>IF(D14="","",VLOOKUP(MATCH(D14,女子申込!$B$9:$B$199,0),女子申込!$A$9:$F$199,6)&amp;D10)</f>
        <v/>
      </c>
      <c r="F12" s="408"/>
      <c r="I12" s="247" t="s">
        <v>66</v>
      </c>
      <c r="J12" s="407" t="str">
        <f>IF(I14="","",VLOOKUP(MATCH(I14,女子申込!$B$9:$B$199,0),女子申込!$A$9:$F$199,6)&amp;I10)</f>
        <v/>
      </c>
      <c r="K12" s="408"/>
    </row>
    <row r="13" spans="1:34" ht="14.25" thickBot="1">
      <c r="A13">
        <f t="shared" si="0"/>
        <v>4</v>
      </c>
      <c r="D13" s="248" t="s">
        <v>318</v>
      </c>
      <c r="E13" s="249" t="s">
        <v>23</v>
      </c>
      <c r="F13" s="250" t="s">
        <v>0</v>
      </c>
      <c r="I13" s="248" t="s">
        <v>318</v>
      </c>
      <c r="J13" s="249" t="s">
        <v>23</v>
      </c>
      <c r="K13" s="250" t="s">
        <v>0</v>
      </c>
      <c r="P13" s="251" t="s">
        <v>319</v>
      </c>
      <c r="Q13" s="252" t="s">
        <v>320</v>
      </c>
      <c r="R13" s="253" t="s">
        <v>1</v>
      </c>
      <c r="S13" s="253" t="s">
        <v>80</v>
      </c>
      <c r="T13" s="253" t="s">
        <v>0</v>
      </c>
      <c r="U13" s="254" t="s">
        <v>293</v>
      </c>
      <c r="V13" s="252" t="s">
        <v>321</v>
      </c>
      <c r="W13" s="252" t="s">
        <v>2</v>
      </c>
      <c r="AA13" s="251" t="s">
        <v>322</v>
      </c>
      <c r="AB13" s="252" t="s">
        <v>323</v>
      </c>
      <c r="AC13" s="253" t="s">
        <v>1</v>
      </c>
      <c r="AD13" s="253" t="s">
        <v>80</v>
      </c>
      <c r="AE13" s="253" t="s">
        <v>0</v>
      </c>
      <c r="AF13" s="254" t="s">
        <v>293</v>
      </c>
      <c r="AG13" s="252" t="s">
        <v>321</v>
      </c>
      <c r="AH13" s="252" t="s">
        <v>2</v>
      </c>
    </row>
    <row r="14" spans="1:34" ht="14.25">
      <c r="A14">
        <f t="shared" si="0"/>
        <v>5</v>
      </c>
      <c r="C14">
        <v>1</v>
      </c>
      <c r="D14" s="164"/>
      <c r="E14" s="161" t="str">
        <f>IF(ISERROR(MATCH(D14,女子申込!$B$9:$B$199,0)),"",VLOOKUP(MATCH(D14,女子申込!$B$9:$B$199,0),女子申込!$A$9:$F$199,3))</f>
        <v/>
      </c>
      <c r="F14" s="113" t="str">
        <f>IF(ISERROR(MATCH(D14,女子申込!$B$9:$B$199,0)),"",VLOOKUP(MATCH(D14,女子申込!$B$9:$B$199,0),女子申込!$A$9:$F$199,5))</f>
        <v/>
      </c>
      <c r="H14">
        <v>1</v>
      </c>
      <c r="I14" s="164"/>
      <c r="J14" s="161" t="str">
        <f>IF(ISERROR(MATCH(I14,女子申込!$B$9:$B$199,0)),"",VLOOKUP(MATCH(I14,女子申込!$B$9:$B$199,0),女子申込!$A$9:$F$199,3))</f>
        <v/>
      </c>
      <c r="K14" s="113" t="str">
        <f>IF(ISERROR(MATCH(I14,女子申込!$B$9:$B$199,0)),"",VLOOKUP(MATCH(I14,女子申込!$B$9:$B$199,0),女子申込!$A$9:$F$199,5))</f>
        <v/>
      </c>
      <c r="N14">
        <v>1</v>
      </c>
      <c r="O14" s="280">
        <f>1</f>
        <v>1</v>
      </c>
      <c r="P14" s="255">
        <v>1</v>
      </c>
      <c r="Q14" s="256" t="str">
        <f>IF(VLOOKUP(MATCH($O14,$B$10:$B$184,0)+4,$A$10:$F$184,4)="","",VLOOKUP(MATCH($O14,$B$10:$B$184,0)+4,$A$10:$F$184,4))</f>
        <v/>
      </c>
      <c r="R14" s="257" t="str">
        <f>IF($Q14="","",VLOOKUP(MATCH($Q14,女子申込!$B$9:$B$108,0),女子申込!$A$9:$F$108,3))</f>
        <v/>
      </c>
      <c r="S14" s="257" t="str">
        <f>IF($Q14="","",VLOOKUP(MATCH($Q14,女子申込!$B$9:$B$108,0),女子申込!$A$9:$F$108,4))</f>
        <v/>
      </c>
      <c r="T14" s="258" t="str">
        <f>IF($Q14="","",VLOOKUP(MATCH($Q14,女子申込!$B$9:$B$108,0),女子申込!$A$9:$F$108,5))</f>
        <v/>
      </c>
      <c r="U14" s="257" t="str">
        <f>IF($Q14="","",VLOOKUP(MATCH($Q14,女子申込!$B$9:$B$108,0),女子申込!$A$9:$F$108,6))</f>
        <v/>
      </c>
      <c r="V14" s="256" t="str">
        <f>IF(VLOOKUP(MATCH($O14,$B$10:$B$184,0)+0,$A$10:$F$184,4)="","",VLOOKUP(MATCH($O14,$B$10:$B$184,0)+0,$A$10:$F$184,4))</f>
        <v/>
      </c>
      <c r="W14" s="259" t="str">
        <f>IF(VLOOKUP(MATCH($O14,$B$10:$B$184,0)+1,$A$10:$F$184,4)="","",VLOOKUP(MATCH($O14,$B$10:$B$184,0)+1,$A$10:$F$184,4))</f>
        <v/>
      </c>
      <c r="Y14">
        <v>1</v>
      </c>
      <c r="Z14" s="280">
        <f>1</f>
        <v>1</v>
      </c>
      <c r="AA14" s="255">
        <v>1</v>
      </c>
      <c r="AB14" s="257" t="str">
        <f>IF(VLOOKUP(MATCH($Z14,$G$10:$G$184,0)+4,$A$10:$K$184,9)="","",VLOOKUP(MATCH($Z14,$G$10:$G$184,0)+4,$A$10:$K$184,9))</f>
        <v/>
      </c>
      <c r="AC14" s="257" t="str">
        <f>IF($AB14="","",VLOOKUP(MATCH($AB14,女子申込!$B$9:$B$108,0),女子申込!$A$9:$F$108,3))</f>
        <v/>
      </c>
      <c r="AD14" s="257" t="str">
        <f>IF($AB14="","",VLOOKUP(MATCH($AB14,女子申込!$B$9:$B$108,0),女子申込!$A$9:$F$108,4))</f>
        <v/>
      </c>
      <c r="AE14" s="258" t="str">
        <f>IF($AB14="","",VLOOKUP(MATCH($AB14,女子申込!$B$9:$B$108,0),女子申込!$A$9:$F$108,5))</f>
        <v/>
      </c>
      <c r="AF14" s="257" t="str">
        <f>IF($AB14="","",VLOOKUP(MATCH($AB14,女子申込!$B$9:$B$108,0),女子申込!$A$9:$F$108,6))</f>
        <v/>
      </c>
      <c r="AG14" s="256" t="str">
        <f>IF(VLOOKUP(MATCH($Z14,$G$10:$G$184,0)+0,$A$10:$K$184,9)="","",VLOOKUP(MATCH($Z14,$G$10:$G$184,0)+0,$A$10:$K$184,9))</f>
        <v/>
      </c>
      <c r="AH14" s="259" t="str">
        <f>IF(VLOOKUP(MATCH($O14,$G$10:$G$184,0)+1,$A$10:$K$184,9)="","",VLOOKUP(MATCH($O14,$G$10:$G$184,0)+1,$A$10:$K$184,9))</f>
        <v/>
      </c>
    </row>
    <row r="15" spans="1:34">
      <c r="A15">
        <f t="shared" si="0"/>
        <v>6</v>
      </c>
      <c r="C15">
        <v>2</v>
      </c>
      <c r="D15" s="167"/>
      <c r="E15" s="161" t="str">
        <f>IF(ISERROR(MATCH(D15,女子申込!$B$9:$B$199,0)),"",VLOOKUP(MATCH(D15,女子申込!$B$9:$B$199,0),女子申込!$A$9:$F$199,3))</f>
        <v/>
      </c>
      <c r="F15" s="113" t="str">
        <f>IF(ISERROR(MATCH(D15,女子申込!$B$9:$B$199,0)),"",VLOOKUP(MATCH(D15,女子申込!$B$9:$B$199,0),女子申込!$A$9:$F$199,5))</f>
        <v/>
      </c>
      <c r="H15">
        <v>2</v>
      </c>
      <c r="I15" s="167"/>
      <c r="J15" s="161" t="str">
        <f>IF(ISERROR(MATCH(I15,女子申込!$B$9:$B$199,0)),"",VLOOKUP(MATCH(I15,女子申込!$B$9:$B$199,0),女子申込!$A$9:$F$199,3))</f>
        <v/>
      </c>
      <c r="K15" s="113" t="str">
        <f>IF(ISERROR(MATCH(I15,女子申込!$B$9:$B$199,0)),"",VLOOKUP(MATCH(I15,女子申込!$B$9:$B$199,0),女子申込!$A$9:$F$199,5))</f>
        <v/>
      </c>
      <c r="N15">
        <f t="shared" ref="N15:N43" si="1">N14+1</f>
        <v>2</v>
      </c>
      <c r="P15" s="260">
        <v>2</v>
      </c>
      <c r="Q15" s="261" t="str">
        <f>IF(VLOOKUP(MATCH($O14,$B$10:$B$184,0)+5,$A$10:$F$184,4)="","",VLOOKUP(MATCH($O14,$B$10:$B$184,0)+5,$A$10:$F$184,4))</f>
        <v/>
      </c>
      <c r="R15" s="261" t="str">
        <f>IF($Q15="","",VLOOKUP(MATCH($Q15,女子申込!$B$9:$B$108,0),女子申込!$A$9:$F$108,3))</f>
        <v/>
      </c>
      <c r="S15" s="261" t="str">
        <f>IF($Q15="","",VLOOKUP(MATCH($Q15,女子申込!$B$9:$B$108,0),女子申込!$A$9:$F$108,4))</f>
        <v/>
      </c>
      <c r="T15" s="262" t="str">
        <f>IF($Q15="","",VLOOKUP(MATCH($Q15,女子申込!$B$9:$B$108,0),女子申込!$A$9:$F$108,5))</f>
        <v/>
      </c>
      <c r="U15" s="261" t="str">
        <f>IF($Q15="","",VLOOKUP(MATCH($Q15,女子申込!$B$9:$B$108,0),女子申込!$A$9:$F$108,6))</f>
        <v/>
      </c>
      <c r="V15" s="261" t="str">
        <f>IF(Q15="","",V14)</f>
        <v/>
      </c>
      <c r="W15" s="263"/>
      <c r="Y15">
        <f t="shared" ref="Y15:Y43" si="2">Y14+1</f>
        <v>2</v>
      </c>
      <c r="AA15" s="260">
        <v>2</v>
      </c>
      <c r="AB15" s="261" t="str">
        <f>IF(VLOOKUP(MATCH($Z14,$G$10:$G$184,0)+5,$A$10:$K$184,9)="","",VLOOKUP(MATCH($Z14,$G$10:$G$184,0)+5,$A$10:$K$184,9))</f>
        <v/>
      </c>
      <c r="AC15" s="261" t="str">
        <f>IF($AB15="","",VLOOKUP(MATCH($AB15,女子申込!$B$9:$B$108,0),女子申込!$A$9:$F$108,3))</f>
        <v/>
      </c>
      <c r="AD15" s="261" t="str">
        <f>IF($AB15="","",VLOOKUP(MATCH($AB15,女子申込!$B$9:$B$108,0),女子申込!$A$9:$F$108,4))</f>
        <v/>
      </c>
      <c r="AE15" s="262" t="str">
        <f>IF($AB15="","",VLOOKUP(MATCH($AB15,女子申込!$B$9:$B$108,0),女子申込!$A$9:$F$108,5))</f>
        <v/>
      </c>
      <c r="AF15" s="261" t="str">
        <f>IF($AB15="","",VLOOKUP(MATCH($AB15,女子申込!$B$9:$B$108,0),女子申込!$A$9:$F$108,6))</f>
        <v/>
      </c>
      <c r="AG15" s="261" t="str">
        <f>IF(AB15="","",AG14)</f>
        <v/>
      </c>
      <c r="AH15" s="263"/>
    </row>
    <row r="16" spans="1:34">
      <c r="A16">
        <f t="shared" si="0"/>
        <v>7</v>
      </c>
      <c r="C16">
        <v>3</v>
      </c>
      <c r="D16" s="166"/>
      <c r="E16" s="161" t="str">
        <f>IF(ISERROR(MATCH(D16,女子申込!$B$9:$B$199,0)),"",VLOOKUP(MATCH(D16,女子申込!$B$9:$B$199,0),女子申込!$A$9:$F$199,3))</f>
        <v/>
      </c>
      <c r="F16" s="113" t="str">
        <f>IF(ISERROR(MATCH(D16,女子申込!$B$9:$B$199,0)),"",VLOOKUP(MATCH(D16,女子申込!$B$9:$B$199,0),女子申込!$A$9:$F$199,5))</f>
        <v/>
      </c>
      <c r="H16">
        <v>3</v>
      </c>
      <c r="I16" s="166"/>
      <c r="J16" s="161" t="str">
        <f>IF(ISERROR(MATCH(I16,女子申込!$B$9:$B$199,0)),"",VLOOKUP(MATCH(I16,女子申込!$B$9:$B$199,0),女子申込!$A$9:$F$199,3))</f>
        <v/>
      </c>
      <c r="K16" s="113" t="str">
        <f>IF(ISERROR(MATCH(I16,女子申込!$B$9:$B$199,0)),"",VLOOKUP(MATCH(I16,女子申込!$B$9:$B$199,0),女子申込!$A$9:$F$199,5))</f>
        <v/>
      </c>
      <c r="N16">
        <f t="shared" si="1"/>
        <v>3</v>
      </c>
      <c r="P16" s="260">
        <v>3</v>
      </c>
      <c r="Q16" s="261" t="str">
        <f>IF(VLOOKUP(MATCH($O14,$B$10:$B$184,0)+6,$A$10:$F$184,4)="","",VLOOKUP(MATCH($O14,$B$10:$B$184,0)+6,$A$10:$F$184,4))</f>
        <v/>
      </c>
      <c r="R16" s="261" t="str">
        <f>IF($Q16="","",VLOOKUP(MATCH($Q16,女子申込!$B$9:$B$108,0),女子申込!$A$9:$F$108,3))</f>
        <v/>
      </c>
      <c r="S16" s="261" t="str">
        <f>IF($Q16="","",VLOOKUP(MATCH($Q16,女子申込!$B$9:$B$108,0),女子申込!$A$9:$F$108,4))</f>
        <v/>
      </c>
      <c r="T16" s="262" t="str">
        <f>IF($Q16="","",VLOOKUP(MATCH($Q16,女子申込!$B$9:$B$108,0),女子申込!$A$9:$F$108,5))</f>
        <v/>
      </c>
      <c r="U16" s="261" t="str">
        <f>IF($Q16="","",VLOOKUP(MATCH($Q16,女子申込!$B$9:$B$108,0),女子申込!$A$9:$F$108,6))</f>
        <v/>
      </c>
      <c r="V16" s="261" t="str">
        <f>IF(Q16="","",V14)</f>
        <v/>
      </c>
      <c r="W16" s="263"/>
      <c r="Y16">
        <f t="shared" si="2"/>
        <v>3</v>
      </c>
      <c r="AA16" s="260">
        <v>3</v>
      </c>
      <c r="AB16" s="261" t="str">
        <f>IF(VLOOKUP(MATCH($Z14,$G$10:$G$184,0)+6,$A$10:$K$184,9)="","",VLOOKUP(MATCH($Z14,$G$10:$G$184,0)+6,$A$10:$K$184,9))</f>
        <v/>
      </c>
      <c r="AC16" s="261" t="str">
        <f>IF($AB16="","",VLOOKUP(MATCH($AB16,女子申込!$B$9:$B$108,0),女子申込!$A$9:$F$108,3))</f>
        <v/>
      </c>
      <c r="AD16" s="261" t="str">
        <f>IF($AB16="","",VLOOKUP(MATCH($AB16,女子申込!$B$9:$B$108,0),女子申込!$A$9:$F$108,4))</f>
        <v/>
      </c>
      <c r="AE16" s="262" t="str">
        <f>IF($AB16="","",VLOOKUP(MATCH($AB16,女子申込!$B$9:$B$108,0),女子申込!$A$9:$F$108,5))</f>
        <v/>
      </c>
      <c r="AF16" s="261" t="str">
        <f>IF($AB16="","",VLOOKUP(MATCH($AB16,女子申込!$B$9:$B$108,0),女子申込!$A$9:$F$108,6))</f>
        <v/>
      </c>
      <c r="AG16" s="261" t="str">
        <f>IF(AB16="","",AG14)</f>
        <v/>
      </c>
      <c r="AH16" s="263"/>
    </row>
    <row r="17" spans="1:34">
      <c r="A17">
        <f t="shared" si="0"/>
        <v>8</v>
      </c>
      <c r="C17">
        <v>4</v>
      </c>
      <c r="D17" s="167"/>
      <c r="E17" s="161" t="str">
        <f>IF(ISERROR(MATCH(D17,女子申込!$B$9:$B$199,0)),"",VLOOKUP(MATCH(D17,女子申込!$B$9:$B$199,0),女子申込!$A$9:$F$199,3))</f>
        <v/>
      </c>
      <c r="F17" s="113" t="str">
        <f>IF(ISERROR(MATCH(D17,女子申込!$B$9:$B$199,0)),"",VLOOKUP(MATCH(D17,女子申込!$B$9:$B$199,0),女子申込!$A$9:$F$199,5))</f>
        <v/>
      </c>
      <c r="H17">
        <v>4</v>
      </c>
      <c r="I17" s="167"/>
      <c r="J17" s="161" t="str">
        <f>IF(ISERROR(MATCH(I17,女子申込!$B$9:$B$199,0)),"",VLOOKUP(MATCH(I17,女子申込!$B$9:$B$199,0),女子申込!$A$9:$F$199,3))</f>
        <v/>
      </c>
      <c r="K17" s="113" t="str">
        <f>IF(ISERROR(MATCH(I17,女子申込!$B$9:$B$199,0)),"",VLOOKUP(MATCH(I17,女子申込!$B$9:$B$199,0),女子申込!$A$9:$F$199,5))</f>
        <v/>
      </c>
      <c r="N17">
        <f t="shared" si="1"/>
        <v>4</v>
      </c>
      <c r="P17" s="260">
        <v>4</v>
      </c>
      <c r="Q17" s="261" t="str">
        <f>IF(VLOOKUP(MATCH($O14,$B$10:$B$184,0)+7,$A$10:$F$184,4)="","",VLOOKUP(MATCH($O14,$B$10:$B$184,0)+7,$A$10:$F$184,4))</f>
        <v/>
      </c>
      <c r="R17" s="261" t="str">
        <f>IF($Q17="","",VLOOKUP(MATCH($Q17,女子申込!$B$9:$B$108,0),女子申込!$A$9:$F$108,3))</f>
        <v/>
      </c>
      <c r="S17" s="261" t="str">
        <f>IF($Q17="","",VLOOKUP(MATCH($Q17,女子申込!$B$9:$B$108,0),女子申込!$A$9:$F$108,4))</f>
        <v/>
      </c>
      <c r="T17" s="262" t="str">
        <f>IF($Q17="","",VLOOKUP(MATCH($Q17,女子申込!$B$9:$B$108,0),女子申込!$A$9:$F$108,5))</f>
        <v/>
      </c>
      <c r="U17" s="261" t="str">
        <f>IF($Q17="","",VLOOKUP(MATCH($Q17,女子申込!$B$9:$B$108,0),女子申込!$A$9:$F$108,6))</f>
        <v/>
      </c>
      <c r="V17" s="261" t="str">
        <f>IF(Q17="","",V14)</f>
        <v/>
      </c>
      <c r="W17" s="263"/>
      <c r="Y17">
        <f t="shared" si="2"/>
        <v>4</v>
      </c>
      <c r="AA17" s="260">
        <v>4</v>
      </c>
      <c r="AB17" s="261" t="str">
        <f>IF(VLOOKUP(MATCH($Z14,$G$10:$G$184,0)+7,$A$10:$K$184,9)="","",VLOOKUP(MATCH($Z14,$G$10:$G$184,0)+7,$A$10:$K$184,9))</f>
        <v/>
      </c>
      <c r="AC17" s="261" t="str">
        <f>IF($AB17="","",VLOOKUP(MATCH($AB17,女子申込!$B$9:$B$108,0),女子申込!$A$9:$F$108,3))</f>
        <v/>
      </c>
      <c r="AD17" s="261" t="str">
        <f>IF($AB17="","",VLOOKUP(MATCH($AB17,女子申込!$B$9:$B$108,0),女子申込!$A$9:$F$108,4))</f>
        <v/>
      </c>
      <c r="AE17" s="262" t="str">
        <f>IF($AB17="","",VLOOKUP(MATCH($AB17,女子申込!$B$9:$B$108,0),女子申込!$A$9:$F$108,5))</f>
        <v/>
      </c>
      <c r="AF17" s="261" t="str">
        <f>IF($AB17="","",VLOOKUP(MATCH($AB17,女子申込!$B$9:$B$108,0),女子申込!$A$9:$F$108,6))</f>
        <v/>
      </c>
      <c r="AG17" s="261" t="str">
        <f>IF(AB17="","",AG14)</f>
        <v/>
      </c>
      <c r="AH17" s="263"/>
    </row>
    <row r="18" spans="1:34">
      <c r="A18">
        <f t="shared" si="0"/>
        <v>9</v>
      </c>
      <c r="C18">
        <v>5</v>
      </c>
      <c r="D18" s="166"/>
      <c r="E18" s="161" t="str">
        <f>IF(ISERROR(MATCH(D18,女子申込!$B$9:$B$199,0)),"",VLOOKUP(MATCH(D18,女子申込!$B$9:$B$199,0),女子申込!$A$9:$F$199,3))</f>
        <v/>
      </c>
      <c r="F18" s="113" t="str">
        <f>IF(ISERROR(MATCH(D18,女子申込!$B$9:$B$199,0)),"",VLOOKUP(MATCH(D18,女子申込!$B$9:$B$199,0),女子申込!$A$9:$F$199,5))</f>
        <v/>
      </c>
      <c r="H18">
        <v>5</v>
      </c>
      <c r="I18" s="171"/>
      <c r="J18" s="161" t="str">
        <f>IF(ISERROR(MATCH(I18,女子申込!$B$9:$B$199,0)),"",VLOOKUP(MATCH(I18,女子申込!$B$9:$B$199,0),女子申込!$A$9:$F$199,3))</f>
        <v/>
      </c>
      <c r="K18" s="113" t="str">
        <f>IF(ISERROR(MATCH(I18,女子申込!$B$9:$B$199,0)),"",VLOOKUP(MATCH(I18,女子申込!$B$9:$B$199,0),女子申込!$A$9:$F$199,5))</f>
        <v/>
      </c>
      <c r="N18">
        <f t="shared" si="1"/>
        <v>5</v>
      </c>
      <c r="P18" s="260">
        <v>5</v>
      </c>
      <c r="Q18" s="261" t="str">
        <f>IF(VLOOKUP(MATCH($O14,$B$10:$B$184,0)+8,$A$10:$F$184,4)="","",VLOOKUP(MATCH($O14,$B$10:$B$184,0)+8,$A$10:$F$184,4))</f>
        <v/>
      </c>
      <c r="R18" s="261" t="str">
        <f>IF($Q18="","",VLOOKUP(MATCH($Q18,女子申込!$B$9:$B$108,0),女子申込!$A$9:$F$108,3))</f>
        <v/>
      </c>
      <c r="S18" s="261" t="str">
        <f>IF($Q18="","",VLOOKUP(MATCH($Q18,女子申込!$B$9:$B$108,0),女子申込!$A$9:$F$108,4))</f>
        <v/>
      </c>
      <c r="T18" s="262" t="str">
        <f>IF($Q18="","",VLOOKUP(MATCH($Q18,女子申込!$B$9:$B$108,0),女子申込!$A$9:$F$108,5))</f>
        <v/>
      </c>
      <c r="U18" s="261" t="str">
        <f>IF($Q18="","",VLOOKUP(MATCH($Q18,女子申込!$B$9:$B$108,0),女子申込!$A$9:$F$108,6))</f>
        <v/>
      </c>
      <c r="V18" s="261" t="str">
        <f>IF(Q18="","",IF(U18="","",V14))</f>
        <v/>
      </c>
      <c r="W18" s="263"/>
      <c r="Y18">
        <f t="shared" si="2"/>
        <v>5</v>
      </c>
      <c r="AA18" s="260">
        <v>5</v>
      </c>
      <c r="AB18" s="261" t="str">
        <f>IF(VLOOKUP(MATCH($Z14,$G$10:$G$184,0)+8,$A$10:$K$184,9)="","",VLOOKUP(MATCH($Z14,$G$10:$G$184,0)+8,$A$10:$K$184,9))</f>
        <v/>
      </c>
      <c r="AC18" s="261" t="str">
        <f>IF($AB18="","",VLOOKUP(MATCH($AB18,女子申込!$B$9:$B$108,0),女子申込!$A$9:$F$108,3))</f>
        <v/>
      </c>
      <c r="AD18" s="261" t="str">
        <f>IF($AB18="","",VLOOKUP(MATCH($AB18,女子申込!$B$9:$B$108,0),女子申込!$A$9:$F$108,4))</f>
        <v/>
      </c>
      <c r="AE18" s="262" t="str">
        <f>IF($AB18="","",VLOOKUP(MATCH($AB18,女子申込!$B$9:$B$108,0),女子申込!$A$9:$F$108,5))</f>
        <v/>
      </c>
      <c r="AF18" s="261" t="str">
        <f>IF($AB18="","",VLOOKUP(MATCH($AB18,女子申込!$B$9:$B$108,0),女子申込!$A$9:$F$108,6))</f>
        <v/>
      </c>
      <c r="AG18" s="261" t="str">
        <f>IF(AB18="","",IF(AF18="","",AG14))</f>
        <v/>
      </c>
      <c r="AH18" s="263"/>
    </row>
    <row r="19" spans="1:34">
      <c r="A19">
        <f t="shared" si="0"/>
        <v>10</v>
      </c>
      <c r="C19">
        <v>6</v>
      </c>
      <c r="D19" s="168"/>
      <c r="E19" s="161" t="str">
        <f>IF(ISERROR(MATCH(D19,女子申込!$B$9:$B$199,0)),"",VLOOKUP(MATCH(D19,女子申込!$B$9:$B$199,0),女子申込!$A$9:$F$199,3))</f>
        <v/>
      </c>
      <c r="F19" s="113" t="str">
        <f>IF(ISERROR(MATCH(D19,女子申込!$B$9:$B$199,0)),"",VLOOKUP(MATCH(D19,女子申込!$B$9:$B$199,0),女子申込!$A$9:$F$199,5))</f>
        <v/>
      </c>
      <c r="H19">
        <v>6</v>
      </c>
      <c r="I19" s="168"/>
      <c r="J19" s="161" t="str">
        <f>IF(ISERROR(MATCH(I19,女子申込!$B$9:$B$199,0)),"",VLOOKUP(MATCH(I19,女子申込!$B$9:$B$199,0),女子申込!$A$9:$F$199,3))</f>
        <v/>
      </c>
      <c r="K19" s="113" t="str">
        <f>IF(ISERROR(MATCH(I19,女子申込!$B$9:$B$199,0)),"",VLOOKUP(MATCH(I19,女子申込!$B$9:$B$199,0),女子申込!$A$9:$F$199,5))</f>
        <v/>
      </c>
      <c r="N19">
        <f t="shared" si="1"/>
        <v>6</v>
      </c>
      <c r="O19" s="219"/>
      <c r="P19" s="264">
        <v>6</v>
      </c>
      <c r="Q19" s="265" t="str">
        <f>IF(VLOOKUP(MATCH($O14,$B$10:$B$184,0)+9,$A$10:$F$184,4)="","",VLOOKUP(MATCH($O14,$B$10:$B$184,0)+9,$A$10:$F$184,4))</f>
        <v/>
      </c>
      <c r="R19" s="265" t="str">
        <f>IF($Q19="","",VLOOKUP(MATCH($Q19,女子申込!$B$9:$B$108,0),女子申込!$A$9:$F$108,3))</f>
        <v/>
      </c>
      <c r="S19" s="265" t="str">
        <f>IF($Q19="","",VLOOKUP(MATCH($Q19,女子申込!$B$9:$B$108,0),女子申込!$A$9:$F$108,4))</f>
        <v/>
      </c>
      <c r="T19" s="266" t="str">
        <f>IF($Q19="","",VLOOKUP(MATCH($Q19,女子申込!$B$9:$B$108,0),女子申込!$A$9:$F$108,5))</f>
        <v/>
      </c>
      <c r="U19" s="265" t="str">
        <f>IF($Q19="","",VLOOKUP(MATCH($Q19,女子申込!$B$9:$B$108,0),女子申込!$A$9:$F$108,6))</f>
        <v/>
      </c>
      <c r="V19" s="265" t="str">
        <f>IF(Q19="","",IF(U19="","",V14))</f>
        <v/>
      </c>
      <c r="W19" s="267"/>
      <c r="Y19">
        <f t="shared" si="2"/>
        <v>6</v>
      </c>
      <c r="Z19" s="219"/>
      <c r="AA19" s="264">
        <v>6</v>
      </c>
      <c r="AB19" s="274" t="str">
        <f>IF(VLOOKUP(MATCH($Z14,$G$10:$G$184,0)+9,$A$10:$K$184,9)="","",VLOOKUP(MATCH($Z14,$G$10:$G$184,0)+9,$A$10:$K$184,9))</f>
        <v/>
      </c>
      <c r="AC19" s="274" t="str">
        <f>IF($AB19="","",VLOOKUP(MATCH($AB19,女子申込!$B$9:$B$108,0),女子申込!$A$9:$F$108,3))</f>
        <v/>
      </c>
      <c r="AD19" s="274" t="str">
        <f>IF($AB19="","",VLOOKUP(MATCH($AB19,女子申込!$B$9:$B$108,0),女子申込!$A$9:$F$108,4))</f>
        <v/>
      </c>
      <c r="AE19" s="275" t="str">
        <f>IF($AB19="","",VLOOKUP(MATCH($AB19,女子申込!$B$9:$B$108,0),女子申込!$A$9:$F$108,5))</f>
        <v/>
      </c>
      <c r="AF19" s="274" t="str">
        <f>IF($AB19="","",VLOOKUP(MATCH($AB19,女子申込!$B$9:$B$108,0),女子申込!$A$9:$F$108,6))</f>
        <v/>
      </c>
      <c r="AG19" s="274" t="str">
        <f>IF(AB19="","",IF(AF19="","",AG14))</f>
        <v/>
      </c>
      <c r="AH19" s="263"/>
    </row>
    <row r="20" spans="1:34" ht="14.25">
      <c r="A20">
        <f t="shared" si="0"/>
        <v>11</v>
      </c>
      <c r="N20">
        <f t="shared" si="1"/>
        <v>7</v>
      </c>
      <c r="O20" s="280">
        <f>O14+1</f>
        <v>2</v>
      </c>
      <c r="P20" s="268">
        <v>1</v>
      </c>
      <c r="Q20" s="269" t="str">
        <f>IF(VLOOKUP(MATCH($O20,$B$10:$B$184,0)+4,$A$10:$F$184,4)="","",VLOOKUP(MATCH($O20,$B$10:$B$184,0)+4,$A$10:$F$184,4))</f>
        <v/>
      </c>
      <c r="R20" s="269" t="str">
        <f>IF($Q20="","",VLOOKUP(MATCH($Q20,女子申込!$B$9:$B$108,0),女子申込!$A$9:$F$108,3))</f>
        <v/>
      </c>
      <c r="S20" s="269" t="str">
        <f>IF($Q20="","",VLOOKUP(MATCH($Q20,女子申込!$B$9:$B$108,0),女子申込!$A$9:$F$108,4))</f>
        <v/>
      </c>
      <c r="T20" s="270" t="str">
        <f>IF($Q20="","",VLOOKUP(MATCH($Q20,女子申込!$B$9:$B$108,0),女子申込!$A$9:$F$108,5))</f>
        <v/>
      </c>
      <c r="U20" s="269" t="str">
        <f>IF($Q20="","",VLOOKUP(MATCH($Q20,女子申込!$B$9:$B$108,0),女子申込!$A$9:$F$108,6))</f>
        <v/>
      </c>
      <c r="V20" s="271" t="str">
        <f>IF(VLOOKUP(MATCH($O20,$B$10:$B$184,0)+0,$A$10:$F$184,4)="","",VLOOKUP(MATCH($O20,$B$10:$B$184,0)+0,$A$10:$F$184,4))</f>
        <v/>
      </c>
      <c r="W20" s="272" t="str">
        <f>IF(VLOOKUP(MATCH($O20,$B$10:$B$184,0)+1,$A$10:$F$184,4)="","",VLOOKUP(MATCH($O20,$B$10:$B$184,0)+1,$A$10:$F$184,4))</f>
        <v/>
      </c>
      <c r="Y20">
        <f t="shared" si="2"/>
        <v>7</v>
      </c>
      <c r="Z20" s="280">
        <f>Z14+1</f>
        <v>2</v>
      </c>
      <c r="AA20" s="268">
        <v>1</v>
      </c>
      <c r="AB20" s="269" t="str">
        <f>IF(VLOOKUP(MATCH($Z20,$G$10:$G$184,0)+4,$A$10:$K$184,9)="","",VLOOKUP(MATCH($Z20,$G$10:$G$184,0)+4,$A$10:$K$184,9))</f>
        <v/>
      </c>
      <c r="AC20" s="269" t="str">
        <f>IF($AB20="","",VLOOKUP(MATCH($AB20,女子申込!$B$9:$B$108,0),女子申込!$A$9:$F$108,3))</f>
        <v/>
      </c>
      <c r="AD20" s="269" t="str">
        <f>IF($AB20="","",VLOOKUP(MATCH($AB20,女子申込!$B$9:$B$108,0),女子申込!$A$9:$F$108,4))</f>
        <v/>
      </c>
      <c r="AE20" s="270" t="str">
        <f>IF($AB20="","",VLOOKUP(MATCH($AB20,女子申込!$B$9:$B$108,0),女子申込!$A$9:$F$108,5))</f>
        <v/>
      </c>
      <c r="AF20" s="269" t="str">
        <f>IF($AB20="","",VLOOKUP(MATCH($AB20,女子申込!$B$9:$B$108,0),女子申込!$A$9:$F$108,6))</f>
        <v/>
      </c>
      <c r="AG20" s="271" t="str">
        <f>IF(VLOOKUP(MATCH($Z20,$G$10:$G$184,0)+0,$A$10:$K$184,9)="","",VLOOKUP(MATCH($Z20,$G$10:$G$184,0)+0,$A$10:$K$184,9))</f>
        <v/>
      </c>
      <c r="AH20" s="272" t="str">
        <f>IF(VLOOKUP(MATCH($O20,$G$10:$G$184,0)+1,$A$10:$K$184,9)="","",VLOOKUP(MATCH($O20,$G$10:$G$184,0)+1,$A$10:$K$184,9))</f>
        <v/>
      </c>
    </row>
    <row r="21" spans="1:34" ht="14.25">
      <c r="A21">
        <f t="shared" si="0"/>
        <v>12</v>
      </c>
      <c r="B21" s="176">
        <f>B10+1</f>
        <v>2</v>
      </c>
      <c r="C21" s="111"/>
      <c r="D21" s="162"/>
      <c r="E21" s="159" t="s">
        <v>21</v>
      </c>
      <c r="F21" s="115"/>
      <c r="G21" s="176">
        <f>G10+1</f>
        <v>2</v>
      </c>
      <c r="H21" s="111"/>
      <c r="I21" s="162"/>
      <c r="J21" s="159" t="s">
        <v>21</v>
      </c>
      <c r="K21" s="115"/>
      <c r="N21">
        <f t="shared" si="1"/>
        <v>8</v>
      </c>
      <c r="P21" s="260">
        <v>2</v>
      </c>
      <c r="Q21" s="261" t="str">
        <f>IF(VLOOKUP(MATCH($O20,$B$10:$B$184,0)+5,$A$10:$F$184,4)="","",VLOOKUP(MATCH($O20,$B$10:$B$184,0)+5,$A$10:$F$184,4))</f>
        <v/>
      </c>
      <c r="R21" s="261" t="str">
        <f>IF($Q21="","",VLOOKUP(MATCH($Q21,女子申込!$B$9:$B$108,0),女子申込!$A$9:$F$108,3))</f>
        <v/>
      </c>
      <c r="S21" s="261" t="str">
        <f>IF($Q21="","",VLOOKUP(MATCH($Q21,女子申込!$B$9:$B$108,0),女子申込!$A$9:$F$108,4))</f>
        <v/>
      </c>
      <c r="T21" s="262" t="str">
        <f>IF($Q21="","",VLOOKUP(MATCH($Q21,女子申込!$B$9:$B$108,0),女子申込!$A$9:$F$108,5))</f>
        <v/>
      </c>
      <c r="U21" s="261" t="str">
        <f>IF($Q21="","",VLOOKUP(MATCH($Q21,女子申込!$B$9:$B$108,0),女子申込!$A$9:$F$108,6))</f>
        <v/>
      </c>
      <c r="V21" s="261" t="str">
        <f>IF(Q21="","",V20)</f>
        <v/>
      </c>
      <c r="W21" s="263"/>
      <c r="Y21">
        <f t="shared" si="2"/>
        <v>8</v>
      </c>
      <c r="AA21" s="260">
        <v>2</v>
      </c>
      <c r="AB21" s="261" t="str">
        <f>IF(VLOOKUP(MATCH($Z20,$G$10:$G$184,0)+5,$A$10:$K$184,9)="","",VLOOKUP(MATCH($Z20,$G$10:$G$184,0)+5,$A$10:$K$184,9))</f>
        <v/>
      </c>
      <c r="AC21" s="261" t="str">
        <f>IF($AB21="","",VLOOKUP(MATCH($AB21,女子申込!$B$9:$B$108,0),女子申込!$A$9:$F$108,3))</f>
        <v/>
      </c>
      <c r="AD21" s="261" t="str">
        <f>IF($AB21="","",VLOOKUP(MATCH($AB21,女子申込!$B$9:$B$108,0),女子申込!$A$9:$F$108,4))</f>
        <v/>
      </c>
      <c r="AE21" s="262" t="str">
        <f>IF($AB21="","",VLOOKUP(MATCH($AB21,女子申込!$B$9:$B$108,0),女子申込!$A$9:$F$108,5))</f>
        <v/>
      </c>
      <c r="AF21" s="261" t="str">
        <f>IF($AB21="","",VLOOKUP(MATCH($AB21,女子申込!$B$9:$B$108,0),女子申込!$A$9:$F$108,6))</f>
        <v/>
      </c>
      <c r="AG21" s="261" t="str">
        <f>IF(AB21="","",AG20)</f>
        <v/>
      </c>
      <c r="AH21" s="263"/>
    </row>
    <row r="22" spans="1:34">
      <c r="A22">
        <f t="shared" si="0"/>
        <v>13</v>
      </c>
      <c r="D22" s="163"/>
      <c r="E22" s="160" t="s">
        <v>22</v>
      </c>
      <c r="F22" s="115"/>
      <c r="I22" s="166"/>
      <c r="J22" s="160" t="s">
        <v>22</v>
      </c>
      <c r="K22" s="115"/>
      <c r="N22">
        <f t="shared" si="1"/>
        <v>9</v>
      </c>
      <c r="P22" s="260">
        <v>3</v>
      </c>
      <c r="Q22" s="261" t="str">
        <f>IF(VLOOKUP(MATCH($O20,$B$10:$B$184,0)+6,$A$10:$F$184,4)="","",VLOOKUP(MATCH($O20,$B$10:$B$184,0)+6,$A$10:$F$184,4))</f>
        <v/>
      </c>
      <c r="R22" s="261" t="str">
        <f>IF($Q22="","",VLOOKUP(MATCH($Q22,女子申込!$B$9:$B$108,0),女子申込!$A$9:$F$108,3))</f>
        <v/>
      </c>
      <c r="S22" s="261" t="str">
        <f>IF($Q22="","",VLOOKUP(MATCH($Q22,女子申込!$B$9:$B$108,0),女子申込!$A$9:$F$108,4))</f>
        <v/>
      </c>
      <c r="T22" s="262" t="str">
        <f>IF($Q22="","",VLOOKUP(MATCH($Q22,女子申込!$B$9:$B$108,0),女子申込!$A$9:$F$108,5))</f>
        <v/>
      </c>
      <c r="U22" s="261" t="str">
        <f>IF($Q22="","",VLOOKUP(MATCH($Q22,女子申込!$B$9:$B$108,0),女子申込!$A$9:$F$108,6))</f>
        <v/>
      </c>
      <c r="V22" s="261" t="str">
        <f>IF(Q22="","",V20)</f>
        <v/>
      </c>
      <c r="W22" s="263"/>
      <c r="Y22">
        <f t="shared" si="2"/>
        <v>9</v>
      </c>
      <c r="AA22" s="260">
        <v>3</v>
      </c>
      <c r="AB22" s="261" t="str">
        <f>IF(VLOOKUP(MATCH($Z20,$G$10:$G$184,0)+6,$A$10:$K$184,9)="","",VLOOKUP(MATCH($Z20,$G$10:$G$184,0)+6,$A$10:$K$184,9))</f>
        <v/>
      </c>
      <c r="AC22" s="261" t="str">
        <f>IF($AB22="","",VLOOKUP(MATCH($AB22,女子申込!$B$9:$B$108,0),女子申込!$A$9:$F$108,3))</f>
        <v/>
      </c>
      <c r="AD22" s="261" t="str">
        <f>IF($AB22="","",VLOOKUP(MATCH($AB22,女子申込!$B$9:$B$108,0),女子申込!$A$9:$F$108,4))</f>
        <v/>
      </c>
      <c r="AE22" s="262" t="str">
        <f>IF($AB22="","",VLOOKUP(MATCH($AB22,女子申込!$B$9:$B$108,0),女子申込!$A$9:$F$108,5))</f>
        <v/>
      </c>
      <c r="AF22" s="261" t="str">
        <f>IF($AB22="","",VLOOKUP(MATCH($AB22,女子申込!$B$9:$B$108,0),女子申込!$A$9:$F$108,6))</f>
        <v/>
      </c>
      <c r="AG22" s="261" t="str">
        <f>IF(AB22="","",AG20)</f>
        <v/>
      </c>
      <c r="AH22" s="263"/>
    </row>
    <row r="23" spans="1:34">
      <c r="A23">
        <f t="shared" si="0"/>
        <v>14</v>
      </c>
      <c r="D23" s="247" t="s">
        <v>66</v>
      </c>
      <c r="E23" s="407" t="str">
        <f>IF(D25="","",VLOOKUP(MATCH(D25,女子申込!$B$9:$B$199,0),女子申込!$A$9:$F$199,6)&amp;D21)</f>
        <v/>
      </c>
      <c r="F23" s="408"/>
      <c r="I23" s="247" t="s">
        <v>66</v>
      </c>
      <c r="J23" s="407" t="str">
        <f>IF(I25="","",VLOOKUP(MATCH(I25,女子申込!$B$9:$B$199,0),女子申込!$A$9:$F$199,6)&amp;I21)</f>
        <v/>
      </c>
      <c r="K23" s="408"/>
      <c r="N23">
        <f t="shared" si="1"/>
        <v>10</v>
      </c>
      <c r="P23" s="260">
        <v>4</v>
      </c>
      <c r="Q23" s="261" t="str">
        <f>IF(VLOOKUP(MATCH($O20,$B$10:$B$184,0)+7,$A$10:$F$184,4)="","",VLOOKUP(MATCH($O20,$B$10:$B$184,0)+7,$A$10:$F$184,4))</f>
        <v/>
      </c>
      <c r="R23" s="261" t="str">
        <f>IF($Q23="","",VLOOKUP(MATCH($Q23,女子申込!$B$9:$B$108,0),女子申込!$A$9:$F$108,3))</f>
        <v/>
      </c>
      <c r="S23" s="261" t="str">
        <f>IF($Q23="","",VLOOKUP(MATCH($Q23,女子申込!$B$9:$B$108,0),女子申込!$A$9:$F$108,4))</f>
        <v/>
      </c>
      <c r="T23" s="262" t="str">
        <f>IF($Q23="","",VLOOKUP(MATCH($Q23,女子申込!$B$9:$B$108,0),女子申込!$A$9:$F$108,5))</f>
        <v/>
      </c>
      <c r="U23" s="261" t="str">
        <f>IF($Q23="","",VLOOKUP(MATCH($Q23,女子申込!$B$9:$B$108,0),女子申込!$A$9:$F$108,6))</f>
        <v/>
      </c>
      <c r="V23" s="261" t="str">
        <f>IF(Q23="","",V20)</f>
        <v/>
      </c>
      <c r="W23" s="263"/>
      <c r="Y23">
        <f t="shared" si="2"/>
        <v>10</v>
      </c>
      <c r="AA23" s="260">
        <v>4</v>
      </c>
      <c r="AB23" s="261" t="str">
        <f>IF(VLOOKUP(MATCH($Z20,$G$10:$G$184,0)+7,$A$10:$K$184,9)="","",VLOOKUP(MATCH($Z20,$G$10:$G$184,0)+7,$A$10:$K$184,9))</f>
        <v/>
      </c>
      <c r="AC23" s="261" t="str">
        <f>IF($AB23="","",VLOOKUP(MATCH($AB23,女子申込!$B$9:$B$108,0),女子申込!$A$9:$F$108,3))</f>
        <v/>
      </c>
      <c r="AD23" s="261" t="str">
        <f>IF($AB23="","",VLOOKUP(MATCH($AB23,女子申込!$B$9:$B$108,0),女子申込!$A$9:$F$108,4))</f>
        <v/>
      </c>
      <c r="AE23" s="262" t="str">
        <f>IF($AB23="","",VLOOKUP(MATCH($AB23,女子申込!$B$9:$B$108,0),女子申込!$A$9:$F$108,5))</f>
        <v/>
      </c>
      <c r="AF23" s="261" t="str">
        <f>IF($AB23="","",VLOOKUP(MATCH($AB23,女子申込!$B$9:$B$108,0),女子申込!$A$9:$F$108,6))</f>
        <v/>
      </c>
      <c r="AG23" s="261" t="str">
        <f>IF(AB23="","",AG20)</f>
        <v/>
      </c>
      <c r="AH23" s="263"/>
    </row>
    <row r="24" spans="1:34">
      <c r="A24">
        <f t="shared" si="0"/>
        <v>15</v>
      </c>
      <c r="D24" s="248" t="s">
        <v>318</v>
      </c>
      <c r="E24" s="249" t="s">
        <v>23</v>
      </c>
      <c r="F24" s="250" t="s">
        <v>0</v>
      </c>
      <c r="I24" s="248" t="s">
        <v>318</v>
      </c>
      <c r="J24" s="249" t="s">
        <v>23</v>
      </c>
      <c r="K24" s="250" t="s">
        <v>0</v>
      </c>
      <c r="N24">
        <f t="shared" si="1"/>
        <v>11</v>
      </c>
      <c r="P24" s="260">
        <v>5</v>
      </c>
      <c r="Q24" s="261" t="str">
        <f>IF(VLOOKUP(MATCH($O20,$B$10:$B$184,0)+8,$A$10:$F$184,4)="","",VLOOKUP(MATCH($O20,$B$10:$B$184,0)+8,$A$10:$F$184,4))</f>
        <v/>
      </c>
      <c r="R24" s="261" t="str">
        <f>IF($Q24="","",VLOOKUP(MATCH($Q24,女子申込!$B$9:$B$108,0),女子申込!$A$9:$F$108,3))</f>
        <v/>
      </c>
      <c r="S24" s="261" t="str">
        <f>IF($Q24="","",VLOOKUP(MATCH($Q24,女子申込!$B$9:$B$108,0),女子申込!$A$9:$F$108,4))</f>
        <v/>
      </c>
      <c r="T24" s="262" t="str">
        <f>IF($Q24="","",VLOOKUP(MATCH($Q24,女子申込!$B$9:$B$108,0),女子申込!$A$9:$F$108,5))</f>
        <v/>
      </c>
      <c r="U24" s="261" t="str">
        <f>IF($Q24="","",VLOOKUP(MATCH($Q24,女子申込!$B$9:$B$108,0),女子申込!$A$9:$F$108,6))</f>
        <v/>
      </c>
      <c r="V24" s="261" t="str">
        <f>IF(Q24="","",IF(U24="","",V20))</f>
        <v/>
      </c>
      <c r="W24" s="263"/>
      <c r="Y24">
        <f t="shared" si="2"/>
        <v>11</v>
      </c>
      <c r="AA24" s="260">
        <v>5</v>
      </c>
      <c r="AB24" s="261" t="str">
        <f>IF(VLOOKUP(MATCH($Z20,$G$10:$G$184,0)+8,$A$10:$K$184,9)="","",VLOOKUP(MATCH($Z20,$G$10:$G$184,0)+8,$A$10:$K$184,9))</f>
        <v/>
      </c>
      <c r="AC24" s="261" t="str">
        <f>IF($AB24="","",VLOOKUP(MATCH($AB24,女子申込!$B$9:$B$108,0),女子申込!$A$9:$F$108,3))</f>
        <v/>
      </c>
      <c r="AD24" s="261" t="str">
        <f>IF($AB24="","",VLOOKUP(MATCH($AB24,女子申込!$B$9:$B$108,0),女子申込!$A$9:$F$108,4))</f>
        <v/>
      </c>
      <c r="AE24" s="262" t="str">
        <f>IF($AB24="","",VLOOKUP(MATCH($AB24,女子申込!$B$9:$B$108,0),女子申込!$A$9:$F$108,5))</f>
        <v/>
      </c>
      <c r="AF24" s="261" t="str">
        <f>IF($AB24="","",VLOOKUP(MATCH($AB24,女子申込!$B$9:$B$108,0),女子申込!$A$9:$F$108,6))</f>
        <v/>
      </c>
      <c r="AG24" s="261" t="str">
        <f>IF(AB24="","",IF(AF24="","",AG20))</f>
        <v/>
      </c>
      <c r="AH24" s="263"/>
    </row>
    <row r="25" spans="1:34">
      <c r="A25">
        <f t="shared" si="0"/>
        <v>16</v>
      </c>
      <c r="C25">
        <v>1</v>
      </c>
      <c r="D25" s="164"/>
      <c r="E25" s="161" t="str">
        <f>IF(ISERROR(MATCH(D25,女子申込!$B$9:$B$199,0)),"",VLOOKUP(MATCH(D25,女子申込!$B$9:$B$199,0),女子申込!$A$9:$F$199,3))</f>
        <v/>
      </c>
      <c r="F25" s="113" t="str">
        <f>IF(ISERROR(MATCH(D25,女子申込!$B$9:$B$199,0)),"",VLOOKUP(MATCH(D25,女子申込!$B$9:$B$199,0),女子申込!$A$9:$F$199,5))</f>
        <v/>
      </c>
      <c r="H25">
        <v>1</v>
      </c>
      <c r="I25" s="164"/>
      <c r="J25" s="161" t="str">
        <f>IF(ISERROR(MATCH(I25,女子申込!$B$9:$B$199,0)),"",VLOOKUP(MATCH(I25,女子申込!$B$9:$B$199,0),女子申込!$A$9:$F$199,3))</f>
        <v/>
      </c>
      <c r="K25" s="113" t="str">
        <f>IF(ISERROR(MATCH(I25,女子申込!$B$9:$B$199,0)),"",VLOOKUP(MATCH(I25,女子申込!$B$9:$B$199,0),女子申込!$A$9:$F$199,5))</f>
        <v/>
      </c>
      <c r="N25">
        <f t="shared" si="1"/>
        <v>12</v>
      </c>
      <c r="O25" s="219"/>
      <c r="P25" s="273">
        <v>6</v>
      </c>
      <c r="Q25" s="265" t="str">
        <f>IF(VLOOKUP(MATCH($O20,$B$10:$B$184,0)+9,$A$10:$F$184,4)="","",VLOOKUP(MATCH($O20,$B$10:$B$184,0)+9,$A$10:$F$184,4))</f>
        <v/>
      </c>
      <c r="R25" s="265" t="str">
        <f>IF($Q25="","",VLOOKUP(MATCH($Q25,女子申込!$B$9:$B$108,0),女子申込!$A$9:$F$108,3))</f>
        <v/>
      </c>
      <c r="S25" s="265" t="str">
        <f>IF($Q25="","",VLOOKUP(MATCH($Q25,女子申込!$B$9:$B$108,0),女子申込!$A$9:$F$108,4))</f>
        <v/>
      </c>
      <c r="T25" s="266" t="str">
        <f>IF($Q25="","",VLOOKUP(MATCH($Q25,女子申込!$B$9:$B$108,0),女子申込!$A$9:$F$108,5))</f>
        <v/>
      </c>
      <c r="U25" s="265" t="str">
        <f>IF($Q25="","",VLOOKUP(MATCH($Q25,女子申込!$B$9:$B$108,0),女子申込!$A$9:$F$108,6))</f>
        <v/>
      </c>
      <c r="V25" s="265" t="str">
        <f>IF(Q25="","",IF(U25="","",V20))</f>
        <v/>
      </c>
      <c r="W25" s="267"/>
      <c r="Y25">
        <f t="shared" si="2"/>
        <v>12</v>
      </c>
      <c r="Z25" s="219"/>
      <c r="AA25" s="273">
        <v>6</v>
      </c>
      <c r="AB25" s="274" t="str">
        <f>IF(VLOOKUP(MATCH($Z20,$G$10:$G$184,0)+9,$A$10:$K$184,9)="","",VLOOKUP(MATCH($Z20,$G$10:$G$184,0)+9,$A$10:$K$184,9))</f>
        <v/>
      </c>
      <c r="AC25" s="274" t="str">
        <f>IF($AB25="","",VLOOKUP(MATCH($AB25,女子申込!$B$9:$B$108,0),女子申込!$A$9:$F$108,3))</f>
        <v/>
      </c>
      <c r="AD25" s="274" t="str">
        <f>IF($AB25="","",VLOOKUP(MATCH($AB25,女子申込!$B$9:$B$108,0),女子申込!$A$9:$F$108,4))</f>
        <v/>
      </c>
      <c r="AE25" s="275" t="str">
        <f>IF($AB25="","",VLOOKUP(MATCH($AB25,女子申込!$B$9:$B$108,0),女子申込!$A$9:$F$108,5))</f>
        <v/>
      </c>
      <c r="AF25" s="274" t="str">
        <f>IF($AB25="","",VLOOKUP(MATCH($AB25,女子申込!$B$9:$B$108,0),女子申込!$A$9:$F$108,6))</f>
        <v/>
      </c>
      <c r="AG25" s="274" t="str">
        <f>IF(AB25="","",IF(AF25="","",AG20))</f>
        <v/>
      </c>
      <c r="AH25" s="263"/>
    </row>
    <row r="26" spans="1:34" ht="14.25">
      <c r="A26">
        <f t="shared" si="0"/>
        <v>17</v>
      </c>
      <c r="C26">
        <v>2</v>
      </c>
      <c r="D26" s="167"/>
      <c r="E26" s="161" t="str">
        <f>IF(ISERROR(MATCH(D26,女子申込!$B$9:$B$199,0)),"",VLOOKUP(MATCH(D26,女子申込!$B$9:$B$199,0),女子申込!$A$9:$F$199,3))</f>
        <v/>
      </c>
      <c r="F26" s="113" t="str">
        <f>IF(ISERROR(MATCH(D26,女子申込!$B$9:$B$199,0)),"",VLOOKUP(MATCH(D26,女子申込!$B$9:$B$199,0),女子申込!$A$9:$F$199,5))</f>
        <v/>
      </c>
      <c r="H26">
        <v>2</v>
      </c>
      <c r="I26" s="167"/>
      <c r="J26" s="161" t="str">
        <f>IF(ISERROR(MATCH(I26,女子申込!$B$9:$B$199,0)),"",VLOOKUP(MATCH(I26,女子申込!$B$9:$B$199,0),女子申込!$A$9:$F$199,3))</f>
        <v/>
      </c>
      <c r="K26" s="113" t="str">
        <f>IF(ISERROR(MATCH(I26,女子申込!$B$9:$B$199,0)),"",VLOOKUP(MATCH(I26,女子申込!$B$9:$B$199,0),女子申込!$A$9:$F$199,5))</f>
        <v/>
      </c>
      <c r="N26">
        <f t="shared" si="1"/>
        <v>13</v>
      </c>
      <c r="O26" s="280">
        <f>O20+1</f>
        <v>3</v>
      </c>
      <c r="P26" s="268">
        <v>1</v>
      </c>
      <c r="Q26" s="276" t="str">
        <f>IF(VLOOKUP(MATCH($O26,$B$10:$B$184,0)+4,$A$10:$F$184,4)="","",VLOOKUP(MATCH($O26,$B$10:$B$184,0)+4,$A$10:$F$184,4))</f>
        <v/>
      </c>
      <c r="R26" s="277" t="str">
        <f>IF($Q26="","",VLOOKUP(MATCH($Q26,女子申込!$B$9:$B$108,0),女子申込!$A$9:$F$108,3))</f>
        <v/>
      </c>
      <c r="S26" s="277" t="str">
        <f>IF($Q26="","",VLOOKUP(MATCH($Q26,女子申込!$B$9:$B$108,0),女子申込!$A$9:$F$108,4))</f>
        <v/>
      </c>
      <c r="T26" s="278" t="str">
        <f>IF($Q26="","",VLOOKUP(MATCH($Q26,女子申込!$B$9:$B$108,0),女子申込!$A$9:$F$108,5))</f>
        <v/>
      </c>
      <c r="U26" s="277" t="str">
        <f>IF($Q26="","",VLOOKUP(MATCH($Q26,女子申込!$B$9:$B$108,0),女子申込!$A$9:$F$108,6))</f>
        <v/>
      </c>
      <c r="V26" s="276" t="str">
        <f>IF(VLOOKUP(MATCH($O26,$B$10:$B$184,0)+0,$A$10:$F$184,4)="","",VLOOKUP(MATCH($O26,$B$10:$B$184,0)+0,$A$10:$F$184,4))</f>
        <v/>
      </c>
      <c r="W26" s="279" t="str">
        <f>IF(VLOOKUP(MATCH($O26,$B$10:$B$184,0)+1,$A$10:$F$184,4)="","",VLOOKUP(MATCH($O26,$B$10:$B$184,0)+1,$A$10:$F$184,4))</f>
        <v/>
      </c>
      <c r="Y26">
        <f t="shared" si="2"/>
        <v>13</v>
      </c>
      <c r="Z26" s="280">
        <f>Z20+1</f>
        <v>3</v>
      </c>
      <c r="AA26" s="268">
        <v>1</v>
      </c>
      <c r="AB26" s="269" t="str">
        <f>IF(VLOOKUP(MATCH($Z26,$G$10:$G$184,0)+4,$A$10:$K$184,9)="","",VLOOKUP(MATCH($Z26,$G$10:$G$184,0)+4,$A$10:$K$184,9))</f>
        <v/>
      </c>
      <c r="AC26" s="269" t="str">
        <f>IF($AB26="","",VLOOKUP(MATCH($AB26,女子申込!$B$9:$B$108,0),女子申込!$A$9:$F$108,3))</f>
        <v/>
      </c>
      <c r="AD26" s="269" t="str">
        <f>IF($AB26="","",VLOOKUP(MATCH($AB26,女子申込!$B$9:$B$108,0),女子申込!$A$9:$F$108,4))</f>
        <v/>
      </c>
      <c r="AE26" s="270" t="str">
        <f>IF($AB26="","",VLOOKUP(MATCH($AB26,女子申込!$B$9:$B$108,0),女子申込!$A$9:$F$108,5))</f>
        <v/>
      </c>
      <c r="AF26" s="269" t="str">
        <f>IF($AB26="","",VLOOKUP(MATCH($AB26,女子申込!$B$9:$B$108,0),女子申込!$A$9:$F$108,6))</f>
        <v/>
      </c>
      <c r="AG26" s="271" t="str">
        <f>IF(VLOOKUP(MATCH($Z26,$G$10:$G$184,0)+0,$A$10:$K$184,9)="","",VLOOKUP(MATCH($Z26,$G$10:$G$184,0)+0,$A$10:$K$184,9))</f>
        <v/>
      </c>
      <c r="AH26" s="272" t="str">
        <f>IF(VLOOKUP(MATCH($O26,$G$10:$G$184,0)+1,$A$10:$K$184,9)="","",VLOOKUP(MATCH($O26,$G$10:$G$184,0)+1,$A$10:$K$184,9))</f>
        <v/>
      </c>
    </row>
    <row r="27" spans="1:34">
      <c r="A27">
        <f t="shared" si="0"/>
        <v>18</v>
      </c>
      <c r="C27">
        <v>3</v>
      </c>
      <c r="D27" s="166"/>
      <c r="E27" s="161" t="str">
        <f>IF(ISERROR(MATCH(D27,女子申込!$B$9:$B$199,0)),"",VLOOKUP(MATCH(D27,女子申込!$B$9:$B$199,0),女子申込!$A$9:$F$199,3))</f>
        <v/>
      </c>
      <c r="F27" s="113" t="str">
        <f>IF(ISERROR(MATCH(D27,女子申込!$B$9:$B$199,0)),"",VLOOKUP(MATCH(D27,女子申込!$B$9:$B$199,0),女子申込!$A$9:$F$199,5))</f>
        <v/>
      </c>
      <c r="H27">
        <v>3</v>
      </c>
      <c r="I27" s="166"/>
      <c r="J27" s="161" t="str">
        <f>IF(ISERROR(MATCH(I27,女子申込!$B$9:$B$199,0)),"",VLOOKUP(MATCH(I27,女子申込!$B$9:$B$199,0),女子申込!$A$9:$F$199,3))</f>
        <v/>
      </c>
      <c r="K27" s="113" t="str">
        <f>IF(ISERROR(MATCH(I27,女子申込!$B$9:$B$199,0)),"",VLOOKUP(MATCH(I27,女子申込!$B$9:$B$199,0),女子申込!$A$9:$F$199,5))</f>
        <v/>
      </c>
      <c r="N27">
        <f t="shared" si="1"/>
        <v>14</v>
      </c>
      <c r="P27" s="260">
        <v>2</v>
      </c>
      <c r="Q27" s="261" t="str">
        <f>IF(VLOOKUP(MATCH($O26,$B$10:$B$184,0)+5,$A$10:$F$184,4)="","",VLOOKUP(MATCH($O26,$B$10:$B$184,0)+5,$A$10:$F$184,4))</f>
        <v/>
      </c>
      <c r="R27" s="261" t="str">
        <f>IF($Q27="","",VLOOKUP(MATCH($Q27,女子申込!$B$9:$B$108,0),女子申込!$A$9:$F$108,3))</f>
        <v/>
      </c>
      <c r="S27" s="261" t="str">
        <f>IF($Q27="","",VLOOKUP(MATCH($Q27,女子申込!$B$9:$B$108,0),女子申込!$A$9:$F$108,4))</f>
        <v/>
      </c>
      <c r="T27" s="262" t="str">
        <f>IF($Q27="","",VLOOKUP(MATCH($Q27,女子申込!$B$9:$B$108,0),女子申込!$A$9:$F$108,5))</f>
        <v/>
      </c>
      <c r="U27" s="261" t="str">
        <f>IF($Q27="","",VLOOKUP(MATCH($Q27,女子申込!$B$9:$B$108,0),女子申込!$A$9:$F$108,6))</f>
        <v/>
      </c>
      <c r="V27" s="261" t="str">
        <f>IF(Q27="","",V26)</f>
        <v/>
      </c>
      <c r="W27" s="263"/>
      <c r="Y27">
        <f t="shared" si="2"/>
        <v>14</v>
      </c>
      <c r="AA27" s="260">
        <v>2</v>
      </c>
      <c r="AB27" s="261" t="str">
        <f>IF(VLOOKUP(MATCH($Z26,$G$10:$G$184,0)+5,$A$10:$K$184,9)="","",VLOOKUP(MATCH($Z26,$G$10:$G$184,0)+5,$A$10:$K$184,9))</f>
        <v/>
      </c>
      <c r="AC27" s="261" t="str">
        <f>IF($AB27="","",VLOOKUP(MATCH($AB27,女子申込!$B$9:$B$108,0),女子申込!$A$9:$F$108,3))</f>
        <v/>
      </c>
      <c r="AD27" s="261" t="str">
        <f>IF($AB27="","",VLOOKUP(MATCH($AB27,女子申込!$B$9:$B$108,0),女子申込!$A$9:$F$108,4))</f>
        <v/>
      </c>
      <c r="AE27" s="262" t="str">
        <f>IF($AB27="","",VLOOKUP(MATCH($AB27,女子申込!$B$9:$B$108,0),女子申込!$A$9:$F$108,5))</f>
        <v/>
      </c>
      <c r="AF27" s="261" t="str">
        <f>IF($AB27="","",VLOOKUP(MATCH($AB27,女子申込!$B$9:$B$108,0),女子申込!$A$9:$F$108,6))</f>
        <v/>
      </c>
      <c r="AG27" s="261" t="str">
        <f>IF(AB27="","",AG26)</f>
        <v/>
      </c>
      <c r="AH27" s="263"/>
    </row>
    <row r="28" spans="1:34">
      <c r="A28">
        <f t="shared" si="0"/>
        <v>19</v>
      </c>
      <c r="C28">
        <v>4</v>
      </c>
      <c r="D28" s="167"/>
      <c r="E28" s="161" t="str">
        <f>IF(ISERROR(MATCH(D28,女子申込!$B$9:$B$199,0)),"",VLOOKUP(MATCH(D28,女子申込!$B$9:$B$199,0),女子申込!$A$9:$F$199,3))</f>
        <v/>
      </c>
      <c r="F28" s="113" t="str">
        <f>IF(ISERROR(MATCH(D28,女子申込!$B$9:$B$199,0)),"",VLOOKUP(MATCH(D28,女子申込!$B$9:$B$199,0),女子申込!$A$9:$F$199,5))</f>
        <v/>
      </c>
      <c r="H28">
        <v>4</v>
      </c>
      <c r="I28" s="167"/>
      <c r="J28" s="161" t="str">
        <f>IF(ISERROR(MATCH(I28,女子申込!$B$9:$B$199,0)),"",VLOOKUP(MATCH(I28,女子申込!$B$9:$B$199,0),女子申込!$A$9:$F$199,3))</f>
        <v/>
      </c>
      <c r="K28" s="113" t="str">
        <f>IF(ISERROR(MATCH(I28,女子申込!$B$9:$B$199,0)),"",VLOOKUP(MATCH(I28,女子申込!$B$9:$B$199,0),女子申込!$A$9:$F$199,5))</f>
        <v/>
      </c>
      <c r="N28">
        <f t="shared" si="1"/>
        <v>15</v>
      </c>
      <c r="P28" s="260">
        <v>3</v>
      </c>
      <c r="Q28" s="261" t="str">
        <f>IF(VLOOKUP(MATCH($O26,$B$10:$B$184,0)+6,$A$10:$F$184,4)="","",VLOOKUP(MATCH($O26,$B$10:$B$184,0)+6,$A$10:$F$184,4))</f>
        <v/>
      </c>
      <c r="R28" s="261" t="str">
        <f>IF($Q28="","",VLOOKUP(MATCH($Q28,女子申込!$B$9:$B$108,0),女子申込!$A$9:$F$108,3))</f>
        <v/>
      </c>
      <c r="S28" s="261" t="str">
        <f>IF($Q28="","",VLOOKUP(MATCH($Q28,女子申込!$B$9:$B$108,0),女子申込!$A$9:$F$108,4))</f>
        <v/>
      </c>
      <c r="T28" s="262" t="str">
        <f>IF($Q28="","",VLOOKUP(MATCH($Q28,女子申込!$B$9:$B$108,0),女子申込!$A$9:$F$108,5))</f>
        <v/>
      </c>
      <c r="U28" s="261" t="str">
        <f>IF($Q28="","",VLOOKUP(MATCH($Q28,女子申込!$B$9:$B$108,0),女子申込!$A$9:$F$108,6))</f>
        <v/>
      </c>
      <c r="V28" s="261" t="str">
        <f>IF(Q28="","",V26)</f>
        <v/>
      </c>
      <c r="W28" s="263"/>
      <c r="Y28">
        <f t="shared" si="2"/>
        <v>15</v>
      </c>
      <c r="AA28" s="260">
        <v>3</v>
      </c>
      <c r="AB28" s="261" t="str">
        <f>IF(VLOOKUP(MATCH($Z26,$G$10:$G$184,0)+6,$A$10:$K$184,9)="","",VLOOKUP(MATCH($Z26,$G$10:$G$184,0)+6,$A$10:$K$184,9))</f>
        <v/>
      </c>
      <c r="AC28" s="261" t="str">
        <f>IF($AB28="","",VLOOKUP(MATCH($AB28,女子申込!$B$9:$B$108,0),女子申込!$A$9:$F$108,3))</f>
        <v/>
      </c>
      <c r="AD28" s="261" t="str">
        <f>IF($AB28="","",VLOOKUP(MATCH($AB28,女子申込!$B$9:$B$108,0),女子申込!$A$9:$F$108,4))</f>
        <v/>
      </c>
      <c r="AE28" s="262" t="str">
        <f>IF($AB28="","",VLOOKUP(MATCH($AB28,女子申込!$B$9:$B$108,0),女子申込!$A$9:$F$108,5))</f>
        <v/>
      </c>
      <c r="AF28" s="261" t="str">
        <f>IF($AB28="","",VLOOKUP(MATCH($AB28,女子申込!$B$9:$B$108,0),女子申込!$A$9:$F$108,6))</f>
        <v/>
      </c>
      <c r="AG28" s="261" t="str">
        <f>IF(AB28="","",AG26)</f>
        <v/>
      </c>
      <c r="AH28" s="263"/>
    </row>
    <row r="29" spans="1:34">
      <c r="A29">
        <f t="shared" si="0"/>
        <v>20</v>
      </c>
      <c r="C29">
        <v>5</v>
      </c>
      <c r="D29" s="166"/>
      <c r="E29" s="161" t="str">
        <f>IF(ISERROR(MATCH(D29,女子申込!$B$9:$B$199,0)),"",VLOOKUP(MATCH(D29,女子申込!$B$9:$B$199,0),女子申込!$A$9:$F$199,3))</f>
        <v/>
      </c>
      <c r="F29" s="113" t="str">
        <f>IF(ISERROR(MATCH(D29,女子申込!$B$9:$B$199,0)),"",VLOOKUP(MATCH(D29,女子申込!$B$9:$B$199,0),女子申込!$A$9:$F$199,5))</f>
        <v/>
      </c>
      <c r="H29">
        <v>5</v>
      </c>
      <c r="I29" s="171"/>
      <c r="J29" s="161" t="str">
        <f>IF(ISERROR(MATCH(I29,女子申込!$B$9:$B$199,0)),"",VLOOKUP(MATCH(I29,女子申込!$B$9:$B$199,0),女子申込!$A$9:$F$199,3))</f>
        <v/>
      </c>
      <c r="K29" s="113" t="str">
        <f>IF(ISERROR(MATCH(I29,女子申込!$B$9:$B$199,0)),"",VLOOKUP(MATCH(I29,女子申込!$B$9:$B$199,0),女子申込!$A$9:$F$199,5))</f>
        <v/>
      </c>
      <c r="N29">
        <f t="shared" si="1"/>
        <v>16</v>
      </c>
      <c r="P29" s="260">
        <v>4</v>
      </c>
      <c r="Q29" s="261" t="str">
        <f>IF(VLOOKUP(MATCH($O26,$B$10:$B$184,0)+7,$A$10:$F$184,4)="","",VLOOKUP(MATCH($O26,$B$10:$B$184,0)+7,$A$10:$F$184,4))</f>
        <v/>
      </c>
      <c r="R29" s="261" t="str">
        <f>IF($Q29="","",VLOOKUP(MATCH($Q29,女子申込!$B$9:$B$108,0),女子申込!$A$9:$F$108,3))</f>
        <v/>
      </c>
      <c r="S29" s="261" t="str">
        <f>IF($Q29="","",VLOOKUP(MATCH($Q29,女子申込!$B$9:$B$108,0),女子申込!$A$9:$F$108,4))</f>
        <v/>
      </c>
      <c r="T29" s="262" t="str">
        <f>IF($Q29="","",VLOOKUP(MATCH($Q29,女子申込!$B$9:$B$108,0),女子申込!$A$9:$F$108,5))</f>
        <v/>
      </c>
      <c r="U29" s="261" t="str">
        <f>IF($Q29="","",VLOOKUP(MATCH($Q29,女子申込!$B$9:$B$108,0),女子申込!$A$9:$F$108,6))</f>
        <v/>
      </c>
      <c r="V29" s="261" t="str">
        <f>IF(Q29="","",V26)</f>
        <v/>
      </c>
      <c r="W29" s="263"/>
      <c r="Y29">
        <f t="shared" si="2"/>
        <v>16</v>
      </c>
      <c r="AA29" s="260">
        <v>4</v>
      </c>
      <c r="AB29" s="261" t="str">
        <f>IF(VLOOKUP(MATCH($Z26,$G$10:$G$184,0)+7,$A$10:$K$184,9)="","",VLOOKUP(MATCH($Z26,$G$10:$G$184,0)+7,$A$10:$K$184,9))</f>
        <v/>
      </c>
      <c r="AC29" s="261" t="str">
        <f>IF($AB29="","",VLOOKUP(MATCH($AB29,女子申込!$B$9:$B$108,0),女子申込!$A$9:$F$108,3))</f>
        <v/>
      </c>
      <c r="AD29" s="261" t="str">
        <f>IF($AB29="","",VLOOKUP(MATCH($AB29,女子申込!$B$9:$B$108,0),女子申込!$A$9:$F$108,4))</f>
        <v/>
      </c>
      <c r="AE29" s="262" t="str">
        <f>IF($AB29="","",VLOOKUP(MATCH($AB29,女子申込!$B$9:$B$108,0),女子申込!$A$9:$F$108,5))</f>
        <v/>
      </c>
      <c r="AF29" s="261" t="str">
        <f>IF($AB29="","",VLOOKUP(MATCH($AB29,女子申込!$B$9:$B$108,0),女子申込!$A$9:$F$108,6))</f>
        <v/>
      </c>
      <c r="AG29" s="261" t="str">
        <f>IF(AB29="","",AG26)</f>
        <v/>
      </c>
      <c r="AH29" s="263"/>
    </row>
    <row r="30" spans="1:34">
      <c r="A30">
        <f t="shared" si="0"/>
        <v>21</v>
      </c>
      <c r="C30">
        <v>6</v>
      </c>
      <c r="D30" s="168"/>
      <c r="E30" s="161" t="str">
        <f>IF(ISERROR(MATCH(D30,女子申込!$B$9:$B$199,0)),"",VLOOKUP(MATCH(D30,女子申込!$B$9:$B$199,0),女子申込!$A$9:$F$199,3))</f>
        <v/>
      </c>
      <c r="F30" s="113" t="str">
        <f>IF(ISERROR(MATCH(D30,女子申込!$B$9:$B$199,0)),"",VLOOKUP(MATCH(D30,女子申込!$B$9:$B$199,0),女子申込!$A$9:$F$199,5))</f>
        <v/>
      </c>
      <c r="H30">
        <v>6</v>
      </c>
      <c r="I30" s="168"/>
      <c r="J30" s="161" t="str">
        <f>IF(ISERROR(MATCH(I30,女子申込!$B$9:$B$199,0)),"",VLOOKUP(MATCH(I30,女子申込!$B$9:$B$199,0),女子申込!$A$9:$F$199,3))</f>
        <v/>
      </c>
      <c r="K30" s="113" t="str">
        <f>IF(ISERROR(MATCH(I30,女子申込!$B$9:$B$199,0)),"",VLOOKUP(MATCH(I30,女子申込!$B$9:$B$199,0),女子申込!$A$9:$F$199,5))</f>
        <v/>
      </c>
      <c r="N30">
        <f t="shared" si="1"/>
        <v>17</v>
      </c>
      <c r="P30" s="260">
        <v>5</v>
      </c>
      <c r="Q30" s="261" t="str">
        <f>IF(VLOOKUP(MATCH($O26,$B$10:$B$184,0)+8,$A$10:$F$184,4)="","",VLOOKUP(MATCH($O26,$B$10:$B$184,0)+8,$A$10:$F$184,4))</f>
        <v/>
      </c>
      <c r="R30" s="261" t="str">
        <f>IF($Q30="","",VLOOKUP(MATCH($Q30,女子申込!$B$9:$B$108,0),女子申込!$A$9:$F$108,3))</f>
        <v/>
      </c>
      <c r="S30" s="261" t="str">
        <f>IF($Q30="","",VLOOKUP(MATCH($Q30,女子申込!$B$9:$B$108,0),女子申込!$A$9:$F$108,4))</f>
        <v/>
      </c>
      <c r="T30" s="262" t="str">
        <f>IF($Q30="","",VLOOKUP(MATCH($Q30,女子申込!$B$9:$B$108,0),女子申込!$A$9:$F$108,5))</f>
        <v/>
      </c>
      <c r="U30" s="261" t="str">
        <f>IF($Q30="","",VLOOKUP(MATCH($Q30,女子申込!$B$9:$B$108,0),女子申込!$A$9:$F$108,6))</f>
        <v/>
      </c>
      <c r="V30" s="261" t="str">
        <f>IF(Q30="","",IF(U30="","",V26))</f>
        <v/>
      </c>
      <c r="W30" s="263"/>
      <c r="Y30">
        <f t="shared" si="2"/>
        <v>17</v>
      </c>
      <c r="AA30" s="260">
        <v>5</v>
      </c>
      <c r="AB30" s="261" t="str">
        <f>IF(VLOOKUP(MATCH($Z26,$G$10:$G$184,0)+8,$A$10:$K$184,9)="","",VLOOKUP(MATCH($Z26,$G$10:$G$184,0)+8,$A$10:$K$184,9))</f>
        <v/>
      </c>
      <c r="AC30" s="261" t="str">
        <f>IF($AB30="","",VLOOKUP(MATCH($AB30,女子申込!$B$9:$B$108,0),女子申込!$A$9:$F$108,3))</f>
        <v/>
      </c>
      <c r="AD30" s="261" t="str">
        <f>IF($AB30="","",VLOOKUP(MATCH($AB30,女子申込!$B$9:$B$108,0),女子申込!$A$9:$F$108,4))</f>
        <v/>
      </c>
      <c r="AE30" s="262" t="str">
        <f>IF($AB30="","",VLOOKUP(MATCH($AB30,女子申込!$B$9:$B$108,0),女子申込!$A$9:$F$108,5))</f>
        <v/>
      </c>
      <c r="AF30" s="261" t="str">
        <f>IF($AB30="","",VLOOKUP(MATCH($AB30,女子申込!$B$9:$B$108,0),女子申込!$A$9:$F$108,6))</f>
        <v/>
      </c>
      <c r="AG30" s="261" t="str">
        <f>IF(AB30="","",IF(AF30="","",AG26))</f>
        <v/>
      </c>
      <c r="AH30" s="263"/>
    </row>
    <row r="31" spans="1:34">
      <c r="A31">
        <f t="shared" si="0"/>
        <v>22</v>
      </c>
      <c r="N31">
        <f t="shared" si="1"/>
        <v>18</v>
      </c>
      <c r="O31" s="219"/>
      <c r="P31" s="264">
        <v>6</v>
      </c>
      <c r="Q31" s="265" t="str">
        <f>IF(VLOOKUP(MATCH($O26,$B$10:$B$184,0)+9,$A$10:$F$184,4)="","",VLOOKUP(MATCH($O26,$B$10:$B$184,0)+9,$A$10:$F$184,4))</f>
        <v/>
      </c>
      <c r="R31" s="265" t="str">
        <f>IF($Q31="","",VLOOKUP(MATCH($Q31,女子申込!$B$9:$B$108,0),女子申込!$A$9:$F$108,3))</f>
        <v/>
      </c>
      <c r="S31" s="265" t="str">
        <f>IF($Q31="","",VLOOKUP(MATCH($Q31,女子申込!$B$9:$B$108,0),女子申込!$A$9:$F$108,4))</f>
        <v/>
      </c>
      <c r="T31" s="266" t="str">
        <f>IF($Q31="","",VLOOKUP(MATCH($Q31,女子申込!$B$9:$B$108,0),女子申込!$A$9:$F$108,5))</f>
        <v/>
      </c>
      <c r="U31" s="265" t="str">
        <f>IF($Q31="","",VLOOKUP(MATCH($Q31,女子申込!$B$9:$B$108,0),女子申込!$A$9:$F$108,6))</f>
        <v/>
      </c>
      <c r="V31" s="265" t="str">
        <f>IF(Q31="","",IF(U31="","",V26))</f>
        <v/>
      </c>
      <c r="W31" s="267"/>
      <c r="Y31">
        <f t="shared" si="2"/>
        <v>18</v>
      </c>
      <c r="Z31" s="219"/>
      <c r="AA31" s="264">
        <v>6</v>
      </c>
      <c r="AB31" s="274" t="str">
        <f>IF(VLOOKUP(MATCH($Z26,$G$10:$G$184,0)+9,$A$10:$K$184,9)="","",VLOOKUP(MATCH($Z26,$G$10:$G$184,0)+9,$A$10:$K$184,9))</f>
        <v/>
      </c>
      <c r="AC31" s="274" t="str">
        <f>IF($AB31="","",VLOOKUP(MATCH($AB31,女子申込!$B$9:$B$108,0),女子申込!$A$9:$F$108,3))</f>
        <v/>
      </c>
      <c r="AD31" s="274" t="str">
        <f>IF($AB31="","",VLOOKUP(MATCH($AB31,女子申込!$B$9:$B$108,0),女子申込!$A$9:$F$108,4))</f>
        <v/>
      </c>
      <c r="AE31" s="275" t="str">
        <f>IF($AB31="","",VLOOKUP(MATCH($AB31,女子申込!$B$9:$B$108,0),女子申込!$A$9:$F$108,5))</f>
        <v/>
      </c>
      <c r="AF31" s="274" t="str">
        <f>IF($AB31="","",VLOOKUP(MATCH($AB31,女子申込!$B$9:$B$108,0),女子申込!$A$9:$F$108,6))</f>
        <v/>
      </c>
      <c r="AG31" s="274" t="str">
        <f>IF(AB31="","",IF(AF31="","",AG26))</f>
        <v/>
      </c>
      <c r="AH31" s="263"/>
    </row>
    <row r="32" spans="1:34" ht="14.25">
      <c r="A32">
        <f t="shared" si="0"/>
        <v>23</v>
      </c>
      <c r="B32" s="176">
        <f>B21+1</f>
        <v>3</v>
      </c>
      <c r="C32" s="111"/>
      <c r="D32" s="162"/>
      <c r="E32" s="159" t="s">
        <v>21</v>
      </c>
      <c r="F32" s="115"/>
      <c r="G32" s="176">
        <f>G21+1</f>
        <v>3</v>
      </c>
      <c r="H32" s="111"/>
      <c r="I32" s="162"/>
      <c r="J32" s="159" t="s">
        <v>21</v>
      </c>
      <c r="K32" s="115"/>
      <c r="N32">
        <f t="shared" si="1"/>
        <v>19</v>
      </c>
      <c r="O32" s="280">
        <f>O26+1</f>
        <v>4</v>
      </c>
      <c r="P32" s="268">
        <v>1</v>
      </c>
      <c r="Q32" s="276" t="str">
        <f>IF(VLOOKUP(MATCH($O32,$B$10:$B$184,0)+4,$A$10:$F$184,4)="","",VLOOKUP(MATCH($O32,$B$10:$B$184,0)+4,$A$10:$F$184,4))</f>
        <v/>
      </c>
      <c r="R32" s="277" t="str">
        <f>IF($Q32="","",VLOOKUP(MATCH($Q32,女子申込!$B$9:$B$108,0),女子申込!$A$9:$F$108,3))</f>
        <v/>
      </c>
      <c r="S32" s="277" t="str">
        <f>IF($Q32="","",VLOOKUP(MATCH($Q32,女子申込!$B$9:$B$108,0),女子申込!$A$9:$F$108,4))</f>
        <v/>
      </c>
      <c r="T32" s="278" t="str">
        <f>IF($Q32="","",VLOOKUP(MATCH($Q32,女子申込!$B$9:$B$108,0),女子申込!$A$9:$F$108,5))</f>
        <v/>
      </c>
      <c r="U32" s="277" t="str">
        <f>IF($Q32="","",VLOOKUP(MATCH($Q32,女子申込!$B$9:$B$108,0),女子申込!$A$9:$F$108,6))</f>
        <v/>
      </c>
      <c r="V32" s="276" t="str">
        <f>IF(VLOOKUP(MATCH($O32,$B$10:$B$184,0)+0,$A$10:$F$184,4)="","",VLOOKUP(MATCH($O32,$B$10:$B$184,0)+0,$A$10:$F$184,4))</f>
        <v/>
      </c>
      <c r="W32" s="279" t="str">
        <f>IF(VLOOKUP(MATCH($O32,$B$10:$B$184,0)+1,$A$10:$F$184,4)="","",VLOOKUP(MATCH($O32,$B$10:$B$184,0)+1,$A$10:$F$184,4))</f>
        <v/>
      </c>
      <c r="Y32">
        <f t="shared" si="2"/>
        <v>19</v>
      </c>
      <c r="Z32" s="280">
        <f>Z26+1</f>
        <v>4</v>
      </c>
      <c r="AA32" s="268">
        <v>1</v>
      </c>
      <c r="AB32" s="269" t="str">
        <f>IF(VLOOKUP(MATCH($Z32,$G$10:$G$184,0)+4,$A$10:$K$184,9)="","",VLOOKUP(MATCH($Z32,$G$10:$G$184,0)+4,$A$10:$K$184,9))</f>
        <v/>
      </c>
      <c r="AC32" s="269" t="str">
        <f>IF($AB32="","",VLOOKUP(MATCH($AB32,女子申込!$B$9:$B$108,0),女子申込!$A$9:$F$108,3))</f>
        <v/>
      </c>
      <c r="AD32" s="269" t="str">
        <f>IF($AB32="","",VLOOKUP(MATCH($AB32,女子申込!$B$9:$B$108,0),女子申込!$A$9:$F$108,4))</f>
        <v/>
      </c>
      <c r="AE32" s="270" t="str">
        <f>IF($AB32="","",VLOOKUP(MATCH($AB32,女子申込!$B$9:$B$108,0),女子申込!$A$9:$F$108,5))</f>
        <v/>
      </c>
      <c r="AF32" s="269" t="str">
        <f>IF($AB32="","",VLOOKUP(MATCH($AB32,女子申込!$B$9:$B$108,0),女子申込!$A$9:$F$108,6))</f>
        <v/>
      </c>
      <c r="AG32" s="271" t="str">
        <f>IF(VLOOKUP(MATCH($Z32,$G$10:$G$184,0)+0,$A$10:$K$184,9)="","",VLOOKUP(MATCH($Z32,$G$10:$G$184,0)+0,$A$10:$K$184,9))</f>
        <v/>
      </c>
      <c r="AH32" s="272" t="str">
        <f>IF(VLOOKUP(MATCH($O32,$G$10:$G$184,0)+1,$A$10:$K$184,9)="","",VLOOKUP(MATCH($O32,$G$10:$G$184,0)+1,$A$10:$K$184,9))</f>
        <v/>
      </c>
    </row>
    <row r="33" spans="1:34">
      <c r="A33">
        <f t="shared" si="0"/>
        <v>24</v>
      </c>
      <c r="D33" s="163"/>
      <c r="E33" s="160" t="s">
        <v>22</v>
      </c>
      <c r="F33" s="115"/>
      <c r="I33" s="166"/>
      <c r="J33" s="160" t="s">
        <v>22</v>
      </c>
      <c r="K33" s="115"/>
      <c r="N33">
        <f t="shared" si="1"/>
        <v>20</v>
      </c>
      <c r="P33" s="260">
        <v>2</v>
      </c>
      <c r="Q33" s="261" t="str">
        <f>IF(VLOOKUP(MATCH($O32,$B$10:$B$184,0)+5,$A$10:$F$184,4)="","",VLOOKUP(MATCH($O32,$B$10:$B$184,0)+5,$A$10:$F$184,4))</f>
        <v/>
      </c>
      <c r="R33" s="261" t="str">
        <f>IF($Q33="","",VLOOKUP(MATCH($Q33,女子申込!$B$9:$B$108,0),女子申込!$A$9:$F$108,3))</f>
        <v/>
      </c>
      <c r="S33" s="261" t="str">
        <f>IF($Q33="","",VLOOKUP(MATCH($Q33,女子申込!$B$9:$B$108,0),女子申込!$A$9:$F$108,4))</f>
        <v/>
      </c>
      <c r="T33" s="262" t="str">
        <f>IF($Q33="","",VLOOKUP(MATCH($Q33,女子申込!$B$9:$B$108,0),女子申込!$A$9:$F$108,5))</f>
        <v/>
      </c>
      <c r="U33" s="261" t="str">
        <f>IF($Q33="","",VLOOKUP(MATCH($Q33,女子申込!$B$9:$B$108,0),女子申込!$A$9:$F$108,6))</f>
        <v/>
      </c>
      <c r="V33" s="261" t="str">
        <f>IF(Q33="","",V32)</f>
        <v/>
      </c>
      <c r="W33" s="263"/>
      <c r="Y33">
        <f t="shared" si="2"/>
        <v>20</v>
      </c>
      <c r="AA33" s="260">
        <v>2</v>
      </c>
      <c r="AB33" s="261" t="str">
        <f>IF(VLOOKUP(MATCH($Z32,$G$10:$G$184,0)+5,$A$10:$K$184,9)="","",VLOOKUP(MATCH($Z32,$G$10:$G$184,0)+5,$A$10:$K$184,9))</f>
        <v/>
      </c>
      <c r="AC33" s="261" t="str">
        <f>IF($AB33="","",VLOOKUP(MATCH($AB33,女子申込!$B$9:$B$108,0),女子申込!$A$9:$F$108,3))</f>
        <v/>
      </c>
      <c r="AD33" s="261" t="str">
        <f>IF($AB33="","",VLOOKUP(MATCH($AB33,女子申込!$B$9:$B$108,0),女子申込!$A$9:$F$108,4))</f>
        <v/>
      </c>
      <c r="AE33" s="262" t="str">
        <f>IF($AB33="","",VLOOKUP(MATCH($AB33,女子申込!$B$9:$B$108,0),女子申込!$A$9:$F$108,5))</f>
        <v/>
      </c>
      <c r="AF33" s="261" t="str">
        <f>IF($AB33="","",VLOOKUP(MATCH($AB33,女子申込!$B$9:$B$108,0),女子申込!$A$9:$F$108,6))</f>
        <v/>
      </c>
      <c r="AG33" s="261" t="str">
        <f>IF(AB33="","",AG32)</f>
        <v/>
      </c>
      <c r="AH33" s="263"/>
    </row>
    <row r="34" spans="1:34">
      <c r="A34">
        <f t="shared" si="0"/>
        <v>25</v>
      </c>
      <c r="D34" s="247" t="s">
        <v>66</v>
      </c>
      <c r="E34" s="407" t="str">
        <f>IF(D36="","",VLOOKUP(MATCH(D36,女子申込!$B$9:$B$199,0),女子申込!$A$9:$F$199,6)&amp;D32)</f>
        <v/>
      </c>
      <c r="F34" s="408"/>
      <c r="I34" s="247" t="s">
        <v>66</v>
      </c>
      <c r="J34" s="407" t="str">
        <f>IF(I36="","",VLOOKUP(MATCH(I36,女子申込!$B$9:$B$199,0),女子申込!$A$9:$F$199,6)&amp;I32)</f>
        <v/>
      </c>
      <c r="K34" s="408"/>
      <c r="N34">
        <f t="shared" si="1"/>
        <v>21</v>
      </c>
      <c r="P34" s="260">
        <v>3</v>
      </c>
      <c r="Q34" s="261" t="str">
        <f>IF(VLOOKUP(MATCH($O32,$B$10:$B$184,0)+6,$A$10:$F$184,4)="","",VLOOKUP(MATCH($O32,$B$10:$B$184,0)+6,$A$10:$F$184,4))</f>
        <v/>
      </c>
      <c r="R34" s="261" t="str">
        <f>IF($Q34="","",VLOOKUP(MATCH($Q34,女子申込!$B$9:$B$108,0),女子申込!$A$9:$F$108,3))</f>
        <v/>
      </c>
      <c r="S34" s="261" t="str">
        <f>IF($Q34="","",VLOOKUP(MATCH($Q34,女子申込!$B$9:$B$108,0),女子申込!$A$9:$F$108,4))</f>
        <v/>
      </c>
      <c r="T34" s="262" t="str">
        <f>IF($Q34="","",VLOOKUP(MATCH($Q34,女子申込!$B$9:$B$108,0),女子申込!$A$9:$F$108,5))</f>
        <v/>
      </c>
      <c r="U34" s="261" t="str">
        <f>IF($Q34="","",VLOOKUP(MATCH($Q34,女子申込!$B$9:$B$108,0),女子申込!$A$9:$F$108,6))</f>
        <v/>
      </c>
      <c r="V34" s="261" t="str">
        <f>IF(Q34="","",V32)</f>
        <v/>
      </c>
      <c r="W34" s="263"/>
      <c r="Y34">
        <f t="shared" si="2"/>
        <v>21</v>
      </c>
      <c r="AA34" s="260">
        <v>3</v>
      </c>
      <c r="AB34" s="261" t="str">
        <f>IF(VLOOKUP(MATCH($Z32,$G$10:$G$184,0)+6,$A$10:$K$184,9)="","",VLOOKUP(MATCH($Z32,$G$10:$G$184,0)+6,$A$10:$K$184,9))</f>
        <v/>
      </c>
      <c r="AC34" s="261" t="str">
        <f>IF($AB34="","",VLOOKUP(MATCH($AB34,女子申込!$B$9:$B$108,0),女子申込!$A$9:$F$108,3))</f>
        <v/>
      </c>
      <c r="AD34" s="261" t="str">
        <f>IF($AB34="","",VLOOKUP(MATCH($AB34,女子申込!$B$9:$B$108,0),女子申込!$A$9:$F$108,4))</f>
        <v/>
      </c>
      <c r="AE34" s="262" t="str">
        <f>IF($AB34="","",VLOOKUP(MATCH($AB34,女子申込!$B$9:$B$108,0),女子申込!$A$9:$F$108,5))</f>
        <v/>
      </c>
      <c r="AF34" s="261" t="str">
        <f>IF($AB34="","",VLOOKUP(MATCH($AB34,女子申込!$B$9:$B$108,0),女子申込!$A$9:$F$108,6))</f>
        <v/>
      </c>
      <c r="AG34" s="261" t="str">
        <f>IF(AB34="","",AG32)</f>
        <v/>
      </c>
      <c r="AH34" s="263"/>
    </row>
    <row r="35" spans="1:34">
      <c r="A35">
        <f t="shared" si="0"/>
        <v>26</v>
      </c>
      <c r="D35" s="248" t="s">
        <v>318</v>
      </c>
      <c r="E35" s="249" t="s">
        <v>23</v>
      </c>
      <c r="F35" s="250" t="s">
        <v>0</v>
      </c>
      <c r="I35" s="248" t="s">
        <v>318</v>
      </c>
      <c r="J35" s="249" t="s">
        <v>23</v>
      </c>
      <c r="K35" s="250" t="s">
        <v>0</v>
      </c>
      <c r="N35">
        <f t="shared" si="1"/>
        <v>22</v>
      </c>
      <c r="P35" s="260">
        <v>4</v>
      </c>
      <c r="Q35" s="261" t="str">
        <f>IF(VLOOKUP(MATCH($O32,$B$10:$B$184,0)+7,$A$10:$F$184,4)="","",VLOOKUP(MATCH($O32,$B$10:$B$184,0)+7,$A$10:$F$184,4))</f>
        <v/>
      </c>
      <c r="R35" s="261" t="str">
        <f>IF($Q35="","",VLOOKUP(MATCH($Q35,女子申込!$B$9:$B$108,0),女子申込!$A$9:$F$108,3))</f>
        <v/>
      </c>
      <c r="S35" s="261" t="str">
        <f>IF($Q35="","",VLOOKUP(MATCH($Q35,女子申込!$B$9:$B$108,0),女子申込!$A$9:$F$108,4))</f>
        <v/>
      </c>
      <c r="T35" s="262" t="str">
        <f>IF($Q35="","",VLOOKUP(MATCH($Q35,女子申込!$B$9:$B$108,0),女子申込!$A$9:$F$108,5))</f>
        <v/>
      </c>
      <c r="U35" s="261" t="str">
        <f>IF($Q35="","",VLOOKUP(MATCH($Q35,女子申込!$B$9:$B$108,0),女子申込!$A$9:$F$108,6))</f>
        <v/>
      </c>
      <c r="V35" s="261" t="str">
        <f>IF(Q35="","",V32)</f>
        <v/>
      </c>
      <c r="W35" s="263"/>
      <c r="Y35">
        <f t="shared" si="2"/>
        <v>22</v>
      </c>
      <c r="AA35" s="260">
        <v>4</v>
      </c>
      <c r="AB35" s="261" t="str">
        <f>IF(VLOOKUP(MATCH($Z32,$G$10:$G$184,0)+7,$A$10:$K$184,9)="","",VLOOKUP(MATCH($Z32,$G$10:$G$184,0)+7,$A$10:$K$184,9))</f>
        <v/>
      </c>
      <c r="AC35" s="261" t="str">
        <f>IF($AB35="","",VLOOKUP(MATCH($AB35,女子申込!$B$9:$B$108,0),女子申込!$A$9:$F$108,3))</f>
        <v/>
      </c>
      <c r="AD35" s="261" t="str">
        <f>IF($AB35="","",VLOOKUP(MATCH($AB35,女子申込!$B$9:$B$108,0),女子申込!$A$9:$F$108,4))</f>
        <v/>
      </c>
      <c r="AE35" s="262" t="str">
        <f>IF($AB35="","",VLOOKUP(MATCH($AB35,女子申込!$B$9:$B$108,0),女子申込!$A$9:$F$108,5))</f>
        <v/>
      </c>
      <c r="AF35" s="261" t="str">
        <f>IF($AB35="","",VLOOKUP(MATCH($AB35,女子申込!$B$9:$B$108,0),女子申込!$A$9:$F$108,6))</f>
        <v/>
      </c>
      <c r="AG35" s="261" t="str">
        <f>IF(AB35="","",AG32)</f>
        <v/>
      </c>
      <c r="AH35" s="263"/>
    </row>
    <row r="36" spans="1:34">
      <c r="A36">
        <f t="shared" si="0"/>
        <v>27</v>
      </c>
      <c r="C36">
        <v>1</v>
      </c>
      <c r="D36" s="164"/>
      <c r="E36" s="161" t="str">
        <f>IF(ISERROR(MATCH(D36,女子申込!$B$9:$B$199,0)),"",VLOOKUP(MATCH(D36,女子申込!$B$9:$B$199,0),女子申込!$A$9:$F$199,3))</f>
        <v/>
      </c>
      <c r="F36" s="113" t="str">
        <f>IF(ISERROR(MATCH(D36,女子申込!$B$9:$B$199,0)),"",VLOOKUP(MATCH(D36,女子申込!$B$9:$B$199,0),女子申込!$A$9:$F$199,5))</f>
        <v/>
      </c>
      <c r="H36">
        <v>1</v>
      </c>
      <c r="I36" s="164"/>
      <c r="J36" s="161" t="str">
        <f>IF(ISERROR(MATCH(I36,女子申込!$B$9:$B$199,0)),"",VLOOKUP(MATCH(I36,女子申込!$B$9:$B$199,0),女子申込!$A$9:$F$199,3))</f>
        <v/>
      </c>
      <c r="K36" s="113" t="str">
        <f>IF(ISERROR(MATCH(I36,女子申込!$B$9:$B$199,0)),"",VLOOKUP(MATCH(I36,女子申込!$B$9:$B$199,0),女子申込!$A$9:$F$199,5))</f>
        <v/>
      </c>
      <c r="N36">
        <f t="shared" si="1"/>
        <v>23</v>
      </c>
      <c r="P36" s="260">
        <v>5</v>
      </c>
      <c r="Q36" s="261" t="str">
        <f>IF(VLOOKUP(MATCH($O32,$B$10:$B$184,0)+8,$A$10:$F$184,4)="","",VLOOKUP(MATCH($O32,$B$10:$B$184,0)+8,$A$10:$F$184,4))</f>
        <v/>
      </c>
      <c r="R36" s="261" t="str">
        <f>IF($Q36="","",VLOOKUP(MATCH($Q36,女子申込!$B$9:$B$108,0),女子申込!$A$9:$F$108,3))</f>
        <v/>
      </c>
      <c r="S36" s="261" t="str">
        <f>IF($Q36="","",VLOOKUP(MATCH($Q36,女子申込!$B$9:$B$108,0),女子申込!$A$9:$F$108,4))</f>
        <v/>
      </c>
      <c r="T36" s="262" t="str">
        <f>IF($Q36="","",VLOOKUP(MATCH($Q36,女子申込!$B$9:$B$108,0),女子申込!$A$9:$F$108,5))</f>
        <v/>
      </c>
      <c r="U36" s="261" t="str">
        <f>IF($Q36="","",VLOOKUP(MATCH($Q36,女子申込!$B$9:$B$108,0),女子申込!$A$9:$F$108,6))</f>
        <v/>
      </c>
      <c r="V36" s="261" t="str">
        <f>IF(Q36="","",IF(U36="","",V32))</f>
        <v/>
      </c>
      <c r="W36" s="263"/>
      <c r="Y36">
        <f t="shared" si="2"/>
        <v>23</v>
      </c>
      <c r="AA36" s="260">
        <v>5</v>
      </c>
      <c r="AB36" s="261" t="str">
        <f>IF(VLOOKUP(MATCH($Z32,$G$10:$G$184,0)+8,$A$10:$K$184,9)="","",VLOOKUP(MATCH($Z32,$G$10:$G$184,0)+8,$A$10:$K$184,9))</f>
        <v/>
      </c>
      <c r="AC36" s="261" t="str">
        <f>IF($AB36="","",VLOOKUP(MATCH($AB36,女子申込!$B$9:$B$108,0),女子申込!$A$9:$F$108,3))</f>
        <v/>
      </c>
      <c r="AD36" s="261" t="str">
        <f>IF($AB36="","",VLOOKUP(MATCH($AB36,女子申込!$B$9:$B$108,0),女子申込!$A$9:$F$108,4))</f>
        <v/>
      </c>
      <c r="AE36" s="262" t="str">
        <f>IF($AB36="","",VLOOKUP(MATCH($AB36,女子申込!$B$9:$B$108,0),女子申込!$A$9:$F$108,5))</f>
        <v/>
      </c>
      <c r="AF36" s="261" t="str">
        <f>IF($AB36="","",VLOOKUP(MATCH($AB36,女子申込!$B$9:$B$108,0),女子申込!$A$9:$F$108,6))</f>
        <v/>
      </c>
      <c r="AG36" s="261" t="str">
        <f>IF(AB36="","",IF(AF36="","",AG32))</f>
        <v/>
      </c>
      <c r="AH36" s="263"/>
    </row>
    <row r="37" spans="1:34">
      <c r="A37">
        <f t="shared" si="0"/>
        <v>28</v>
      </c>
      <c r="C37">
        <v>2</v>
      </c>
      <c r="D37" s="167"/>
      <c r="E37" s="161" t="str">
        <f>IF(ISERROR(MATCH(D37,女子申込!$B$9:$B$199,0)),"",VLOOKUP(MATCH(D37,女子申込!$B$9:$B$199,0),女子申込!$A$9:$F$199,3))</f>
        <v/>
      </c>
      <c r="F37" s="113" t="str">
        <f>IF(ISERROR(MATCH(D37,女子申込!$B$9:$B$199,0)),"",VLOOKUP(MATCH(D37,女子申込!$B$9:$B$199,0),女子申込!$A$9:$F$199,5))</f>
        <v/>
      </c>
      <c r="H37">
        <v>2</v>
      </c>
      <c r="I37" s="167"/>
      <c r="J37" s="161" t="str">
        <f>IF(ISERROR(MATCH(I37,女子申込!$B$9:$B$199,0)),"",VLOOKUP(MATCH(I37,女子申込!$B$9:$B$199,0),女子申込!$A$9:$F$199,3))</f>
        <v/>
      </c>
      <c r="K37" s="113" t="str">
        <f>IF(ISERROR(MATCH(I37,女子申込!$B$9:$B$199,0)),"",VLOOKUP(MATCH(I37,女子申込!$B$9:$B$199,0),女子申込!$A$9:$F$199,5))</f>
        <v/>
      </c>
      <c r="N37">
        <f t="shared" si="1"/>
        <v>24</v>
      </c>
      <c r="P37" s="273">
        <v>6</v>
      </c>
      <c r="Q37" s="265" t="str">
        <f>IF(VLOOKUP(MATCH($O32,$B$10:$B$184,0)+9,$A$10:$F$184,4)="","",VLOOKUP(MATCH($O32,$B$10:$B$184,0)+9,$A$10:$F$184,4))</f>
        <v/>
      </c>
      <c r="R37" s="265" t="str">
        <f>IF($Q37="","",VLOOKUP(MATCH($Q37,女子申込!$B$9:$B$108,0),女子申込!$A$9:$F$108,3))</f>
        <v/>
      </c>
      <c r="S37" s="265" t="str">
        <f>IF($Q37="","",VLOOKUP(MATCH($Q37,女子申込!$B$9:$B$108,0),女子申込!$A$9:$F$108,4))</f>
        <v/>
      </c>
      <c r="T37" s="266" t="str">
        <f>IF($Q37="","",VLOOKUP(MATCH($Q37,女子申込!$B$9:$B$108,0),女子申込!$A$9:$F$108,5))</f>
        <v/>
      </c>
      <c r="U37" s="265" t="str">
        <f>IF($Q37="","",VLOOKUP(MATCH($Q37,女子申込!$B$9:$B$108,0),女子申込!$A$9:$F$108,6))</f>
        <v/>
      </c>
      <c r="V37" s="265" t="str">
        <f>IF(Q37="","",IF(U37="","",V32))</f>
        <v/>
      </c>
      <c r="W37" s="267"/>
      <c r="Y37">
        <f t="shared" si="2"/>
        <v>24</v>
      </c>
      <c r="AA37" s="273">
        <v>6</v>
      </c>
      <c r="AB37" s="274" t="str">
        <f>IF(VLOOKUP(MATCH($Z32,$G$10:$G$184,0)+9,$A$10:$K$184,9)="","",VLOOKUP(MATCH($Z32,$G$10:$G$184,0)+9,$A$10:$K$184,9))</f>
        <v/>
      </c>
      <c r="AC37" s="274" t="str">
        <f>IF($AB37="","",VLOOKUP(MATCH($AB37,女子申込!$B$9:$B$108,0),女子申込!$A$9:$F$108,3))</f>
        <v/>
      </c>
      <c r="AD37" s="274" t="str">
        <f>IF($AB37="","",VLOOKUP(MATCH($AB37,女子申込!$B$9:$B$108,0),女子申込!$A$9:$F$108,4))</f>
        <v/>
      </c>
      <c r="AE37" s="275" t="str">
        <f>IF($AB37="","",VLOOKUP(MATCH($AB37,女子申込!$B$9:$B$108,0),女子申込!$A$9:$F$108,5))</f>
        <v/>
      </c>
      <c r="AF37" s="274" t="str">
        <f>IF($AB37="","",VLOOKUP(MATCH($AB37,女子申込!$B$9:$B$108,0),女子申込!$A$9:$F$108,6))</f>
        <v/>
      </c>
      <c r="AG37" s="274" t="str">
        <f>IF(AB37="","",IF(AF37="","",AG32))</f>
        <v/>
      </c>
      <c r="AH37" s="263"/>
    </row>
    <row r="38" spans="1:34" ht="14.25">
      <c r="A38">
        <f t="shared" si="0"/>
        <v>29</v>
      </c>
      <c r="C38">
        <v>3</v>
      </c>
      <c r="D38" s="166"/>
      <c r="E38" s="161" t="str">
        <f>IF(ISERROR(MATCH(D38,女子申込!$B$9:$B$199,0)),"",VLOOKUP(MATCH(D38,女子申込!$B$9:$B$199,0),女子申込!$A$9:$F$199,3))</f>
        <v/>
      </c>
      <c r="F38" s="113" t="str">
        <f>IF(ISERROR(MATCH(D38,女子申込!$B$9:$B$199,0)),"",VLOOKUP(MATCH(D38,女子申込!$B$9:$B$199,0),女子申込!$A$9:$F$199,5))</f>
        <v/>
      </c>
      <c r="H38">
        <v>3</v>
      </c>
      <c r="I38" s="166"/>
      <c r="J38" s="161" t="str">
        <f>IF(ISERROR(MATCH(I38,女子申込!$B$9:$B$199,0)),"",VLOOKUP(MATCH(I38,女子申込!$B$9:$B$199,0),女子申込!$A$9:$F$199,3))</f>
        <v/>
      </c>
      <c r="K38" s="113" t="str">
        <f>IF(ISERROR(MATCH(I38,女子申込!$B$9:$B$199,0)),"",VLOOKUP(MATCH(I38,女子申込!$B$9:$B$199,0),女子申込!$A$9:$F$199,5))</f>
        <v/>
      </c>
      <c r="N38">
        <f t="shared" si="1"/>
        <v>25</v>
      </c>
      <c r="O38" s="280">
        <f>O32+1</f>
        <v>5</v>
      </c>
      <c r="P38" s="268">
        <v>1</v>
      </c>
      <c r="Q38" s="276" t="str">
        <f>IF(VLOOKUP(MATCH($O38,$B$10:$B$184,0)+4,$A$10:$F$184,4)="","",VLOOKUP(MATCH($O38,$B$10:$B$184,0)+4,$A$10:$F$184,4))</f>
        <v/>
      </c>
      <c r="R38" s="277" t="str">
        <f>IF($Q38="","",VLOOKUP(MATCH($Q38,女子申込!$B$9:$B$108,0),女子申込!$A$9:$F$108,3))</f>
        <v/>
      </c>
      <c r="S38" s="277" t="str">
        <f>IF($Q38="","",VLOOKUP(MATCH($Q38,女子申込!$B$9:$B$108,0),女子申込!$A$9:$F$108,4))</f>
        <v/>
      </c>
      <c r="T38" s="278" t="str">
        <f>IF($Q38="","",VLOOKUP(MATCH($Q38,女子申込!$B$9:$B$108,0),女子申込!$A$9:$F$108,5))</f>
        <v/>
      </c>
      <c r="U38" s="277" t="str">
        <f>IF($Q38="","",VLOOKUP(MATCH($Q38,女子申込!$B$9:$B$108,0),女子申込!$A$9:$F$108,6))</f>
        <v/>
      </c>
      <c r="V38" s="276" t="str">
        <f>IF(VLOOKUP(MATCH($O38,$B$10:$B$184,0)+0,$A$10:$F$184,4)="","",VLOOKUP(MATCH($O38,$B$10:$B$184,0)+0,$A$10:$F$184,4))</f>
        <v/>
      </c>
      <c r="W38" s="279" t="str">
        <f>IF(VLOOKUP(MATCH($O38,$B$10:$B$184,0)+1,$A$10:$F$184,4)="","",VLOOKUP(MATCH($O38,$B$10:$B$184,0)+1,$A$10:$F$184,4))</f>
        <v/>
      </c>
      <c r="Y38">
        <f t="shared" si="2"/>
        <v>25</v>
      </c>
      <c r="Z38" s="280">
        <f>Z32+1</f>
        <v>5</v>
      </c>
      <c r="AA38" s="268">
        <v>1</v>
      </c>
      <c r="AB38" s="269" t="str">
        <f>IF(VLOOKUP(MATCH($Z38,$G$10:$G$184,0)+4,$A$10:$K$184,9)="","",VLOOKUP(MATCH($Z38,$G$10:$G$184,0)+4,$A$10:$K$184,9))</f>
        <v/>
      </c>
      <c r="AC38" s="269" t="str">
        <f>IF($AB38="","",VLOOKUP(MATCH($AB38,女子申込!$B$9:$B$108,0),女子申込!$A$9:$F$108,3))</f>
        <v/>
      </c>
      <c r="AD38" s="269" t="str">
        <f>IF($AB38="","",VLOOKUP(MATCH($AB38,女子申込!$B$9:$B$108,0),女子申込!$A$9:$F$108,4))</f>
        <v/>
      </c>
      <c r="AE38" s="270" t="str">
        <f>IF($AB38="","",VLOOKUP(MATCH($AB38,女子申込!$B$9:$B$108,0),女子申込!$A$9:$F$108,5))</f>
        <v/>
      </c>
      <c r="AF38" s="269" t="str">
        <f>IF($AB38="","",VLOOKUP(MATCH($AB38,女子申込!$B$9:$B$108,0),女子申込!$A$9:$F$108,6))</f>
        <v/>
      </c>
      <c r="AG38" s="271" t="str">
        <f>IF(VLOOKUP(MATCH($Z38,$G$10:$G$184,0)+0,$A$10:$K$184,9)="","",VLOOKUP(MATCH($Z38,$G$10:$G$184,0)+0,$A$10:$K$184,9))</f>
        <v/>
      </c>
      <c r="AH38" s="272" t="str">
        <f>IF(VLOOKUP(MATCH($O38,$G$10:$G$184,0)+1,$A$10:$K$184,9)="","",VLOOKUP(MATCH($O38,$G$10:$G$184,0)+1,$A$10:$K$184,9))</f>
        <v/>
      </c>
    </row>
    <row r="39" spans="1:34">
      <c r="A39">
        <f t="shared" si="0"/>
        <v>30</v>
      </c>
      <c r="C39">
        <v>4</v>
      </c>
      <c r="D39" s="167"/>
      <c r="E39" s="161" t="str">
        <f>IF(ISERROR(MATCH(D39,女子申込!$B$9:$B$199,0)),"",VLOOKUP(MATCH(D39,女子申込!$B$9:$B$199,0),女子申込!$A$9:$F$199,3))</f>
        <v/>
      </c>
      <c r="F39" s="113" t="str">
        <f>IF(ISERROR(MATCH(D39,女子申込!$B$9:$B$199,0)),"",VLOOKUP(MATCH(D39,女子申込!$B$9:$B$199,0),女子申込!$A$9:$F$199,5))</f>
        <v/>
      </c>
      <c r="H39">
        <v>4</v>
      </c>
      <c r="I39" s="167"/>
      <c r="J39" s="161" t="str">
        <f>IF(ISERROR(MATCH(I39,女子申込!$B$9:$B$199,0)),"",VLOOKUP(MATCH(I39,女子申込!$B$9:$B$199,0),女子申込!$A$9:$F$199,3))</f>
        <v/>
      </c>
      <c r="K39" s="113" t="str">
        <f>IF(ISERROR(MATCH(I39,女子申込!$B$9:$B$199,0)),"",VLOOKUP(MATCH(I39,女子申込!$B$9:$B$199,0),女子申込!$A$9:$F$199,5))</f>
        <v/>
      </c>
      <c r="N39">
        <f t="shared" si="1"/>
        <v>26</v>
      </c>
      <c r="P39" s="260">
        <v>2</v>
      </c>
      <c r="Q39" s="261" t="str">
        <f>IF(VLOOKUP(MATCH($O38,$B$10:$B$184,0)+5,$A$10:$F$184,4)="","",VLOOKUP(MATCH($O38,$B$10:$B$184,0)+5,$A$10:$F$184,4))</f>
        <v/>
      </c>
      <c r="R39" s="261" t="str">
        <f>IF($Q39="","",VLOOKUP(MATCH($Q39,女子申込!$B$9:$B$108,0),女子申込!$A$9:$F$108,3))</f>
        <v/>
      </c>
      <c r="S39" s="261" t="str">
        <f>IF($Q39="","",VLOOKUP(MATCH($Q39,女子申込!$B$9:$B$108,0),女子申込!$A$9:$F$108,4))</f>
        <v/>
      </c>
      <c r="T39" s="262" t="str">
        <f>IF($Q39="","",VLOOKUP(MATCH($Q39,女子申込!$B$9:$B$108,0),女子申込!$A$9:$F$108,5))</f>
        <v/>
      </c>
      <c r="U39" s="261" t="str">
        <f>IF($Q39="","",VLOOKUP(MATCH($Q39,女子申込!$B$9:$B$108,0),女子申込!$A$9:$F$108,6))</f>
        <v/>
      </c>
      <c r="V39" s="261" t="str">
        <f>IF(Q39="","",V38)</f>
        <v/>
      </c>
      <c r="W39" s="263"/>
      <c r="Y39">
        <f t="shared" si="2"/>
        <v>26</v>
      </c>
      <c r="AA39" s="260">
        <v>2</v>
      </c>
      <c r="AB39" s="261" t="str">
        <f>IF(VLOOKUP(MATCH($Z38,$G$10:$G$184,0)+5,$A$10:$K$184,9)="","",VLOOKUP(MATCH($Z38,$G$10:$G$184,0)+5,$A$10:$K$184,9))</f>
        <v/>
      </c>
      <c r="AC39" s="261" t="str">
        <f>IF($AB39="","",VLOOKUP(MATCH($AB39,女子申込!$B$9:$B$108,0),女子申込!$A$9:$F$108,3))</f>
        <v/>
      </c>
      <c r="AD39" s="261" t="str">
        <f>IF($AB39="","",VLOOKUP(MATCH($AB39,女子申込!$B$9:$B$108,0),女子申込!$A$9:$F$108,4))</f>
        <v/>
      </c>
      <c r="AE39" s="262" t="str">
        <f>IF($AB39="","",VLOOKUP(MATCH($AB39,女子申込!$B$9:$B$108,0),女子申込!$A$9:$F$108,5))</f>
        <v/>
      </c>
      <c r="AF39" s="261" t="str">
        <f>IF($AB39="","",VLOOKUP(MATCH($AB39,女子申込!$B$9:$B$108,0),女子申込!$A$9:$F$108,6))</f>
        <v/>
      </c>
      <c r="AG39" s="261" t="str">
        <f>IF(AB39="","",AG38)</f>
        <v/>
      </c>
      <c r="AH39" s="263"/>
    </row>
    <row r="40" spans="1:34">
      <c r="A40">
        <f t="shared" si="0"/>
        <v>31</v>
      </c>
      <c r="C40">
        <v>5</v>
      </c>
      <c r="D40" s="166"/>
      <c r="E40" s="161" t="str">
        <f>IF(ISERROR(MATCH(D40,女子申込!$B$9:$B$199,0)),"",VLOOKUP(MATCH(D40,女子申込!$B$9:$B$199,0),女子申込!$A$9:$F$199,3))</f>
        <v/>
      </c>
      <c r="F40" s="113" t="str">
        <f>IF(ISERROR(MATCH(D40,女子申込!$B$9:$B$199,0)),"",VLOOKUP(MATCH(D40,女子申込!$B$9:$B$199,0),女子申込!$A$9:$F$199,5))</f>
        <v/>
      </c>
      <c r="H40">
        <v>5</v>
      </c>
      <c r="I40" s="171"/>
      <c r="J40" s="161" t="str">
        <f>IF(ISERROR(MATCH(I40,女子申込!$B$9:$B$199,0)),"",VLOOKUP(MATCH(I40,女子申込!$B$9:$B$199,0),女子申込!$A$9:$F$199,3))</f>
        <v/>
      </c>
      <c r="K40" s="113" t="str">
        <f>IF(ISERROR(MATCH(I40,女子申込!$B$9:$B$199,0)),"",VLOOKUP(MATCH(I40,女子申込!$B$9:$B$199,0),女子申込!$A$9:$F$199,5))</f>
        <v/>
      </c>
      <c r="N40">
        <f t="shared" si="1"/>
        <v>27</v>
      </c>
      <c r="P40" s="260">
        <v>3</v>
      </c>
      <c r="Q40" s="261" t="str">
        <f>IF(VLOOKUP(MATCH($O38,$B$10:$B$184,0)+6,$A$10:$F$184,4)="","",VLOOKUP(MATCH($O38,$B$10:$B$184,0)+6,$A$10:$F$184,4))</f>
        <v/>
      </c>
      <c r="R40" s="261" t="str">
        <f>IF($Q40="","",VLOOKUP(MATCH($Q40,女子申込!$B$9:$B$108,0),女子申込!$A$9:$F$108,3))</f>
        <v/>
      </c>
      <c r="S40" s="261" t="str">
        <f>IF($Q40="","",VLOOKUP(MATCH($Q40,女子申込!$B$9:$B$108,0),女子申込!$A$9:$F$108,4))</f>
        <v/>
      </c>
      <c r="T40" s="262" t="str">
        <f>IF($Q40="","",VLOOKUP(MATCH($Q40,女子申込!$B$9:$B$108,0),女子申込!$A$9:$F$108,5))</f>
        <v/>
      </c>
      <c r="U40" s="261" t="str">
        <f>IF($Q40="","",VLOOKUP(MATCH($Q40,女子申込!$B$9:$B$108,0),女子申込!$A$9:$F$108,6))</f>
        <v/>
      </c>
      <c r="V40" s="261" t="str">
        <f>IF(Q40="","",V38)</f>
        <v/>
      </c>
      <c r="W40" s="263"/>
      <c r="Y40">
        <f t="shared" si="2"/>
        <v>27</v>
      </c>
      <c r="AA40" s="260">
        <v>3</v>
      </c>
      <c r="AB40" s="261" t="str">
        <f>IF(VLOOKUP(MATCH($Z38,$G$10:$G$184,0)+6,$A$10:$K$184,9)="","",VLOOKUP(MATCH($Z38,$G$10:$G$184,0)+6,$A$10:$K$184,9))</f>
        <v/>
      </c>
      <c r="AC40" s="261" t="str">
        <f>IF($AB40="","",VLOOKUP(MATCH($AB40,女子申込!$B$9:$B$108,0),女子申込!$A$9:$F$108,3))</f>
        <v/>
      </c>
      <c r="AD40" s="261" t="str">
        <f>IF($AB40="","",VLOOKUP(MATCH($AB40,女子申込!$B$9:$B$108,0),女子申込!$A$9:$F$108,4))</f>
        <v/>
      </c>
      <c r="AE40" s="262" t="str">
        <f>IF($AB40="","",VLOOKUP(MATCH($AB40,女子申込!$B$9:$B$108,0),女子申込!$A$9:$F$108,5))</f>
        <v/>
      </c>
      <c r="AF40" s="261" t="str">
        <f>IF($AB40="","",VLOOKUP(MATCH($AB40,女子申込!$B$9:$B$108,0),女子申込!$A$9:$F$108,6))</f>
        <v/>
      </c>
      <c r="AG40" s="261" t="str">
        <f>IF(AB40="","",AG38)</f>
        <v/>
      </c>
      <c r="AH40" s="263"/>
    </row>
    <row r="41" spans="1:34">
      <c r="A41">
        <f t="shared" si="0"/>
        <v>32</v>
      </c>
      <c r="C41">
        <v>6</v>
      </c>
      <c r="D41" s="168"/>
      <c r="E41" s="161" t="str">
        <f>IF(ISERROR(MATCH(D41,女子申込!$B$9:$B$199,0)),"",VLOOKUP(MATCH(D41,女子申込!$B$9:$B$199,0),女子申込!$A$9:$F$199,3))</f>
        <v/>
      </c>
      <c r="F41" s="113" t="str">
        <f>IF(ISERROR(MATCH(D41,女子申込!$B$9:$B$199,0)),"",VLOOKUP(MATCH(D41,女子申込!$B$9:$B$199,0),女子申込!$A$9:$F$199,5))</f>
        <v/>
      </c>
      <c r="H41">
        <v>6</v>
      </c>
      <c r="I41" s="168"/>
      <c r="J41" s="161" t="str">
        <f>IF(ISERROR(MATCH(I41,女子申込!$B$9:$B$199,0)),"",VLOOKUP(MATCH(I41,女子申込!$B$9:$B$199,0),女子申込!$A$9:$F$199,3))</f>
        <v/>
      </c>
      <c r="K41" s="113" t="str">
        <f>IF(ISERROR(MATCH(I41,女子申込!$B$9:$B$199,0)),"",VLOOKUP(MATCH(I41,女子申込!$B$9:$B$199,0),女子申込!$A$9:$F$199,5))</f>
        <v/>
      </c>
      <c r="N41">
        <f t="shared" si="1"/>
        <v>28</v>
      </c>
      <c r="P41" s="260">
        <v>4</v>
      </c>
      <c r="Q41" s="261" t="str">
        <f>IF(VLOOKUP(MATCH($O38,$B$10:$B$184,0)+7,$A$10:$F$184,4)="","",VLOOKUP(MATCH($O38,$B$10:$B$184,0)+7,$A$10:$F$184,4))</f>
        <v/>
      </c>
      <c r="R41" s="261" t="str">
        <f>IF($Q41="","",VLOOKUP(MATCH($Q41,女子申込!$B$9:$B$108,0),女子申込!$A$9:$F$108,3))</f>
        <v/>
      </c>
      <c r="S41" s="261" t="str">
        <f>IF($Q41="","",VLOOKUP(MATCH($Q41,女子申込!$B$9:$B$108,0),女子申込!$A$9:$F$108,4))</f>
        <v/>
      </c>
      <c r="T41" s="262" t="str">
        <f>IF($Q41="","",VLOOKUP(MATCH($Q41,女子申込!$B$9:$B$108,0),女子申込!$A$9:$F$108,5))</f>
        <v/>
      </c>
      <c r="U41" s="261" t="str">
        <f>IF($Q41="","",VLOOKUP(MATCH($Q41,女子申込!$B$9:$B$108,0),女子申込!$A$9:$F$108,6))</f>
        <v/>
      </c>
      <c r="V41" s="261" t="str">
        <f>IF(Q41="","",V38)</f>
        <v/>
      </c>
      <c r="W41" s="263"/>
      <c r="Y41">
        <f t="shared" si="2"/>
        <v>28</v>
      </c>
      <c r="AA41" s="260">
        <v>4</v>
      </c>
      <c r="AB41" s="261" t="str">
        <f>IF(VLOOKUP(MATCH($Z38,$G$10:$G$184,0)+7,$A$10:$K$184,9)="","",VLOOKUP(MATCH($Z38,$G$10:$G$184,0)+7,$A$10:$K$184,9))</f>
        <v/>
      </c>
      <c r="AC41" s="261" t="str">
        <f>IF($AB41="","",VLOOKUP(MATCH($AB41,女子申込!$B$9:$B$108,0),女子申込!$A$9:$F$108,3))</f>
        <v/>
      </c>
      <c r="AD41" s="261" t="str">
        <f>IF($AB41="","",VLOOKUP(MATCH($AB41,女子申込!$B$9:$B$108,0),女子申込!$A$9:$F$108,4))</f>
        <v/>
      </c>
      <c r="AE41" s="262" t="str">
        <f>IF($AB41="","",VLOOKUP(MATCH($AB41,女子申込!$B$9:$B$108,0),女子申込!$A$9:$F$108,5))</f>
        <v/>
      </c>
      <c r="AF41" s="261" t="str">
        <f>IF($AB41="","",VLOOKUP(MATCH($AB41,女子申込!$B$9:$B$108,0),女子申込!$A$9:$F$108,6))</f>
        <v/>
      </c>
      <c r="AG41" s="261" t="str">
        <f>IF(AB41="","",AG38)</f>
        <v/>
      </c>
      <c r="AH41" s="263"/>
    </row>
    <row r="42" spans="1:34">
      <c r="A42">
        <f t="shared" si="0"/>
        <v>33</v>
      </c>
      <c r="N42">
        <f t="shared" si="1"/>
        <v>29</v>
      </c>
      <c r="P42" s="260">
        <v>5</v>
      </c>
      <c r="Q42" s="261" t="str">
        <f>IF(VLOOKUP(MATCH($O38,$B$10:$B$184,0)+8,$A$10:$F$184,4)="","",VLOOKUP(MATCH($O38,$B$10:$B$184,0)+8,$A$10:$F$184,4))</f>
        <v/>
      </c>
      <c r="R42" s="261" t="str">
        <f>IF($Q42="","",VLOOKUP(MATCH($Q42,女子申込!$B$9:$B$108,0),女子申込!$A$9:$F$108,3))</f>
        <v/>
      </c>
      <c r="S42" s="261" t="str">
        <f>IF($Q42="","",VLOOKUP(MATCH($Q42,女子申込!$B$9:$B$108,0),女子申込!$A$9:$F$108,4))</f>
        <v/>
      </c>
      <c r="T42" s="262" t="str">
        <f>IF($Q42="","",VLOOKUP(MATCH($Q42,女子申込!$B$9:$B$108,0),女子申込!$A$9:$F$108,5))</f>
        <v/>
      </c>
      <c r="U42" s="261" t="str">
        <f>IF($Q42="","",VLOOKUP(MATCH($Q42,女子申込!$B$9:$B$108,0),女子申込!$A$9:$F$108,6))</f>
        <v/>
      </c>
      <c r="V42" s="261" t="str">
        <f>IF(Q42="","",IF(U42="","",V38))</f>
        <v/>
      </c>
      <c r="W42" s="263"/>
      <c r="Y42">
        <f t="shared" si="2"/>
        <v>29</v>
      </c>
      <c r="AA42" s="260">
        <v>5</v>
      </c>
      <c r="AB42" s="261" t="str">
        <f>IF(VLOOKUP(MATCH($Z38,$G$10:$G$184,0)+8,$A$10:$K$184,9)="","",VLOOKUP(MATCH($Z38,$G$10:$G$184,0)+8,$A$10:$K$184,9))</f>
        <v/>
      </c>
      <c r="AC42" s="261" t="str">
        <f>IF($AB42="","",VLOOKUP(MATCH($AB42,女子申込!$B$9:$B$108,0),女子申込!$A$9:$F$108,3))</f>
        <v/>
      </c>
      <c r="AD42" s="261" t="str">
        <f>IF($AB42="","",VLOOKUP(MATCH($AB42,女子申込!$B$9:$B$108,0),女子申込!$A$9:$F$108,4))</f>
        <v/>
      </c>
      <c r="AE42" s="262" t="str">
        <f>IF($AB42="","",VLOOKUP(MATCH($AB42,女子申込!$B$9:$B$108,0),女子申込!$A$9:$F$108,5))</f>
        <v/>
      </c>
      <c r="AF42" s="261" t="str">
        <f>IF($AB42="","",VLOOKUP(MATCH($AB42,女子申込!$B$9:$B$108,0),女子申込!$A$9:$F$108,6))</f>
        <v/>
      </c>
      <c r="AG42" s="261" t="str">
        <f>IF(AB42="","",IF(AF42="","",AG38))</f>
        <v/>
      </c>
      <c r="AH42" s="263"/>
    </row>
    <row r="43" spans="1:34" ht="14.25">
      <c r="A43">
        <f t="shared" ref="A43:A63" si="3">A42+1</f>
        <v>34</v>
      </c>
      <c r="B43" s="176">
        <f>B32+1</f>
        <v>4</v>
      </c>
      <c r="C43" s="111"/>
      <c r="D43" s="162"/>
      <c r="E43" s="159" t="s">
        <v>21</v>
      </c>
      <c r="F43" s="115"/>
      <c r="G43" s="176">
        <f>G32+1</f>
        <v>4</v>
      </c>
      <c r="H43" s="111"/>
      <c r="I43" s="162"/>
      <c r="J43" s="159" t="s">
        <v>21</v>
      </c>
      <c r="K43" s="115"/>
      <c r="N43">
        <f t="shared" si="1"/>
        <v>30</v>
      </c>
      <c r="P43" s="273">
        <v>6</v>
      </c>
      <c r="Q43" s="265" t="str">
        <f>IF(VLOOKUP(MATCH($O38,$B$10:$B$184,0)+9,$A$10:$F$184,4)="","",VLOOKUP(MATCH($O38,$B$10:$B$184,0)+9,$A$10:$F$184,4))</f>
        <v/>
      </c>
      <c r="R43" s="265" t="str">
        <f>IF($Q43="","",VLOOKUP(MATCH($Q43,女子申込!$B$9:$B$108,0),女子申込!$A$9:$F$108,3))</f>
        <v/>
      </c>
      <c r="S43" s="265" t="str">
        <f>IF($Q43="","",VLOOKUP(MATCH($Q43,女子申込!$B$9:$B$108,0),女子申込!$A$9:$F$108,4))</f>
        <v/>
      </c>
      <c r="T43" s="266" t="str">
        <f>IF($Q43="","",VLOOKUP(MATCH($Q43,女子申込!$B$9:$B$108,0),女子申込!$A$9:$F$108,5))</f>
        <v/>
      </c>
      <c r="U43" s="265" t="str">
        <f>IF($Q43="","",VLOOKUP(MATCH($Q43,女子申込!$B$9:$B$108,0),女子申込!$A$9:$F$108,6))</f>
        <v/>
      </c>
      <c r="V43" s="265" t="str">
        <f>IF(Q43="","",IF(U43="","",V38))</f>
        <v/>
      </c>
      <c r="W43" s="267"/>
      <c r="Y43">
        <f t="shared" si="2"/>
        <v>30</v>
      </c>
      <c r="AA43" s="273">
        <v>6</v>
      </c>
      <c r="AB43" s="274" t="str">
        <f>IF(VLOOKUP(MATCH($Z38,$G$10:$G$184,0)+9,$A$10:$K$184,9)="","",VLOOKUP(MATCH($Z38,$G$10:$G$184,0)+9,$A$10:$K$184,9))</f>
        <v/>
      </c>
      <c r="AC43" s="274" t="str">
        <f>IF($AB43="","",VLOOKUP(MATCH($AB43,女子申込!$B$9:$B$108,0),女子申込!$A$9:$F$108,3))</f>
        <v/>
      </c>
      <c r="AD43" s="274" t="str">
        <f>IF($AB43="","",VLOOKUP(MATCH($AB43,女子申込!$B$9:$B$108,0),女子申込!$A$9:$F$108,4))</f>
        <v/>
      </c>
      <c r="AE43" s="275" t="str">
        <f>IF($AB43="","",VLOOKUP(MATCH($AB43,女子申込!$B$9:$B$108,0),女子申込!$A$9:$F$108,5))</f>
        <v/>
      </c>
      <c r="AF43" s="274" t="str">
        <f>IF($AB43="","",VLOOKUP(MATCH($AB43,女子申込!$B$9:$B$108,0),女子申込!$A$9:$F$108,6))</f>
        <v/>
      </c>
      <c r="AG43" s="274" t="str">
        <f>IF(AB43="","",IF(AF43="","",AG38))</f>
        <v/>
      </c>
      <c r="AH43" s="263"/>
    </row>
    <row r="44" spans="1:34" ht="14.25">
      <c r="A44">
        <f t="shared" si="3"/>
        <v>35</v>
      </c>
      <c r="D44" s="163"/>
      <c r="E44" s="160" t="s">
        <v>22</v>
      </c>
      <c r="F44" s="115"/>
      <c r="I44" s="166"/>
      <c r="J44" s="160" t="s">
        <v>22</v>
      </c>
      <c r="K44" s="115"/>
      <c r="O44" s="241"/>
      <c r="T44" s="124"/>
      <c r="W44" s="124"/>
      <c r="Z44" s="241"/>
      <c r="AE44" s="124"/>
      <c r="AH44" s="124"/>
    </row>
    <row r="45" spans="1:34">
      <c r="A45">
        <f t="shared" si="3"/>
        <v>36</v>
      </c>
      <c r="D45" s="247" t="s">
        <v>66</v>
      </c>
      <c r="E45" s="407" t="str">
        <f>IF(D47="","",VLOOKUP(MATCH(D47,女子申込!$B$9:$B$199,0),女子申込!$A$9:$F$199,6)&amp;D43)</f>
        <v/>
      </c>
      <c r="F45" s="408"/>
      <c r="I45" s="247" t="s">
        <v>66</v>
      </c>
      <c r="J45" s="407" t="str">
        <f>IF(I47="","",VLOOKUP(MATCH(I47,女子申込!$B$9:$B$199,0),女子申込!$A$9:$F$199,6)&amp;I43)</f>
        <v/>
      </c>
      <c r="K45" s="408"/>
      <c r="T45" s="124"/>
      <c r="AE45" s="124"/>
    </row>
    <row r="46" spans="1:34">
      <c r="A46">
        <f t="shared" si="3"/>
        <v>37</v>
      </c>
      <c r="D46" s="248" t="s">
        <v>318</v>
      </c>
      <c r="E46" s="249" t="s">
        <v>23</v>
      </c>
      <c r="F46" s="250" t="s">
        <v>0</v>
      </c>
      <c r="I46" s="248" t="s">
        <v>318</v>
      </c>
      <c r="J46" s="249" t="s">
        <v>23</v>
      </c>
      <c r="K46" s="250" t="s">
        <v>0</v>
      </c>
      <c r="T46" s="124"/>
      <c r="AE46" s="124"/>
    </row>
    <row r="47" spans="1:34">
      <c r="A47">
        <f t="shared" si="3"/>
        <v>38</v>
      </c>
      <c r="C47">
        <v>1</v>
      </c>
      <c r="D47" s="164"/>
      <c r="E47" s="161" t="str">
        <f>IF(ISERROR(MATCH(D47,女子申込!$B$9:$B$199,0)),"",VLOOKUP(MATCH(D47,女子申込!$B$9:$B$199,0),女子申込!$A$9:$F$199,3))</f>
        <v/>
      </c>
      <c r="F47" s="113" t="str">
        <f>IF(ISERROR(MATCH(D47,女子申込!$B$9:$B$199,0)),"",VLOOKUP(MATCH(D47,女子申込!$B$9:$B$199,0),女子申込!$A$9:$F$199,5))</f>
        <v/>
      </c>
      <c r="H47">
        <v>1</v>
      </c>
      <c r="I47" s="164"/>
      <c r="J47" s="161" t="str">
        <f>IF(ISERROR(MATCH(I47,女子申込!$B$9:$B$199,0)),"",VLOOKUP(MATCH(I47,女子申込!$B$9:$B$199,0),女子申込!$A$9:$F$199,3))</f>
        <v/>
      </c>
      <c r="K47" s="113" t="str">
        <f>IF(ISERROR(MATCH(I47,女子申込!$B$9:$B$199,0)),"",VLOOKUP(MATCH(I47,女子申込!$B$9:$B$199,0),女子申込!$A$9:$F$199,5))</f>
        <v/>
      </c>
      <c r="T47" s="124"/>
      <c r="AE47" s="124"/>
    </row>
    <row r="48" spans="1:34">
      <c r="A48">
        <f t="shared" si="3"/>
        <v>39</v>
      </c>
      <c r="C48">
        <v>2</v>
      </c>
      <c r="D48" s="167"/>
      <c r="E48" s="161" t="str">
        <f>IF(ISERROR(MATCH(D48,女子申込!$B$9:$B$199,0)),"",VLOOKUP(MATCH(D48,女子申込!$B$9:$B$199,0),女子申込!$A$9:$F$199,3))</f>
        <v/>
      </c>
      <c r="F48" s="113" t="str">
        <f>IF(ISERROR(MATCH(D48,女子申込!$B$9:$B$199,0)),"",VLOOKUP(MATCH(D48,女子申込!$B$9:$B$199,0),女子申込!$A$9:$F$199,5))</f>
        <v/>
      </c>
      <c r="H48">
        <v>2</v>
      </c>
      <c r="I48" s="167"/>
      <c r="J48" s="161" t="str">
        <f>IF(ISERROR(MATCH(I48,女子申込!$B$9:$B$199,0)),"",VLOOKUP(MATCH(I48,女子申込!$B$9:$B$199,0),女子申込!$A$9:$F$199,3))</f>
        <v/>
      </c>
      <c r="K48" s="113" t="str">
        <f>IF(ISERROR(MATCH(I48,女子申込!$B$9:$B$199,0)),"",VLOOKUP(MATCH(I48,女子申込!$B$9:$B$199,0),女子申込!$A$9:$F$199,5))</f>
        <v/>
      </c>
      <c r="T48" s="124"/>
      <c r="AE48" s="124"/>
    </row>
    <row r="49" spans="1:34">
      <c r="A49">
        <f t="shared" si="3"/>
        <v>40</v>
      </c>
      <c r="C49">
        <v>3</v>
      </c>
      <c r="D49" s="166"/>
      <c r="E49" s="161" t="str">
        <f>IF(ISERROR(MATCH(D49,女子申込!$B$9:$B$199,0)),"",VLOOKUP(MATCH(D49,女子申込!$B$9:$B$199,0),女子申込!$A$9:$F$199,3))</f>
        <v/>
      </c>
      <c r="F49" s="113" t="str">
        <f>IF(ISERROR(MATCH(D49,女子申込!$B$9:$B$199,0)),"",VLOOKUP(MATCH(D49,女子申込!$B$9:$B$199,0),女子申込!$A$9:$F$199,5))</f>
        <v/>
      </c>
      <c r="H49">
        <v>3</v>
      </c>
      <c r="I49" s="166"/>
      <c r="J49" s="161" t="str">
        <f>IF(ISERROR(MATCH(I49,女子申込!$B$9:$B$199,0)),"",VLOOKUP(MATCH(I49,女子申込!$B$9:$B$199,0),女子申込!$A$9:$F$199,3))</f>
        <v/>
      </c>
      <c r="K49" s="113" t="str">
        <f>IF(ISERROR(MATCH(I49,女子申込!$B$9:$B$199,0)),"",VLOOKUP(MATCH(I49,女子申込!$B$9:$B$199,0),女子申込!$A$9:$F$199,5))</f>
        <v/>
      </c>
      <c r="T49" s="124"/>
      <c r="AE49" s="124"/>
    </row>
    <row r="50" spans="1:34" ht="14.25">
      <c r="A50">
        <f t="shared" si="3"/>
        <v>41</v>
      </c>
      <c r="C50">
        <v>4</v>
      </c>
      <c r="D50" s="167"/>
      <c r="E50" s="161" t="str">
        <f>IF(ISERROR(MATCH(D50,女子申込!$B$9:$B$199,0)),"",VLOOKUP(MATCH(D50,女子申込!$B$9:$B$199,0),女子申込!$A$9:$F$199,3))</f>
        <v/>
      </c>
      <c r="F50" s="113" t="str">
        <f>IF(ISERROR(MATCH(D50,女子申込!$B$9:$B$199,0)),"",VLOOKUP(MATCH(D50,女子申込!$B$9:$B$199,0),女子申込!$A$9:$F$199,5))</f>
        <v/>
      </c>
      <c r="H50">
        <v>4</v>
      </c>
      <c r="I50" s="167"/>
      <c r="J50" s="161" t="str">
        <f>IF(ISERROR(MATCH(I50,女子申込!$B$9:$B$199,0)),"",VLOOKUP(MATCH(I50,女子申込!$B$9:$B$199,0),女子申込!$A$9:$F$199,3))</f>
        <v/>
      </c>
      <c r="K50" s="113" t="str">
        <f>IF(ISERROR(MATCH(I50,女子申込!$B$9:$B$199,0)),"",VLOOKUP(MATCH(I50,女子申込!$B$9:$B$199,0),女子申込!$A$9:$F$199,5))</f>
        <v/>
      </c>
      <c r="O50" s="241"/>
      <c r="T50" s="124"/>
      <c r="W50" s="124"/>
      <c r="Z50" s="241"/>
      <c r="AE50" s="124"/>
      <c r="AH50" s="124"/>
    </row>
    <row r="51" spans="1:34">
      <c r="A51">
        <f t="shared" si="3"/>
        <v>42</v>
      </c>
      <c r="C51">
        <v>5</v>
      </c>
      <c r="D51" s="166"/>
      <c r="E51" s="161" t="str">
        <f>IF(ISERROR(MATCH(D51,女子申込!$B$9:$B$199,0)),"",VLOOKUP(MATCH(D51,女子申込!$B$9:$B$199,0),女子申込!$A$9:$F$199,3))</f>
        <v/>
      </c>
      <c r="F51" s="113" t="str">
        <f>IF(ISERROR(MATCH(D51,女子申込!$B$9:$B$199,0)),"",VLOOKUP(MATCH(D51,女子申込!$B$9:$B$199,0),女子申込!$A$9:$F$199,5))</f>
        <v/>
      </c>
      <c r="H51">
        <v>5</v>
      </c>
      <c r="I51" s="171"/>
      <c r="J51" s="161" t="str">
        <f>IF(ISERROR(MATCH(I51,女子申込!$B$9:$B$199,0)),"",VLOOKUP(MATCH(I51,女子申込!$B$9:$B$199,0),女子申込!$A$9:$F$199,3))</f>
        <v/>
      </c>
      <c r="K51" s="113" t="str">
        <f>IF(ISERROR(MATCH(I51,女子申込!$B$9:$B$199,0)),"",VLOOKUP(MATCH(I51,女子申込!$B$9:$B$199,0),女子申込!$A$9:$F$199,5))</f>
        <v/>
      </c>
      <c r="T51" s="124"/>
      <c r="AE51" s="124"/>
    </row>
    <row r="52" spans="1:34">
      <c r="A52">
        <f t="shared" si="3"/>
        <v>43</v>
      </c>
      <c r="C52">
        <v>6</v>
      </c>
      <c r="D52" s="168"/>
      <c r="E52" s="161" t="str">
        <f>IF(ISERROR(MATCH(D52,女子申込!$B$9:$B$199,0)),"",VLOOKUP(MATCH(D52,女子申込!$B$9:$B$199,0),女子申込!$A$9:$F$199,3))</f>
        <v/>
      </c>
      <c r="F52" s="113" t="str">
        <f>IF(ISERROR(MATCH(D52,女子申込!$B$9:$B$199,0)),"",VLOOKUP(MATCH(D52,女子申込!$B$9:$B$199,0),女子申込!$A$9:$F$199,5))</f>
        <v/>
      </c>
      <c r="H52">
        <v>6</v>
      </c>
      <c r="I52" s="168"/>
      <c r="J52" s="161" t="str">
        <f>IF(ISERROR(MATCH(I52,女子申込!$B$9:$B$199,0)),"",VLOOKUP(MATCH(I52,女子申込!$B$9:$B$199,0),女子申込!$A$9:$F$199,3))</f>
        <v/>
      </c>
      <c r="K52" s="113" t="str">
        <f>IF(ISERROR(MATCH(I52,女子申込!$B$9:$B$199,0)),"",VLOOKUP(MATCH(I52,女子申込!$B$9:$B$199,0),女子申込!$A$9:$F$199,5))</f>
        <v/>
      </c>
      <c r="T52" s="124"/>
      <c r="AE52" s="124"/>
    </row>
    <row r="53" spans="1:34">
      <c r="A53">
        <f t="shared" si="3"/>
        <v>44</v>
      </c>
      <c r="T53" s="124"/>
      <c r="AE53" s="124"/>
    </row>
    <row r="54" spans="1:34" ht="14.25">
      <c r="A54">
        <f t="shared" si="3"/>
        <v>45</v>
      </c>
      <c r="B54" s="176">
        <f>B43+1</f>
        <v>5</v>
      </c>
      <c r="C54" s="111"/>
      <c r="D54" s="162"/>
      <c r="E54" s="159" t="s">
        <v>21</v>
      </c>
      <c r="F54" s="115"/>
      <c r="G54" s="176">
        <f>G43+1</f>
        <v>5</v>
      </c>
      <c r="H54" s="111"/>
      <c r="I54" s="162"/>
      <c r="J54" s="159" t="s">
        <v>21</v>
      </c>
      <c r="K54" s="115"/>
      <c r="T54" s="124"/>
      <c r="AE54" s="124"/>
    </row>
    <row r="55" spans="1:34">
      <c r="A55">
        <f t="shared" si="3"/>
        <v>46</v>
      </c>
      <c r="D55" s="163"/>
      <c r="E55" s="160" t="s">
        <v>22</v>
      </c>
      <c r="F55" s="115"/>
      <c r="I55" s="166"/>
      <c r="J55" s="160" t="s">
        <v>22</v>
      </c>
      <c r="K55" s="115"/>
      <c r="T55" s="124"/>
      <c r="AE55" s="124"/>
    </row>
    <row r="56" spans="1:34" ht="14.25">
      <c r="A56">
        <f t="shared" si="3"/>
        <v>47</v>
      </c>
      <c r="D56" s="247" t="s">
        <v>66</v>
      </c>
      <c r="E56" s="407" t="str">
        <f>IF(D58="","",VLOOKUP(MATCH(D58,女子申込!$B$9:$B$199,0),女子申込!$A$9:$F$199,6)&amp;D54)</f>
        <v/>
      </c>
      <c r="F56" s="408"/>
      <c r="I56" s="247" t="s">
        <v>66</v>
      </c>
      <c r="J56" s="407" t="str">
        <f>IF(I58="","",VLOOKUP(MATCH(I58,女子申込!$B$9:$B$199,0),女子申込!$A$9:$F$199,6)&amp;I54)</f>
        <v/>
      </c>
      <c r="K56" s="408"/>
      <c r="O56" s="241"/>
      <c r="T56" s="124"/>
      <c r="W56" s="124"/>
      <c r="Z56" s="241"/>
      <c r="AE56" s="124"/>
      <c r="AH56" s="124"/>
    </row>
    <row r="57" spans="1:34">
      <c r="A57">
        <f t="shared" si="3"/>
        <v>48</v>
      </c>
      <c r="D57" s="248" t="s">
        <v>318</v>
      </c>
      <c r="E57" s="249" t="s">
        <v>23</v>
      </c>
      <c r="F57" s="250" t="s">
        <v>0</v>
      </c>
      <c r="I57" s="248" t="s">
        <v>318</v>
      </c>
      <c r="J57" s="249" t="s">
        <v>23</v>
      </c>
      <c r="K57" s="250" t="s">
        <v>0</v>
      </c>
      <c r="T57" s="124"/>
      <c r="AE57" s="124"/>
    </row>
    <row r="58" spans="1:34">
      <c r="A58">
        <f t="shared" si="3"/>
        <v>49</v>
      </c>
      <c r="C58">
        <v>1</v>
      </c>
      <c r="D58" s="164"/>
      <c r="E58" s="161" t="str">
        <f>IF(ISERROR(MATCH(D58,女子申込!$B$9:$B$199,0)),"",VLOOKUP(MATCH(D58,女子申込!$B$9:$B$199,0),女子申込!$A$9:$F$199,3))</f>
        <v/>
      </c>
      <c r="F58" s="113" t="str">
        <f>IF(ISERROR(MATCH(D58,女子申込!$B$9:$B$199,0)),"",VLOOKUP(MATCH(D58,女子申込!$B$9:$B$199,0),女子申込!$A$9:$F$199,5))</f>
        <v/>
      </c>
      <c r="H58">
        <v>1</v>
      </c>
      <c r="I58" s="164"/>
      <c r="J58" s="161" t="str">
        <f>IF(ISERROR(MATCH(I58,女子申込!$B$9:$B$199,0)),"",VLOOKUP(MATCH(I58,女子申込!$B$9:$B$199,0),女子申込!$A$9:$F$199,3))</f>
        <v/>
      </c>
      <c r="K58" s="113" t="str">
        <f>IF(ISERROR(MATCH(I58,女子申込!$B$9:$B$199,0)),"",VLOOKUP(MATCH(I58,女子申込!$B$9:$B$199,0),女子申込!$A$9:$F$199,5))</f>
        <v/>
      </c>
      <c r="T58" s="124"/>
      <c r="AE58" s="124"/>
    </row>
    <row r="59" spans="1:34">
      <c r="A59">
        <f t="shared" si="3"/>
        <v>50</v>
      </c>
      <c r="C59">
        <v>2</v>
      </c>
      <c r="D59" s="167"/>
      <c r="E59" s="161" t="str">
        <f>IF(ISERROR(MATCH(D59,女子申込!$B$9:$B$199,0)),"",VLOOKUP(MATCH(D59,女子申込!$B$9:$B$199,0),女子申込!$A$9:$F$199,3))</f>
        <v/>
      </c>
      <c r="F59" s="113" t="str">
        <f>IF(ISERROR(MATCH(D59,女子申込!$B$9:$B$199,0)),"",VLOOKUP(MATCH(D59,女子申込!$B$9:$B$199,0),女子申込!$A$9:$F$199,5))</f>
        <v/>
      </c>
      <c r="H59">
        <v>2</v>
      </c>
      <c r="I59" s="167"/>
      <c r="J59" s="161" t="str">
        <f>IF(ISERROR(MATCH(I59,女子申込!$B$9:$B$199,0)),"",VLOOKUP(MATCH(I59,女子申込!$B$9:$B$199,0),女子申込!$A$9:$F$199,3))</f>
        <v/>
      </c>
      <c r="K59" s="113" t="str">
        <f>IF(ISERROR(MATCH(I59,女子申込!$B$9:$B$199,0)),"",VLOOKUP(MATCH(I59,女子申込!$B$9:$B$199,0),女子申込!$A$9:$F$199,5))</f>
        <v/>
      </c>
      <c r="T59" s="124"/>
      <c r="AE59" s="124"/>
    </row>
    <row r="60" spans="1:34">
      <c r="A60">
        <f t="shared" si="3"/>
        <v>51</v>
      </c>
      <c r="C60">
        <v>3</v>
      </c>
      <c r="D60" s="166"/>
      <c r="E60" s="161" t="str">
        <f>IF(ISERROR(MATCH(D60,女子申込!$B$9:$B$199,0)),"",VLOOKUP(MATCH(D60,女子申込!$B$9:$B$199,0),女子申込!$A$9:$F$199,3))</f>
        <v/>
      </c>
      <c r="F60" s="113" t="str">
        <f>IF(ISERROR(MATCH(D60,女子申込!$B$9:$B$199,0)),"",VLOOKUP(MATCH(D60,女子申込!$B$9:$B$199,0),女子申込!$A$9:$F$199,5))</f>
        <v/>
      </c>
      <c r="H60">
        <v>3</v>
      </c>
      <c r="I60" s="166"/>
      <c r="J60" s="161" t="str">
        <f>IF(ISERROR(MATCH(I60,女子申込!$B$9:$B$199,0)),"",VLOOKUP(MATCH(I60,女子申込!$B$9:$B$199,0),女子申込!$A$9:$F$199,3))</f>
        <v/>
      </c>
      <c r="K60" s="113" t="str">
        <f>IF(ISERROR(MATCH(I60,女子申込!$B$9:$B$199,0)),"",VLOOKUP(MATCH(I60,女子申込!$B$9:$B$199,0),女子申込!$A$9:$F$199,5))</f>
        <v/>
      </c>
      <c r="T60" s="124"/>
      <c r="AE60" s="124"/>
    </row>
    <row r="61" spans="1:34">
      <c r="A61">
        <f t="shared" si="3"/>
        <v>52</v>
      </c>
      <c r="C61">
        <v>4</v>
      </c>
      <c r="D61" s="167"/>
      <c r="E61" s="161" t="str">
        <f>IF(ISERROR(MATCH(D61,女子申込!$B$9:$B$199,0)),"",VLOOKUP(MATCH(D61,女子申込!$B$9:$B$199,0),女子申込!$A$9:$F$199,3))</f>
        <v/>
      </c>
      <c r="F61" s="113" t="str">
        <f>IF(ISERROR(MATCH(D61,女子申込!$B$9:$B$199,0)),"",VLOOKUP(MATCH(D61,女子申込!$B$9:$B$199,0),女子申込!$A$9:$F$199,5))</f>
        <v/>
      </c>
      <c r="H61">
        <v>4</v>
      </c>
      <c r="I61" s="167"/>
      <c r="J61" s="161" t="str">
        <f>IF(ISERROR(MATCH(I61,女子申込!$B$9:$B$199,0)),"",VLOOKUP(MATCH(I61,女子申込!$B$9:$B$199,0),女子申込!$A$9:$F$199,3))</f>
        <v/>
      </c>
      <c r="K61" s="113" t="str">
        <f>IF(ISERROR(MATCH(I61,女子申込!$B$9:$B$199,0)),"",VLOOKUP(MATCH(I61,女子申込!$B$9:$B$199,0),女子申込!$A$9:$F$199,5))</f>
        <v/>
      </c>
      <c r="T61" s="124"/>
      <c r="AE61" s="124"/>
    </row>
    <row r="62" spans="1:34" ht="14.25">
      <c r="A62">
        <f t="shared" si="3"/>
        <v>53</v>
      </c>
      <c r="C62">
        <v>5</v>
      </c>
      <c r="D62" s="166"/>
      <c r="E62" s="161" t="str">
        <f>IF(ISERROR(MATCH(D62,女子申込!$B$9:$B$199,0)),"",VLOOKUP(MATCH(D62,女子申込!$B$9:$B$199,0),女子申込!$A$9:$F$199,3))</f>
        <v/>
      </c>
      <c r="F62" s="113" t="str">
        <f>IF(ISERROR(MATCH(D62,女子申込!$B$9:$B$199,0)),"",VLOOKUP(MATCH(D62,女子申込!$B$9:$B$199,0),女子申込!$A$9:$F$199,5))</f>
        <v/>
      </c>
      <c r="H62">
        <v>5</v>
      </c>
      <c r="I62" s="171"/>
      <c r="J62" s="161" t="str">
        <f>IF(ISERROR(MATCH(I62,女子申込!$B$9:$B$199,0)),"",VLOOKUP(MATCH(I62,女子申込!$B$9:$B$199,0),女子申込!$A$9:$F$199,3))</f>
        <v/>
      </c>
      <c r="K62" s="113" t="str">
        <f>IF(ISERROR(MATCH(I62,女子申込!$B$9:$B$199,0)),"",VLOOKUP(MATCH(I62,女子申込!$B$9:$B$199,0),女子申込!$A$9:$F$199,5))</f>
        <v/>
      </c>
      <c r="O62" s="241"/>
      <c r="T62" s="124"/>
      <c r="W62" s="124"/>
      <c r="Z62" s="241"/>
      <c r="AE62" s="124"/>
      <c r="AH62" s="124"/>
    </row>
    <row r="63" spans="1:34">
      <c r="A63">
        <f t="shared" si="3"/>
        <v>54</v>
      </c>
      <c r="C63">
        <v>6</v>
      </c>
      <c r="D63" s="168"/>
      <c r="E63" s="161" t="str">
        <f>IF(ISERROR(MATCH(D63,女子申込!$B$9:$B$199,0)),"",VLOOKUP(MATCH(D63,女子申込!$B$9:$B$199,0),女子申込!$A$9:$F$199,3))</f>
        <v/>
      </c>
      <c r="F63" s="113" t="str">
        <f>IF(ISERROR(MATCH(D63,女子申込!$B$9:$B$199,0)),"",VLOOKUP(MATCH(D63,女子申込!$B$9:$B$199,0),女子申込!$A$9:$F$199,5))</f>
        <v/>
      </c>
      <c r="H63">
        <v>6</v>
      </c>
      <c r="I63" s="168"/>
      <c r="J63" s="161" t="str">
        <f>IF(ISERROR(MATCH(I63,女子申込!$B$9:$B$199,0)),"",VLOOKUP(MATCH(I63,女子申込!$B$9:$B$199,0),女子申込!$A$9:$F$199,3))</f>
        <v/>
      </c>
      <c r="K63" s="113" t="str">
        <f>IF(ISERROR(MATCH(I63,女子申込!$B$9:$B$199,0)),"",VLOOKUP(MATCH(I63,女子申込!$B$9:$B$199,0),女子申込!$A$9:$F$199,5))</f>
        <v/>
      </c>
      <c r="T63" s="124"/>
      <c r="AE63" s="124"/>
    </row>
    <row r="64" spans="1:34">
      <c r="T64" s="124"/>
      <c r="AE64" s="124"/>
    </row>
    <row r="65" spans="2:34" ht="14.25">
      <c r="B65" s="241"/>
      <c r="G65" s="241"/>
      <c r="T65" s="124"/>
      <c r="AE65" s="124"/>
    </row>
    <row r="66" spans="2:34">
      <c r="T66" s="124"/>
      <c r="AE66" s="124"/>
    </row>
    <row r="67" spans="2:34">
      <c r="T67" s="124"/>
      <c r="AE67" s="124"/>
    </row>
    <row r="68" spans="2:34" ht="14.25">
      <c r="O68" s="241"/>
      <c r="T68" s="124"/>
      <c r="W68" s="124"/>
      <c r="Z68" s="241"/>
      <c r="AE68" s="124"/>
      <c r="AH68" s="124"/>
    </row>
    <row r="69" spans="2:34">
      <c r="T69" s="124"/>
      <c r="AE69" s="124"/>
    </row>
    <row r="70" spans="2:34">
      <c r="T70" s="124"/>
      <c r="AE70" s="124"/>
    </row>
    <row r="71" spans="2:34">
      <c r="T71" s="124"/>
      <c r="AE71" s="124"/>
    </row>
    <row r="72" spans="2:34">
      <c r="T72" s="124"/>
      <c r="AE72" s="124"/>
    </row>
    <row r="73" spans="2:34">
      <c r="T73" s="124"/>
      <c r="AE73" s="124"/>
    </row>
    <row r="74" spans="2:34" ht="14.25">
      <c r="O74" s="241"/>
      <c r="T74" s="124"/>
      <c r="W74" s="124"/>
    </row>
    <row r="75" spans="2:34">
      <c r="T75" s="124"/>
    </row>
    <row r="76" spans="2:34" ht="14.25">
      <c r="B76" s="241"/>
      <c r="G76" s="241"/>
      <c r="T76" s="124"/>
    </row>
    <row r="77" spans="2:34">
      <c r="T77" s="124"/>
    </row>
    <row r="78" spans="2:34">
      <c r="T78" s="124"/>
    </row>
    <row r="79" spans="2:34">
      <c r="T79" s="124"/>
    </row>
    <row r="80" spans="2:34" ht="14.25">
      <c r="O80" s="241"/>
      <c r="T80" s="124"/>
      <c r="W80" s="124"/>
    </row>
    <row r="81" spans="2:23">
      <c r="T81" s="124"/>
    </row>
    <row r="82" spans="2:23">
      <c r="T82" s="124"/>
    </row>
    <row r="83" spans="2:23">
      <c r="T83" s="124"/>
    </row>
    <row r="84" spans="2:23">
      <c r="T84" s="124"/>
    </row>
    <row r="85" spans="2:23">
      <c r="T85" s="124"/>
    </row>
    <row r="86" spans="2:23" ht="14.25">
      <c r="O86" s="241"/>
      <c r="T86" s="124"/>
      <c r="W86" s="124"/>
    </row>
    <row r="87" spans="2:23" ht="14.25">
      <c r="B87" s="241"/>
      <c r="G87" s="241"/>
      <c r="T87" s="124"/>
    </row>
    <row r="88" spans="2:23">
      <c r="T88" s="124"/>
    </row>
    <row r="89" spans="2:23">
      <c r="T89" s="124"/>
    </row>
    <row r="90" spans="2:23">
      <c r="T90" s="124"/>
    </row>
    <row r="91" spans="2:23">
      <c r="T91" s="124"/>
    </row>
    <row r="92" spans="2:23" ht="14.25">
      <c r="O92" s="241"/>
      <c r="T92" s="124"/>
      <c r="W92" s="124"/>
    </row>
    <row r="93" spans="2:23">
      <c r="T93" s="124"/>
    </row>
    <row r="94" spans="2:23">
      <c r="T94" s="124"/>
    </row>
    <row r="95" spans="2:23">
      <c r="T95" s="124"/>
    </row>
    <row r="96" spans="2:23">
      <c r="T96" s="124"/>
    </row>
    <row r="97" spans="2:23">
      <c r="T97" s="124"/>
    </row>
    <row r="98" spans="2:23" ht="14.25">
      <c r="B98" s="241"/>
      <c r="G98" s="241"/>
      <c r="O98" s="241"/>
      <c r="T98" s="124"/>
      <c r="W98" s="124"/>
    </row>
    <row r="99" spans="2:23">
      <c r="T99" s="124"/>
    </row>
    <row r="100" spans="2:23">
      <c r="T100" s="124"/>
    </row>
    <row r="101" spans="2:23">
      <c r="T101" s="124"/>
    </row>
    <row r="102" spans="2:23">
      <c r="T102" s="124"/>
    </row>
    <row r="103" spans="2:23">
      <c r="T103" s="124"/>
    </row>
    <row r="104" spans="2:23" ht="14.25">
      <c r="O104" s="241"/>
      <c r="T104" s="124"/>
      <c r="W104" s="124"/>
    </row>
    <row r="105" spans="2:23">
      <c r="T105" s="124"/>
    </row>
    <row r="106" spans="2:23">
      <c r="T106" s="124"/>
    </row>
    <row r="107" spans="2:23">
      <c r="T107" s="124"/>
    </row>
    <row r="108" spans="2:23">
      <c r="T108" s="124"/>
    </row>
    <row r="109" spans="2:23" ht="14.25">
      <c r="B109" s="241"/>
      <c r="G109" s="241"/>
      <c r="T109" s="124"/>
    </row>
    <row r="110" spans="2:23" ht="14.25">
      <c r="O110" s="241"/>
      <c r="T110" s="124"/>
      <c r="W110" s="124"/>
    </row>
    <row r="111" spans="2:23">
      <c r="T111" s="124"/>
    </row>
    <row r="112" spans="2:23">
      <c r="T112" s="124"/>
    </row>
    <row r="113" spans="2:23">
      <c r="T113" s="124"/>
    </row>
    <row r="114" spans="2:23">
      <c r="T114" s="124"/>
    </row>
    <row r="115" spans="2:23">
      <c r="T115" s="124"/>
    </row>
    <row r="116" spans="2:23" ht="14.25">
      <c r="O116" s="241"/>
      <c r="T116" s="124"/>
      <c r="W116" s="124"/>
    </row>
    <row r="117" spans="2:23">
      <c r="T117" s="124"/>
    </row>
    <row r="118" spans="2:23">
      <c r="T118" s="124"/>
    </row>
    <row r="119" spans="2:23">
      <c r="T119" s="124"/>
    </row>
    <row r="120" spans="2:23" ht="14.25">
      <c r="B120" s="241"/>
      <c r="G120" s="241"/>
      <c r="T120" s="124"/>
    </row>
    <row r="121" spans="2:23">
      <c r="T121" s="124"/>
    </row>
    <row r="122" spans="2:23" ht="14.25">
      <c r="O122" s="241"/>
      <c r="T122" s="124"/>
      <c r="W122" s="124"/>
    </row>
    <row r="123" spans="2:23">
      <c r="T123" s="124"/>
    </row>
    <row r="124" spans="2:23">
      <c r="T124" s="124"/>
    </row>
    <row r="125" spans="2:23">
      <c r="T125" s="124"/>
    </row>
    <row r="126" spans="2:23">
      <c r="T126" s="124"/>
    </row>
    <row r="127" spans="2:23">
      <c r="T127" s="124"/>
    </row>
    <row r="128" spans="2:23" ht="14.25">
      <c r="O128" s="241"/>
      <c r="T128" s="124"/>
      <c r="W128" s="124"/>
    </row>
    <row r="129" spans="2:23">
      <c r="T129" s="124"/>
    </row>
    <row r="130" spans="2:23">
      <c r="T130" s="124"/>
    </row>
    <row r="131" spans="2:23" ht="14.25">
      <c r="B131" s="241"/>
      <c r="G131" s="241"/>
      <c r="T131" s="124"/>
    </row>
    <row r="132" spans="2:23">
      <c r="T132" s="124"/>
    </row>
    <row r="133" spans="2:23">
      <c r="T133" s="124"/>
    </row>
    <row r="134" spans="2:23" ht="14.25">
      <c r="O134" s="241"/>
      <c r="T134" s="124"/>
      <c r="W134" s="124"/>
    </row>
    <row r="135" spans="2:23">
      <c r="T135" s="124"/>
    </row>
    <row r="136" spans="2:23">
      <c r="T136" s="124"/>
    </row>
    <row r="137" spans="2:23">
      <c r="T137" s="124"/>
    </row>
    <row r="138" spans="2:23">
      <c r="T138" s="124"/>
    </row>
    <row r="139" spans="2:23">
      <c r="T139" s="124"/>
    </row>
    <row r="140" spans="2:23" ht="14.25">
      <c r="O140" s="241"/>
      <c r="T140" s="124"/>
      <c r="W140" s="124"/>
    </row>
    <row r="141" spans="2:23">
      <c r="T141" s="124"/>
    </row>
    <row r="142" spans="2:23" ht="14.25">
      <c r="B142" s="241"/>
      <c r="G142" s="241"/>
      <c r="T142" s="124"/>
    </row>
    <row r="143" spans="2:23">
      <c r="T143" s="124"/>
    </row>
    <row r="144" spans="2:23">
      <c r="T144" s="124"/>
    </row>
    <row r="145" spans="2:23">
      <c r="T145" s="124"/>
    </row>
    <row r="146" spans="2:23" ht="14.25">
      <c r="O146" s="241"/>
      <c r="T146" s="124"/>
      <c r="W146" s="124"/>
    </row>
    <row r="147" spans="2:23">
      <c r="T147" s="124"/>
    </row>
    <row r="148" spans="2:23">
      <c r="T148" s="124"/>
    </row>
    <row r="149" spans="2:23">
      <c r="T149" s="124"/>
    </row>
    <row r="150" spans="2:23">
      <c r="T150" s="124"/>
    </row>
    <row r="151" spans="2:23">
      <c r="T151" s="124"/>
    </row>
    <row r="152" spans="2:23" ht="14.25">
      <c r="O152" s="241"/>
      <c r="T152" s="124"/>
      <c r="W152" s="124"/>
    </row>
    <row r="153" spans="2:23" ht="14.25">
      <c r="B153" s="241"/>
      <c r="G153" s="241"/>
      <c r="T153" s="124"/>
    </row>
    <row r="154" spans="2:23">
      <c r="T154" s="124"/>
    </row>
    <row r="155" spans="2:23">
      <c r="T155" s="124"/>
    </row>
    <row r="156" spans="2:23">
      <c r="T156" s="124"/>
    </row>
    <row r="157" spans="2:23">
      <c r="T157" s="124"/>
    </row>
    <row r="158" spans="2:23" ht="14.25">
      <c r="O158" s="241"/>
      <c r="T158" s="124"/>
      <c r="W158" s="124"/>
    </row>
    <row r="159" spans="2:23">
      <c r="T159" s="124"/>
    </row>
    <row r="160" spans="2:23">
      <c r="T160" s="124"/>
    </row>
    <row r="161" spans="2:23">
      <c r="T161" s="124"/>
    </row>
    <row r="162" spans="2:23">
      <c r="T162" s="124"/>
    </row>
    <row r="163" spans="2:23">
      <c r="T163" s="124"/>
    </row>
    <row r="164" spans="2:23" ht="14.25">
      <c r="B164" s="241"/>
      <c r="G164" s="241"/>
      <c r="O164" s="241"/>
      <c r="T164" s="124"/>
      <c r="W164" s="124"/>
    </row>
    <row r="165" spans="2:23">
      <c r="T165" s="124"/>
    </row>
    <row r="166" spans="2:23">
      <c r="T166" s="124"/>
    </row>
    <row r="167" spans="2:23">
      <c r="T167" s="124"/>
    </row>
    <row r="168" spans="2:23">
      <c r="T168" s="124"/>
    </row>
    <row r="169" spans="2:23">
      <c r="T169" s="124"/>
    </row>
    <row r="170" spans="2:23" ht="14.25">
      <c r="O170" s="241"/>
      <c r="T170" s="124"/>
      <c r="W170" s="124"/>
    </row>
    <row r="171" spans="2:23">
      <c r="T171" s="124"/>
    </row>
    <row r="172" spans="2:23">
      <c r="T172" s="124"/>
    </row>
    <row r="173" spans="2:23">
      <c r="T173" s="124"/>
    </row>
    <row r="174" spans="2:23">
      <c r="T174" s="124"/>
    </row>
    <row r="175" spans="2:23" ht="14.25">
      <c r="B175" s="241"/>
      <c r="G175" s="241"/>
      <c r="T175" s="124"/>
    </row>
    <row r="176" spans="2:23" ht="14.25">
      <c r="O176" s="241"/>
      <c r="T176" s="124"/>
      <c r="W176" s="124"/>
    </row>
    <row r="177" spans="15:23">
      <c r="T177" s="124"/>
    </row>
    <row r="178" spans="15:23">
      <c r="T178" s="124"/>
    </row>
    <row r="179" spans="15:23">
      <c r="T179" s="124"/>
    </row>
    <row r="180" spans="15:23">
      <c r="T180" s="124"/>
    </row>
    <row r="181" spans="15:23">
      <c r="T181" s="124"/>
    </row>
    <row r="182" spans="15:23" ht="14.25">
      <c r="O182" s="241"/>
      <c r="T182" s="124"/>
      <c r="W182" s="124"/>
    </row>
    <row r="183" spans="15:23">
      <c r="T183" s="124"/>
    </row>
    <row r="184" spans="15:23">
      <c r="T184" s="124"/>
    </row>
    <row r="185" spans="15:23">
      <c r="T185" s="124"/>
    </row>
    <row r="186" spans="15:23">
      <c r="T186" s="124"/>
    </row>
    <row r="187" spans="15:23">
      <c r="T187" s="124"/>
    </row>
    <row r="188" spans="15:23" ht="14.25">
      <c r="O188" s="241"/>
      <c r="T188" s="124"/>
      <c r="W188" s="124"/>
    </row>
    <row r="189" spans="15:23">
      <c r="T189" s="124"/>
    </row>
    <row r="190" spans="15:23">
      <c r="T190" s="124"/>
    </row>
    <row r="191" spans="15:23">
      <c r="T191" s="124"/>
    </row>
    <row r="192" spans="15:23">
      <c r="T192" s="124"/>
    </row>
    <row r="193" spans="15:23">
      <c r="T193" s="124"/>
    </row>
    <row r="194" spans="15:23" ht="14.25">
      <c r="O194" s="241"/>
      <c r="T194" s="124"/>
      <c r="W194" s="124"/>
    </row>
    <row r="195" spans="15:23">
      <c r="T195" s="124"/>
    </row>
    <row r="196" spans="15:23">
      <c r="T196" s="124"/>
    </row>
    <row r="197" spans="15:23">
      <c r="T197" s="124"/>
    </row>
    <row r="198" spans="15:23">
      <c r="T198" s="124"/>
    </row>
    <row r="199" spans="15:23">
      <c r="T199" s="124"/>
    </row>
    <row r="200" spans="15:23" ht="14.25">
      <c r="O200" s="241"/>
      <c r="T200" s="124"/>
      <c r="W200" s="124"/>
    </row>
    <row r="201" spans="15:23">
      <c r="T201" s="124"/>
    </row>
    <row r="202" spans="15:23">
      <c r="T202" s="124"/>
    </row>
    <row r="203" spans="15:23">
      <c r="T203" s="124"/>
    </row>
    <row r="204" spans="15:23">
      <c r="T204" s="124"/>
    </row>
    <row r="205" spans="15:23">
      <c r="T205" s="124"/>
    </row>
  </sheetData>
  <protectedRanges>
    <protectedRange sqref="D10:D11 I10:I11 D21:D22 D32:D33 I32:I33 D43:D44 I21:I22 I43:I44 D54:D55 I54:I55" name="範囲1"/>
    <protectedRange sqref="D14:D18 I14:I17 D47:D51 D36:D40 I36:I39 I47:I50 D25:D29 I25:I28 D58:D62 I58:I61" name="範囲1_1"/>
  </protectedRanges>
  <mergeCells count="11">
    <mergeCell ref="C1:H1"/>
    <mergeCell ref="E12:F12"/>
    <mergeCell ref="E56:F56"/>
    <mergeCell ref="J56:K56"/>
    <mergeCell ref="J12:K12"/>
    <mergeCell ref="E23:F23"/>
    <mergeCell ref="E34:F34"/>
    <mergeCell ref="E45:F45"/>
    <mergeCell ref="J23:K23"/>
    <mergeCell ref="J34:K34"/>
    <mergeCell ref="J45:K4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0"/>
  </sheetPr>
  <dimension ref="A1:AK113"/>
  <sheetViews>
    <sheetView zoomScaleNormal="100" workbookViewId="0">
      <selection activeCell="G16" sqref="G16"/>
    </sheetView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" customWidth="1"/>
    <col min="12" max="12" width="6.625" customWidth="1"/>
    <col min="13" max="13" width="6.25" customWidth="1"/>
    <col min="14" max="14" width="1.75" customWidth="1"/>
    <col min="16" max="16" width="3.75" customWidth="1"/>
    <col min="17" max="17" width="2.375" customWidth="1"/>
    <col min="19" max="19" width="12.5" customWidth="1"/>
    <col min="20" max="20" width="4.125" customWidth="1"/>
    <col min="22" max="22" width="2.5" customWidth="1"/>
    <col min="23" max="23" width="2" customWidth="1"/>
    <col min="25" max="25" width="12.5" customWidth="1"/>
    <col min="26" max="26" width="4" customWidth="1"/>
    <col min="28" max="28" width="2.875" customWidth="1"/>
    <col min="29" max="29" width="2.125" customWidth="1"/>
    <col min="31" max="31" width="12.5" customWidth="1"/>
    <col min="32" max="32" width="3.5" customWidth="1"/>
  </cols>
  <sheetData>
    <row r="1" spans="1:37">
      <c r="D1" s="137" t="s">
        <v>50</v>
      </c>
      <c r="E1" s="115"/>
      <c r="J1" s="116"/>
    </row>
    <row r="2" spans="1:37">
      <c r="D2" s="120"/>
      <c r="E2" s="117"/>
      <c r="K2" s="118"/>
      <c r="L2" t="s">
        <v>30</v>
      </c>
    </row>
    <row r="3" spans="1:37">
      <c r="D3" s="117" t="s">
        <v>31</v>
      </c>
      <c r="E3" s="117"/>
      <c r="AK3" s="119" t="s">
        <v>32</v>
      </c>
    </row>
    <row r="4" spans="1:37">
      <c r="B4" s="322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4"/>
      <c r="R4" s="137" t="s">
        <v>49</v>
      </c>
    </row>
    <row r="5" spans="1:37" ht="13.5" customHeight="1">
      <c r="A5" s="121">
        <v>13.5</v>
      </c>
      <c r="B5" s="325" t="s">
        <v>33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326"/>
    </row>
    <row r="6" spans="1:37" ht="15.75" customHeight="1">
      <c r="A6" s="121">
        <v>15.75</v>
      </c>
      <c r="B6" s="325"/>
      <c r="C6" s="123"/>
      <c r="D6" s="123"/>
      <c r="E6" s="123" t="s">
        <v>301</v>
      </c>
      <c r="F6" s="123"/>
      <c r="G6" s="123"/>
      <c r="H6" s="123"/>
      <c r="I6" s="123"/>
      <c r="K6" s="124"/>
      <c r="L6" s="124"/>
      <c r="M6" s="124"/>
      <c r="N6" s="327"/>
    </row>
    <row r="7" spans="1:37" ht="13.5" customHeight="1">
      <c r="A7" s="121">
        <v>13.5</v>
      </c>
      <c r="B7" s="325"/>
      <c r="N7" s="328"/>
      <c r="P7" s="322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4"/>
    </row>
    <row r="8" spans="1:37" ht="14.25">
      <c r="A8" s="121">
        <v>13.5</v>
      </c>
      <c r="B8" s="325"/>
      <c r="C8" t="s">
        <v>34</v>
      </c>
      <c r="D8" s="127"/>
      <c r="N8" s="328"/>
      <c r="P8" s="325"/>
      <c r="S8" s="123" t="s">
        <v>349</v>
      </c>
      <c r="AB8" s="328"/>
    </row>
    <row r="9" spans="1:37" ht="17.25" customHeight="1">
      <c r="A9" s="121">
        <v>17.25</v>
      </c>
      <c r="B9" s="325"/>
      <c r="F9" s="125"/>
      <c r="G9" s="125"/>
      <c r="I9" s="126" t="s">
        <v>60</v>
      </c>
      <c r="J9" s="441">
        <f>'必ず入力してください!!'!D10</f>
        <v>0</v>
      </c>
      <c r="K9" s="442"/>
      <c r="L9" s="442"/>
      <c r="N9" s="328"/>
      <c r="P9" s="325"/>
      <c r="AB9" s="328"/>
    </row>
    <row r="10" spans="1:37" ht="6.75" customHeight="1" thickBot="1">
      <c r="A10" s="121">
        <v>6.75</v>
      </c>
      <c r="B10" s="325"/>
      <c r="D10" s="127"/>
      <c r="N10" s="328"/>
      <c r="P10" s="325"/>
      <c r="AB10" s="328"/>
    </row>
    <row r="11" spans="1:37" ht="26.25" customHeight="1">
      <c r="A11" s="121">
        <v>26.25</v>
      </c>
      <c r="B11" s="325"/>
      <c r="C11" s="128" t="s">
        <v>36</v>
      </c>
      <c r="D11" s="451" t="str">
        <f>"〒　"&amp;'必ず入力してください!!'!D9</f>
        <v>〒　</v>
      </c>
      <c r="E11" s="452"/>
      <c r="F11" s="452"/>
      <c r="G11" s="452"/>
      <c r="H11" s="453"/>
      <c r="I11" s="129" t="s">
        <v>37</v>
      </c>
      <c r="J11" s="443" t="str">
        <f>"     "&amp;'必ず入力してください!!'!D8</f>
        <v xml:space="preserve">     </v>
      </c>
      <c r="K11" s="444"/>
      <c r="L11" s="444"/>
      <c r="M11" s="445"/>
      <c r="N11" s="329"/>
      <c r="P11" s="325"/>
      <c r="AB11" s="328"/>
    </row>
    <row r="12" spans="1:37" ht="24" customHeight="1">
      <c r="A12" s="121">
        <v>21</v>
      </c>
      <c r="B12" s="325"/>
      <c r="C12" s="457" t="str">
        <f>"   "&amp;'必ず入力してください!!'!F9</f>
        <v xml:space="preserve">   </v>
      </c>
      <c r="D12" s="458"/>
      <c r="E12" s="458"/>
      <c r="F12" s="458"/>
      <c r="G12" s="458"/>
      <c r="H12" s="459"/>
      <c r="I12" s="130" t="s">
        <v>38</v>
      </c>
      <c r="J12" s="446">
        <f>'必ず入力してください!!'!D11</f>
        <v>0</v>
      </c>
      <c r="K12" s="447"/>
      <c r="L12" s="447"/>
      <c r="M12" s="448"/>
      <c r="N12" s="328"/>
      <c r="P12" s="325"/>
      <c r="S12" s="131" t="s">
        <v>39</v>
      </c>
      <c r="T12" s="409" t="str">
        <f>J11</f>
        <v xml:space="preserve">     </v>
      </c>
      <c r="U12" s="409"/>
      <c r="V12" s="409"/>
      <c r="W12" s="409"/>
      <c r="X12" s="410"/>
      <c r="Y12" s="410"/>
      <c r="AB12" s="328"/>
    </row>
    <row r="13" spans="1:37" ht="21" customHeight="1">
      <c r="A13" s="121">
        <v>21</v>
      </c>
      <c r="B13" s="325"/>
      <c r="C13" s="466" t="s">
        <v>40</v>
      </c>
      <c r="D13" s="469" t="s">
        <v>1</v>
      </c>
      <c r="E13" s="472" t="s">
        <v>17</v>
      </c>
      <c r="F13" s="469" t="s">
        <v>0</v>
      </c>
      <c r="G13" s="454" t="s">
        <v>41</v>
      </c>
      <c r="H13" s="455"/>
      <c r="I13" s="455"/>
      <c r="J13" s="455"/>
      <c r="K13" s="455"/>
      <c r="L13" s="455"/>
      <c r="M13" s="456"/>
      <c r="N13" s="329"/>
      <c r="P13" s="325"/>
      <c r="AB13" s="328"/>
    </row>
    <row r="14" spans="1:37" ht="21" customHeight="1">
      <c r="A14" s="121">
        <v>21</v>
      </c>
      <c r="B14" s="325"/>
      <c r="C14" s="467"/>
      <c r="D14" s="470"/>
      <c r="E14" s="473"/>
      <c r="F14" s="470"/>
      <c r="G14" s="460" t="s">
        <v>42</v>
      </c>
      <c r="H14" s="462" t="s">
        <v>43</v>
      </c>
      <c r="I14" s="463"/>
      <c r="J14" s="463"/>
      <c r="K14" s="463"/>
      <c r="L14" s="475" t="s">
        <v>345</v>
      </c>
      <c r="M14" s="411" t="s">
        <v>361</v>
      </c>
      <c r="N14" s="330"/>
      <c r="P14" s="325"/>
      <c r="AB14" s="328"/>
    </row>
    <row r="15" spans="1:37" ht="27" customHeight="1">
      <c r="A15" s="121">
        <v>27</v>
      </c>
      <c r="B15" s="325"/>
      <c r="C15" s="468"/>
      <c r="D15" s="471"/>
      <c r="E15" s="474"/>
      <c r="F15" s="471"/>
      <c r="G15" s="461"/>
      <c r="H15" s="464"/>
      <c r="I15" s="465"/>
      <c r="J15" s="465"/>
      <c r="K15" s="465"/>
      <c r="L15" s="476"/>
      <c r="M15" s="412"/>
      <c r="N15" s="330"/>
      <c r="P15" s="325"/>
      <c r="AB15" s="328"/>
    </row>
    <row r="16" spans="1:37" ht="15" customHeight="1">
      <c r="A16" s="121"/>
      <c r="B16" s="331">
        <v>1</v>
      </c>
      <c r="C16" s="284" t="str">
        <f>IF(INDEX(男子申込!$B$9:$AM$108,$B16,1)="","",INDEX(男子申込!$B$9:$AM$108,$B16,1))</f>
        <v/>
      </c>
      <c r="D16" s="285" t="str">
        <f>IF(INDEX(男子申込!$B$9:$AM$108,$B16,2)="","",INDEX(男子申込!$B$9:$AM$108,$B16,2))</f>
        <v/>
      </c>
      <c r="E16" s="286" t="str">
        <f>IF(INDEX(男子申込!$B$9:$AM$108,$B16,3)="","",INDEX(男子申込!$B$9:$AM$108,$B16,3))</f>
        <v/>
      </c>
      <c r="F16" s="287" t="str">
        <f>IF(INDEX(男子申込!$B$9:$AM$108,$B16,4)="","",INDEX(男子申込!$B$9:$AM$108,$B16,4))</f>
        <v/>
      </c>
      <c r="G16" s="288" t="str">
        <f>IF(INDEX(男子申込!$B$9:$AM$108,$B16,38)="","",INDEX(男子申込!$B$9:$AM$108,$B16,38))</f>
        <v/>
      </c>
      <c r="H16" s="449" t="str">
        <f>IF(INDEX(男子申込!$B$9:$AM$108,$B16,6)="","",INDEX(男子申込!$B$9:$AM$108,$B16,6))</f>
        <v/>
      </c>
      <c r="I16" s="450"/>
      <c r="J16" s="450"/>
      <c r="K16" s="450"/>
      <c r="L16" s="289" t="str">
        <f>IF(INDEX(男子申込!$B$9:$AM$108,$B16,33)="","",INDEX(男子申込!$B$9:$AM$108,$B16,33))</f>
        <v/>
      </c>
      <c r="M16" s="290" t="str">
        <f>IF(INDEX(男子申込!$B$9:$AM$108,$B16,35)="","",INDEX(男子申込!$B$9:$AM$108,$B16,35))</f>
        <v/>
      </c>
      <c r="N16" s="327"/>
      <c r="P16" s="325"/>
      <c r="Q16" t="s">
        <v>348</v>
      </c>
      <c r="U16">
        <v>1</v>
      </c>
      <c r="W16" t="s">
        <v>359</v>
      </c>
      <c r="AA16">
        <v>1</v>
      </c>
      <c r="AB16" s="328"/>
    </row>
    <row r="17" spans="2:36" ht="15" customHeight="1">
      <c r="B17" s="331">
        <f t="shared" ref="B17:B55" si="0">B16+1</f>
        <v>2</v>
      </c>
      <c r="C17" s="291" t="str">
        <f>IF(INDEX(男子申込!$B$9:$AM$108,$B17,1)="","",INDEX(男子申込!$B$9:$AM$108,$B17,1))</f>
        <v/>
      </c>
      <c r="D17" s="292" t="str">
        <f>IF(INDEX(男子申込!$B$9:$AM$108,$B17,2)="","",INDEX(男子申込!$B$9:$AM$108,$B17,2))</f>
        <v/>
      </c>
      <c r="E17" s="293" t="str">
        <f>IF(INDEX(男子申込!$B$9:$AM$108,$B17,3)="","",INDEX(男子申込!$B$9:$AM$108,$B17,3))</f>
        <v/>
      </c>
      <c r="F17" s="294" t="str">
        <f>IF(INDEX(男子申込!$B$9:$AM$108,$B17,4)="","",INDEX(男子申込!$B$9:$AM$108,$B17,4))</f>
        <v/>
      </c>
      <c r="G17" s="295" t="str">
        <f>IF(INDEX(男子申込!$B$9:$AM$108,$B17,38)="","",INDEX(男子申込!$B$9:$AM$108,$B17,38))</f>
        <v/>
      </c>
      <c r="H17" s="430" t="str">
        <f>IF(INDEX(男子申込!$B$9:$AM$108,$B17,6)="","",INDEX(男子申込!$B$9:$AM$108,$B17,6))</f>
        <v/>
      </c>
      <c r="I17" s="431"/>
      <c r="J17" s="431"/>
      <c r="K17" s="431"/>
      <c r="L17" s="296" t="str">
        <f>IF(INDEX(男子申込!$B$9:$AM$108,$B17,33)="","",INDEX(男子申込!$B$9:$AM$108,$B17,33))</f>
        <v/>
      </c>
      <c r="M17" s="297" t="str">
        <f>IF(INDEX(男子申込!$B$9:$AM$108,$B17,35)="","",INDEX(男子申込!$B$9:$AM$108,$B17,35))</f>
        <v/>
      </c>
      <c r="N17" s="327"/>
      <c r="P17" s="325"/>
      <c r="R17" s="132" t="s">
        <v>44</v>
      </c>
      <c r="S17" s="413" t="str">
        <f>VLOOKUP(MATCH(U16,リレー男子申込!$B$10:$B$63,0)+2,リレー男子申込!$A$10:$K$63,5)</f>
        <v/>
      </c>
      <c r="T17" s="414"/>
      <c r="U17" s="415"/>
      <c r="X17" s="132" t="s">
        <v>44</v>
      </c>
      <c r="Y17" s="413" t="str">
        <f>VLOOKUP(MATCH(AA16,リレー男子申込!$B$10:$B$63,0)+2,リレー男子申込!$A$10:$K$63,10)</f>
        <v/>
      </c>
      <c r="Z17" s="414"/>
      <c r="AA17" s="415"/>
      <c r="AB17" s="328"/>
      <c r="AE17" s="420"/>
      <c r="AF17" s="420"/>
      <c r="AG17" s="420"/>
      <c r="AJ17" s="19">
        <f>IF(S17="",0,1)</f>
        <v>0</v>
      </c>
    </row>
    <row r="18" spans="2:36" ht="15" customHeight="1">
      <c r="B18" s="331">
        <f t="shared" si="0"/>
        <v>3</v>
      </c>
      <c r="C18" s="298" t="str">
        <f>IF(INDEX(男子申込!$B$9:$AM$108,$B18,1)="","",INDEX(男子申込!$B$9:$AM$108,$B18,1))</f>
        <v/>
      </c>
      <c r="D18" s="299" t="str">
        <f>IF(INDEX(男子申込!$B$9:$AM$108,$B18,2)="","",INDEX(男子申込!$B$9:$AM$108,$B18,2))</f>
        <v/>
      </c>
      <c r="E18" s="293" t="str">
        <f>IF(INDEX(男子申込!$B$9:$AM$108,$B18,3)="","",INDEX(男子申込!$B$9:$AM$108,$B18,3))</f>
        <v/>
      </c>
      <c r="F18" s="300" t="str">
        <f>IF(INDEX(男子申込!$B$9:$AM$108,$B18,4)="","",INDEX(男子申込!$B$9:$AM$108,$B18,4))</f>
        <v/>
      </c>
      <c r="G18" s="301" t="str">
        <f>IF(INDEX(男子申込!$B$9:$AM$108,$B18,38)="","",INDEX(男子申込!$B$9:$AM$108,$B18,38))</f>
        <v/>
      </c>
      <c r="H18" s="430" t="str">
        <f>IF(INDEX(男子申込!$B$9:$AM$108,$B18,6)="","",INDEX(男子申込!$B$9:$AM$108,$B18,6))</f>
        <v/>
      </c>
      <c r="I18" s="431"/>
      <c r="J18" s="431"/>
      <c r="K18" s="431"/>
      <c r="L18" s="296" t="str">
        <f>IF(INDEX(男子申込!$B$9:$AM$108,$B18,33)="","",INDEX(男子申込!$B$9:$AM$108,$B18,33))</f>
        <v/>
      </c>
      <c r="M18" s="297" t="str">
        <f>IF(INDEX(男子申込!$B$9:$AM$108,$B18,35)="","",INDEX(男子申込!$B$9:$AM$108,$B18,35))</f>
        <v/>
      </c>
      <c r="N18" s="327"/>
      <c r="P18" s="325"/>
      <c r="R18" s="133" t="s">
        <v>83</v>
      </c>
      <c r="S18" s="134" t="s">
        <v>23</v>
      </c>
      <c r="T18" s="134" t="s">
        <v>0</v>
      </c>
      <c r="U18" s="134" t="s">
        <v>2</v>
      </c>
      <c r="V18" s="124"/>
      <c r="W18" s="124"/>
      <c r="X18" s="133" t="s">
        <v>83</v>
      </c>
      <c r="Y18" s="134" t="s">
        <v>23</v>
      </c>
      <c r="Z18" s="134" t="s">
        <v>0</v>
      </c>
      <c r="AA18" s="134" t="s">
        <v>2</v>
      </c>
      <c r="AB18" s="328"/>
      <c r="AC18" s="124"/>
      <c r="AD18" s="135"/>
      <c r="AE18" s="124"/>
      <c r="AF18" s="124"/>
      <c r="AG18" s="124"/>
      <c r="AH18" s="124"/>
    </row>
    <row r="19" spans="2:36" ht="15" customHeight="1">
      <c r="B19" s="331">
        <f t="shared" si="0"/>
        <v>4</v>
      </c>
      <c r="C19" s="291" t="str">
        <f>IF(INDEX(男子申込!$B$9:$AM$108,$B19,1)="","",INDEX(男子申込!$B$9:$AM$108,$B19,1))</f>
        <v/>
      </c>
      <c r="D19" s="292" t="str">
        <f>IF(INDEX(男子申込!$B$9:$AM$108,$B19,2)="","",INDEX(男子申込!$B$9:$AM$108,$B19,2))</f>
        <v/>
      </c>
      <c r="E19" s="293" t="str">
        <f>IF(INDEX(男子申込!$B$9:$AM$108,$B19,3)="","",INDEX(男子申込!$B$9:$AM$108,$B19,3))</f>
        <v/>
      </c>
      <c r="F19" s="294" t="str">
        <f>IF(INDEX(男子申込!$B$9:$AM$108,$B19,4)="","",INDEX(男子申込!$B$9:$AM$108,$B19,4))</f>
        <v/>
      </c>
      <c r="G19" s="295" t="str">
        <f>IF(INDEX(男子申込!$B$9:$AM$108,$B19,38)="","",INDEX(男子申込!$B$9:$AM$108,$B19,38))</f>
        <v/>
      </c>
      <c r="H19" s="430" t="str">
        <f>IF(INDEX(男子申込!$B$9:$AM$108,$B19,6)="","",INDEX(男子申込!$B$9:$AM$108,$B19,6))</f>
        <v/>
      </c>
      <c r="I19" s="431"/>
      <c r="J19" s="431"/>
      <c r="K19" s="431"/>
      <c r="L19" s="296" t="str">
        <f>IF(INDEX(男子申込!$B$9:$AM$108,$B19,33)="","",INDEX(男子申込!$B$9:$AM$108,$B19,33))</f>
        <v/>
      </c>
      <c r="M19" s="297" t="str">
        <f>IF(INDEX(男子申込!$B$9:$AM$108,$B19,35)="","",INDEX(男子申込!$B$9:$AM$108,$B19,35))</f>
        <v/>
      </c>
      <c r="N19" s="327"/>
      <c r="P19" s="325"/>
      <c r="Q19">
        <v>1</v>
      </c>
      <c r="R19" s="316" t="str">
        <f>IF(VLOOKUP(MATCH(U16,リレー男子申込!$B$10:$B$63,0)+3+Q19,リレー男子申込!$A$10:$K$63,4)="","",VLOOKUP(MATCH(U16,リレー男子申込!$B$10:$B$63,0)+3+Q19,リレー男子申込!$A$10:$K$63,4))</f>
        <v/>
      </c>
      <c r="S19" s="316" t="str">
        <f>IF(VLOOKUP(MATCH(U16,リレー男子申込!$B$10:$B$63,0)+3+Q19,リレー男子申込!$A$10:$K$63,5)="","",VLOOKUP(MATCH(U16,リレー男子申込!$B$10:$B$63,0)+3+Q19,リレー男子申込!$A$10:$K$63,5))</f>
        <v/>
      </c>
      <c r="T19" s="316" t="str">
        <f>IF(VLOOKUP(MATCH(U16,リレー男子申込!$B$10:$B$63,0)+3+Q19,リレー男子申込!$A$10:$K$63,6)="","",VLOOKUP(MATCH(U16,リレー男子申込!$B$10:$B$63,0)+3+Q19,リレー男子申込!$A$10:$K$63,6))</f>
        <v/>
      </c>
      <c r="U19" s="416" t="str">
        <f>IF(VLOOKUP(MATCH(U16,リレー男子申込!$B$10:$B$63,0)+1,リレー男子申込!$A$10:$K$63,4)="","",VLOOKUP(MATCH(U16,リレー男子申込!$B$10:$B$63,0)+1,リレー男子申込!$A$10:$K$63,4))</f>
        <v/>
      </c>
      <c r="W19">
        <v>1</v>
      </c>
      <c r="X19" s="316" t="str">
        <f>IF(VLOOKUP(MATCH(AA16,リレー男子申込!$B$10:$B$63,0)+3+W19,リレー男子申込!$A$10:$K$63,9)="","",VLOOKUP(MATCH(AA16,リレー男子申込!$B$10:$B$63,0)+3+W19,リレー男子申込!$A$10:$K$63,9))</f>
        <v/>
      </c>
      <c r="Y19" s="316" t="str">
        <f>IF(VLOOKUP(MATCH(AA16,リレー男子申込!$B$10:$B$63,0)+3+W19,リレー男子申込!$A$10:$K$63,10)="","",VLOOKUP(MATCH(AA16,リレー男子申込!$B$10:$B$63,0)+3+W19,リレー男子申込!$A$10:$K$63,10))</f>
        <v/>
      </c>
      <c r="Z19" s="316" t="str">
        <f>IF(VLOOKUP(MATCH(AA16,リレー男子申込!$B$10:$B$63,0)+3+W19,リレー男子申込!$A$10:$K$63,11)="","",VLOOKUP(MATCH(AA16,リレー男子申込!$B$10:$B$63,0)+3+W19,リレー男子申込!$A$10:$K$63,11))</f>
        <v/>
      </c>
      <c r="AA19" s="416" t="str">
        <f>IF(VLOOKUP(MATCH(AA16,リレー男子申込!$B$10:$B$63,0)+1,リレー男子申込!$A$10:$K$63,9)="","",VLOOKUP(MATCH(AA16,リレー男子申込!$B$10:$B$63,0)+1,リレー男子申込!$A$10:$K$63,9))</f>
        <v/>
      </c>
      <c r="AB19" s="328"/>
      <c r="AF19" s="124"/>
      <c r="AG19" s="419"/>
      <c r="AH19" s="126"/>
      <c r="AJ19" s="19">
        <f>IF(Y17="",0,1)</f>
        <v>0</v>
      </c>
    </row>
    <row r="20" spans="2:36" ht="15" customHeight="1">
      <c r="B20" s="331">
        <f t="shared" si="0"/>
        <v>5</v>
      </c>
      <c r="C20" s="298" t="str">
        <f>IF(INDEX(男子申込!$B$9:$AM$108,$B20,1)="","",INDEX(男子申込!$B$9:$AM$108,$B20,1))</f>
        <v/>
      </c>
      <c r="D20" s="299" t="str">
        <f>IF(INDEX(男子申込!$B$9:$AM$108,$B20,2)="","",INDEX(男子申込!$B$9:$AM$108,$B20,2))</f>
        <v/>
      </c>
      <c r="E20" s="293" t="str">
        <f>IF(INDEX(男子申込!$B$9:$AM$108,$B20,3)="","",INDEX(男子申込!$B$9:$AM$108,$B20,3))</f>
        <v/>
      </c>
      <c r="F20" s="300" t="str">
        <f>IF(INDEX(男子申込!$B$9:$AM$108,$B20,4)="","",INDEX(男子申込!$B$9:$AM$108,$B20,4))</f>
        <v/>
      </c>
      <c r="G20" s="301" t="str">
        <f>IF(INDEX(男子申込!$B$9:$AM$108,$B20,38)="","",INDEX(男子申込!$B$9:$AM$108,$B20,38))</f>
        <v/>
      </c>
      <c r="H20" s="428" t="str">
        <f>IF(INDEX(男子申込!$B$9:$AM$108,$B20,6)="","",INDEX(男子申込!$B$9:$AM$108,$B20,6))</f>
        <v/>
      </c>
      <c r="I20" s="429"/>
      <c r="J20" s="429"/>
      <c r="K20" s="429"/>
      <c r="L20" s="296" t="str">
        <f>IF(INDEX(男子申込!$B$9:$AM$108,$B20,33)="","",INDEX(男子申込!$B$9:$AM$108,$B20,33))</f>
        <v/>
      </c>
      <c r="M20" s="297" t="str">
        <f>IF(INDEX(男子申込!$B$9:$AM$108,$B20,35)="","",INDEX(男子申込!$B$9:$AM$108,$B20,35))</f>
        <v/>
      </c>
      <c r="N20" s="327"/>
      <c r="P20" s="325"/>
      <c r="Q20">
        <v>2</v>
      </c>
      <c r="R20" s="316" t="str">
        <f>IF(VLOOKUP(MATCH(U16,リレー男子申込!$B$10:$B$63,0)+3+Q20,リレー男子申込!$A$10:$K$63,4)="","",VLOOKUP(MATCH(U16,リレー男子申込!$B$10:$B$63,0)+3+Q20,リレー男子申込!$A$10:$K$63,4))</f>
        <v/>
      </c>
      <c r="S20" s="316" t="str">
        <f>IF(VLOOKUP(MATCH(U16,リレー男子申込!$B$10:$B$63,0)+3+Q20,リレー男子申込!$A$10:$K$63,5)="","",VLOOKUP(MATCH(U16,リレー男子申込!$B$10:$B$63,0)+3+Q20,リレー男子申込!$A$10:$K$63,5))</f>
        <v/>
      </c>
      <c r="T20" s="316" t="str">
        <f>IF(VLOOKUP(MATCH(U16,リレー男子申込!$B$10:$B$63,0)+3+Q20,リレー男子申込!$A$10:$K$63,6)="","",VLOOKUP(MATCH(U16,リレー男子申込!$B$10:$B$63,0)+3+Q20,リレー男子申込!$A$10:$K$63,6))</f>
        <v/>
      </c>
      <c r="U20" s="417"/>
      <c r="W20">
        <v>2</v>
      </c>
      <c r="X20" s="316" t="str">
        <f>IF(VLOOKUP(MATCH(AA16,リレー男子申込!$B$10:$B$63,0)+3+W20,リレー男子申込!$A$10:$K$63,9)="","",VLOOKUP(MATCH(AA16,リレー男子申込!$B$10:$B$63,0)+3+W20,リレー男子申込!$A$10:$K$63,9))</f>
        <v/>
      </c>
      <c r="Y20" s="316" t="str">
        <f>IF(VLOOKUP(MATCH(AA16,リレー男子申込!$B$10:$B$63,0)+3+W20,リレー男子申込!$A$10:$K$63,10)="","",VLOOKUP(MATCH(AA16,リレー男子申込!$B$10:$B$63,0)+3+W20,リレー男子申込!$A$10:$K$63,10))</f>
        <v/>
      </c>
      <c r="Z20" s="316" t="str">
        <f>IF(VLOOKUP(MATCH(AA16,リレー男子申込!$B$10:$B$63,0)+3+W20,リレー男子申込!$A$10:$K$63,11)="","",VLOOKUP(MATCH(AA16,リレー男子申込!$B$10:$B$63,0)+3+W20,リレー男子申込!$A$10:$K$63,11))</f>
        <v/>
      </c>
      <c r="AA20" s="417"/>
      <c r="AB20" s="328"/>
      <c r="AF20" s="124"/>
      <c r="AG20" s="419"/>
      <c r="AH20" s="126"/>
    </row>
    <row r="21" spans="2:36" ht="15" customHeight="1">
      <c r="B21" s="331">
        <f t="shared" si="0"/>
        <v>6</v>
      </c>
      <c r="C21" s="291" t="str">
        <f>IF(INDEX(男子申込!$B$9:$AM$108,$B21,1)="","",INDEX(男子申込!$B$9:$AM$108,$B21,1))</f>
        <v/>
      </c>
      <c r="D21" s="292" t="str">
        <f>IF(INDEX(男子申込!$B$9:$AM$108,$B21,2)="","",INDEX(男子申込!$B$9:$AM$108,$B21,2))</f>
        <v/>
      </c>
      <c r="E21" s="293" t="str">
        <f>IF(INDEX(男子申込!$B$9:$AM$108,$B21,3)="","",INDEX(男子申込!$B$9:$AM$108,$B21,3))</f>
        <v/>
      </c>
      <c r="F21" s="294" t="str">
        <f>IF(INDEX(男子申込!$B$9:$AM$108,$B21,4)="","",INDEX(男子申込!$B$9:$AM$108,$B21,4))</f>
        <v/>
      </c>
      <c r="G21" s="295" t="str">
        <f>IF(INDEX(男子申込!$B$9:$AM$108,$B21,38)="","",INDEX(男子申込!$B$9:$AM$108,$B21,38))</f>
        <v/>
      </c>
      <c r="H21" s="430" t="str">
        <f>IF(INDEX(男子申込!$B$9:$AM$108,$B21,6)="","",INDEX(男子申込!$B$9:$AM$108,$B21,6))</f>
        <v/>
      </c>
      <c r="I21" s="431"/>
      <c r="J21" s="431"/>
      <c r="K21" s="431"/>
      <c r="L21" s="296" t="str">
        <f>IF(INDEX(男子申込!$B$9:$AM$108,$B21,33)="","",INDEX(男子申込!$B$9:$AM$108,$B21,33))</f>
        <v/>
      </c>
      <c r="M21" s="297" t="str">
        <f>IF(INDEX(男子申込!$B$9:$AM$108,$B21,35)="","",INDEX(男子申込!$B$9:$AM$108,$B21,35))</f>
        <v/>
      </c>
      <c r="N21" s="327"/>
      <c r="P21" s="325"/>
      <c r="Q21">
        <v>3</v>
      </c>
      <c r="R21" s="316" t="str">
        <f>IF(VLOOKUP(MATCH(U16,リレー男子申込!$B$10:$B$63,0)+3+Q21,リレー男子申込!$A$10:$K$63,4)="","",VLOOKUP(MATCH(U16,リレー男子申込!$B$10:$B$63,0)+3+Q21,リレー男子申込!$A$10:$K$63,4))</f>
        <v/>
      </c>
      <c r="S21" s="316" t="str">
        <f>IF(VLOOKUP(MATCH(U16,リレー男子申込!$B$10:$B$63,0)+3+Q21,リレー男子申込!$A$10:$K$63,5)="","",VLOOKUP(MATCH(U16,リレー男子申込!$B$10:$B$63,0)+3+Q21,リレー男子申込!$A$10:$K$63,5))</f>
        <v/>
      </c>
      <c r="T21" s="316" t="str">
        <f>IF(VLOOKUP(MATCH(U16,リレー男子申込!$B$10:$B$63,0)+3+Q21,リレー男子申込!$A$10:$K$63,6)="","",VLOOKUP(MATCH(U16,リレー男子申込!$B$10:$B$63,0)+3+Q21,リレー男子申込!$A$10:$K$63,6))</f>
        <v/>
      </c>
      <c r="U21" s="417"/>
      <c r="W21">
        <v>3</v>
      </c>
      <c r="X21" s="316" t="str">
        <f>IF(VLOOKUP(MATCH(AA16,リレー男子申込!$B$10:$B$63,0)+3+W21,リレー男子申込!$A$10:$K$63,9)="","",VLOOKUP(MATCH(AA16,リレー男子申込!$B$10:$B$63,0)+3+W21,リレー男子申込!$A$10:$K$63,9))</f>
        <v/>
      </c>
      <c r="Y21" s="316" t="str">
        <f>IF(VLOOKUP(MATCH(AA16,リレー男子申込!$B$10:$B$63,0)+3+W21,リレー男子申込!$A$10:$K$63,10)="","",VLOOKUP(MATCH(AA16,リレー男子申込!$B$10:$B$63,0)+3+W21,リレー男子申込!$A$10:$K$63,10))</f>
        <v/>
      </c>
      <c r="Z21" s="316" t="str">
        <f>IF(VLOOKUP(MATCH(AA16,リレー男子申込!$B$10:$B$63,0)+3+W21,リレー男子申込!$A$10:$K$63,11)="","",VLOOKUP(MATCH(AA16,リレー男子申込!$B$10:$B$63,0)+3+W21,リレー男子申込!$A$10:$K$63,11))</f>
        <v/>
      </c>
      <c r="AA21" s="417"/>
      <c r="AB21" s="328"/>
      <c r="AF21" s="124"/>
      <c r="AG21" s="419"/>
      <c r="AH21" s="126"/>
      <c r="AJ21" s="19">
        <f>IF(AE17="",0,1)</f>
        <v>0</v>
      </c>
    </row>
    <row r="22" spans="2:36" ht="15" customHeight="1">
      <c r="B22" s="331">
        <f t="shared" si="0"/>
        <v>7</v>
      </c>
      <c r="C22" s="291" t="str">
        <f>IF(INDEX(男子申込!$B$9:$AM$108,$B22,1)="","",INDEX(男子申込!$B$9:$AM$108,$B22,1))</f>
        <v/>
      </c>
      <c r="D22" s="292" t="str">
        <f>IF(INDEX(男子申込!$B$9:$AM$108,$B22,2)="","",INDEX(男子申込!$B$9:$AM$108,$B22,2))</f>
        <v/>
      </c>
      <c r="E22" s="293" t="str">
        <f>IF(INDEX(男子申込!$B$9:$AM$108,$B22,3)="","",INDEX(男子申込!$B$9:$AM$108,$B22,3))</f>
        <v/>
      </c>
      <c r="F22" s="294" t="str">
        <f>IF(INDEX(男子申込!$B$9:$AM$108,$B22,4)="","",INDEX(男子申込!$B$9:$AM$108,$B22,4))</f>
        <v/>
      </c>
      <c r="G22" s="295" t="str">
        <f>IF(INDEX(男子申込!$B$9:$AM$108,$B22,38)="","",INDEX(男子申込!$B$9:$AM$108,$B22,38))</f>
        <v/>
      </c>
      <c r="H22" s="430" t="str">
        <f>IF(INDEX(男子申込!$B$9:$AM$108,$B22,6)="","",INDEX(男子申込!$B$9:$AM$108,$B22,6))</f>
        <v/>
      </c>
      <c r="I22" s="431"/>
      <c r="J22" s="431"/>
      <c r="K22" s="431"/>
      <c r="L22" s="296" t="str">
        <f>IF(INDEX(男子申込!$B$9:$AM$108,$B22,33)="","",INDEX(男子申込!$B$9:$AM$108,$B22,33))</f>
        <v/>
      </c>
      <c r="M22" s="297" t="str">
        <f>IF(INDEX(男子申込!$B$9:$AM$108,$B22,35)="","",INDEX(男子申込!$B$9:$AM$108,$B22,35))</f>
        <v/>
      </c>
      <c r="N22" s="327"/>
      <c r="P22" s="325"/>
      <c r="Q22">
        <v>4</v>
      </c>
      <c r="R22" s="316" t="str">
        <f>IF(VLOOKUP(MATCH(U16,リレー男子申込!$B$10:$B$63,0)+3+Q22,リレー男子申込!$A$10:$K$63,4)="","",VLOOKUP(MATCH(U16,リレー男子申込!$B$10:$B$63,0)+3+Q22,リレー男子申込!$A$10:$K$63,4))</f>
        <v/>
      </c>
      <c r="S22" s="316" t="str">
        <f>IF(VLOOKUP(MATCH(U16,リレー男子申込!$B$10:$B$63,0)+3+Q22,リレー男子申込!$A$10:$K$63,5)="","",VLOOKUP(MATCH(U16,リレー男子申込!$B$10:$B$63,0)+3+Q22,リレー男子申込!$A$10:$K$63,5))</f>
        <v/>
      </c>
      <c r="T22" s="316" t="str">
        <f>IF(VLOOKUP(MATCH(U16,リレー男子申込!$B$10:$B$63,0)+3+Q22,リレー男子申込!$A$10:$K$63,6)="","",VLOOKUP(MATCH(U16,リレー男子申込!$B$10:$B$63,0)+3+Q22,リレー男子申込!$A$10:$K$63,6))</f>
        <v/>
      </c>
      <c r="U22" s="417"/>
      <c r="W22">
        <v>4</v>
      </c>
      <c r="X22" s="316" t="str">
        <f>IF(VLOOKUP(MATCH(AA16,リレー男子申込!$B$10:$B$63,0)+3+W22,リレー男子申込!$A$10:$K$63,9)="","",VLOOKUP(MATCH(AA16,リレー男子申込!$B$10:$B$63,0)+3+W22,リレー男子申込!$A$10:$K$63,9))</f>
        <v/>
      </c>
      <c r="Y22" s="316" t="str">
        <f>IF(VLOOKUP(MATCH(AA16,リレー男子申込!$B$10:$B$63,0)+3+W22,リレー男子申込!$A$10:$K$63,10)="","",VLOOKUP(MATCH(AA16,リレー男子申込!$B$10:$B$63,0)+3+W22,リレー男子申込!$A$10:$K$63,10))</f>
        <v/>
      </c>
      <c r="Z22" s="316" t="str">
        <f>IF(VLOOKUP(MATCH(AA16,リレー男子申込!$B$10:$B$63,0)+3+W22,リレー男子申込!$A$10:$K$63,11)="","",VLOOKUP(MATCH(AA16,リレー男子申込!$B$10:$B$63,0)+3+W22,リレー男子申込!$A$10:$K$63,11))</f>
        <v/>
      </c>
      <c r="AA22" s="417"/>
      <c r="AB22" s="328"/>
      <c r="AF22" s="124"/>
      <c r="AG22" s="419"/>
      <c r="AH22" s="126"/>
    </row>
    <row r="23" spans="2:36" ht="15" customHeight="1">
      <c r="B23" s="331">
        <f t="shared" si="0"/>
        <v>8</v>
      </c>
      <c r="C23" s="291" t="str">
        <f>IF(INDEX(男子申込!$B$9:$AM$108,$B23,1)="","",INDEX(男子申込!$B$9:$AM$108,$B23,1))</f>
        <v/>
      </c>
      <c r="D23" s="292" t="str">
        <f>IF(INDEX(男子申込!$B$9:$AM$108,$B23,2)="","",INDEX(男子申込!$B$9:$AM$108,$B23,2))</f>
        <v/>
      </c>
      <c r="E23" s="293" t="str">
        <f>IF(INDEX(男子申込!$B$9:$AM$108,$B23,3)="","",INDEX(男子申込!$B$9:$AM$108,$B23,3))</f>
        <v/>
      </c>
      <c r="F23" s="294" t="str">
        <f>IF(INDEX(男子申込!$B$9:$AM$108,$B23,4)="","",INDEX(男子申込!$B$9:$AM$108,$B23,4))</f>
        <v/>
      </c>
      <c r="G23" s="295" t="str">
        <f>IF(INDEX(男子申込!$B$9:$AM$108,$B23,38)="","",INDEX(男子申込!$B$9:$AM$108,$B23,38))</f>
        <v/>
      </c>
      <c r="H23" s="430" t="str">
        <f>IF(INDEX(男子申込!$B$9:$AM$108,$B23,6)="","",INDEX(男子申込!$B$9:$AM$108,$B23,6))</f>
        <v/>
      </c>
      <c r="I23" s="431"/>
      <c r="J23" s="431"/>
      <c r="K23" s="431"/>
      <c r="L23" s="296" t="str">
        <f>IF(INDEX(男子申込!$B$9:$AM$108,$B23,33)="","",INDEX(男子申込!$B$9:$AM$108,$B23,33))</f>
        <v/>
      </c>
      <c r="M23" s="297" t="str">
        <f>IF(INDEX(男子申込!$B$9:$AM$108,$B23,35)="","",INDEX(男子申込!$B$9:$AM$108,$B23,35))</f>
        <v/>
      </c>
      <c r="N23" s="327"/>
      <c r="P23" s="325"/>
      <c r="Q23">
        <v>5</v>
      </c>
      <c r="R23" s="316" t="str">
        <f>IF(VLOOKUP(MATCH(U16,リレー男子申込!$B$10:$B$63,0)+3+Q23,リレー男子申込!$A$10:$K$63,4)="","",VLOOKUP(MATCH(U16,リレー男子申込!$B$10:$B$63,0)+3+Q23,リレー男子申込!$A$10:$K$63,4))</f>
        <v/>
      </c>
      <c r="S23" s="316" t="str">
        <f>IF(VLOOKUP(MATCH(U16,リレー男子申込!$B$10:$B$63,0)+3+Q23,リレー男子申込!$A$10:$K$63,5)="","",VLOOKUP(MATCH(U16,リレー男子申込!$B$10:$B$63,0)+3+Q23,リレー男子申込!$A$10:$K$63,5))</f>
        <v/>
      </c>
      <c r="T23" s="316" t="str">
        <f>IF(VLOOKUP(MATCH(U16,リレー男子申込!$B$10:$B$63,0)+3+Q23,リレー男子申込!$A$10:$K$63,6)="","",VLOOKUP(MATCH(U16,リレー男子申込!$B$10:$B$63,0)+3+Q23,リレー男子申込!$A$10:$K$63,6))</f>
        <v/>
      </c>
      <c r="U23" s="417"/>
      <c r="W23">
        <v>5</v>
      </c>
      <c r="X23" s="316" t="str">
        <f>IF(VLOOKUP(MATCH(AA16,リレー男子申込!$B$10:$B$63,0)+3+W23,リレー男子申込!$A$10:$K$63,9)="","",VLOOKUP(MATCH(AA16,リレー男子申込!$B$10:$B$63,0)+3+W23,リレー男子申込!$A$10:$K$63,9))</f>
        <v/>
      </c>
      <c r="Y23" s="316" t="str">
        <f>IF(VLOOKUP(MATCH(AA16,リレー男子申込!$B$10:$B$63,0)+3+W23,リレー男子申込!$A$10:$K$63,10)="","",VLOOKUP(MATCH(AA16,リレー男子申込!$B$10:$B$63,0)+3+W23,リレー男子申込!$A$10:$K$63,10))</f>
        <v/>
      </c>
      <c r="Z23" s="316" t="str">
        <f>IF(VLOOKUP(MATCH(AA16,リレー男子申込!$B$10:$B$63,0)+3+W23,リレー男子申込!$A$10:$K$63,11)="","",VLOOKUP(MATCH(AA16,リレー男子申込!$B$10:$B$63,0)+3+W23,リレー男子申込!$A$10:$K$63,11))</f>
        <v/>
      </c>
      <c r="AA23" s="417"/>
      <c r="AB23" s="328"/>
      <c r="AF23" s="124"/>
      <c r="AG23" s="419"/>
      <c r="AH23" s="126"/>
    </row>
    <row r="24" spans="2:36" ht="15" customHeight="1">
      <c r="B24" s="331">
        <f t="shared" si="0"/>
        <v>9</v>
      </c>
      <c r="C24" s="291" t="str">
        <f>IF(INDEX(男子申込!$B$9:$AM$108,$B24,1)="","",INDEX(男子申込!$B$9:$AM$108,$B24,1))</f>
        <v/>
      </c>
      <c r="D24" s="292" t="str">
        <f>IF(INDEX(男子申込!$B$9:$AM$108,$B24,2)="","",INDEX(男子申込!$B$9:$AM$108,$B24,2))</f>
        <v/>
      </c>
      <c r="E24" s="293" t="str">
        <f>IF(INDEX(男子申込!$B$9:$AM$108,$B24,3)="","",INDEX(男子申込!$B$9:$AM$108,$B24,3))</f>
        <v/>
      </c>
      <c r="F24" s="294" t="str">
        <f>IF(INDEX(男子申込!$B$9:$AM$108,$B24,4)="","",INDEX(男子申込!$B$9:$AM$108,$B24,4))</f>
        <v/>
      </c>
      <c r="G24" s="295" t="str">
        <f>IF(INDEX(男子申込!$B$9:$AM$108,$B24,38)="","",INDEX(男子申込!$B$9:$AM$108,$B24,38))</f>
        <v/>
      </c>
      <c r="H24" s="428" t="str">
        <f>IF(INDEX(男子申込!$B$9:$AM$108,$B24,6)="","",INDEX(男子申込!$B$9:$AM$108,$B24,6))</f>
        <v/>
      </c>
      <c r="I24" s="429"/>
      <c r="J24" s="429"/>
      <c r="K24" s="429"/>
      <c r="L24" s="296" t="str">
        <f>IF(INDEX(男子申込!$B$9:$AM$108,$B24,33)="","",INDEX(男子申込!$B$9:$AM$108,$B24,33))</f>
        <v/>
      </c>
      <c r="M24" s="297" t="str">
        <f>IF(INDEX(男子申込!$B$9:$AM$108,$B24,35)="","",INDEX(男子申込!$B$9:$AM$108,$B24,35))</f>
        <v/>
      </c>
      <c r="N24" s="327"/>
      <c r="P24" s="325"/>
      <c r="Q24">
        <v>6</v>
      </c>
      <c r="R24" s="316" t="str">
        <f>IF(VLOOKUP(MATCH(U16,リレー男子申込!$B$10:$B$63,0)+3+Q24,リレー男子申込!$A$10:$K$63,4)="","",VLOOKUP(MATCH(U16,リレー男子申込!$B$10:$B$63,0)+3+Q24,リレー男子申込!$A$10:$K$63,4))</f>
        <v/>
      </c>
      <c r="S24" s="316" t="str">
        <f>IF(VLOOKUP(MATCH(U16,リレー男子申込!$B$10:$B$63,0)+3+Q24,リレー男子申込!$A$10:$K$63,5)="","",VLOOKUP(MATCH(U16,リレー男子申込!$B$10:$B$63,0)+3+Q24,リレー男子申込!$A$10:$K$63,5))</f>
        <v/>
      </c>
      <c r="T24" s="316" t="str">
        <f>IF(VLOOKUP(MATCH(U16,リレー男子申込!$B$10:$B$63,0)+3+Q24,リレー男子申込!$A$10:$K$63,6)="","",VLOOKUP(MATCH(U16,リレー男子申込!$B$10:$B$63,0)+3+Q24,リレー男子申込!$A$10:$K$63,6))</f>
        <v/>
      </c>
      <c r="U24" s="418"/>
      <c r="W24">
        <v>6</v>
      </c>
      <c r="X24" s="316" t="str">
        <f>IF(VLOOKUP(MATCH(AA16,リレー男子申込!$B$10:$B$63,0)+3+W24,リレー男子申込!$A$10:$K$63,9)="","",VLOOKUP(MATCH(AA16,リレー男子申込!$B$10:$B$63,0)+3+W24,リレー男子申込!$A$10:$K$63,9))</f>
        <v/>
      </c>
      <c r="Y24" s="316" t="str">
        <f>IF(VLOOKUP(MATCH(AA16,リレー男子申込!$B$10:$B$63,0)+3+W24,リレー男子申込!$A$10:$K$63,10)="","",VLOOKUP(MATCH(AA16,リレー男子申込!$B$10:$B$63,0)+3+W24,リレー男子申込!$A$10:$K$63,10))</f>
        <v/>
      </c>
      <c r="Z24" s="316" t="str">
        <f>IF(VLOOKUP(MATCH(AA16,リレー男子申込!$B$10:$B$63,0)+3+W24,リレー男子申込!$A$10:$K$63,11)="","",VLOOKUP(MATCH(AA16,リレー男子申込!$B$10:$B$63,0)+3+W24,リレー男子申込!$A$10:$K$63,11))</f>
        <v/>
      </c>
      <c r="AA24" s="418"/>
      <c r="AB24" s="328"/>
      <c r="AF24" s="124"/>
      <c r="AG24" s="419"/>
      <c r="AH24" s="126"/>
    </row>
    <row r="25" spans="2:36" ht="15" customHeight="1">
      <c r="B25" s="331">
        <f t="shared" si="0"/>
        <v>10</v>
      </c>
      <c r="C25" s="302" t="str">
        <f>IF(INDEX(男子申込!$B$9:$AM$108,$B25,1)="","",INDEX(男子申込!$B$9:$AM$108,$B25,1))</f>
        <v/>
      </c>
      <c r="D25" s="303" t="str">
        <f>IF(INDEX(男子申込!$B$9:$AM$108,$B25,2)="","",INDEX(男子申込!$B$9:$AM$108,$B25,2))</f>
        <v/>
      </c>
      <c r="E25" s="304" t="str">
        <f>IF(INDEX(男子申込!$B$9:$AM$108,$B25,3)="","",INDEX(男子申込!$B$9:$AM$108,$B25,3))</f>
        <v/>
      </c>
      <c r="F25" s="305" t="str">
        <f>IF(INDEX(男子申込!$B$9:$AM$108,$B25,4)="","",INDEX(男子申込!$B$9:$AM$108,$B25,4))</f>
        <v/>
      </c>
      <c r="G25" s="306" t="str">
        <f>IF(INDEX(男子申込!$B$9:$AM$108,$B25,38)="","",INDEX(男子申込!$B$9:$AM$108,$B25,38))</f>
        <v/>
      </c>
      <c r="H25" s="428" t="str">
        <f>IF(INDEX(男子申込!$B$9:$AM$108,$B25,6)="","",INDEX(男子申込!$B$9:$AM$108,$B25,6))</f>
        <v/>
      </c>
      <c r="I25" s="429"/>
      <c r="J25" s="429"/>
      <c r="K25" s="429"/>
      <c r="L25" s="307" t="str">
        <f>IF(INDEX(男子申込!$B$9:$AM$108,$B25,33)="","",INDEX(男子申込!$B$9:$AM$108,$B25,33))</f>
        <v/>
      </c>
      <c r="M25" s="308" t="str">
        <f>IF(INDEX(男子申込!$B$9:$AM$108,$B25,35)="","",INDEX(男子申込!$B$9:$AM$108,$B25,35))</f>
        <v/>
      </c>
      <c r="N25" s="327"/>
      <c r="P25" s="325"/>
      <c r="AB25" s="328"/>
    </row>
    <row r="26" spans="2:36" ht="15" customHeight="1">
      <c r="B26" s="331">
        <f t="shared" si="0"/>
        <v>11</v>
      </c>
      <c r="C26" s="284" t="str">
        <f>IF(INDEX(男子申込!$B$9:$AM$108,$B26,1)="","",INDEX(男子申込!$B$9:$AM$108,$B26,1))</f>
        <v/>
      </c>
      <c r="D26" s="285" t="str">
        <f>IF(INDEX(男子申込!$B$9:$AM$108,$B26,2)="","",INDEX(男子申込!$B$9:$AM$108,$B26,2))</f>
        <v/>
      </c>
      <c r="E26" s="286" t="str">
        <f>IF(INDEX(男子申込!$B$9:$AM$108,$B26,3)="","",INDEX(男子申込!$B$9:$AM$108,$B26,3))</f>
        <v/>
      </c>
      <c r="F26" s="287" t="str">
        <f>IF(INDEX(男子申込!$B$9:$AM$108,$B26,4)="","",INDEX(男子申込!$B$9:$AM$108,$B26,4))</f>
        <v/>
      </c>
      <c r="G26" s="288" t="str">
        <f>IF(INDEX(男子申込!$B$9:$AM$108,$B26,38)="","",INDEX(男子申込!$B$9:$AM$108,$B26,38))</f>
        <v/>
      </c>
      <c r="H26" s="449" t="str">
        <f>IF(INDEX(男子申込!$B$9:$AM$108,$B26,6)="","",INDEX(男子申込!$B$9:$AM$108,$B26,6))</f>
        <v/>
      </c>
      <c r="I26" s="450"/>
      <c r="J26" s="450"/>
      <c r="K26" s="450"/>
      <c r="L26" s="289" t="str">
        <f>IF(INDEX(男子申込!$B$9:$AM$108,$B26,33)="","",INDEX(男子申込!$B$9:$AM$108,$B26,33))</f>
        <v/>
      </c>
      <c r="M26" s="290" t="str">
        <f>IF(INDEX(男子申込!$B$9:$AM$108,$B26,35)="","",INDEX(男子申込!$B$9:$AM$108,$B26,35))</f>
        <v/>
      </c>
      <c r="N26" s="327"/>
      <c r="P26" s="325"/>
      <c r="Q26" t="str">
        <f>$Q$16</f>
        <v>１年男子　４×１００ｍＲ</v>
      </c>
      <c r="U26">
        <f>U16+1</f>
        <v>2</v>
      </c>
      <c r="W26" t="str">
        <f>$W$16</f>
        <v>全学年男子　４×１００ｍＲ</v>
      </c>
      <c r="AA26">
        <f>AA16+1</f>
        <v>2</v>
      </c>
      <c r="AB26" s="328"/>
    </row>
    <row r="27" spans="2:36" ht="15" customHeight="1">
      <c r="B27" s="331">
        <f t="shared" si="0"/>
        <v>12</v>
      </c>
      <c r="C27" s="291" t="str">
        <f>IF(INDEX(男子申込!$B$9:$AM$108,$B27,1)="","",INDEX(男子申込!$B$9:$AM$108,$B27,1))</f>
        <v/>
      </c>
      <c r="D27" s="292" t="str">
        <f>IF(INDEX(男子申込!$B$9:$AM$108,$B27,2)="","",INDEX(男子申込!$B$9:$AM$108,$B27,2))</f>
        <v/>
      </c>
      <c r="E27" s="293" t="str">
        <f>IF(INDEX(男子申込!$B$9:$AM$108,$B27,3)="","",INDEX(男子申込!$B$9:$AM$108,$B27,3))</f>
        <v/>
      </c>
      <c r="F27" s="294" t="str">
        <f>IF(INDEX(男子申込!$B$9:$AM$108,$B27,4)="","",INDEX(男子申込!$B$9:$AM$108,$B27,4))</f>
        <v/>
      </c>
      <c r="G27" s="295" t="str">
        <f>IF(INDEX(男子申込!$B$9:$AM$108,$B27,38)="","",INDEX(男子申込!$B$9:$AM$108,$B27,38))</f>
        <v/>
      </c>
      <c r="H27" s="430" t="str">
        <f>IF(INDEX(男子申込!$B$9:$AM$108,$B27,6)="","",INDEX(男子申込!$B$9:$AM$108,$B27,6))</f>
        <v/>
      </c>
      <c r="I27" s="431"/>
      <c r="J27" s="431"/>
      <c r="K27" s="431"/>
      <c r="L27" s="296" t="str">
        <f>IF(INDEX(男子申込!$B$9:$AM$108,$B27,33)="","",INDEX(男子申込!$B$9:$AM$108,$B27,33))</f>
        <v/>
      </c>
      <c r="M27" s="297" t="str">
        <f>IF(INDEX(男子申込!$B$9:$AM$108,$B27,35)="","",INDEX(男子申込!$B$9:$AM$108,$B27,35))</f>
        <v/>
      </c>
      <c r="N27" s="327"/>
      <c r="P27" s="325"/>
      <c r="R27" s="132" t="s">
        <v>44</v>
      </c>
      <c r="S27" s="413" t="str">
        <f>VLOOKUP(MATCH(U26,リレー男子申込!$B$10:$B$63,0)+2,リレー男子申込!$A$10:$K$63,5)</f>
        <v/>
      </c>
      <c r="T27" s="414"/>
      <c r="U27" s="415"/>
      <c r="X27" s="132" t="s">
        <v>44</v>
      </c>
      <c r="Y27" s="413" t="str">
        <f>VLOOKUP(MATCH(AA26,リレー男子申込!$B$10:$B$63,0)+2,リレー男子申込!$A$10:$K$63,10)</f>
        <v/>
      </c>
      <c r="Z27" s="414"/>
      <c r="AA27" s="415"/>
      <c r="AB27" s="328"/>
      <c r="AJ27" s="19">
        <f>IF(S27="",0,1)</f>
        <v>0</v>
      </c>
    </row>
    <row r="28" spans="2:36" ht="15" customHeight="1">
      <c r="B28" s="331">
        <f t="shared" si="0"/>
        <v>13</v>
      </c>
      <c r="C28" s="298" t="str">
        <f>IF(INDEX(男子申込!$B$9:$AM$108,$B28,1)="","",INDEX(男子申込!$B$9:$AM$108,$B28,1))</f>
        <v/>
      </c>
      <c r="D28" s="299" t="str">
        <f>IF(INDEX(男子申込!$B$9:$AM$108,$B28,2)="","",INDEX(男子申込!$B$9:$AM$108,$B28,2))</f>
        <v/>
      </c>
      <c r="E28" s="293" t="str">
        <f>IF(INDEX(男子申込!$B$9:$AM$108,$B28,3)="","",INDEX(男子申込!$B$9:$AM$108,$B28,3))</f>
        <v/>
      </c>
      <c r="F28" s="300" t="str">
        <f>IF(INDEX(男子申込!$B$9:$AM$108,$B28,4)="","",INDEX(男子申込!$B$9:$AM$108,$B28,4))</f>
        <v/>
      </c>
      <c r="G28" s="301" t="str">
        <f>IF(INDEX(男子申込!$B$9:$AM$108,$B28,38)="","",INDEX(男子申込!$B$9:$AM$108,$B28,38))</f>
        <v/>
      </c>
      <c r="H28" s="430" t="str">
        <f>IF(INDEX(男子申込!$B$9:$AM$108,$B28,6)="","",INDEX(男子申込!$B$9:$AM$108,$B28,6))</f>
        <v/>
      </c>
      <c r="I28" s="431"/>
      <c r="J28" s="431"/>
      <c r="K28" s="431"/>
      <c r="L28" s="296" t="str">
        <f>IF(INDEX(男子申込!$B$9:$AM$108,$B28,33)="","",INDEX(男子申込!$B$9:$AM$108,$B28,33))</f>
        <v/>
      </c>
      <c r="M28" s="297" t="str">
        <f>IF(INDEX(男子申込!$B$9:$AM$108,$B28,35)="","",INDEX(男子申込!$B$9:$AM$108,$B28,35))</f>
        <v/>
      </c>
      <c r="N28" s="327"/>
      <c r="P28" s="325"/>
      <c r="R28" s="133" t="s">
        <v>83</v>
      </c>
      <c r="S28" s="134" t="s">
        <v>23</v>
      </c>
      <c r="T28" s="134" t="s">
        <v>0</v>
      </c>
      <c r="U28" s="134" t="s">
        <v>2</v>
      </c>
      <c r="V28" s="124"/>
      <c r="W28" s="124"/>
      <c r="X28" s="133" t="s">
        <v>83</v>
      </c>
      <c r="Y28" s="134" t="s">
        <v>23</v>
      </c>
      <c r="Z28" s="134" t="s">
        <v>0</v>
      </c>
      <c r="AA28" s="134" t="s">
        <v>2</v>
      </c>
      <c r="AB28" s="328"/>
      <c r="AE28" s="420"/>
      <c r="AF28" s="420"/>
      <c r="AG28" s="420"/>
    </row>
    <row r="29" spans="2:36" ht="15" customHeight="1">
      <c r="B29" s="331">
        <f t="shared" si="0"/>
        <v>14</v>
      </c>
      <c r="C29" s="291" t="str">
        <f>IF(INDEX(男子申込!$B$9:$AM$108,$B29,1)="","",INDEX(男子申込!$B$9:$AM$108,$B29,1))</f>
        <v/>
      </c>
      <c r="D29" s="292" t="str">
        <f>IF(INDEX(男子申込!$B$9:$AM$108,$B29,2)="","",INDEX(男子申込!$B$9:$AM$108,$B29,2))</f>
        <v/>
      </c>
      <c r="E29" s="293" t="str">
        <f>IF(INDEX(男子申込!$B$9:$AM$108,$B29,3)="","",INDEX(男子申込!$B$9:$AM$108,$B29,3))</f>
        <v/>
      </c>
      <c r="F29" s="294" t="str">
        <f>IF(INDEX(男子申込!$B$9:$AM$108,$B29,4)="","",INDEX(男子申込!$B$9:$AM$108,$B29,4))</f>
        <v/>
      </c>
      <c r="G29" s="295" t="str">
        <f>IF(INDEX(男子申込!$B$9:$AM$108,$B29,38)="","",INDEX(男子申込!$B$9:$AM$108,$B29,38))</f>
        <v/>
      </c>
      <c r="H29" s="430" t="str">
        <f>IF(INDEX(男子申込!$B$9:$AM$108,$B29,6)="","",INDEX(男子申込!$B$9:$AM$108,$B29,6))</f>
        <v/>
      </c>
      <c r="I29" s="431"/>
      <c r="J29" s="431"/>
      <c r="K29" s="431"/>
      <c r="L29" s="296" t="str">
        <f>IF(INDEX(男子申込!$B$9:$AM$108,$B29,33)="","",INDEX(男子申込!$B$9:$AM$108,$B29,33))</f>
        <v/>
      </c>
      <c r="M29" s="297" t="str">
        <f>IF(INDEX(男子申込!$B$9:$AM$108,$B29,35)="","",INDEX(男子申込!$B$9:$AM$108,$B29,35))</f>
        <v/>
      </c>
      <c r="N29" s="327"/>
      <c r="P29" s="325"/>
      <c r="Q29">
        <v>1</v>
      </c>
      <c r="R29" s="316" t="str">
        <f>IF(VLOOKUP(MATCH(U26,リレー男子申込!$B$10:$B$63,0)+3+Q29,リレー男子申込!$A$10:$K$63,4)="","",VLOOKUP(MATCH(U26,リレー男子申込!$B$10:$B$63,0)+3+Q29,リレー男子申込!$A$10:$K$63,4))</f>
        <v/>
      </c>
      <c r="S29" s="316" t="str">
        <f>IF(VLOOKUP(MATCH(U26,リレー男子申込!$B$10:$B$63,0)+3+Q29,リレー男子申込!$A$10:$K$63,5)="","",VLOOKUP(MATCH(U26,リレー男子申込!$B$10:$B$63,0)+3+Q29,リレー男子申込!$A$10:$K$63,5))</f>
        <v/>
      </c>
      <c r="T29" s="316" t="str">
        <f>IF(VLOOKUP(MATCH(U26,リレー男子申込!$B$10:$B$63,0)+3+Q29,リレー男子申込!$A$10:$K$63,6)="","",VLOOKUP(MATCH(U26,リレー男子申込!$B$10:$B$63,0)+3+Q29,リレー男子申込!$A$10:$K$63,6))</f>
        <v/>
      </c>
      <c r="U29" s="416" t="str">
        <f>IF(VLOOKUP(MATCH(U26,リレー男子申込!$B$10:$B$63,0)+1,リレー男子申込!$A$10:$K$63,4)="","",VLOOKUP(MATCH(U26,リレー男子申込!$B$10:$B$63,0)+1,リレー男子申込!$A$10:$K$63,4))</f>
        <v/>
      </c>
      <c r="W29">
        <v>1</v>
      </c>
      <c r="X29" s="316" t="str">
        <f>IF(VLOOKUP(MATCH(AA26,リレー男子申込!$B$10:$B$63,0)+3+W29,リレー男子申込!$A$10:$K$63,9)="","",VLOOKUP(MATCH(AA26,リレー男子申込!$B$10:$B$63,0)+3+W29,リレー男子申込!$A$10:$K$63,9))</f>
        <v/>
      </c>
      <c r="Y29" s="316" t="str">
        <f>IF(VLOOKUP(MATCH(AA26,リレー男子申込!$B$10:$B$63,0)+3+W29,リレー男子申込!$A$10:$K$63,10)="","",VLOOKUP(MATCH(AA26,リレー男子申込!$B$10:$B$63,0)+3+W29,リレー男子申込!$A$10:$K$63,10))</f>
        <v/>
      </c>
      <c r="Z29" s="316" t="str">
        <f>IF(VLOOKUP(MATCH(AA26,リレー男子申込!$B$10:$B$63,0)+3+W29,リレー男子申込!$A$10:$K$63,11)="","",VLOOKUP(MATCH(AA26,リレー男子申込!$B$10:$B$63,0)+3+W29,リレー男子申込!$A$10:$K$63,11))</f>
        <v/>
      </c>
      <c r="AA29" s="416" t="str">
        <f>IF(VLOOKUP(MATCH(AA26,リレー男子申込!$B$10:$B$63,0)+1,リレー男子申込!$A$10:$K$63,9)="","",VLOOKUP(MATCH(AA26,リレー男子申込!$B$10:$B$63,0)+1,リレー男子申込!$A$10:$K$63,9))</f>
        <v/>
      </c>
      <c r="AB29" s="328"/>
      <c r="AC29" s="124"/>
      <c r="AD29" s="135"/>
      <c r="AE29" s="124"/>
      <c r="AF29" s="124"/>
      <c r="AG29" s="124"/>
      <c r="AH29" s="124"/>
      <c r="AJ29" s="19">
        <f>IF(Y27="",0,1)</f>
        <v>0</v>
      </c>
    </row>
    <row r="30" spans="2:36" ht="15" customHeight="1">
      <c r="B30" s="331">
        <f t="shared" si="0"/>
        <v>15</v>
      </c>
      <c r="C30" s="298" t="str">
        <f>IF(INDEX(男子申込!$B$9:$AM$108,$B30,1)="","",INDEX(男子申込!$B$9:$AM$108,$B30,1))</f>
        <v/>
      </c>
      <c r="D30" s="299" t="str">
        <f>IF(INDEX(男子申込!$B$9:$AM$108,$B30,2)="","",INDEX(男子申込!$B$9:$AM$108,$B30,2))</f>
        <v/>
      </c>
      <c r="E30" s="293" t="str">
        <f>IF(INDEX(男子申込!$B$9:$AM$108,$B30,3)="","",INDEX(男子申込!$B$9:$AM$108,$B30,3))</f>
        <v/>
      </c>
      <c r="F30" s="300" t="str">
        <f>IF(INDEX(男子申込!$B$9:$AM$108,$B30,4)="","",INDEX(男子申込!$B$9:$AM$108,$B30,4))</f>
        <v/>
      </c>
      <c r="G30" s="301" t="str">
        <f>IF(INDEX(男子申込!$B$9:$AM$108,$B30,38)="","",INDEX(男子申込!$B$9:$AM$108,$B30,38))</f>
        <v/>
      </c>
      <c r="H30" s="428" t="str">
        <f>IF(INDEX(男子申込!$B$9:$AM$108,$B30,6)="","",INDEX(男子申込!$B$9:$AM$108,$B30,6))</f>
        <v/>
      </c>
      <c r="I30" s="429"/>
      <c r="J30" s="429"/>
      <c r="K30" s="429"/>
      <c r="L30" s="296" t="str">
        <f>IF(INDEX(男子申込!$B$9:$AM$108,$B30,33)="","",INDEX(男子申込!$B$9:$AM$108,$B30,33))</f>
        <v/>
      </c>
      <c r="M30" s="297" t="str">
        <f>IF(INDEX(男子申込!$B$9:$AM$108,$B30,35)="","",INDEX(男子申込!$B$9:$AM$108,$B30,35))</f>
        <v/>
      </c>
      <c r="N30" s="327"/>
      <c r="P30" s="325"/>
      <c r="Q30">
        <v>2</v>
      </c>
      <c r="R30" s="316" t="str">
        <f>IF(VLOOKUP(MATCH(U26,リレー男子申込!$B$10:$B$63,0)+3+Q30,リレー男子申込!$A$10:$K$63,4)="","",VLOOKUP(MATCH(U26,リレー男子申込!$B$10:$B$63,0)+3+Q30,リレー男子申込!$A$10:$K$63,4))</f>
        <v/>
      </c>
      <c r="S30" s="316" t="str">
        <f>IF(VLOOKUP(MATCH(U26,リレー男子申込!$B$10:$B$63,0)+3+Q30,リレー男子申込!$A$10:$K$63,5)="","",VLOOKUP(MATCH(U26,リレー男子申込!$B$10:$B$63,0)+3+Q30,リレー男子申込!$A$10:$K$63,5))</f>
        <v/>
      </c>
      <c r="T30" s="316" t="str">
        <f>IF(VLOOKUP(MATCH(U26,リレー男子申込!$B$10:$B$63,0)+3+Q30,リレー男子申込!$A$10:$K$63,6)="","",VLOOKUP(MATCH(U26,リレー男子申込!$B$10:$B$63,0)+3+Q30,リレー男子申込!$A$10:$K$63,6))</f>
        <v/>
      </c>
      <c r="U30" s="417"/>
      <c r="W30">
        <v>2</v>
      </c>
      <c r="X30" s="316" t="str">
        <f>IF(VLOOKUP(MATCH(AA26,リレー男子申込!$B$10:$B$63,0)+3+W30,リレー男子申込!$A$10:$K$63,9)="","",VLOOKUP(MATCH(AA26,リレー男子申込!$B$10:$B$63,0)+3+W30,リレー男子申込!$A$10:$K$63,9))</f>
        <v/>
      </c>
      <c r="Y30" s="316" t="str">
        <f>IF(VLOOKUP(MATCH(AA26,リレー男子申込!$B$10:$B$63,0)+3+W30,リレー男子申込!$A$10:$K$63,10)="","",VLOOKUP(MATCH(AA26,リレー男子申込!$B$10:$B$63,0)+3+W30,リレー男子申込!$A$10:$K$63,10))</f>
        <v/>
      </c>
      <c r="Z30" s="316" t="str">
        <f>IF(VLOOKUP(MATCH(AA26,リレー男子申込!$B$10:$B$63,0)+3+W30,リレー男子申込!$A$10:$K$63,11)="","",VLOOKUP(MATCH(AA26,リレー男子申込!$B$10:$B$63,0)+3+W30,リレー男子申込!$A$10:$K$63,11))</f>
        <v/>
      </c>
      <c r="AA30" s="417"/>
      <c r="AB30" s="328"/>
      <c r="AF30" s="124"/>
      <c r="AG30" s="419"/>
      <c r="AH30" s="126"/>
    </row>
    <row r="31" spans="2:36" ht="15" customHeight="1">
      <c r="B31" s="331">
        <f t="shared" si="0"/>
        <v>16</v>
      </c>
      <c r="C31" s="291" t="str">
        <f>IF(INDEX(男子申込!$B$9:$AM$108,$B31,1)="","",INDEX(男子申込!$B$9:$AM$108,$B31,1))</f>
        <v/>
      </c>
      <c r="D31" s="292" t="str">
        <f>IF(INDEX(男子申込!$B$9:$AM$108,$B31,2)="","",INDEX(男子申込!$B$9:$AM$108,$B31,2))</f>
        <v/>
      </c>
      <c r="E31" s="293" t="str">
        <f>IF(INDEX(男子申込!$B$9:$AM$108,$B31,3)="","",INDEX(男子申込!$B$9:$AM$108,$B31,3))</f>
        <v/>
      </c>
      <c r="F31" s="294" t="str">
        <f>IF(INDEX(男子申込!$B$9:$AM$108,$B31,4)="","",INDEX(男子申込!$B$9:$AM$108,$B31,4))</f>
        <v/>
      </c>
      <c r="G31" s="295" t="str">
        <f>IF(INDEX(男子申込!$B$9:$AM$108,$B31,38)="","",INDEX(男子申込!$B$9:$AM$108,$B31,38))</f>
        <v/>
      </c>
      <c r="H31" s="430" t="str">
        <f>IF(INDEX(男子申込!$B$9:$AM$108,$B31,6)="","",INDEX(男子申込!$B$9:$AM$108,$B31,6))</f>
        <v/>
      </c>
      <c r="I31" s="431"/>
      <c r="J31" s="431"/>
      <c r="K31" s="431"/>
      <c r="L31" s="296" t="str">
        <f>IF(INDEX(男子申込!$B$9:$AM$108,$B31,33)="","",INDEX(男子申込!$B$9:$AM$108,$B31,33))</f>
        <v/>
      </c>
      <c r="M31" s="297" t="str">
        <f>IF(INDEX(男子申込!$B$9:$AM$108,$B31,35)="","",INDEX(男子申込!$B$9:$AM$108,$B31,35))</f>
        <v/>
      </c>
      <c r="N31" s="327"/>
      <c r="P31" s="325"/>
      <c r="Q31">
        <v>3</v>
      </c>
      <c r="R31" s="316" t="str">
        <f>IF(VLOOKUP(MATCH(U26,リレー男子申込!$B$10:$B$63,0)+3+Q31,リレー男子申込!$A$10:$K$63,4)="","",VLOOKUP(MATCH(U26,リレー男子申込!$B$10:$B$63,0)+3+Q31,リレー男子申込!$A$10:$K$63,4))</f>
        <v/>
      </c>
      <c r="S31" s="316" t="str">
        <f>IF(VLOOKUP(MATCH(U26,リレー男子申込!$B$10:$B$63,0)+3+Q31,リレー男子申込!$A$10:$K$63,5)="","",VLOOKUP(MATCH(U26,リレー男子申込!$B$10:$B$63,0)+3+Q31,リレー男子申込!$A$10:$K$63,5))</f>
        <v/>
      </c>
      <c r="T31" s="316" t="str">
        <f>IF(VLOOKUP(MATCH(U26,リレー男子申込!$B$10:$B$63,0)+3+Q31,リレー男子申込!$A$10:$K$63,6)="","",VLOOKUP(MATCH(U26,リレー男子申込!$B$10:$B$63,0)+3+Q31,リレー男子申込!$A$10:$K$63,6))</f>
        <v/>
      </c>
      <c r="U31" s="417"/>
      <c r="W31">
        <v>3</v>
      </c>
      <c r="X31" s="316" t="str">
        <f>IF(VLOOKUP(MATCH(AA26,リレー男子申込!$B$10:$B$63,0)+3+W31,リレー男子申込!$A$10:$K$63,9)="","",VLOOKUP(MATCH(AA26,リレー男子申込!$B$10:$B$63,0)+3+W31,リレー男子申込!$A$10:$K$63,9))</f>
        <v/>
      </c>
      <c r="Y31" s="316" t="str">
        <f>IF(VLOOKUP(MATCH(AA26,リレー男子申込!$B$10:$B$63,0)+3+W31,リレー男子申込!$A$10:$K$63,10)="","",VLOOKUP(MATCH(AA26,リレー男子申込!$B$10:$B$63,0)+3+W31,リレー男子申込!$A$10:$K$63,10))</f>
        <v/>
      </c>
      <c r="Z31" s="316" t="str">
        <f>IF(VLOOKUP(MATCH(AA26,リレー男子申込!$B$10:$B$63,0)+3+W31,リレー男子申込!$A$10:$K$63,11)="","",VLOOKUP(MATCH(AA26,リレー男子申込!$B$10:$B$63,0)+3+W31,リレー男子申込!$A$10:$K$63,11))</f>
        <v/>
      </c>
      <c r="AA31" s="417"/>
      <c r="AB31" s="328"/>
      <c r="AF31" s="124"/>
      <c r="AG31" s="419"/>
      <c r="AH31" s="126"/>
      <c r="AJ31" s="19">
        <f>IF(AE27="",0,1)</f>
        <v>0</v>
      </c>
    </row>
    <row r="32" spans="2:36" ht="15" customHeight="1">
      <c r="B32" s="331">
        <f t="shared" si="0"/>
        <v>17</v>
      </c>
      <c r="C32" s="291" t="str">
        <f>IF(INDEX(男子申込!$B$9:$AM$108,$B32,1)="","",INDEX(男子申込!$B$9:$AM$108,$B32,1))</f>
        <v/>
      </c>
      <c r="D32" s="292" t="str">
        <f>IF(INDEX(男子申込!$B$9:$AM$108,$B32,2)="","",INDEX(男子申込!$B$9:$AM$108,$B32,2))</f>
        <v/>
      </c>
      <c r="E32" s="293" t="str">
        <f>IF(INDEX(男子申込!$B$9:$AM$108,$B32,3)="","",INDEX(男子申込!$B$9:$AM$108,$B32,3))</f>
        <v/>
      </c>
      <c r="F32" s="294" t="str">
        <f>IF(INDEX(男子申込!$B$9:$AM$108,$B32,4)="","",INDEX(男子申込!$B$9:$AM$108,$B32,4))</f>
        <v/>
      </c>
      <c r="G32" s="295" t="str">
        <f>IF(INDEX(男子申込!$B$9:$AM$108,$B32,38)="","",INDEX(男子申込!$B$9:$AM$108,$B32,38))</f>
        <v/>
      </c>
      <c r="H32" s="430" t="str">
        <f>IF(INDEX(男子申込!$B$9:$AM$108,$B32,6)="","",INDEX(男子申込!$B$9:$AM$108,$B32,6))</f>
        <v/>
      </c>
      <c r="I32" s="431"/>
      <c r="J32" s="431"/>
      <c r="K32" s="431"/>
      <c r="L32" s="296" t="str">
        <f>IF(INDEX(男子申込!$B$9:$AM$108,$B32,33)="","",INDEX(男子申込!$B$9:$AM$108,$B32,33))</f>
        <v/>
      </c>
      <c r="M32" s="297" t="str">
        <f>IF(INDEX(男子申込!$B$9:$AM$108,$B32,35)="","",INDEX(男子申込!$B$9:$AM$108,$B32,35))</f>
        <v/>
      </c>
      <c r="N32" s="327"/>
      <c r="P32" s="325"/>
      <c r="Q32">
        <v>4</v>
      </c>
      <c r="R32" s="316" t="str">
        <f>IF(VLOOKUP(MATCH(U26,リレー男子申込!$B$10:$B$63,0)+3+Q32,リレー男子申込!$A$10:$K$63,4)="","",VLOOKUP(MATCH(U26,リレー男子申込!$B$10:$B$63,0)+3+Q32,リレー男子申込!$A$10:$K$63,4))</f>
        <v/>
      </c>
      <c r="S32" s="316" t="str">
        <f>IF(VLOOKUP(MATCH(U26,リレー男子申込!$B$10:$B$63,0)+3+Q32,リレー男子申込!$A$10:$K$63,5)="","",VLOOKUP(MATCH(U26,リレー男子申込!$B$10:$B$63,0)+3+Q32,リレー男子申込!$A$10:$K$63,5))</f>
        <v/>
      </c>
      <c r="T32" s="316" t="str">
        <f>IF(VLOOKUP(MATCH(U26,リレー男子申込!$B$10:$B$63,0)+3+Q32,リレー男子申込!$A$10:$K$63,6)="","",VLOOKUP(MATCH(U26,リレー男子申込!$B$10:$B$63,0)+3+Q32,リレー男子申込!$A$10:$K$63,6))</f>
        <v/>
      </c>
      <c r="U32" s="417"/>
      <c r="W32">
        <v>4</v>
      </c>
      <c r="X32" s="316" t="str">
        <f>IF(VLOOKUP(MATCH(AA26,リレー男子申込!$B$10:$B$63,0)+3+W32,リレー男子申込!$A$10:$K$63,9)="","",VLOOKUP(MATCH(AA26,リレー男子申込!$B$10:$B$63,0)+3+W32,リレー男子申込!$A$10:$K$63,9))</f>
        <v/>
      </c>
      <c r="Y32" s="316" t="str">
        <f>IF(VLOOKUP(MATCH(AA26,リレー男子申込!$B$10:$B$63,0)+3+W32,リレー男子申込!$A$10:$K$63,10)="","",VLOOKUP(MATCH(AA26,リレー男子申込!$B$10:$B$63,0)+3+W32,リレー男子申込!$A$10:$K$63,10))</f>
        <v/>
      </c>
      <c r="Z32" s="316" t="str">
        <f>IF(VLOOKUP(MATCH(AA26,リレー男子申込!$B$10:$B$63,0)+3+W32,リレー男子申込!$A$10:$K$63,11)="","",VLOOKUP(MATCH(AA26,リレー男子申込!$B$10:$B$63,0)+3+W32,リレー男子申込!$A$10:$K$63,11))</f>
        <v/>
      </c>
      <c r="AA32" s="417"/>
      <c r="AB32" s="328"/>
      <c r="AF32" s="124"/>
      <c r="AG32" s="419"/>
      <c r="AH32" s="126"/>
    </row>
    <row r="33" spans="2:36" ht="15" customHeight="1">
      <c r="B33" s="331">
        <f t="shared" si="0"/>
        <v>18</v>
      </c>
      <c r="C33" s="291" t="str">
        <f>IF(INDEX(男子申込!$B$9:$AM$108,$B33,1)="","",INDEX(男子申込!$B$9:$AM$108,$B33,1))</f>
        <v/>
      </c>
      <c r="D33" s="292" t="str">
        <f>IF(INDEX(男子申込!$B$9:$AM$108,$B33,2)="","",INDEX(男子申込!$B$9:$AM$108,$B33,2))</f>
        <v/>
      </c>
      <c r="E33" s="293" t="str">
        <f>IF(INDEX(男子申込!$B$9:$AM$108,$B33,3)="","",INDEX(男子申込!$B$9:$AM$108,$B33,3))</f>
        <v/>
      </c>
      <c r="F33" s="294" t="str">
        <f>IF(INDEX(男子申込!$B$9:$AM$108,$B33,4)="","",INDEX(男子申込!$B$9:$AM$108,$B33,4))</f>
        <v/>
      </c>
      <c r="G33" s="295" t="str">
        <f>IF(INDEX(男子申込!$B$9:$AM$108,$B33,38)="","",INDEX(男子申込!$B$9:$AM$108,$B33,38))</f>
        <v/>
      </c>
      <c r="H33" s="430" t="str">
        <f>IF(INDEX(男子申込!$B$9:$AM$108,$B33,6)="","",INDEX(男子申込!$B$9:$AM$108,$B33,6))</f>
        <v/>
      </c>
      <c r="I33" s="431"/>
      <c r="J33" s="431"/>
      <c r="K33" s="431"/>
      <c r="L33" s="296" t="str">
        <f>IF(INDEX(男子申込!$B$9:$AM$108,$B33,33)="","",INDEX(男子申込!$B$9:$AM$108,$B33,33))</f>
        <v/>
      </c>
      <c r="M33" s="297" t="str">
        <f>IF(INDEX(男子申込!$B$9:$AM$108,$B33,35)="","",INDEX(男子申込!$B$9:$AM$108,$B33,35))</f>
        <v/>
      </c>
      <c r="N33" s="327"/>
      <c r="P33" s="325"/>
      <c r="Q33">
        <v>5</v>
      </c>
      <c r="R33" s="316" t="str">
        <f>IF(VLOOKUP(MATCH(U26,リレー男子申込!$B$10:$B$63,0)+3+Q33,リレー男子申込!$A$10:$K$63,4)="","",VLOOKUP(MATCH(U26,リレー男子申込!$B$10:$B$63,0)+3+Q33,リレー男子申込!$A$10:$K$63,4))</f>
        <v/>
      </c>
      <c r="S33" s="316" t="str">
        <f>IF(VLOOKUP(MATCH(U26,リレー男子申込!$B$10:$B$63,0)+3+Q33,リレー男子申込!$A$10:$K$63,5)="","",VLOOKUP(MATCH(U26,リレー男子申込!$B$10:$B$63,0)+3+Q33,リレー男子申込!$A$10:$K$63,5))</f>
        <v/>
      </c>
      <c r="T33" s="316" t="str">
        <f>IF(VLOOKUP(MATCH(U26,リレー男子申込!$B$10:$B$63,0)+3+Q33,リレー男子申込!$A$10:$K$63,6)="","",VLOOKUP(MATCH(U26,リレー男子申込!$B$10:$B$63,0)+3+Q33,リレー男子申込!$A$10:$K$63,6))</f>
        <v/>
      </c>
      <c r="U33" s="417"/>
      <c r="W33">
        <v>5</v>
      </c>
      <c r="X33" s="316" t="str">
        <f>IF(VLOOKUP(MATCH(AA26,リレー男子申込!$B$10:$B$63,0)+3+W33,リレー男子申込!$A$10:$K$63,9)="","",VLOOKUP(MATCH(AA26,リレー男子申込!$B$10:$B$63,0)+3+W33,リレー男子申込!$A$10:$K$63,9))</f>
        <v/>
      </c>
      <c r="Y33" s="316" t="str">
        <f>IF(VLOOKUP(MATCH(AA26,リレー男子申込!$B$10:$B$63,0)+3+W33,リレー男子申込!$A$10:$K$63,10)="","",VLOOKUP(MATCH(AA26,リレー男子申込!$B$10:$B$63,0)+3+W33,リレー男子申込!$A$10:$K$63,10))</f>
        <v/>
      </c>
      <c r="Z33" s="316" t="str">
        <f>IF(VLOOKUP(MATCH(AA26,リレー男子申込!$B$10:$B$63,0)+3+W33,リレー男子申込!$A$10:$K$63,11)="","",VLOOKUP(MATCH(AA26,リレー男子申込!$B$10:$B$63,0)+3+W33,リレー男子申込!$A$10:$K$63,11))</f>
        <v/>
      </c>
      <c r="AA33" s="417"/>
      <c r="AB33" s="328"/>
      <c r="AF33" s="124"/>
      <c r="AG33" s="419"/>
      <c r="AH33" s="126"/>
    </row>
    <row r="34" spans="2:36" ht="15" customHeight="1">
      <c r="B34" s="331">
        <f t="shared" si="0"/>
        <v>19</v>
      </c>
      <c r="C34" s="291" t="str">
        <f>IF(INDEX(男子申込!$B$9:$AM$108,$B34,1)="","",INDEX(男子申込!$B$9:$AM$108,$B34,1))</f>
        <v/>
      </c>
      <c r="D34" s="292" t="str">
        <f>IF(INDEX(男子申込!$B$9:$AM$108,$B34,2)="","",INDEX(男子申込!$B$9:$AM$108,$B34,2))</f>
        <v/>
      </c>
      <c r="E34" s="293" t="str">
        <f>IF(INDEX(男子申込!$B$9:$AM$108,$B34,3)="","",INDEX(男子申込!$B$9:$AM$108,$B34,3))</f>
        <v/>
      </c>
      <c r="F34" s="294" t="str">
        <f>IF(INDEX(男子申込!$B$9:$AM$108,$B34,4)="","",INDEX(男子申込!$B$9:$AM$108,$B34,4))</f>
        <v/>
      </c>
      <c r="G34" s="295" t="str">
        <f>IF(INDEX(男子申込!$B$9:$AM$108,$B34,38)="","",INDEX(男子申込!$B$9:$AM$108,$B34,38))</f>
        <v/>
      </c>
      <c r="H34" s="428" t="str">
        <f>IF(INDEX(男子申込!$B$9:$AM$108,$B34,6)="","",INDEX(男子申込!$B$9:$AM$108,$B34,6))</f>
        <v/>
      </c>
      <c r="I34" s="429"/>
      <c r="J34" s="429"/>
      <c r="K34" s="429"/>
      <c r="L34" s="296" t="str">
        <f>IF(INDEX(男子申込!$B$9:$AM$108,$B34,33)="","",INDEX(男子申込!$B$9:$AM$108,$B34,33))</f>
        <v/>
      </c>
      <c r="M34" s="297" t="str">
        <f>IF(INDEX(男子申込!$B$9:$AM$108,$B34,35)="","",INDEX(男子申込!$B$9:$AM$108,$B34,35))</f>
        <v/>
      </c>
      <c r="N34" s="327"/>
      <c r="P34" s="325"/>
      <c r="Q34">
        <v>6</v>
      </c>
      <c r="R34" s="316" t="str">
        <f>IF(VLOOKUP(MATCH(U26,リレー男子申込!$B$10:$B$63,0)+3+Q34,リレー男子申込!$A$10:$K$63,4)="","",VLOOKUP(MATCH(U26,リレー男子申込!$B$10:$B$63,0)+3+Q34,リレー男子申込!$A$10:$K$63,4))</f>
        <v/>
      </c>
      <c r="S34" s="316" t="str">
        <f>IF(VLOOKUP(MATCH(U26,リレー男子申込!$B$10:$B$63,0)+3+Q34,リレー男子申込!$A$10:$K$63,5)="","",VLOOKUP(MATCH(U26,リレー男子申込!$B$10:$B$63,0)+3+Q34,リレー男子申込!$A$10:$K$63,5))</f>
        <v/>
      </c>
      <c r="T34" s="316" t="str">
        <f>IF(VLOOKUP(MATCH(U26,リレー男子申込!$B$10:$B$63,0)+3+Q34,リレー男子申込!$A$10:$K$63,6)="","",VLOOKUP(MATCH(U26,リレー男子申込!$B$10:$B$63,0)+3+Q34,リレー男子申込!$A$10:$K$63,6))</f>
        <v/>
      </c>
      <c r="U34" s="418"/>
      <c r="W34">
        <v>6</v>
      </c>
      <c r="X34" s="316" t="str">
        <f>IF(VLOOKUP(MATCH(AA26,リレー男子申込!$B$10:$B$63,0)+3+W34,リレー男子申込!$A$10:$K$63,9)="","",VLOOKUP(MATCH(AA26,リレー男子申込!$B$10:$B$63,0)+3+W34,リレー男子申込!$A$10:$K$63,9))</f>
        <v/>
      </c>
      <c r="Y34" s="316" t="str">
        <f>IF(VLOOKUP(MATCH(AA26,リレー男子申込!$B$10:$B$63,0)+3+W34,リレー男子申込!$A$10:$K$63,10)="","",VLOOKUP(MATCH(AA26,リレー男子申込!$B$10:$B$63,0)+3+W34,リレー男子申込!$A$10:$K$63,10))</f>
        <v/>
      </c>
      <c r="Z34" s="316" t="str">
        <f>IF(VLOOKUP(MATCH(AA26,リレー男子申込!$B$10:$B$63,0)+3+W34,リレー男子申込!$A$10:$K$63,11)="","",VLOOKUP(MATCH(AA26,リレー男子申込!$B$10:$B$63,0)+3+W34,リレー男子申込!$A$10:$K$63,11))</f>
        <v/>
      </c>
      <c r="AA34" s="418"/>
      <c r="AB34" s="328"/>
      <c r="AF34" s="124"/>
      <c r="AG34" s="419"/>
      <c r="AH34" s="126"/>
    </row>
    <row r="35" spans="2:36" ht="15" customHeight="1">
      <c r="B35" s="331">
        <f t="shared" si="0"/>
        <v>20</v>
      </c>
      <c r="C35" s="302" t="str">
        <f>IF(INDEX(男子申込!$B$9:$AM$108,$B35,1)="","",INDEX(男子申込!$B$9:$AM$108,$B35,1))</f>
        <v/>
      </c>
      <c r="D35" s="303" t="str">
        <f>IF(INDEX(男子申込!$B$9:$AM$108,$B35,2)="","",INDEX(男子申込!$B$9:$AM$108,$B35,2))</f>
        <v/>
      </c>
      <c r="E35" s="304" t="str">
        <f>IF(INDEX(男子申込!$B$9:$AM$108,$B35,3)="","",INDEX(男子申込!$B$9:$AM$108,$B35,3))</f>
        <v/>
      </c>
      <c r="F35" s="305" t="str">
        <f>IF(INDEX(男子申込!$B$9:$AM$108,$B35,4)="","",INDEX(男子申込!$B$9:$AM$108,$B35,4))</f>
        <v/>
      </c>
      <c r="G35" s="306" t="str">
        <f>IF(INDEX(男子申込!$B$9:$AM$108,$B35,38)="","",INDEX(男子申込!$B$9:$AM$108,$B35,38))</f>
        <v/>
      </c>
      <c r="H35" s="428" t="str">
        <f>IF(INDEX(男子申込!$B$9:$AM$108,$B35,6)="","",INDEX(男子申込!$B$9:$AM$108,$B35,6))</f>
        <v/>
      </c>
      <c r="I35" s="429"/>
      <c r="J35" s="429"/>
      <c r="K35" s="429"/>
      <c r="L35" s="307" t="str">
        <f>IF(INDEX(男子申込!$B$9:$AM$108,$B35,33)="","",INDEX(男子申込!$B$9:$AM$108,$B35,33))</f>
        <v/>
      </c>
      <c r="M35" s="308" t="str">
        <f>IF(INDEX(男子申込!$B$9:$AM$108,$B35,35)="","",INDEX(男子申込!$B$9:$AM$108,$B35,35))</f>
        <v/>
      </c>
      <c r="N35" s="327"/>
      <c r="P35" s="325"/>
      <c r="AB35" s="328"/>
      <c r="AF35" s="124"/>
      <c r="AG35" s="419"/>
      <c r="AH35" s="126"/>
    </row>
    <row r="36" spans="2:36" ht="15" customHeight="1">
      <c r="B36" s="331">
        <f t="shared" si="0"/>
        <v>21</v>
      </c>
      <c r="C36" s="284" t="str">
        <f>IF(INDEX(男子申込!$B$9:$AM$108,$B36,1)="","",INDEX(男子申込!$B$9:$AM$108,$B36,1))</f>
        <v/>
      </c>
      <c r="D36" s="285" t="str">
        <f>IF(INDEX(男子申込!$B$9:$AM$108,$B36,2)="","",INDEX(男子申込!$B$9:$AM$108,$B36,2))</f>
        <v/>
      </c>
      <c r="E36" s="286" t="str">
        <f>IF(INDEX(男子申込!$B$9:$AM$108,$B36,3)="","",INDEX(男子申込!$B$9:$AM$108,$B36,3))</f>
        <v/>
      </c>
      <c r="F36" s="287" t="str">
        <f>IF(INDEX(男子申込!$B$9:$AM$108,$B36,4)="","",INDEX(男子申込!$B$9:$AM$108,$B36,4))</f>
        <v/>
      </c>
      <c r="G36" s="288" t="str">
        <f>IF(INDEX(男子申込!$B$9:$AM$108,$B36,38)="","",INDEX(男子申込!$B$9:$AM$108,$B36,38))</f>
        <v/>
      </c>
      <c r="H36" s="449" t="str">
        <f>IF(INDEX(男子申込!$B$9:$AM$108,$B36,6)="","",INDEX(男子申込!$B$9:$AM$108,$B36,6))</f>
        <v/>
      </c>
      <c r="I36" s="450"/>
      <c r="J36" s="450"/>
      <c r="K36" s="450"/>
      <c r="L36" s="289" t="str">
        <f>IF(INDEX(男子申込!$B$9:$AM$108,$B36,33)="","",INDEX(男子申込!$B$9:$AM$108,$B36,33))</f>
        <v/>
      </c>
      <c r="M36" s="290" t="str">
        <f>IF(INDEX(男子申込!$B$9:$AM$108,$B36,35)="","",INDEX(男子申込!$B$9:$AM$108,$B36,35))</f>
        <v/>
      </c>
      <c r="N36" s="327"/>
      <c r="P36" s="325"/>
      <c r="Q36" t="str">
        <f>$Q$16</f>
        <v>１年男子　４×１００ｍＲ</v>
      </c>
      <c r="U36">
        <f>U26+1</f>
        <v>3</v>
      </c>
      <c r="W36" t="str">
        <f>$W$16</f>
        <v>全学年男子　４×１００ｍＲ</v>
      </c>
      <c r="AA36">
        <f>AA26+1</f>
        <v>3</v>
      </c>
      <c r="AB36" s="328"/>
    </row>
    <row r="37" spans="2:36" ht="15" customHeight="1">
      <c r="B37" s="331">
        <f t="shared" si="0"/>
        <v>22</v>
      </c>
      <c r="C37" s="291" t="str">
        <f>IF(INDEX(男子申込!$B$9:$AM$108,$B37,1)="","",INDEX(男子申込!$B$9:$AM$108,$B37,1))</f>
        <v/>
      </c>
      <c r="D37" s="292" t="str">
        <f>IF(INDEX(男子申込!$B$9:$AM$108,$B37,2)="","",INDEX(男子申込!$B$9:$AM$108,$B37,2))</f>
        <v/>
      </c>
      <c r="E37" s="293" t="str">
        <f>IF(INDEX(男子申込!$B$9:$AM$108,$B37,3)="","",INDEX(男子申込!$B$9:$AM$108,$B37,3))</f>
        <v/>
      </c>
      <c r="F37" s="294" t="str">
        <f>IF(INDEX(男子申込!$B$9:$AM$108,$B37,4)="","",INDEX(男子申込!$B$9:$AM$108,$B37,4))</f>
        <v/>
      </c>
      <c r="G37" s="295" t="str">
        <f>IF(INDEX(男子申込!$B$9:$AM$108,$B37,38)="","",INDEX(男子申込!$B$9:$AM$108,$B37,38))</f>
        <v/>
      </c>
      <c r="H37" s="430" t="str">
        <f>IF(INDEX(男子申込!$B$9:$AM$108,$B37,6)="","",INDEX(男子申込!$B$9:$AM$108,$B37,6))</f>
        <v/>
      </c>
      <c r="I37" s="431"/>
      <c r="J37" s="431"/>
      <c r="K37" s="431"/>
      <c r="L37" s="296" t="str">
        <f>IF(INDEX(男子申込!$B$9:$AM$108,$B37,33)="","",INDEX(男子申込!$B$9:$AM$108,$B37,33))</f>
        <v/>
      </c>
      <c r="M37" s="297" t="str">
        <f>IF(INDEX(男子申込!$B$9:$AM$108,$B37,35)="","",INDEX(男子申込!$B$9:$AM$108,$B37,35))</f>
        <v/>
      </c>
      <c r="N37" s="327"/>
      <c r="P37" s="325"/>
      <c r="R37" s="132" t="s">
        <v>44</v>
      </c>
      <c r="S37" s="413" t="str">
        <f>VLOOKUP(MATCH(U36,リレー男子申込!$B$10:$B$63,0)+2,リレー男子申込!$A$10:$K$63,5)</f>
        <v/>
      </c>
      <c r="T37" s="414"/>
      <c r="U37" s="415"/>
      <c r="X37" s="132" t="s">
        <v>44</v>
      </c>
      <c r="Y37" s="413" t="str">
        <f>VLOOKUP(MATCH(AA36,リレー男子申込!$B$10:$B$63,0)+2,リレー男子申込!$A$10:$K$63,10)</f>
        <v/>
      </c>
      <c r="Z37" s="414"/>
      <c r="AA37" s="415"/>
      <c r="AB37" s="328"/>
      <c r="AJ37" s="19">
        <f>IF(S37="",0,1)</f>
        <v>0</v>
      </c>
    </row>
    <row r="38" spans="2:36" ht="15" customHeight="1">
      <c r="B38" s="331">
        <f t="shared" si="0"/>
        <v>23</v>
      </c>
      <c r="C38" s="298" t="str">
        <f>IF(INDEX(男子申込!$B$9:$AM$108,$B38,1)="","",INDEX(男子申込!$B$9:$AM$108,$B38,1))</f>
        <v/>
      </c>
      <c r="D38" s="299" t="str">
        <f>IF(INDEX(男子申込!$B$9:$AM$108,$B38,2)="","",INDEX(男子申込!$B$9:$AM$108,$B38,2))</f>
        <v/>
      </c>
      <c r="E38" s="293" t="str">
        <f>IF(INDEX(男子申込!$B$9:$AM$108,$B38,3)="","",INDEX(男子申込!$B$9:$AM$108,$B38,3))</f>
        <v/>
      </c>
      <c r="F38" s="300" t="str">
        <f>IF(INDEX(男子申込!$B$9:$AM$108,$B38,4)="","",INDEX(男子申込!$B$9:$AM$108,$B38,4))</f>
        <v/>
      </c>
      <c r="G38" s="301" t="str">
        <f>IF(INDEX(男子申込!$B$9:$AM$108,$B38,38)="","",INDEX(男子申込!$B$9:$AM$108,$B38,38))</f>
        <v/>
      </c>
      <c r="H38" s="430" t="str">
        <f>IF(INDEX(男子申込!$B$9:$AM$108,$B38,6)="","",INDEX(男子申込!$B$9:$AM$108,$B38,6))</f>
        <v/>
      </c>
      <c r="I38" s="431"/>
      <c r="J38" s="431"/>
      <c r="K38" s="431"/>
      <c r="L38" s="296" t="str">
        <f>IF(INDEX(男子申込!$B$9:$AM$108,$B38,33)="","",INDEX(男子申込!$B$9:$AM$108,$B38,33))</f>
        <v/>
      </c>
      <c r="M38" s="297" t="str">
        <f>IF(INDEX(男子申込!$B$9:$AM$108,$B38,35)="","",INDEX(男子申込!$B$9:$AM$108,$B38,35))</f>
        <v/>
      </c>
      <c r="N38" s="327"/>
      <c r="P38" s="325"/>
      <c r="R38" s="133" t="s">
        <v>83</v>
      </c>
      <c r="S38" s="134" t="s">
        <v>23</v>
      </c>
      <c r="T38" s="134" t="s">
        <v>0</v>
      </c>
      <c r="U38" s="134" t="s">
        <v>2</v>
      </c>
      <c r="V38" s="124"/>
      <c r="W38" s="124"/>
      <c r="X38" s="133" t="s">
        <v>83</v>
      </c>
      <c r="Y38" s="134" t="s">
        <v>23</v>
      </c>
      <c r="Z38" s="134" t="s">
        <v>0</v>
      </c>
      <c r="AA38" s="134" t="s">
        <v>2</v>
      </c>
      <c r="AB38" s="328"/>
    </row>
    <row r="39" spans="2:36" ht="15" customHeight="1">
      <c r="B39" s="331">
        <f t="shared" si="0"/>
        <v>24</v>
      </c>
      <c r="C39" s="291" t="str">
        <f>IF(INDEX(男子申込!$B$9:$AM$108,$B39,1)="","",INDEX(男子申込!$B$9:$AM$108,$B39,1))</f>
        <v/>
      </c>
      <c r="D39" s="292" t="str">
        <f>IF(INDEX(男子申込!$B$9:$AM$108,$B39,2)="","",INDEX(男子申込!$B$9:$AM$108,$B39,2))</f>
        <v/>
      </c>
      <c r="E39" s="293" t="str">
        <f>IF(INDEX(男子申込!$B$9:$AM$108,$B39,3)="","",INDEX(男子申込!$B$9:$AM$108,$B39,3))</f>
        <v/>
      </c>
      <c r="F39" s="294" t="str">
        <f>IF(INDEX(男子申込!$B$9:$AM$108,$B39,4)="","",INDEX(男子申込!$B$9:$AM$108,$B39,4))</f>
        <v/>
      </c>
      <c r="G39" s="295" t="str">
        <f>IF(INDEX(男子申込!$B$9:$AM$108,$B39,38)="","",INDEX(男子申込!$B$9:$AM$108,$B39,38))</f>
        <v/>
      </c>
      <c r="H39" s="430" t="str">
        <f>IF(INDEX(男子申込!$B$9:$AM$108,$B39,6)="","",INDEX(男子申込!$B$9:$AM$108,$B39,6))</f>
        <v/>
      </c>
      <c r="I39" s="431"/>
      <c r="J39" s="431"/>
      <c r="K39" s="431"/>
      <c r="L39" s="296" t="str">
        <f>IF(INDEX(男子申込!$B$9:$AM$108,$B39,33)="","",INDEX(男子申込!$B$9:$AM$108,$B39,33))</f>
        <v/>
      </c>
      <c r="M39" s="297" t="str">
        <f>IF(INDEX(男子申込!$B$9:$AM$108,$B39,35)="","",INDEX(男子申込!$B$9:$AM$108,$B39,35))</f>
        <v/>
      </c>
      <c r="N39" s="327"/>
      <c r="P39" s="325"/>
      <c r="Q39">
        <v>1</v>
      </c>
      <c r="R39" s="316" t="str">
        <f>IF(VLOOKUP(MATCH(U36,リレー男子申込!$B$10:$B$63,0)+3+Q39,リレー男子申込!$A$10:$K$63,4)="","",VLOOKUP(MATCH(U36,リレー男子申込!$B$10:$B$63,0)+3+Q39,リレー男子申込!$A$10:$K$63,4))</f>
        <v/>
      </c>
      <c r="S39" s="316" t="str">
        <f>IF(VLOOKUP(MATCH(U36,リレー男子申込!$B$10:$B$63,0)+3+Q39,リレー男子申込!$A$10:$K$63,5)="","",VLOOKUP(MATCH(U36,リレー男子申込!$B$10:$B$63,0)+3+Q39,リレー男子申込!$A$10:$K$63,5))</f>
        <v/>
      </c>
      <c r="T39" s="316" t="str">
        <f>IF(VLOOKUP(MATCH(U36,リレー男子申込!$B$10:$B$63,0)+3+Q39,リレー男子申込!$A$10:$K$63,6)="","",VLOOKUP(MATCH(U36,リレー男子申込!$B$10:$B$63,0)+3+Q39,リレー男子申込!$A$10:$K$63,6))</f>
        <v/>
      </c>
      <c r="U39" s="416" t="str">
        <f>IF(VLOOKUP(MATCH(U36,リレー男子申込!$B$10:$B$63,0)+1,リレー男子申込!$A$10:$K$63,4)="","",VLOOKUP(MATCH(U36,リレー男子申込!$B$10:$B$63,0)+1,リレー男子申込!$A$10:$K$63,4))</f>
        <v/>
      </c>
      <c r="W39">
        <v>1</v>
      </c>
      <c r="X39" s="316" t="str">
        <f>IF(VLOOKUP(MATCH(AA36,リレー男子申込!$B$10:$B$63,0)+3+W39,リレー男子申込!$A$10:$K$63,9)="","",VLOOKUP(MATCH(AA36,リレー男子申込!$B$10:$B$63,0)+3+W39,リレー男子申込!$A$10:$K$63,9))</f>
        <v/>
      </c>
      <c r="Y39" s="316" t="str">
        <f>IF(VLOOKUP(MATCH(AA36,リレー男子申込!$B$10:$B$63,0)+3+W39,リレー男子申込!$A$10:$K$63,10)="","",VLOOKUP(MATCH(AA36,リレー男子申込!$B$10:$B$63,0)+3+W39,リレー男子申込!$A$10:$K$63,10))</f>
        <v/>
      </c>
      <c r="Z39" s="316" t="str">
        <f>IF(VLOOKUP(MATCH(AA36,リレー男子申込!$B$10:$B$63,0)+3+W39,リレー男子申込!$A$10:$K$63,11)="","",VLOOKUP(MATCH(AA36,リレー男子申込!$B$10:$B$63,0)+3+W39,リレー男子申込!$A$10:$K$63,11))</f>
        <v/>
      </c>
      <c r="AA39" s="416" t="str">
        <f>IF(VLOOKUP(MATCH(AA36,リレー男子申込!$B$10:$B$63,0)+1,リレー男子申込!$A$10:$K$63,9)="","",VLOOKUP(MATCH(AA36,リレー男子申込!$B$10:$B$63,0)+1,リレー男子申込!$A$10:$K$63,9))</f>
        <v/>
      </c>
      <c r="AB39" s="328"/>
      <c r="AE39" s="420"/>
      <c r="AF39" s="420"/>
      <c r="AG39" s="420"/>
      <c r="AJ39" s="19">
        <f>IF(Y37="",0,1)</f>
        <v>0</v>
      </c>
    </row>
    <row r="40" spans="2:36" ht="15" customHeight="1">
      <c r="B40" s="331">
        <f t="shared" si="0"/>
        <v>25</v>
      </c>
      <c r="C40" s="298" t="str">
        <f>IF(INDEX(男子申込!$B$9:$AM$108,$B40,1)="","",INDEX(男子申込!$B$9:$AM$108,$B40,1))</f>
        <v/>
      </c>
      <c r="D40" s="299" t="str">
        <f>IF(INDEX(男子申込!$B$9:$AM$108,$B40,2)="","",INDEX(男子申込!$B$9:$AM$108,$B40,2))</f>
        <v/>
      </c>
      <c r="E40" s="293" t="str">
        <f>IF(INDEX(男子申込!$B$9:$AM$108,$B40,3)="","",INDEX(男子申込!$B$9:$AM$108,$B40,3))</f>
        <v/>
      </c>
      <c r="F40" s="300" t="str">
        <f>IF(INDEX(男子申込!$B$9:$AM$108,$B40,4)="","",INDEX(男子申込!$B$9:$AM$108,$B40,4))</f>
        <v/>
      </c>
      <c r="G40" s="301" t="str">
        <f>IF(INDEX(男子申込!$B$9:$AM$108,$B40,38)="","",INDEX(男子申込!$B$9:$AM$108,$B40,38))</f>
        <v/>
      </c>
      <c r="H40" s="428" t="str">
        <f>IF(INDEX(男子申込!$B$9:$AM$108,$B40,6)="","",INDEX(男子申込!$B$9:$AM$108,$B40,6))</f>
        <v/>
      </c>
      <c r="I40" s="429"/>
      <c r="J40" s="429"/>
      <c r="K40" s="429"/>
      <c r="L40" s="296" t="str">
        <f>IF(INDEX(男子申込!$B$9:$AM$108,$B40,33)="","",INDEX(男子申込!$B$9:$AM$108,$B40,33))</f>
        <v/>
      </c>
      <c r="M40" s="297" t="str">
        <f>IF(INDEX(男子申込!$B$9:$AM$108,$B40,35)="","",INDEX(男子申込!$B$9:$AM$108,$B40,35))</f>
        <v/>
      </c>
      <c r="N40" s="327"/>
      <c r="P40" s="325"/>
      <c r="Q40">
        <v>2</v>
      </c>
      <c r="R40" s="316" t="str">
        <f>IF(VLOOKUP(MATCH(U36,リレー男子申込!$B$10:$B$63,0)+3+Q40,リレー男子申込!$A$10:$K$63,4)="","",VLOOKUP(MATCH(U36,リレー男子申込!$B$10:$B$63,0)+3+Q40,リレー男子申込!$A$10:$K$63,4))</f>
        <v/>
      </c>
      <c r="S40" s="316" t="str">
        <f>IF(VLOOKUP(MATCH(U36,リレー男子申込!$B$10:$B$63,0)+3+Q40,リレー男子申込!$A$10:$K$63,5)="","",VLOOKUP(MATCH(U36,リレー男子申込!$B$10:$B$63,0)+3+Q40,リレー男子申込!$A$10:$K$63,5))</f>
        <v/>
      </c>
      <c r="T40" s="316" t="str">
        <f>IF(VLOOKUP(MATCH(U36,リレー男子申込!$B$10:$B$63,0)+3+Q40,リレー男子申込!$A$10:$K$63,6)="","",VLOOKUP(MATCH(U36,リレー男子申込!$B$10:$B$63,0)+3+Q40,リレー男子申込!$A$10:$K$63,6))</f>
        <v/>
      </c>
      <c r="U40" s="417"/>
      <c r="W40">
        <v>2</v>
      </c>
      <c r="X40" s="316" t="str">
        <f>IF(VLOOKUP(MATCH(AA36,リレー男子申込!$B$10:$B$63,0)+3+W40,リレー男子申込!$A$10:$K$63,9)="","",VLOOKUP(MATCH(AA36,リレー男子申込!$B$10:$B$63,0)+3+W40,リレー男子申込!$A$10:$K$63,9))</f>
        <v/>
      </c>
      <c r="Y40" s="316" t="str">
        <f>IF(VLOOKUP(MATCH(AA36,リレー男子申込!$B$10:$B$63,0)+3+W40,リレー男子申込!$A$10:$K$63,10)="","",VLOOKUP(MATCH(AA36,リレー男子申込!$B$10:$B$63,0)+3+W40,リレー男子申込!$A$10:$K$63,10))</f>
        <v/>
      </c>
      <c r="Z40" s="316" t="str">
        <f>IF(VLOOKUP(MATCH(AA36,リレー男子申込!$B$10:$B$63,0)+3+W40,リレー男子申込!$A$10:$K$63,11)="","",VLOOKUP(MATCH(AA36,リレー男子申込!$B$10:$B$63,0)+3+W40,リレー男子申込!$A$10:$K$63,11))</f>
        <v/>
      </c>
      <c r="AA40" s="417"/>
      <c r="AB40" s="328"/>
      <c r="AC40" s="124"/>
      <c r="AD40" s="135"/>
      <c r="AE40" s="124"/>
      <c r="AF40" s="124"/>
      <c r="AG40" s="124"/>
      <c r="AH40" s="124"/>
    </row>
    <row r="41" spans="2:36" ht="15" customHeight="1">
      <c r="B41" s="331">
        <f t="shared" si="0"/>
        <v>26</v>
      </c>
      <c r="C41" s="291" t="str">
        <f>IF(INDEX(男子申込!$B$9:$AM$108,$B41,1)="","",INDEX(男子申込!$B$9:$AM$108,$B41,1))</f>
        <v/>
      </c>
      <c r="D41" s="292" t="str">
        <f>IF(INDEX(男子申込!$B$9:$AM$108,$B41,2)="","",INDEX(男子申込!$B$9:$AM$108,$B41,2))</f>
        <v/>
      </c>
      <c r="E41" s="293" t="str">
        <f>IF(INDEX(男子申込!$B$9:$AM$108,$B41,3)="","",INDEX(男子申込!$B$9:$AM$108,$B41,3))</f>
        <v/>
      </c>
      <c r="F41" s="294" t="str">
        <f>IF(INDEX(男子申込!$B$9:$AM$108,$B41,4)="","",INDEX(男子申込!$B$9:$AM$108,$B41,4))</f>
        <v/>
      </c>
      <c r="G41" s="295" t="str">
        <f>IF(INDEX(男子申込!$B$9:$AM$108,$B41,38)="","",INDEX(男子申込!$B$9:$AM$108,$B41,38))</f>
        <v/>
      </c>
      <c r="H41" s="430" t="str">
        <f>IF(INDEX(男子申込!$B$9:$AM$108,$B41,6)="","",INDEX(男子申込!$B$9:$AM$108,$B41,6))</f>
        <v/>
      </c>
      <c r="I41" s="431"/>
      <c r="J41" s="431"/>
      <c r="K41" s="431"/>
      <c r="L41" s="296" t="str">
        <f>IF(INDEX(男子申込!$B$9:$AM$108,$B41,33)="","",INDEX(男子申込!$B$9:$AM$108,$B41,33))</f>
        <v/>
      </c>
      <c r="M41" s="297" t="str">
        <f>IF(INDEX(男子申込!$B$9:$AM$108,$B41,35)="","",INDEX(男子申込!$B$9:$AM$108,$B41,35))</f>
        <v/>
      </c>
      <c r="N41" s="327"/>
      <c r="P41" s="325"/>
      <c r="Q41">
        <v>3</v>
      </c>
      <c r="R41" s="316" t="str">
        <f>IF(VLOOKUP(MATCH(U36,リレー男子申込!$B$10:$B$63,0)+3+Q41,リレー男子申込!$A$10:$K$63,4)="","",VLOOKUP(MATCH(U36,リレー男子申込!$B$10:$B$63,0)+3+Q41,リレー男子申込!$A$10:$K$63,4))</f>
        <v/>
      </c>
      <c r="S41" s="316" t="str">
        <f>IF(VLOOKUP(MATCH(U36,リレー男子申込!$B$10:$B$63,0)+3+Q41,リレー男子申込!$A$10:$K$63,5)="","",VLOOKUP(MATCH(U36,リレー男子申込!$B$10:$B$63,0)+3+Q41,リレー男子申込!$A$10:$K$63,5))</f>
        <v/>
      </c>
      <c r="T41" s="316" t="str">
        <f>IF(VLOOKUP(MATCH(U36,リレー男子申込!$B$10:$B$63,0)+3+Q41,リレー男子申込!$A$10:$K$63,6)="","",VLOOKUP(MATCH(U36,リレー男子申込!$B$10:$B$63,0)+3+Q41,リレー男子申込!$A$10:$K$63,6))</f>
        <v/>
      </c>
      <c r="U41" s="417"/>
      <c r="W41">
        <v>3</v>
      </c>
      <c r="X41" s="316" t="str">
        <f>IF(VLOOKUP(MATCH(AA36,リレー男子申込!$B$10:$B$63,0)+3+W41,リレー男子申込!$A$10:$K$63,9)="","",VLOOKUP(MATCH(AA36,リレー男子申込!$B$10:$B$63,0)+3+W41,リレー男子申込!$A$10:$K$63,9))</f>
        <v/>
      </c>
      <c r="Y41" s="316" t="str">
        <f>IF(VLOOKUP(MATCH(AA36,リレー男子申込!$B$10:$B$63,0)+3+W41,リレー男子申込!$A$10:$K$63,10)="","",VLOOKUP(MATCH(AA36,リレー男子申込!$B$10:$B$63,0)+3+W41,リレー男子申込!$A$10:$K$63,10))</f>
        <v/>
      </c>
      <c r="Z41" s="316" t="str">
        <f>IF(VLOOKUP(MATCH(AA36,リレー男子申込!$B$10:$B$63,0)+3+W41,リレー男子申込!$A$10:$K$63,11)="","",VLOOKUP(MATCH(AA36,リレー男子申込!$B$10:$B$63,0)+3+W41,リレー男子申込!$A$10:$K$63,11))</f>
        <v/>
      </c>
      <c r="AA41" s="417"/>
      <c r="AB41" s="328"/>
      <c r="AF41" s="124"/>
      <c r="AG41" s="419"/>
      <c r="AH41" s="126"/>
      <c r="AJ41" s="19">
        <f>IF(AE37="",0,1)</f>
        <v>0</v>
      </c>
    </row>
    <row r="42" spans="2:36" ht="15" customHeight="1">
      <c r="B42" s="331">
        <f t="shared" si="0"/>
        <v>27</v>
      </c>
      <c r="C42" s="291" t="str">
        <f>IF(INDEX(男子申込!$B$9:$AM$108,$B42,1)="","",INDEX(男子申込!$B$9:$AM$108,$B42,1))</f>
        <v/>
      </c>
      <c r="D42" s="292" t="str">
        <f>IF(INDEX(男子申込!$B$9:$AM$108,$B42,2)="","",INDEX(男子申込!$B$9:$AM$108,$B42,2))</f>
        <v/>
      </c>
      <c r="E42" s="293" t="str">
        <f>IF(INDEX(男子申込!$B$9:$AM$108,$B42,3)="","",INDEX(男子申込!$B$9:$AM$108,$B42,3))</f>
        <v/>
      </c>
      <c r="F42" s="294" t="str">
        <f>IF(INDEX(男子申込!$B$9:$AM$108,$B42,4)="","",INDEX(男子申込!$B$9:$AM$108,$B42,4))</f>
        <v/>
      </c>
      <c r="G42" s="295" t="str">
        <f>IF(INDEX(男子申込!$B$9:$AM$108,$B42,38)="","",INDEX(男子申込!$B$9:$AM$108,$B42,38))</f>
        <v/>
      </c>
      <c r="H42" s="430" t="str">
        <f>IF(INDEX(男子申込!$B$9:$AM$108,$B42,6)="","",INDEX(男子申込!$B$9:$AM$108,$B42,6))</f>
        <v/>
      </c>
      <c r="I42" s="431"/>
      <c r="J42" s="431"/>
      <c r="K42" s="431"/>
      <c r="L42" s="296" t="str">
        <f>IF(INDEX(男子申込!$B$9:$AM$108,$B42,33)="","",INDEX(男子申込!$B$9:$AM$108,$B42,33))</f>
        <v/>
      </c>
      <c r="M42" s="297" t="str">
        <f>IF(INDEX(男子申込!$B$9:$AM$108,$B42,35)="","",INDEX(男子申込!$B$9:$AM$108,$B42,35))</f>
        <v/>
      </c>
      <c r="N42" s="327"/>
      <c r="P42" s="325"/>
      <c r="Q42">
        <v>4</v>
      </c>
      <c r="R42" s="316" t="str">
        <f>IF(VLOOKUP(MATCH(U36,リレー男子申込!$B$10:$B$63,0)+3+Q42,リレー男子申込!$A$10:$K$63,4)="","",VLOOKUP(MATCH(U36,リレー男子申込!$B$10:$B$63,0)+3+Q42,リレー男子申込!$A$10:$K$63,4))</f>
        <v/>
      </c>
      <c r="S42" s="316" t="str">
        <f>IF(VLOOKUP(MATCH(U36,リレー男子申込!$B$10:$B$63,0)+3+Q42,リレー男子申込!$A$10:$K$63,5)="","",VLOOKUP(MATCH(U36,リレー男子申込!$B$10:$B$63,0)+3+Q42,リレー男子申込!$A$10:$K$63,5))</f>
        <v/>
      </c>
      <c r="T42" s="316" t="str">
        <f>IF(VLOOKUP(MATCH(U36,リレー男子申込!$B$10:$B$63,0)+3+Q42,リレー男子申込!$A$10:$K$63,6)="","",VLOOKUP(MATCH(U36,リレー男子申込!$B$10:$B$63,0)+3+Q42,リレー男子申込!$A$10:$K$63,6))</f>
        <v/>
      </c>
      <c r="U42" s="417"/>
      <c r="W42">
        <v>4</v>
      </c>
      <c r="X42" s="316" t="str">
        <f>IF(VLOOKUP(MATCH(AA36,リレー男子申込!$B$10:$B$63,0)+3+W42,リレー男子申込!$A$10:$K$63,9)="","",VLOOKUP(MATCH(AA36,リレー男子申込!$B$10:$B$63,0)+3+W42,リレー男子申込!$A$10:$K$63,9))</f>
        <v/>
      </c>
      <c r="Y42" s="316" t="str">
        <f>IF(VLOOKUP(MATCH(AA36,リレー男子申込!$B$10:$B$63,0)+3+W42,リレー男子申込!$A$10:$K$63,10)="","",VLOOKUP(MATCH(AA36,リレー男子申込!$B$10:$B$63,0)+3+W42,リレー男子申込!$A$10:$K$63,10))</f>
        <v/>
      </c>
      <c r="Z42" s="316" t="str">
        <f>IF(VLOOKUP(MATCH(AA36,リレー男子申込!$B$10:$B$63,0)+3+W42,リレー男子申込!$A$10:$K$63,11)="","",VLOOKUP(MATCH(AA36,リレー男子申込!$B$10:$B$63,0)+3+W42,リレー男子申込!$A$10:$K$63,11))</f>
        <v/>
      </c>
      <c r="AA42" s="417"/>
      <c r="AB42" s="328"/>
      <c r="AF42" s="124"/>
      <c r="AG42" s="419"/>
      <c r="AH42" s="126"/>
    </row>
    <row r="43" spans="2:36" ht="15" customHeight="1">
      <c r="B43" s="331">
        <f t="shared" si="0"/>
        <v>28</v>
      </c>
      <c r="C43" s="291" t="str">
        <f>IF(INDEX(男子申込!$B$9:$AM$108,$B43,1)="","",INDEX(男子申込!$B$9:$AM$108,$B43,1))</f>
        <v/>
      </c>
      <c r="D43" s="292" t="str">
        <f>IF(INDEX(男子申込!$B$9:$AM$108,$B43,2)="","",INDEX(男子申込!$B$9:$AM$108,$B43,2))</f>
        <v/>
      </c>
      <c r="E43" s="293" t="str">
        <f>IF(INDEX(男子申込!$B$9:$AM$108,$B43,3)="","",INDEX(男子申込!$B$9:$AM$108,$B43,3))</f>
        <v/>
      </c>
      <c r="F43" s="294" t="str">
        <f>IF(INDEX(男子申込!$B$9:$AM$108,$B43,4)="","",INDEX(男子申込!$B$9:$AM$108,$B43,4))</f>
        <v/>
      </c>
      <c r="G43" s="295" t="str">
        <f>IF(INDEX(男子申込!$B$9:$AM$108,$B43,38)="","",INDEX(男子申込!$B$9:$AM$108,$B43,38))</f>
        <v/>
      </c>
      <c r="H43" s="430" t="str">
        <f>IF(INDEX(男子申込!$B$9:$AM$108,$B43,6)="","",INDEX(男子申込!$B$9:$AM$108,$B43,6))</f>
        <v/>
      </c>
      <c r="I43" s="431"/>
      <c r="J43" s="431"/>
      <c r="K43" s="431"/>
      <c r="L43" s="296" t="str">
        <f>IF(INDEX(男子申込!$B$9:$AM$108,$B43,33)="","",INDEX(男子申込!$B$9:$AM$108,$B43,33))</f>
        <v/>
      </c>
      <c r="M43" s="297" t="str">
        <f>IF(INDEX(男子申込!$B$9:$AM$108,$B43,35)="","",INDEX(男子申込!$B$9:$AM$108,$B43,35))</f>
        <v/>
      </c>
      <c r="N43" s="327"/>
      <c r="P43" s="325"/>
      <c r="Q43">
        <v>5</v>
      </c>
      <c r="R43" s="316" t="str">
        <f>IF(VLOOKUP(MATCH(U36,リレー男子申込!$B$10:$B$63,0)+3+Q43,リレー男子申込!$A$10:$K$63,4)="","",VLOOKUP(MATCH(U36,リレー男子申込!$B$10:$B$63,0)+3+Q43,リレー男子申込!$A$10:$K$63,4))</f>
        <v/>
      </c>
      <c r="S43" s="316" t="str">
        <f>IF(VLOOKUP(MATCH(U36,リレー男子申込!$B$10:$B$63,0)+3+Q43,リレー男子申込!$A$10:$K$63,5)="","",VLOOKUP(MATCH(U36,リレー男子申込!$B$10:$B$63,0)+3+Q43,リレー男子申込!$A$10:$K$63,5))</f>
        <v/>
      </c>
      <c r="T43" s="316" t="str">
        <f>IF(VLOOKUP(MATCH(U36,リレー男子申込!$B$10:$B$63,0)+3+Q43,リレー男子申込!$A$10:$K$63,6)="","",VLOOKUP(MATCH(U36,リレー男子申込!$B$10:$B$63,0)+3+Q43,リレー男子申込!$A$10:$K$63,6))</f>
        <v/>
      </c>
      <c r="U43" s="417"/>
      <c r="W43">
        <v>5</v>
      </c>
      <c r="X43" s="316" t="str">
        <f>IF(VLOOKUP(MATCH(AA36,リレー男子申込!$B$10:$B$63,0)+3+W43,リレー男子申込!$A$10:$K$63,9)="","",VLOOKUP(MATCH(AA36,リレー男子申込!$B$10:$B$63,0)+3+W43,リレー男子申込!$A$10:$K$63,9))</f>
        <v/>
      </c>
      <c r="Y43" s="316" t="str">
        <f>IF(VLOOKUP(MATCH(AA36,リレー男子申込!$B$10:$B$63,0)+3+W43,リレー男子申込!$A$10:$K$63,10)="","",VLOOKUP(MATCH(AA36,リレー男子申込!$B$10:$B$63,0)+3+W43,リレー男子申込!$A$10:$K$63,10))</f>
        <v/>
      </c>
      <c r="Z43" s="316" t="str">
        <f>IF(VLOOKUP(MATCH(AA36,リレー男子申込!$B$10:$B$63,0)+3+W43,リレー男子申込!$A$10:$K$63,11)="","",VLOOKUP(MATCH(AA36,リレー男子申込!$B$10:$B$63,0)+3+W43,リレー男子申込!$A$10:$K$63,11))</f>
        <v/>
      </c>
      <c r="AA43" s="417"/>
      <c r="AB43" s="328"/>
      <c r="AF43" s="124"/>
      <c r="AG43" s="419"/>
      <c r="AH43" s="126"/>
    </row>
    <row r="44" spans="2:36" ht="15" customHeight="1">
      <c r="B44" s="331">
        <f t="shared" si="0"/>
        <v>29</v>
      </c>
      <c r="C44" s="291" t="str">
        <f>IF(INDEX(男子申込!$B$9:$AM$108,$B44,1)="","",INDEX(男子申込!$B$9:$AM$108,$B44,1))</f>
        <v/>
      </c>
      <c r="D44" s="292" t="str">
        <f>IF(INDEX(男子申込!$B$9:$AM$108,$B44,2)="","",INDEX(男子申込!$B$9:$AM$108,$B44,2))</f>
        <v/>
      </c>
      <c r="E44" s="293" t="str">
        <f>IF(INDEX(男子申込!$B$9:$AM$108,$B44,3)="","",INDEX(男子申込!$B$9:$AM$108,$B44,3))</f>
        <v/>
      </c>
      <c r="F44" s="294" t="str">
        <f>IF(INDEX(男子申込!$B$9:$AM$108,$B44,4)="","",INDEX(男子申込!$B$9:$AM$108,$B44,4))</f>
        <v/>
      </c>
      <c r="G44" s="295" t="str">
        <f>IF(INDEX(男子申込!$B$9:$AM$108,$B44,38)="","",INDEX(男子申込!$B$9:$AM$108,$B44,38))</f>
        <v/>
      </c>
      <c r="H44" s="428" t="str">
        <f>IF(INDEX(男子申込!$B$9:$AM$108,$B44,6)="","",INDEX(男子申込!$B$9:$AM$108,$B44,6))</f>
        <v/>
      </c>
      <c r="I44" s="429"/>
      <c r="J44" s="429"/>
      <c r="K44" s="429"/>
      <c r="L44" s="296" t="str">
        <f>IF(INDEX(男子申込!$B$9:$AM$108,$B44,33)="","",INDEX(男子申込!$B$9:$AM$108,$B44,33))</f>
        <v/>
      </c>
      <c r="M44" s="297" t="str">
        <f>IF(INDEX(男子申込!$B$9:$AM$108,$B44,35)="","",INDEX(男子申込!$B$9:$AM$108,$B44,35))</f>
        <v/>
      </c>
      <c r="N44" s="327"/>
      <c r="P44" s="325"/>
      <c r="Q44">
        <v>6</v>
      </c>
      <c r="R44" s="316" t="str">
        <f>IF(VLOOKUP(MATCH(U36,リレー男子申込!$B$10:$B$63,0)+3+Q44,リレー男子申込!$A$10:$K$63,4)="","",VLOOKUP(MATCH(U36,リレー男子申込!$B$10:$B$63,0)+3+Q44,リレー男子申込!$A$10:$K$63,4))</f>
        <v/>
      </c>
      <c r="S44" s="316" t="str">
        <f>IF(VLOOKUP(MATCH(U36,リレー男子申込!$B$10:$B$63,0)+3+Q44,リレー男子申込!$A$10:$K$63,5)="","",VLOOKUP(MATCH(U36,リレー男子申込!$B$10:$B$63,0)+3+Q44,リレー男子申込!$A$10:$K$63,5))</f>
        <v/>
      </c>
      <c r="T44" s="316" t="str">
        <f>IF(VLOOKUP(MATCH(U36,リレー男子申込!$B$10:$B$63,0)+3+Q44,リレー男子申込!$A$10:$K$63,6)="","",VLOOKUP(MATCH(U36,リレー男子申込!$B$10:$B$63,0)+3+Q44,リレー男子申込!$A$10:$K$63,6))</f>
        <v/>
      </c>
      <c r="U44" s="418"/>
      <c r="W44">
        <v>6</v>
      </c>
      <c r="X44" s="316" t="str">
        <f>IF(VLOOKUP(MATCH(AA36,リレー男子申込!$B$10:$B$63,0)+3+W44,リレー男子申込!$A$10:$K$63,9)="","",VLOOKUP(MATCH(AA36,リレー男子申込!$B$10:$B$63,0)+3+W44,リレー男子申込!$A$10:$K$63,9))</f>
        <v/>
      </c>
      <c r="Y44" s="316" t="str">
        <f>IF(VLOOKUP(MATCH(AA36,リレー男子申込!$B$10:$B$63,0)+3+W44,リレー男子申込!$A$10:$K$63,10)="","",VLOOKUP(MATCH(AA36,リレー男子申込!$B$10:$B$63,0)+3+W44,リレー男子申込!$A$10:$K$63,10))</f>
        <v/>
      </c>
      <c r="Z44" s="316" t="str">
        <f>IF(VLOOKUP(MATCH(AA36,リレー男子申込!$B$10:$B$63,0)+3+W44,リレー男子申込!$A$10:$K$63,11)="","",VLOOKUP(MATCH(AA36,リレー男子申込!$B$10:$B$63,0)+3+W44,リレー男子申込!$A$10:$K$63,11))</f>
        <v/>
      </c>
      <c r="AA44" s="418"/>
      <c r="AB44" s="328"/>
      <c r="AF44" s="124"/>
      <c r="AG44" s="419"/>
      <c r="AH44" s="126"/>
    </row>
    <row r="45" spans="2:36" ht="15" customHeight="1">
      <c r="B45" s="331">
        <f t="shared" si="0"/>
        <v>30</v>
      </c>
      <c r="C45" s="302" t="str">
        <f>IF(INDEX(男子申込!$B$9:$AM$108,$B45,1)="","",INDEX(男子申込!$B$9:$AM$108,$B45,1))</f>
        <v/>
      </c>
      <c r="D45" s="303" t="str">
        <f>IF(INDEX(男子申込!$B$9:$AM$108,$B45,2)="","",INDEX(男子申込!$B$9:$AM$108,$B45,2))</f>
        <v/>
      </c>
      <c r="E45" s="304" t="str">
        <f>IF(INDEX(男子申込!$B$9:$AM$108,$B45,3)="","",INDEX(男子申込!$B$9:$AM$108,$B45,3))</f>
        <v/>
      </c>
      <c r="F45" s="305" t="str">
        <f>IF(INDEX(男子申込!$B$9:$AM$108,$B45,4)="","",INDEX(男子申込!$B$9:$AM$108,$B45,4))</f>
        <v/>
      </c>
      <c r="G45" s="306" t="str">
        <f>IF(INDEX(男子申込!$B$9:$AM$108,$B45,38)="","",INDEX(男子申込!$B$9:$AM$108,$B45,38))</f>
        <v/>
      </c>
      <c r="H45" s="428" t="str">
        <f>IF(INDEX(男子申込!$B$9:$AM$108,$B45,6)="","",INDEX(男子申込!$B$9:$AM$108,$B45,6))</f>
        <v/>
      </c>
      <c r="I45" s="429"/>
      <c r="J45" s="429"/>
      <c r="K45" s="429"/>
      <c r="L45" s="307" t="str">
        <f>IF(INDEX(男子申込!$B$9:$AM$108,$B45,33)="","",INDEX(男子申込!$B$9:$AM$108,$B45,33))</f>
        <v/>
      </c>
      <c r="M45" s="308" t="str">
        <f>IF(INDEX(男子申込!$B$9:$AM$108,$B45,35)="","",INDEX(男子申込!$B$9:$AM$108,$B45,35))</f>
        <v/>
      </c>
      <c r="N45" s="327"/>
      <c r="P45" s="325"/>
      <c r="AB45" s="328"/>
      <c r="AF45" s="124"/>
      <c r="AG45" s="419"/>
      <c r="AH45" s="126"/>
    </row>
    <row r="46" spans="2:36" ht="15" customHeight="1">
      <c r="B46" s="331">
        <f t="shared" si="0"/>
        <v>31</v>
      </c>
      <c r="C46" s="284" t="str">
        <f>IF(INDEX(男子申込!$B$9:$AM$108,$B46,1)="","",INDEX(男子申込!$B$9:$AM$108,$B46,1))</f>
        <v/>
      </c>
      <c r="D46" s="285" t="str">
        <f>IF(INDEX(男子申込!$B$9:$AM$108,$B46,2)="","",INDEX(男子申込!$B$9:$AM$108,$B46,2))</f>
        <v/>
      </c>
      <c r="E46" s="286" t="str">
        <f>IF(INDEX(男子申込!$B$9:$AM$108,$B46,3)="","",INDEX(男子申込!$B$9:$AM$108,$B46,3))</f>
        <v/>
      </c>
      <c r="F46" s="287" t="str">
        <f>IF(INDEX(男子申込!$B$9:$AM$108,$B46,4)="","",INDEX(男子申込!$B$9:$AM$108,$B46,4))</f>
        <v/>
      </c>
      <c r="G46" s="288" t="str">
        <f>IF(INDEX(男子申込!$B$9:$AM$108,$B46,38)="","",INDEX(男子申込!$B$9:$AM$108,$B46,38))</f>
        <v/>
      </c>
      <c r="H46" s="449" t="str">
        <f>IF(INDEX(男子申込!$B$9:$AM$108,$B46,6)="","",INDEX(男子申込!$B$9:$AM$108,$B46,6))</f>
        <v/>
      </c>
      <c r="I46" s="450"/>
      <c r="J46" s="450"/>
      <c r="K46" s="450"/>
      <c r="L46" s="289" t="str">
        <f>IF(INDEX(男子申込!$B$9:$AM$108,$B46,33)="","",INDEX(男子申込!$B$9:$AM$108,$B46,33))</f>
        <v/>
      </c>
      <c r="M46" s="290" t="str">
        <f>IF(INDEX(男子申込!$B$9:$AM$108,$B46,35)="","",INDEX(男子申込!$B$9:$AM$108,$B46,35))</f>
        <v/>
      </c>
      <c r="N46" s="327"/>
      <c r="P46" s="325"/>
      <c r="Q46" t="str">
        <f>$Q$16</f>
        <v>１年男子　４×１００ｍＲ</v>
      </c>
      <c r="U46">
        <f>U36+1</f>
        <v>4</v>
      </c>
      <c r="W46" t="str">
        <f>$W$16</f>
        <v>全学年男子　４×１００ｍＲ</v>
      </c>
      <c r="AA46">
        <f>AA36+1</f>
        <v>4</v>
      </c>
      <c r="AB46" s="328"/>
      <c r="AF46" s="124"/>
      <c r="AG46" s="419"/>
      <c r="AH46" s="126"/>
    </row>
    <row r="47" spans="2:36" ht="15" customHeight="1">
      <c r="B47" s="331">
        <f t="shared" si="0"/>
        <v>32</v>
      </c>
      <c r="C47" s="291" t="str">
        <f>IF(INDEX(男子申込!$B$9:$AM$108,$B47,1)="","",INDEX(男子申込!$B$9:$AM$108,$B47,1))</f>
        <v/>
      </c>
      <c r="D47" s="292" t="str">
        <f>IF(INDEX(男子申込!$B$9:$AM$108,$B47,2)="","",INDEX(男子申込!$B$9:$AM$108,$B47,2))</f>
        <v/>
      </c>
      <c r="E47" s="293" t="str">
        <f>IF(INDEX(男子申込!$B$9:$AM$108,$B47,3)="","",INDEX(男子申込!$B$9:$AM$108,$B47,3))</f>
        <v/>
      </c>
      <c r="F47" s="294" t="str">
        <f>IF(INDEX(男子申込!$B$9:$AM$108,$B47,4)="","",INDEX(男子申込!$B$9:$AM$108,$B47,4))</f>
        <v/>
      </c>
      <c r="G47" s="295" t="str">
        <f>IF(INDEX(男子申込!$B$9:$AM$108,$B47,38)="","",INDEX(男子申込!$B$9:$AM$108,$B47,38))</f>
        <v/>
      </c>
      <c r="H47" s="430" t="str">
        <f>IF(INDEX(男子申込!$B$9:$AM$108,$B47,6)="","",INDEX(男子申込!$B$9:$AM$108,$B47,6))</f>
        <v/>
      </c>
      <c r="I47" s="431"/>
      <c r="J47" s="431"/>
      <c r="K47" s="431"/>
      <c r="L47" s="296" t="str">
        <f>IF(INDEX(男子申込!$B$9:$AM$108,$B47,33)="","",INDEX(男子申込!$B$9:$AM$108,$B47,33))</f>
        <v/>
      </c>
      <c r="M47" s="297" t="str">
        <f>IF(INDEX(男子申込!$B$9:$AM$108,$B47,35)="","",INDEX(男子申込!$B$9:$AM$108,$B47,35))</f>
        <v/>
      </c>
      <c r="N47" s="327"/>
      <c r="P47" s="325"/>
      <c r="R47" s="132" t="s">
        <v>44</v>
      </c>
      <c r="S47" s="413" t="str">
        <f>VLOOKUP(MATCH(U46,リレー男子申込!$B$10:$B$63,0)+2,リレー男子申込!$A$10:$K$63,5)</f>
        <v/>
      </c>
      <c r="T47" s="414"/>
      <c r="U47" s="415"/>
      <c r="X47" s="132" t="s">
        <v>44</v>
      </c>
      <c r="Y47" s="413" t="str">
        <f>VLOOKUP(MATCH(AA46,リレー男子申込!$B$10:$B$63,0)+2,リレー男子申込!$A$10:$K$63,10)</f>
        <v/>
      </c>
      <c r="Z47" s="414"/>
      <c r="AA47" s="415"/>
      <c r="AB47" s="328"/>
      <c r="AJ47" s="19">
        <f>IF(S47="",0,1)</f>
        <v>0</v>
      </c>
    </row>
    <row r="48" spans="2:36" ht="15" customHeight="1">
      <c r="B48" s="331">
        <f t="shared" si="0"/>
        <v>33</v>
      </c>
      <c r="C48" s="298" t="str">
        <f>IF(INDEX(男子申込!$B$9:$AM$108,$B48,1)="","",INDEX(男子申込!$B$9:$AM$108,$B48,1))</f>
        <v/>
      </c>
      <c r="D48" s="299" t="str">
        <f>IF(INDEX(男子申込!$B$9:$AM$108,$B48,2)="","",INDEX(男子申込!$B$9:$AM$108,$B48,2))</f>
        <v/>
      </c>
      <c r="E48" s="293" t="str">
        <f>IF(INDEX(男子申込!$B$9:$AM$108,$B48,3)="","",INDEX(男子申込!$B$9:$AM$108,$B48,3))</f>
        <v/>
      </c>
      <c r="F48" s="300" t="str">
        <f>IF(INDEX(男子申込!$B$9:$AM$108,$B48,4)="","",INDEX(男子申込!$B$9:$AM$108,$B48,4))</f>
        <v/>
      </c>
      <c r="G48" s="301" t="str">
        <f>IF(INDEX(男子申込!$B$9:$AM$108,$B48,38)="","",INDEX(男子申込!$B$9:$AM$108,$B48,38))</f>
        <v/>
      </c>
      <c r="H48" s="430" t="str">
        <f>IF(INDEX(男子申込!$B$9:$AM$108,$B48,6)="","",INDEX(男子申込!$B$9:$AM$108,$B48,6))</f>
        <v/>
      </c>
      <c r="I48" s="431"/>
      <c r="J48" s="431"/>
      <c r="K48" s="431"/>
      <c r="L48" s="296" t="str">
        <f>IF(INDEX(男子申込!$B$9:$AM$108,$B48,33)="","",INDEX(男子申込!$B$9:$AM$108,$B48,33))</f>
        <v/>
      </c>
      <c r="M48" s="297" t="str">
        <f>IF(INDEX(男子申込!$B$9:$AM$108,$B48,35)="","",INDEX(男子申込!$B$9:$AM$108,$B48,35))</f>
        <v/>
      </c>
      <c r="N48" s="327"/>
      <c r="P48" s="325"/>
      <c r="R48" s="133" t="s">
        <v>83</v>
      </c>
      <c r="S48" s="134" t="s">
        <v>23</v>
      </c>
      <c r="T48" s="134" t="s">
        <v>0</v>
      </c>
      <c r="U48" s="134" t="s">
        <v>2</v>
      </c>
      <c r="V48" s="124"/>
      <c r="W48" s="124"/>
      <c r="X48" s="133" t="s">
        <v>83</v>
      </c>
      <c r="Y48" s="134" t="s">
        <v>23</v>
      </c>
      <c r="Z48" s="134" t="s">
        <v>0</v>
      </c>
      <c r="AA48" s="134" t="s">
        <v>2</v>
      </c>
      <c r="AB48" s="335"/>
    </row>
    <row r="49" spans="1:36" ht="15" customHeight="1">
      <c r="B49" s="331">
        <f t="shared" si="0"/>
        <v>34</v>
      </c>
      <c r="C49" s="291" t="str">
        <f>IF(INDEX(男子申込!$B$9:$AM$108,$B49,1)="","",INDEX(男子申込!$B$9:$AM$108,$B49,1))</f>
        <v/>
      </c>
      <c r="D49" s="292" t="str">
        <f>IF(INDEX(男子申込!$B$9:$AM$108,$B49,2)="","",INDEX(男子申込!$B$9:$AM$108,$B49,2))</f>
        <v/>
      </c>
      <c r="E49" s="293" t="str">
        <f>IF(INDEX(男子申込!$B$9:$AM$108,$B49,3)="","",INDEX(男子申込!$B$9:$AM$108,$B49,3))</f>
        <v/>
      </c>
      <c r="F49" s="294" t="str">
        <f>IF(INDEX(男子申込!$B$9:$AM$108,$B49,4)="","",INDEX(男子申込!$B$9:$AM$108,$B49,4))</f>
        <v/>
      </c>
      <c r="G49" s="295" t="str">
        <f>IF(INDEX(男子申込!$B$9:$AM$108,$B49,38)="","",INDEX(男子申込!$B$9:$AM$108,$B49,38))</f>
        <v/>
      </c>
      <c r="H49" s="430" t="str">
        <f>IF(INDEX(男子申込!$B$9:$AM$108,$B49,6)="","",INDEX(男子申込!$B$9:$AM$108,$B49,6))</f>
        <v/>
      </c>
      <c r="I49" s="431"/>
      <c r="J49" s="431"/>
      <c r="K49" s="431"/>
      <c r="L49" s="296" t="str">
        <f>IF(INDEX(男子申込!$B$9:$AM$108,$B49,33)="","",INDEX(男子申込!$B$9:$AM$108,$B49,33))</f>
        <v/>
      </c>
      <c r="M49" s="297" t="str">
        <f>IF(INDEX(男子申込!$B$9:$AM$108,$B49,35)="","",INDEX(男子申込!$B$9:$AM$108,$B49,35))</f>
        <v/>
      </c>
      <c r="N49" s="327"/>
      <c r="P49" s="325"/>
      <c r="Q49">
        <v>1</v>
      </c>
      <c r="R49" s="316" t="str">
        <f>IF(VLOOKUP(MATCH(U46,リレー男子申込!$B$10:$B$63,0)+3+Q49,リレー男子申込!$A$10:$K$63,4)="","",VLOOKUP(MATCH(U46,リレー男子申込!$B$10:$B$63,0)+3+Q49,リレー男子申込!$A$10:$K$63,4))</f>
        <v/>
      </c>
      <c r="S49" s="316" t="str">
        <f>IF(VLOOKUP(MATCH(U46,リレー男子申込!$B$10:$B$63,0)+3+Q49,リレー男子申込!$A$10:$K$63,5)="","",VLOOKUP(MATCH(U46,リレー男子申込!$B$10:$B$63,0)+3+Q49,リレー男子申込!$A$10:$K$63,5))</f>
        <v/>
      </c>
      <c r="T49" s="316" t="str">
        <f>IF(VLOOKUP(MATCH(U46,リレー男子申込!$B$10:$B$63,0)+3+Q49,リレー男子申込!$A$10:$K$63,6)="","",VLOOKUP(MATCH(U46,リレー男子申込!$B$10:$B$63,0)+3+Q49,リレー男子申込!$A$10:$K$63,6))</f>
        <v/>
      </c>
      <c r="U49" s="416" t="str">
        <f>IF(VLOOKUP(MATCH(U46,リレー男子申込!$B$10:$B$63,0)+1,リレー男子申込!$A$10:$K$63,4)="","",VLOOKUP(MATCH(U46,リレー男子申込!$B$10:$B$63,0)+1,リレー男子申込!$A$10:$K$63,4))</f>
        <v/>
      </c>
      <c r="W49">
        <v>1</v>
      </c>
      <c r="X49" s="316" t="str">
        <f>IF(VLOOKUP(MATCH(AA46,リレー男子申込!$B$10:$B$63,0)+3+W49,リレー男子申込!$A$10:$K$63,9)="","",VLOOKUP(MATCH(AA46,リレー男子申込!$B$10:$B$63,0)+3+W49,リレー男子申込!$A$10:$K$63,9))</f>
        <v/>
      </c>
      <c r="Y49" s="316" t="str">
        <f>IF(VLOOKUP(MATCH(AA46,リレー男子申込!$B$10:$B$63,0)+3+W49,リレー男子申込!$A$10:$K$63,10)="","",VLOOKUP(MATCH(AA46,リレー男子申込!$B$10:$B$63,0)+3+W49,リレー男子申込!$A$10:$K$63,10))</f>
        <v/>
      </c>
      <c r="Z49" s="316" t="str">
        <f>IF(VLOOKUP(MATCH(AA46,リレー男子申込!$B$10:$B$63,0)+3+W49,リレー男子申込!$A$10:$K$63,11)="","",VLOOKUP(MATCH(AA46,リレー男子申込!$B$10:$B$63,0)+3+W49,リレー男子申込!$A$10:$K$63,11))</f>
        <v/>
      </c>
      <c r="AA49" s="416" t="str">
        <f>IF(VLOOKUP(MATCH(AA46,リレー男子申込!$B$10:$B$63,0)+1,リレー男子申込!$A$10:$K$63,9)="","",VLOOKUP(MATCH(AA46,リレー男子申込!$B$10:$B$63,0)+1,リレー男子申込!$A$10:$K$63,9))</f>
        <v/>
      </c>
      <c r="AB49" s="328"/>
      <c r="AJ49" s="19">
        <f>IF(Y47="",0,1)</f>
        <v>0</v>
      </c>
    </row>
    <row r="50" spans="1:36" ht="15" customHeight="1">
      <c r="B50" s="331">
        <f t="shared" si="0"/>
        <v>35</v>
      </c>
      <c r="C50" s="298" t="str">
        <f>IF(INDEX(男子申込!$B$9:$AM$108,$B50,1)="","",INDEX(男子申込!$B$9:$AM$108,$B50,1))</f>
        <v/>
      </c>
      <c r="D50" s="299" t="str">
        <f>IF(INDEX(男子申込!$B$9:$AM$108,$B50,2)="","",INDEX(男子申込!$B$9:$AM$108,$B50,2))</f>
        <v/>
      </c>
      <c r="E50" s="293" t="str">
        <f>IF(INDEX(男子申込!$B$9:$AM$108,$B50,3)="","",INDEX(男子申込!$B$9:$AM$108,$B50,3))</f>
        <v/>
      </c>
      <c r="F50" s="300" t="str">
        <f>IF(INDEX(男子申込!$B$9:$AM$108,$B50,4)="","",INDEX(男子申込!$B$9:$AM$108,$B50,4))</f>
        <v/>
      </c>
      <c r="G50" s="301" t="str">
        <f>IF(INDEX(男子申込!$B$9:$AM$108,$B50,38)="","",INDEX(男子申込!$B$9:$AM$108,$B50,38))</f>
        <v/>
      </c>
      <c r="H50" s="428" t="str">
        <f>IF(INDEX(男子申込!$B$9:$AM$108,$B50,6)="","",INDEX(男子申込!$B$9:$AM$108,$B50,6))</f>
        <v/>
      </c>
      <c r="I50" s="429"/>
      <c r="J50" s="429"/>
      <c r="K50" s="429"/>
      <c r="L50" s="296" t="str">
        <f>IF(INDEX(男子申込!$B$9:$AM$108,$B50,33)="","",INDEX(男子申込!$B$9:$AM$108,$B50,33))</f>
        <v/>
      </c>
      <c r="M50" s="297" t="str">
        <f>IF(INDEX(男子申込!$B$9:$AM$108,$B50,35)="","",INDEX(男子申込!$B$9:$AM$108,$B50,35))</f>
        <v/>
      </c>
      <c r="N50" s="327"/>
      <c r="P50" s="325"/>
      <c r="Q50">
        <v>2</v>
      </c>
      <c r="R50" s="316" t="str">
        <f>IF(VLOOKUP(MATCH(U46,リレー男子申込!$B$10:$B$63,0)+3+Q50,リレー男子申込!$A$10:$K$63,4)="","",VLOOKUP(MATCH(U46,リレー男子申込!$B$10:$B$63,0)+3+Q50,リレー男子申込!$A$10:$K$63,4))</f>
        <v/>
      </c>
      <c r="S50" s="316" t="str">
        <f>IF(VLOOKUP(MATCH(U46,リレー男子申込!$B$10:$B$63,0)+3+Q50,リレー男子申込!$A$10:$K$63,5)="","",VLOOKUP(MATCH(U46,リレー男子申込!$B$10:$B$63,0)+3+Q50,リレー男子申込!$A$10:$K$63,5))</f>
        <v/>
      </c>
      <c r="T50" s="316" t="str">
        <f>IF(VLOOKUP(MATCH(U46,リレー男子申込!$B$10:$B$63,0)+3+Q50,リレー男子申込!$A$10:$K$63,6)="","",VLOOKUP(MATCH(U46,リレー男子申込!$B$10:$B$63,0)+3+Q50,リレー男子申込!$A$10:$K$63,6))</f>
        <v/>
      </c>
      <c r="U50" s="417"/>
      <c r="W50">
        <v>2</v>
      </c>
      <c r="X50" s="316" t="str">
        <f>IF(VLOOKUP(MATCH(AA46,リレー男子申込!$B$10:$B$63,0)+3+W50,リレー男子申込!$A$10:$K$63,9)="","",VLOOKUP(MATCH(AA46,リレー男子申込!$B$10:$B$63,0)+3+W50,リレー男子申込!$A$10:$K$63,9))</f>
        <v/>
      </c>
      <c r="Y50" s="316" t="str">
        <f>IF(VLOOKUP(MATCH(AA46,リレー男子申込!$B$10:$B$63,0)+3+W50,リレー男子申込!$A$10:$K$63,10)="","",VLOOKUP(MATCH(AA46,リレー男子申込!$B$10:$B$63,0)+3+W50,リレー男子申込!$A$10:$K$63,10))</f>
        <v/>
      </c>
      <c r="Z50" s="316" t="str">
        <f>IF(VLOOKUP(MATCH(AA46,リレー男子申込!$B$10:$B$63,0)+3+W50,リレー男子申込!$A$10:$K$63,11)="","",VLOOKUP(MATCH(AA46,リレー男子申込!$B$10:$B$63,0)+3+W50,リレー男子申込!$A$10:$K$63,11))</f>
        <v/>
      </c>
      <c r="AA50" s="417"/>
      <c r="AB50" s="328"/>
    </row>
    <row r="51" spans="1:36" ht="15" customHeight="1">
      <c r="B51" s="331">
        <f t="shared" si="0"/>
        <v>36</v>
      </c>
      <c r="C51" s="291" t="str">
        <f>IF(INDEX(男子申込!$B$9:$AM$108,$B51,1)="","",INDEX(男子申込!$B$9:$AM$108,$B51,1))</f>
        <v/>
      </c>
      <c r="D51" s="292" t="str">
        <f>IF(INDEX(男子申込!$B$9:$AM$108,$B51,2)="","",INDEX(男子申込!$B$9:$AM$108,$B51,2))</f>
        <v/>
      </c>
      <c r="E51" s="293" t="str">
        <f>IF(INDEX(男子申込!$B$9:$AM$108,$B51,3)="","",INDEX(男子申込!$B$9:$AM$108,$B51,3))</f>
        <v/>
      </c>
      <c r="F51" s="294" t="str">
        <f>IF(INDEX(男子申込!$B$9:$AM$108,$B51,4)="","",INDEX(男子申込!$B$9:$AM$108,$B51,4))</f>
        <v/>
      </c>
      <c r="G51" s="295" t="str">
        <f>IF(INDEX(男子申込!$B$9:$AM$108,$B51,38)="","",INDEX(男子申込!$B$9:$AM$108,$B51,38))</f>
        <v/>
      </c>
      <c r="H51" s="430" t="str">
        <f>IF(INDEX(男子申込!$B$9:$AM$108,$B51,6)="","",INDEX(男子申込!$B$9:$AM$108,$B51,6))</f>
        <v/>
      </c>
      <c r="I51" s="431"/>
      <c r="J51" s="431"/>
      <c r="K51" s="431"/>
      <c r="L51" s="296" t="str">
        <f>IF(INDEX(男子申込!$B$9:$AM$108,$B51,33)="","",INDEX(男子申込!$B$9:$AM$108,$B51,33))</f>
        <v/>
      </c>
      <c r="M51" s="297" t="str">
        <f>IF(INDEX(男子申込!$B$9:$AM$108,$B51,35)="","",INDEX(男子申込!$B$9:$AM$108,$B51,35))</f>
        <v/>
      </c>
      <c r="N51" s="327"/>
      <c r="P51" s="325"/>
      <c r="Q51">
        <v>3</v>
      </c>
      <c r="R51" s="316" t="str">
        <f>IF(VLOOKUP(MATCH(U46,リレー男子申込!$B$10:$B$63,0)+3+Q51,リレー男子申込!$A$10:$K$63,4)="","",VLOOKUP(MATCH(U46,リレー男子申込!$B$10:$B$63,0)+3+Q51,リレー男子申込!$A$10:$K$63,4))</f>
        <v/>
      </c>
      <c r="S51" s="316" t="str">
        <f>IF(VLOOKUP(MATCH(U46,リレー男子申込!$B$10:$B$63,0)+3+Q51,リレー男子申込!$A$10:$K$63,5)="","",VLOOKUP(MATCH(U46,リレー男子申込!$B$10:$B$63,0)+3+Q51,リレー男子申込!$A$10:$K$63,5))</f>
        <v/>
      </c>
      <c r="T51" s="316" t="str">
        <f>IF(VLOOKUP(MATCH(U46,リレー男子申込!$B$10:$B$63,0)+3+Q51,リレー男子申込!$A$10:$K$63,6)="","",VLOOKUP(MATCH(U46,リレー男子申込!$B$10:$B$63,0)+3+Q51,リレー男子申込!$A$10:$K$63,6))</f>
        <v/>
      </c>
      <c r="U51" s="417"/>
      <c r="W51">
        <v>3</v>
      </c>
      <c r="X51" s="316" t="str">
        <f>IF(VLOOKUP(MATCH(AA46,リレー男子申込!$B$10:$B$63,0)+3+W51,リレー男子申込!$A$10:$K$63,9)="","",VLOOKUP(MATCH(AA46,リレー男子申込!$B$10:$B$63,0)+3+W51,リレー男子申込!$A$10:$K$63,9))</f>
        <v/>
      </c>
      <c r="Y51" s="316" t="str">
        <f>IF(VLOOKUP(MATCH(AA46,リレー男子申込!$B$10:$B$63,0)+3+W51,リレー男子申込!$A$10:$K$63,10)="","",VLOOKUP(MATCH(AA46,リレー男子申込!$B$10:$B$63,0)+3+W51,リレー男子申込!$A$10:$K$63,10))</f>
        <v/>
      </c>
      <c r="Z51" s="316" t="str">
        <f>IF(VLOOKUP(MATCH(AA46,リレー男子申込!$B$10:$B$63,0)+3+W51,リレー男子申込!$A$10:$K$63,11)="","",VLOOKUP(MATCH(AA46,リレー男子申込!$B$10:$B$63,0)+3+W51,リレー男子申込!$A$10:$K$63,11))</f>
        <v/>
      </c>
      <c r="AA51" s="417"/>
      <c r="AB51" s="328"/>
      <c r="AJ51" s="19">
        <f>IF(AE47="",0,1)</f>
        <v>0</v>
      </c>
    </row>
    <row r="52" spans="1:36" ht="15" customHeight="1">
      <c r="B52" s="331">
        <f t="shared" si="0"/>
        <v>37</v>
      </c>
      <c r="C52" s="291" t="str">
        <f>IF(INDEX(男子申込!$B$9:$AM$108,$B52,1)="","",INDEX(男子申込!$B$9:$AM$108,$B52,1))</f>
        <v/>
      </c>
      <c r="D52" s="292" t="str">
        <f>IF(INDEX(男子申込!$B$9:$AM$108,$B52,2)="","",INDEX(男子申込!$B$9:$AM$108,$B52,2))</f>
        <v/>
      </c>
      <c r="E52" s="293" t="str">
        <f>IF(INDEX(男子申込!$B$9:$AM$108,$B52,3)="","",INDEX(男子申込!$B$9:$AM$108,$B52,3))</f>
        <v/>
      </c>
      <c r="F52" s="294" t="str">
        <f>IF(INDEX(男子申込!$B$9:$AM$108,$B52,4)="","",INDEX(男子申込!$B$9:$AM$108,$B52,4))</f>
        <v/>
      </c>
      <c r="G52" s="295" t="str">
        <f>IF(INDEX(男子申込!$B$9:$AM$108,$B52,38)="","",INDEX(男子申込!$B$9:$AM$108,$B52,38))</f>
        <v/>
      </c>
      <c r="H52" s="430" t="str">
        <f>IF(INDEX(男子申込!$B$9:$AM$108,$B52,6)="","",INDEX(男子申込!$B$9:$AM$108,$B52,6))</f>
        <v/>
      </c>
      <c r="I52" s="431"/>
      <c r="J52" s="431"/>
      <c r="K52" s="431"/>
      <c r="L52" s="296" t="str">
        <f>IF(INDEX(男子申込!$B$9:$AM$108,$B52,33)="","",INDEX(男子申込!$B$9:$AM$108,$B52,33))</f>
        <v/>
      </c>
      <c r="M52" s="297" t="str">
        <f>IF(INDEX(男子申込!$B$9:$AM$108,$B52,35)="","",INDEX(男子申込!$B$9:$AM$108,$B52,35))</f>
        <v/>
      </c>
      <c r="N52" s="327"/>
      <c r="P52" s="325"/>
      <c r="Q52">
        <v>4</v>
      </c>
      <c r="R52" s="316" t="str">
        <f>IF(VLOOKUP(MATCH(U46,リレー男子申込!$B$10:$B$63,0)+3+Q52,リレー男子申込!$A$10:$K$63,4)="","",VLOOKUP(MATCH(U46,リレー男子申込!$B$10:$B$63,0)+3+Q52,リレー男子申込!$A$10:$K$63,4))</f>
        <v/>
      </c>
      <c r="S52" s="316" t="str">
        <f>IF(VLOOKUP(MATCH(U46,リレー男子申込!$B$10:$B$63,0)+3+Q52,リレー男子申込!$A$10:$K$63,5)="","",VLOOKUP(MATCH(U46,リレー男子申込!$B$10:$B$63,0)+3+Q52,リレー男子申込!$A$10:$K$63,5))</f>
        <v/>
      </c>
      <c r="T52" s="316" t="str">
        <f>IF(VLOOKUP(MATCH(U46,リレー男子申込!$B$10:$B$63,0)+3+Q52,リレー男子申込!$A$10:$K$63,6)="","",VLOOKUP(MATCH(U46,リレー男子申込!$B$10:$B$63,0)+3+Q52,リレー男子申込!$A$10:$K$63,6))</f>
        <v/>
      </c>
      <c r="U52" s="417"/>
      <c r="W52">
        <v>4</v>
      </c>
      <c r="X52" s="316" t="str">
        <f>IF(VLOOKUP(MATCH(AA46,リレー男子申込!$B$10:$B$63,0)+3+W52,リレー男子申込!$A$10:$K$63,9)="","",VLOOKUP(MATCH(AA46,リレー男子申込!$B$10:$B$63,0)+3+W52,リレー男子申込!$A$10:$K$63,9))</f>
        <v/>
      </c>
      <c r="Y52" s="316" t="str">
        <f>IF(VLOOKUP(MATCH(AA46,リレー男子申込!$B$10:$B$63,0)+3+W52,リレー男子申込!$A$10:$K$63,10)="","",VLOOKUP(MATCH(AA46,リレー男子申込!$B$10:$B$63,0)+3+W52,リレー男子申込!$A$10:$K$63,10))</f>
        <v/>
      </c>
      <c r="Z52" s="316" t="str">
        <f>IF(VLOOKUP(MATCH(AA46,リレー男子申込!$B$10:$B$63,0)+3+W52,リレー男子申込!$A$10:$K$63,11)="","",VLOOKUP(MATCH(AA46,リレー男子申込!$B$10:$B$63,0)+3+W52,リレー男子申込!$A$10:$K$63,11))</f>
        <v/>
      </c>
      <c r="AA52" s="417"/>
      <c r="AB52" s="328"/>
    </row>
    <row r="53" spans="1:36" ht="15" customHeight="1">
      <c r="B53" s="331">
        <f t="shared" si="0"/>
        <v>38</v>
      </c>
      <c r="C53" s="291" t="str">
        <f>IF(INDEX(男子申込!$B$9:$AM$108,$B53,1)="","",INDEX(男子申込!$B$9:$AM$108,$B53,1))</f>
        <v/>
      </c>
      <c r="D53" s="292" t="str">
        <f>IF(INDEX(男子申込!$B$9:$AM$108,$B53,2)="","",INDEX(男子申込!$B$9:$AM$108,$B53,2))</f>
        <v/>
      </c>
      <c r="E53" s="293" t="str">
        <f>IF(INDEX(男子申込!$B$9:$AM$108,$B53,3)="","",INDEX(男子申込!$B$9:$AM$108,$B53,3))</f>
        <v/>
      </c>
      <c r="F53" s="294" t="str">
        <f>IF(INDEX(男子申込!$B$9:$AM$108,$B53,4)="","",INDEX(男子申込!$B$9:$AM$108,$B53,4))</f>
        <v/>
      </c>
      <c r="G53" s="295" t="str">
        <f>IF(INDEX(男子申込!$B$9:$AM$108,$B53,38)="","",INDEX(男子申込!$B$9:$AM$108,$B53,38))</f>
        <v/>
      </c>
      <c r="H53" s="430" t="str">
        <f>IF(INDEX(男子申込!$B$9:$AM$108,$B53,6)="","",INDEX(男子申込!$B$9:$AM$108,$B53,6))</f>
        <v/>
      </c>
      <c r="I53" s="431"/>
      <c r="J53" s="431"/>
      <c r="K53" s="431"/>
      <c r="L53" s="296" t="str">
        <f>IF(INDEX(男子申込!$B$9:$AM$108,$B53,33)="","",INDEX(男子申込!$B$9:$AM$108,$B53,33))</f>
        <v/>
      </c>
      <c r="M53" s="297" t="str">
        <f>IF(INDEX(男子申込!$B$9:$AM$108,$B53,35)="","",INDEX(男子申込!$B$9:$AM$108,$B53,35))</f>
        <v/>
      </c>
      <c r="N53" s="327"/>
      <c r="P53" s="325"/>
      <c r="Q53">
        <v>5</v>
      </c>
      <c r="R53" s="316" t="str">
        <f>IF(VLOOKUP(MATCH(U46,リレー男子申込!$B$10:$B$63,0)+3+Q53,リレー男子申込!$A$10:$K$63,4)="","",VLOOKUP(MATCH(U46,リレー男子申込!$B$10:$B$63,0)+3+Q53,リレー男子申込!$A$10:$K$63,4))</f>
        <v/>
      </c>
      <c r="S53" s="316" t="str">
        <f>IF(VLOOKUP(MATCH(U46,リレー男子申込!$B$10:$B$63,0)+3+Q53,リレー男子申込!$A$10:$K$63,5)="","",VLOOKUP(MATCH(U46,リレー男子申込!$B$10:$B$63,0)+3+Q53,リレー男子申込!$A$10:$K$63,5))</f>
        <v/>
      </c>
      <c r="T53" s="316" t="str">
        <f>IF(VLOOKUP(MATCH(U46,リレー男子申込!$B$10:$B$63,0)+3+Q53,リレー男子申込!$A$10:$K$63,6)="","",VLOOKUP(MATCH(U46,リレー男子申込!$B$10:$B$63,0)+3+Q53,リレー男子申込!$A$10:$K$63,6))</f>
        <v/>
      </c>
      <c r="U53" s="417"/>
      <c r="W53">
        <v>5</v>
      </c>
      <c r="X53" s="316" t="str">
        <f>IF(VLOOKUP(MATCH(AA46,リレー男子申込!$B$10:$B$63,0)+3+W53,リレー男子申込!$A$10:$K$63,9)="","",VLOOKUP(MATCH(AA46,リレー男子申込!$B$10:$B$63,0)+3+W53,リレー男子申込!$A$10:$K$63,9))</f>
        <v/>
      </c>
      <c r="Y53" s="316" t="str">
        <f>IF(VLOOKUP(MATCH(AA46,リレー男子申込!$B$10:$B$63,0)+3+W53,リレー男子申込!$A$10:$K$63,10)="","",VLOOKUP(MATCH(AA46,リレー男子申込!$B$10:$B$63,0)+3+W53,リレー男子申込!$A$10:$K$63,10))</f>
        <v/>
      </c>
      <c r="Z53" s="316" t="str">
        <f>IF(VLOOKUP(MATCH(AA46,リレー男子申込!$B$10:$B$63,0)+3+W53,リレー男子申込!$A$10:$K$63,11)="","",VLOOKUP(MATCH(AA46,リレー男子申込!$B$10:$B$63,0)+3+W53,リレー男子申込!$A$10:$K$63,11))</f>
        <v/>
      </c>
      <c r="AA53" s="417"/>
      <c r="AB53" s="328"/>
    </row>
    <row r="54" spans="1:36" ht="15" customHeight="1">
      <c r="B54" s="331">
        <f t="shared" si="0"/>
        <v>39</v>
      </c>
      <c r="C54" s="291" t="str">
        <f>IF(INDEX(男子申込!$B$9:$AM$108,$B54,1)="","",INDEX(男子申込!$B$9:$AM$108,$B54,1))</f>
        <v/>
      </c>
      <c r="D54" s="292" t="str">
        <f>IF(INDEX(男子申込!$B$9:$AM$108,$B54,2)="","",INDEX(男子申込!$B$9:$AM$108,$B54,2))</f>
        <v/>
      </c>
      <c r="E54" s="293" t="str">
        <f>IF(INDEX(男子申込!$B$9:$AM$108,$B54,3)="","",INDEX(男子申込!$B$9:$AM$108,$B54,3))</f>
        <v/>
      </c>
      <c r="F54" s="294" t="str">
        <f>IF(INDEX(男子申込!$B$9:$AM$108,$B54,4)="","",INDEX(男子申込!$B$9:$AM$108,$B54,4))</f>
        <v/>
      </c>
      <c r="G54" s="295" t="str">
        <f>IF(INDEX(男子申込!$B$9:$AM$108,$B54,38)="","",INDEX(男子申込!$B$9:$AM$108,$B54,38))</f>
        <v/>
      </c>
      <c r="H54" s="428" t="str">
        <f>IF(INDEX(男子申込!$B$9:$AM$108,$B54,6)="","",INDEX(男子申込!$B$9:$AM$108,$B54,6))</f>
        <v/>
      </c>
      <c r="I54" s="429"/>
      <c r="J54" s="429"/>
      <c r="K54" s="429"/>
      <c r="L54" s="296" t="str">
        <f>IF(INDEX(男子申込!$B$9:$AM$108,$B54,33)="","",INDEX(男子申込!$B$9:$AM$108,$B54,33))</f>
        <v/>
      </c>
      <c r="M54" s="297" t="str">
        <f>IF(INDEX(男子申込!$B$9:$AM$108,$B54,35)="","",INDEX(男子申込!$B$9:$AM$108,$B54,35))</f>
        <v/>
      </c>
      <c r="N54" s="327"/>
      <c r="P54" s="325"/>
      <c r="Q54">
        <v>6</v>
      </c>
      <c r="R54" s="316" t="str">
        <f>IF(VLOOKUP(MATCH(U46,リレー男子申込!$B$10:$B$63,0)+3+Q54,リレー男子申込!$A$10:$K$63,4)="","",VLOOKUP(MATCH(U46,リレー男子申込!$B$10:$B$63,0)+3+Q54,リレー男子申込!$A$10:$K$63,4))</f>
        <v/>
      </c>
      <c r="S54" s="316" t="str">
        <f>IF(VLOOKUP(MATCH(U46,リレー男子申込!$B$10:$B$63,0)+3+Q54,リレー男子申込!$A$10:$K$63,5)="","",VLOOKUP(MATCH(U46,リレー男子申込!$B$10:$B$63,0)+3+Q54,リレー男子申込!$A$10:$K$63,5))</f>
        <v/>
      </c>
      <c r="T54" s="316" t="str">
        <f>IF(VLOOKUP(MATCH(U46,リレー男子申込!$B$10:$B$63,0)+3+Q54,リレー男子申込!$A$10:$K$63,6)="","",VLOOKUP(MATCH(U46,リレー男子申込!$B$10:$B$63,0)+3+Q54,リレー男子申込!$A$10:$K$63,6))</f>
        <v/>
      </c>
      <c r="U54" s="418"/>
      <c r="W54">
        <v>6</v>
      </c>
      <c r="X54" s="316" t="str">
        <f>IF(VLOOKUP(MATCH(AA46,リレー男子申込!$B$10:$B$63,0)+3+W54,リレー男子申込!$A$10:$K$63,9)="","",VLOOKUP(MATCH(AA46,リレー男子申込!$B$10:$B$63,0)+3+W54,リレー男子申込!$A$10:$K$63,9))</f>
        <v/>
      </c>
      <c r="Y54" s="316" t="str">
        <f>IF(VLOOKUP(MATCH(AA46,リレー男子申込!$B$10:$B$63,0)+3+W54,リレー男子申込!$A$10:$K$63,10)="","",VLOOKUP(MATCH(AA46,リレー男子申込!$B$10:$B$63,0)+3+W54,リレー男子申込!$A$10:$K$63,10))</f>
        <v/>
      </c>
      <c r="Z54" s="316" t="str">
        <f>IF(VLOOKUP(MATCH(AA46,リレー男子申込!$B$10:$B$63,0)+3+W54,リレー男子申込!$A$10:$K$63,11)="","",VLOOKUP(MATCH(AA46,リレー男子申込!$B$10:$B$63,0)+3+W54,リレー男子申込!$A$10:$K$63,11))</f>
        <v/>
      </c>
      <c r="AA54" s="418"/>
      <c r="AB54" s="328"/>
    </row>
    <row r="55" spans="1:36" ht="15" customHeight="1" thickBot="1">
      <c r="B55" s="331">
        <f t="shared" si="0"/>
        <v>40</v>
      </c>
      <c r="C55" s="309" t="str">
        <f>IF(INDEX(男子申込!$B$9:$AM$108,$B55,1)="","",INDEX(男子申込!$B$9:$AM$108,$B55,1))</f>
        <v/>
      </c>
      <c r="D55" s="310" t="str">
        <f>IF(INDEX(男子申込!$B$9:$AM$108,$B55,2)="","",INDEX(男子申込!$B$9:$AM$108,$B55,2))</f>
        <v/>
      </c>
      <c r="E55" s="311" t="str">
        <f>IF(INDEX(男子申込!$B$9:$AM$108,$B55,3)="","",INDEX(男子申込!$B$9:$AM$108,$B55,3))</f>
        <v/>
      </c>
      <c r="F55" s="312" t="str">
        <f>IF(INDEX(男子申込!$B$9:$AM$108,$B55,4)="","",INDEX(男子申込!$B$9:$AM$108,$B55,4))</f>
        <v/>
      </c>
      <c r="G55" s="313" t="str">
        <f>IF(INDEX(男子申込!$B$9:$AM$108,$B55,38)="","",INDEX(男子申込!$B$9:$AM$108,$B55,38))</f>
        <v/>
      </c>
      <c r="H55" s="434" t="str">
        <f>IF(INDEX(男子申込!$B$9:$AM$108,$B55,6)="","",INDEX(男子申込!$B$9:$AM$108,$B55,6))</f>
        <v/>
      </c>
      <c r="I55" s="435"/>
      <c r="J55" s="435"/>
      <c r="K55" s="435"/>
      <c r="L55" s="314" t="str">
        <f>IF(INDEX(男子申込!$B$9:$AM$108,$B55,33)="","",INDEX(男子申込!$B$9:$AM$108,$B55,33))</f>
        <v/>
      </c>
      <c r="M55" s="315" t="str">
        <f>IF(INDEX(男子申込!$B$9:$AM$108,$B55,35)="","",INDEX(男子申込!$B$9:$AM$108,$B55,35))</f>
        <v/>
      </c>
      <c r="N55" s="327"/>
      <c r="P55" s="325"/>
      <c r="AB55" s="328"/>
    </row>
    <row r="56" spans="1:36" ht="13.5" customHeight="1">
      <c r="B56" s="325"/>
      <c r="G56">
        <f>SUM(G16:G55)</f>
        <v>0</v>
      </c>
      <c r="N56" s="328"/>
      <c r="P56" s="325"/>
      <c r="Q56" t="str">
        <f>$Q$16</f>
        <v>１年男子　４×１００ｍＲ</v>
      </c>
      <c r="U56">
        <f>U46+1</f>
        <v>5</v>
      </c>
      <c r="W56" t="str">
        <f>$W$16</f>
        <v>全学年男子　４×１００ｍＲ</v>
      </c>
      <c r="AA56">
        <f>AA46+1</f>
        <v>5</v>
      </c>
      <c r="AB56" s="328"/>
    </row>
    <row r="57" spans="1:36" ht="13.5" customHeight="1">
      <c r="B57" s="325"/>
      <c r="K57" s="152" t="s">
        <v>351</v>
      </c>
      <c r="L57" s="336">
        <v>400</v>
      </c>
      <c r="M57" s="338" t="s">
        <v>45</v>
      </c>
      <c r="N57" s="328"/>
      <c r="P57" s="325"/>
      <c r="R57" s="132" t="s">
        <v>44</v>
      </c>
      <c r="S57" s="413" t="str">
        <f>VLOOKUP(MATCH(U56,リレー男子申込!$B$10:$B$63,0)+2,リレー男子申込!$A$10:$K$63,5)</f>
        <v/>
      </c>
      <c r="T57" s="414"/>
      <c r="U57" s="415"/>
      <c r="X57" s="132" t="s">
        <v>44</v>
      </c>
      <c r="Y57" s="413" t="str">
        <f>VLOOKUP(MATCH(AA56,リレー男子申込!$B$10:$B$63,0)+2,リレー男子申込!$A$10:$K$63,10)</f>
        <v/>
      </c>
      <c r="Z57" s="414"/>
      <c r="AA57" s="415"/>
      <c r="AB57" s="328"/>
      <c r="AJ57" s="19">
        <f>IF(S57="",0,1)</f>
        <v>0</v>
      </c>
    </row>
    <row r="58" spans="1:36" ht="13.5" customHeight="1">
      <c r="B58" s="342"/>
      <c r="E58" t="s">
        <v>76</v>
      </c>
      <c r="H58" s="432">
        <f>G56*$L$57+AJ66*$L$58</f>
        <v>0</v>
      </c>
      <c r="I58" s="433"/>
      <c r="J58" t="s">
        <v>45</v>
      </c>
      <c r="K58" s="152" t="s">
        <v>352</v>
      </c>
      <c r="L58" s="347">
        <v>500</v>
      </c>
      <c r="M58" s="338" t="s">
        <v>45</v>
      </c>
      <c r="N58" s="343"/>
      <c r="P58" s="325"/>
      <c r="R58" s="133" t="s">
        <v>83</v>
      </c>
      <c r="S58" s="134" t="s">
        <v>23</v>
      </c>
      <c r="T58" s="134" t="s">
        <v>0</v>
      </c>
      <c r="U58" s="134" t="s">
        <v>2</v>
      </c>
      <c r="V58" s="124"/>
      <c r="W58" s="124"/>
      <c r="X58" s="133" t="s">
        <v>83</v>
      </c>
      <c r="Y58" s="134" t="s">
        <v>23</v>
      </c>
      <c r="Z58" s="134" t="s">
        <v>0</v>
      </c>
      <c r="AA58" s="134" t="s">
        <v>2</v>
      </c>
      <c r="AB58" s="328"/>
    </row>
    <row r="59" spans="1:36" ht="13.5" customHeight="1">
      <c r="B59" s="344"/>
      <c r="C59" s="345"/>
      <c r="D59" s="345"/>
      <c r="E59" s="348" t="s">
        <v>374</v>
      </c>
      <c r="F59" s="348"/>
      <c r="G59" s="348"/>
      <c r="H59" s="437">
        <f>+H58+女子一覧印刷用!H58</f>
        <v>0</v>
      </c>
      <c r="I59" s="438"/>
      <c r="J59" s="348" t="s">
        <v>45</v>
      </c>
      <c r="K59" s="345"/>
      <c r="L59" s="345"/>
      <c r="M59" s="345"/>
      <c r="N59" s="346"/>
      <c r="P59" s="325"/>
      <c r="Q59">
        <v>1</v>
      </c>
      <c r="R59" s="316" t="str">
        <f>IF(VLOOKUP(MATCH(U56,リレー男子申込!$B$10:$B$63,0)+3+Q59,リレー男子申込!$A$10:$K$63,4)="","",VLOOKUP(MATCH(U56,リレー男子申込!$B$10:$B$63,0)+3+Q59,リレー男子申込!$A$10:$K$63,4))</f>
        <v/>
      </c>
      <c r="S59" s="316" t="str">
        <f>IF(VLOOKUP(MATCH(U56,リレー男子申込!$B$10:$B$63,0)+3+Q59,リレー男子申込!$A$10:$K$63,5)="","",VLOOKUP(MATCH(U56,リレー男子申込!$B$10:$B$63,0)+3+Q59,リレー男子申込!$A$10:$K$63,5))</f>
        <v/>
      </c>
      <c r="T59" s="316" t="str">
        <f>IF(VLOOKUP(MATCH(U56,リレー男子申込!$B$10:$B$63,0)+3+Q59,リレー男子申込!$A$10:$K$63,6)="","",VLOOKUP(MATCH(U56,リレー男子申込!$B$10:$B$63,0)+3+Q59,リレー男子申込!$A$10:$K$63,6))</f>
        <v/>
      </c>
      <c r="U59" s="416" t="str">
        <f>IF(VLOOKUP(MATCH(U56,リレー男子申込!$B$10:$B$63,0)+1,リレー男子申込!$A$10:$K$63,4)="","",VLOOKUP(MATCH(U56,リレー男子申込!$B$10:$B$63,0)+1,リレー男子申込!$A$10:$K$63,4))</f>
        <v/>
      </c>
      <c r="W59">
        <v>1</v>
      </c>
      <c r="X59" s="316" t="str">
        <f>IF(VLOOKUP(MATCH(AA56,リレー男子申込!$B$10:$B$63,0)+3+W59,リレー男子申込!$A$10:$K$63,9)="","",VLOOKUP(MATCH(AA56,リレー男子申込!$B$10:$B$63,0)+3+W59,リレー男子申込!$A$10:$K$63,9))</f>
        <v/>
      </c>
      <c r="Y59" s="316" t="str">
        <f>IF(VLOOKUP(MATCH(AA56,リレー男子申込!$B$10:$B$63,0)+3+W59,リレー男子申込!$A$10:$K$63,10)="","",VLOOKUP(MATCH(AA56,リレー男子申込!$B$10:$B$63,0)+3+W59,リレー男子申込!$A$10:$K$63,10))</f>
        <v/>
      </c>
      <c r="Z59" s="316" t="str">
        <f>IF(VLOOKUP(MATCH(AA56,リレー男子申込!$B$10:$B$63,0)+3+W59,リレー男子申込!$A$10:$K$63,11)="","",VLOOKUP(MATCH(AA56,リレー男子申込!$B$10:$B$63,0)+3+W59,リレー男子申込!$A$10:$K$63,11))</f>
        <v/>
      </c>
      <c r="AA59" s="416" t="str">
        <f>IF(VLOOKUP(MATCH(AA56,リレー男子申込!$B$10:$B$63,0)+1,リレー男子申込!$A$10:$K$63,9)="","",VLOOKUP(MATCH(AA56,リレー男子申込!$B$10:$B$63,0)+1,リレー男子申込!$A$10:$K$63,9))</f>
        <v/>
      </c>
      <c r="AB59" s="328"/>
      <c r="AJ59" s="19">
        <f>IF(Y57="",0,1)</f>
        <v>0</v>
      </c>
    </row>
    <row r="60" spans="1:36" ht="14.25">
      <c r="A60" s="121">
        <v>13.5</v>
      </c>
      <c r="B60" s="178" t="s">
        <v>33</v>
      </c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P60" s="325"/>
      <c r="Q60">
        <v>2</v>
      </c>
      <c r="R60" s="316" t="str">
        <f>IF(VLOOKUP(MATCH(U56,リレー男子申込!$B$10:$B$63,0)+3+Q60,リレー男子申込!$A$10:$K$63,4)="","",VLOOKUP(MATCH(U56,リレー男子申込!$B$10:$B$63,0)+3+Q60,リレー男子申込!$A$10:$K$63,4))</f>
        <v/>
      </c>
      <c r="S60" s="316" t="str">
        <f>IF(VLOOKUP(MATCH(U56,リレー男子申込!$B$10:$B$63,0)+3+Q60,リレー男子申込!$A$10:$K$63,5)="","",VLOOKUP(MATCH(U56,リレー男子申込!$B$10:$B$63,0)+3+Q60,リレー男子申込!$A$10:$K$63,5))</f>
        <v/>
      </c>
      <c r="T60" s="316" t="str">
        <f>IF(VLOOKUP(MATCH(U56,リレー男子申込!$B$10:$B$63,0)+3+Q60,リレー男子申込!$A$10:$K$63,6)="","",VLOOKUP(MATCH(U56,リレー男子申込!$B$10:$B$63,0)+3+Q60,リレー男子申込!$A$10:$K$63,6))</f>
        <v/>
      </c>
      <c r="U60" s="417"/>
      <c r="W60">
        <v>2</v>
      </c>
      <c r="X60" s="316" t="str">
        <f>IF(VLOOKUP(MATCH(AA56,リレー男子申込!$B$10:$B$63,0)+3+W60,リレー男子申込!$A$10:$K$63,9)="","",VLOOKUP(MATCH(AA56,リレー男子申込!$B$10:$B$63,0)+3+W60,リレー男子申込!$A$10:$K$63,9))</f>
        <v/>
      </c>
      <c r="Y60" s="316" t="str">
        <f>IF(VLOOKUP(MATCH(AA56,リレー男子申込!$B$10:$B$63,0)+3+W60,リレー男子申込!$A$10:$K$63,10)="","",VLOOKUP(MATCH(AA56,リレー男子申込!$B$10:$B$63,0)+3+W60,リレー男子申込!$A$10:$K$63,10))</f>
        <v/>
      </c>
      <c r="Z60" s="316" t="str">
        <f>IF(VLOOKUP(MATCH(AA56,リレー男子申込!$B$10:$B$63,0)+3+W60,リレー男子申込!$A$10:$K$63,11)="","",VLOOKUP(MATCH(AA56,リレー男子申込!$B$10:$B$63,0)+3+W60,リレー男子申込!$A$10:$K$63,11))</f>
        <v/>
      </c>
      <c r="AA60" s="417"/>
      <c r="AB60" s="328"/>
    </row>
    <row r="61" spans="1:36" ht="15.75" customHeight="1">
      <c r="A61" s="121">
        <v>15.75</v>
      </c>
      <c r="B61" s="178"/>
      <c r="C61" s="180"/>
      <c r="D61" s="180"/>
      <c r="E61" s="180" t="str">
        <f>E6</f>
        <v>　　浜田ジュニア陸上　参加申込シート　（中学男子）</v>
      </c>
      <c r="F61" s="180"/>
      <c r="G61" s="180"/>
      <c r="H61" s="180"/>
      <c r="I61" s="180"/>
      <c r="J61" s="178"/>
      <c r="K61" s="181"/>
      <c r="L61" s="181"/>
      <c r="M61" s="181"/>
      <c r="N61" s="181"/>
      <c r="P61" s="325"/>
      <c r="Q61">
        <v>3</v>
      </c>
      <c r="R61" s="316" t="str">
        <f>IF(VLOOKUP(MATCH(U56,リレー男子申込!$B$10:$B$63,0)+3+Q61,リレー男子申込!$A$10:$K$63,4)="","",VLOOKUP(MATCH(U56,リレー男子申込!$B$10:$B$63,0)+3+Q61,リレー男子申込!$A$10:$K$63,4))</f>
        <v/>
      </c>
      <c r="S61" s="316" t="str">
        <f>IF(VLOOKUP(MATCH(U56,リレー男子申込!$B$10:$B$63,0)+3+Q61,リレー男子申込!$A$10:$K$63,5)="","",VLOOKUP(MATCH(U56,リレー男子申込!$B$10:$B$63,0)+3+Q61,リレー男子申込!$A$10:$K$63,5))</f>
        <v/>
      </c>
      <c r="T61" s="316" t="str">
        <f>IF(VLOOKUP(MATCH(U56,リレー男子申込!$B$10:$B$63,0)+3+Q61,リレー男子申込!$A$10:$K$63,6)="","",VLOOKUP(MATCH(U56,リレー男子申込!$B$10:$B$63,0)+3+Q61,リレー男子申込!$A$10:$K$63,6))</f>
        <v/>
      </c>
      <c r="U61" s="417"/>
      <c r="W61">
        <v>3</v>
      </c>
      <c r="X61" s="316" t="str">
        <f>IF(VLOOKUP(MATCH(AA56,リレー男子申込!$B$10:$B$63,0)+3+W61,リレー男子申込!$A$10:$K$63,9)="","",VLOOKUP(MATCH(AA56,リレー男子申込!$B$10:$B$63,0)+3+W61,リレー男子申込!$A$10:$K$63,9))</f>
        <v/>
      </c>
      <c r="Y61" s="316" t="str">
        <f>IF(VLOOKUP(MATCH(AA56,リレー男子申込!$B$10:$B$63,0)+3+W61,リレー男子申込!$A$10:$K$63,10)="","",VLOOKUP(MATCH(AA56,リレー男子申込!$B$10:$B$63,0)+3+W61,リレー男子申込!$A$10:$K$63,10))</f>
        <v/>
      </c>
      <c r="Z61" s="316" t="str">
        <f>IF(VLOOKUP(MATCH(AA56,リレー男子申込!$B$10:$B$63,0)+3+W61,リレー男子申込!$A$10:$K$63,11)="","",VLOOKUP(MATCH(AA56,リレー男子申込!$B$10:$B$63,0)+3+W61,リレー男子申込!$A$10:$K$63,11))</f>
        <v/>
      </c>
      <c r="AA61" s="417"/>
      <c r="AB61" s="328"/>
      <c r="AJ61" s="19">
        <f>IF(AE57="",0,1)</f>
        <v>0</v>
      </c>
    </row>
    <row r="62" spans="1:36">
      <c r="A62" s="121">
        <v>13.5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P62" s="325"/>
      <c r="Q62">
        <v>4</v>
      </c>
      <c r="R62" s="316" t="str">
        <f>IF(VLOOKUP(MATCH(U56,リレー男子申込!$B$10:$B$63,0)+3+Q62,リレー男子申込!$A$10:$K$63,4)="","",VLOOKUP(MATCH(U56,リレー男子申込!$B$10:$B$63,0)+3+Q62,リレー男子申込!$A$10:$K$63,4))</f>
        <v/>
      </c>
      <c r="S62" s="316" t="str">
        <f>IF(VLOOKUP(MATCH(U56,リレー男子申込!$B$10:$B$63,0)+3+Q62,リレー男子申込!$A$10:$K$63,5)="","",VLOOKUP(MATCH(U56,リレー男子申込!$B$10:$B$63,0)+3+Q62,リレー男子申込!$A$10:$K$63,5))</f>
        <v/>
      </c>
      <c r="T62" s="316" t="str">
        <f>IF(VLOOKUP(MATCH(U56,リレー男子申込!$B$10:$B$63,0)+3+Q62,リレー男子申込!$A$10:$K$63,6)="","",VLOOKUP(MATCH(U56,リレー男子申込!$B$10:$B$63,0)+3+Q62,リレー男子申込!$A$10:$K$63,6))</f>
        <v/>
      </c>
      <c r="U62" s="417"/>
      <c r="W62">
        <v>4</v>
      </c>
      <c r="X62" s="316" t="str">
        <f>IF(VLOOKUP(MATCH(AA56,リレー男子申込!$B$10:$B$63,0)+3+W62,リレー男子申込!$A$10:$K$63,9)="","",VLOOKUP(MATCH(AA56,リレー男子申込!$B$10:$B$63,0)+3+W62,リレー男子申込!$A$10:$K$63,9))</f>
        <v/>
      </c>
      <c r="Y62" s="316" t="str">
        <f>IF(VLOOKUP(MATCH(AA56,リレー男子申込!$B$10:$B$63,0)+3+W62,リレー男子申込!$A$10:$K$63,10)="","",VLOOKUP(MATCH(AA56,リレー男子申込!$B$10:$B$63,0)+3+W62,リレー男子申込!$A$10:$K$63,10))</f>
        <v/>
      </c>
      <c r="Z62" s="316" t="str">
        <f>IF(VLOOKUP(MATCH(AA56,リレー男子申込!$B$10:$B$63,0)+3+W62,リレー男子申込!$A$10:$K$63,11)="","",VLOOKUP(MATCH(AA56,リレー男子申込!$B$10:$B$63,0)+3+W62,リレー男子申込!$A$10:$K$63,11))</f>
        <v/>
      </c>
      <c r="AA62" s="417"/>
      <c r="AB62" s="328"/>
    </row>
    <row r="63" spans="1:36">
      <c r="A63" s="121">
        <v>13.5</v>
      </c>
      <c r="B63" s="178"/>
      <c r="C63" s="182" t="str">
        <f>C8</f>
        <v>　　　　年　　　月　　　日</v>
      </c>
      <c r="D63" s="183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P63" s="325"/>
      <c r="Q63">
        <v>5</v>
      </c>
      <c r="R63" s="316" t="str">
        <f>IF(VLOOKUP(MATCH(U56,リレー男子申込!$B$10:$B$63,0)+3+Q63,リレー男子申込!$A$10:$K$63,4)="","",VLOOKUP(MATCH(U56,リレー男子申込!$B$10:$B$63,0)+3+Q63,リレー男子申込!$A$10:$K$63,4))</f>
        <v/>
      </c>
      <c r="S63" s="316" t="str">
        <f>IF(VLOOKUP(MATCH(U56,リレー男子申込!$B$10:$B$63,0)+3+Q63,リレー男子申込!$A$10:$K$63,5)="","",VLOOKUP(MATCH(U56,リレー男子申込!$B$10:$B$63,0)+3+Q63,リレー男子申込!$A$10:$K$63,5))</f>
        <v/>
      </c>
      <c r="T63" s="316" t="str">
        <f>IF(VLOOKUP(MATCH(U56,リレー男子申込!$B$10:$B$63,0)+3+Q63,リレー男子申込!$A$10:$K$63,6)="","",VLOOKUP(MATCH(U56,リレー男子申込!$B$10:$B$63,0)+3+Q63,リレー男子申込!$A$10:$K$63,6))</f>
        <v/>
      </c>
      <c r="U63" s="417"/>
      <c r="W63">
        <v>5</v>
      </c>
      <c r="X63" s="316" t="str">
        <f>IF(VLOOKUP(MATCH(AA56,リレー男子申込!$B$10:$B$63,0)+3+W63,リレー男子申込!$A$10:$K$63,9)="","",VLOOKUP(MATCH(AA56,リレー男子申込!$B$10:$B$63,0)+3+W63,リレー男子申込!$A$10:$K$63,9))</f>
        <v/>
      </c>
      <c r="Y63" s="316" t="str">
        <f>IF(VLOOKUP(MATCH(AA56,リレー男子申込!$B$10:$B$63,0)+3+W63,リレー男子申込!$A$10:$K$63,10)="","",VLOOKUP(MATCH(AA56,リレー男子申込!$B$10:$B$63,0)+3+W63,リレー男子申込!$A$10:$K$63,10))</f>
        <v/>
      </c>
      <c r="Z63" s="316" t="str">
        <f>IF(VLOOKUP(MATCH(AA56,リレー男子申込!$B$10:$B$63,0)+3+W63,リレー男子申込!$A$10:$K$63,11)="","",VLOOKUP(MATCH(AA56,リレー男子申込!$B$10:$B$63,0)+3+W63,リレー男子申込!$A$10:$K$63,11))</f>
        <v/>
      </c>
      <c r="AA63" s="417"/>
      <c r="AB63" s="328"/>
    </row>
    <row r="64" spans="1:36" ht="17.25" customHeight="1">
      <c r="A64" s="121">
        <v>17.25</v>
      </c>
      <c r="B64" s="178"/>
      <c r="C64" s="178"/>
      <c r="D64" s="178"/>
      <c r="E64" s="178"/>
      <c r="F64" s="184"/>
      <c r="G64" s="184"/>
      <c r="H64" s="178"/>
      <c r="I64" s="185" t="s">
        <v>35</v>
      </c>
      <c r="J64" s="425"/>
      <c r="K64" s="422"/>
      <c r="L64" s="422"/>
      <c r="M64" s="178"/>
      <c r="N64" s="178"/>
      <c r="P64" s="325"/>
      <c r="Q64">
        <v>6</v>
      </c>
      <c r="R64" s="316" t="str">
        <f>IF(VLOOKUP(MATCH(U56,リレー男子申込!$B$10:$B$63,0)+3+Q64,リレー男子申込!$A$10:$K$63,4)="","",VLOOKUP(MATCH(U56,リレー男子申込!$B$10:$B$63,0)+3+Q64,リレー男子申込!$A$10:$K$63,4))</f>
        <v/>
      </c>
      <c r="S64" s="316" t="str">
        <f>IF(VLOOKUP(MATCH(U56,リレー男子申込!$B$10:$B$63,0)+3+Q64,リレー男子申込!$A$10:$K$63,5)="","",VLOOKUP(MATCH(U56,リレー男子申込!$B$10:$B$63,0)+3+Q64,リレー男子申込!$A$10:$K$63,5))</f>
        <v/>
      </c>
      <c r="T64" s="316" t="str">
        <f>IF(VLOOKUP(MATCH(U56,リレー男子申込!$B$10:$B$63,0)+3+Q64,リレー男子申込!$A$10:$K$63,6)="","",VLOOKUP(MATCH(U56,リレー男子申込!$B$10:$B$63,0)+3+Q64,リレー男子申込!$A$10:$K$63,6))</f>
        <v/>
      </c>
      <c r="U64" s="418"/>
      <c r="W64">
        <v>6</v>
      </c>
      <c r="X64" s="316" t="str">
        <f>IF(VLOOKUP(MATCH(AA56,リレー男子申込!$B$10:$B$63,0)+3+W64,リレー男子申込!$A$10:$K$63,9)="","",VLOOKUP(MATCH(AA56,リレー男子申込!$B$10:$B$63,0)+3+W64,リレー男子申込!$A$10:$K$63,9))</f>
        <v/>
      </c>
      <c r="Y64" s="316" t="str">
        <f>IF(VLOOKUP(MATCH(AA56,リレー男子申込!$B$10:$B$63,0)+3+W64,リレー男子申込!$A$10:$K$63,10)="","",VLOOKUP(MATCH(AA56,リレー男子申込!$B$10:$B$63,0)+3+W64,リレー男子申込!$A$10:$K$63,10))</f>
        <v/>
      </c>
      <c r="Z64" s="316" t="str">
        <f>IF(VLOOKUP(MATCH(AA56,リレー男子申込!$B$10:$B$63,0)+3+W64,リレー男子申込!$A$10:$K$63,11)="","",VLOOKUP(MATCH(AA56,リレー男子申込!$B$10:$B$63,0)+3+W64,リレー男子申込!$A$10:$K$63,11))</f>
        <v/>
      </c>
      <c r="AA64" s="418"/>
      <c r="AB64" s="328"/>
    </row>
    <row r="65" spans="1:36" ht="6.75" customHeight="1">
      <c r="A65" s="121">
        <v>6.75</v>
      </c>
      <c r="B65" s="178"/>
      <c r="C65" s="178"/>
      <c r="D65" s="186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P65" s="332"/>
      <c r="Q65" s="333"/>
      <c r="R65" s="333"/>
      <c r="S65" s="333"/>
      <c r="T65" s="333"/>
      <c r="U65" s="333"/>
      <c r="V65" s="333"/>
      <c r="W65" s="333"/>
      <c r="X65" s="333"/>
      <c r="Y65" s="333"/>
      <c r="Z65" s="333"/>
      <c r="AA65" s="333"/>
      <c r="AB65" s="334"/>
    </row>
    <row r="66" spans="1:36" ht="26.25" customHeight="1">
      <c r="A66" s="121">
        <v>26.25</v>
      </c>
      <c r="B66" s="178"/>
      <c r="C66" s="187" t="s">
        <v>36</v>
      </c>
      <c r="D66" s="439" t="str">
        <f>D11</f>
        <v>〒　</v>
      </c>
      <c r="E66" s="436"/>
      <c r="F66" s="436"/>
      <c r="G66" s="436"/>
      <c r="H66" s="436"/>
      <c r="I66" s="185" t="s">
        <v>37</v>
      </c>
      <c r="J66" s="440" t="str">
        <f>J11</f>
        <v xml:space="preserve">     </v>
      </c>
      <c r="K66" s="440"/>
      <c r="L66" s="440"/>
      <c r="M66" s="440"/>
      <c r="N66" s="184"/>
      <c r="AJ66">
        <f>SUM(AJ17:AJ64)</f>
        <v>0</v>
      </c>
    </row>
    <row r="67" spans="1:36" ht="21" customHeight="1">
      <c r="A67" s="121">
        <v>21</v>
      </c>
      <c r="B67" s="178"/>
      <c r="C67" s="436" t="str">
        <f>C12</f>
        <v xml:space="preserve">   </v>
      </c>
      <c r="D67" s="436"/>
      <c r="E67" s="436"/>
      <c r="F67" s="436"/>
      <c r="G67" s="436"/>
      <c r="H67" s="436"/>
      <c r="I67" s="188" t="s">
        <v>38</v>
      </c>
      <c r="J67" s="436">
        <f>J12</f>
        <v>0</v>
      </c>
      <c r="K67" s="436"/>
      <c r="L67" s="436"/>
      <c r="M67" s="436"/>
      <c r="N67" s="178"/>
    </row>
    <row r="68" spans="1:36" ht="21" customHeight="1">
      <c r="A68" s="121">
        <v>21</v>
      </c>
      <c r="B68" s="178"/>
      <c r="C68" s="423" t="s">
        <v>77</v>
      </c>
      <c r="D68" s="424" t="s">
        <v>1</v>
      </c>
      <c r="E68" s="425" t="s">
        <v>78</v>
      </c>
      <c r="F68" s="424" t="s">
        <v>0</v>
      </c>
      <c r="G68" s="425" t="s">
        <v>41</v>
      </c>
      <c r="H68" s="424"/>
      <c r="I68" s="424"/>
      <c r="J68" s="424"/>
      <c r="K68" s="424"/>
      <c r="L68" s="424"/>
      <c r="M68" s="424"/>
      <c r="N68" s="184"/>
    </row>
    <row r="69" spans="1:36" ht="21" customHeight="1">
      <c r="A69" s="121">
        <v>21</v>
      </c>
      <c r="B69" s="178"/>
      <c r="C69" s="423"/>
      <c r="D69" s="424"/>
      <c r="E69" s="425"/>
      <c r="F69" s="424"/>
      <c r="G69" s="427" t="s">
        <v>42</v>
      </c>
      <c r="H69" s="426" t="s">
        <v>43</v>
      </c>
      <c r="I69" s="426"/>
      <c r="J69" s="426"/>
      <c r="K69" s="426"/>
      <c r="L69" s="426"/>
      <c r="M69" s="423" t="s">
        <v>48</v>
      </c>
      <c r="N69" s="189"/>
    </row>
    <row r="70" spans="1:36" ht="27" customHeight="1">
      <c r="A70" s="121">
        <v>27</v>
      </c>
      <c r="B70" s="178"/>
      <c r="C70" s="423"/>
      <c r="D70" s="424"/>
      <c r="E70" s="425"/>
      <c r="F70" s="424"/>
      <c r="G70" s="427"/>
      <c r="H70" s="426"/>
      <c r="I70" s="426"/>
      <c r="J70" s="426"/>
      <c r="K70" s="426"/>
      <c r="L70" s="426"/>
      <c r="M70" s="426"/>
      <c r="N70" s="189"/>
    </row>
    <row r="71" spans="1:36" ht="15" customHeight="1">
      <c r="B71" s="190">
        <v>41</v>
      </c>
      <c r="C71" s="181" t="s">
        <v>62</v>
      </c>
      <c r="D71" s="178" t="s">
        <v>62</v>
      </c>
      <c r="E71" s="191" t="s">
        <v>62</v>
      </c>
      <c r="F71" s="181" t="s">
        <v>62</v>
      </c>
      <c r="G71" s="181" t="s">
        <v>62</v>
      </c>
      <c r="H71" s="422" t="s">
        <v>62</v>
      </c>
      <c r="I71" s="422" t="s">
        <v>62</v>
      </c>
      <c r="J71" s="422" t="s">
        <v>62</v>
      </c>
      <c r="K71" s="422" t="s">
        <v>62</v>
      </c>
      <c r="L71" s="422" t="s">
        <v>62</v>
      </c>
      <c r="M71" s="181" t="s">
        <v>62</v>
      </c>
      <c r="N71" s="181"/>
    </row>
    <row r="72" spans="1:36" ht="15" customHeight="1">
      <c r="B72" s="190">
        <f t="shared" ref="B72:B110" si="1">B71+1</f>
        <v>42</v>
      </c>
      <c r="C72" s="181" t="s">
        <v>62</v>
      </c>
      <c r="D72" s="178" t="s">
        <v>62</v>
      </c>
      <c r="E72" s="191" t="s">
        <v>62</v>
      </c>
      <c r="F72" s="181" t="s">
        <v>62</v>
      </c>
      <c r="G72" s="181" t="s">
        <v>62</v>
      </c>
      <c r="H72" s="422" t="s">
        <v>62</v>
      </c>
      <c r="I72" s="422" t="s">
        <v>62</v>
      </c>
      <c r="J72" s="422" t="s">
        <v>62</v>
      </c>
      <c r="K72" s="422" t="s">
        <v>62</v>
      </c>
      <c r="L72" s="422" t="s">
        <v>62</v>
      </c>
      <c r="M72" s="181" t="s">
        <v>62</v>
      </c>
      <c r="N72" s="181"/>
    </row>
    <row r="73" spans="1:36" ht="15" customHeight="1">
      <c r="B73" s="190">
        <f t="shared" si="1"/>
        <v>43</v>
      </c>
      <c r="C73" s="181" t="s">
        <v>62</v>
      </c>
      <c r="D73" s="178" t="s">
        <v>62</v>
      </c>
      <c r="E73" s="191" t="s">
        <v>62</v>
      </c>
      <c r="F73" s="181" t="s">
        <v>62</v>
      </c>
      <c r="G73" s="181" t="s">
        <v>62</v>
      </c>
      <c r="H73" s="422" t="s">
        <v>62</v>
      </c>
      <c r="I73" s="422" t="s">
        <v>62</v>
      </c>
      <c r="J73" s="422" t="s">
        <v>62</v>
      </c>
      <c r="K73" s="422" t="s">
        <v>62</v>
      </c>
      <c r="L73" s="422" t="s">
        <v>62</v>
      </c>
      <c r="M73" s="181" t="s">
        <v>62</v>
      </c>
      <c r="N73" s="181"/>
    </row>
    <row r="74" spans="1:36" ht="15" customHeight="1">
      <c r="B74" s="190">
        <f t="shared" si="1"/>
        <v>44</v>
      </c>
      <c r="C74" s="181" t="s">
        <v>62</v>
      </c>
      <c r="D74" s="178" t="s">
        <v>62</v>
      </c>
      <c r="E74" s="191" t="s">
        <v>62</v>
      </c>
      <c r="F74" s="181" t="s">
        <v>62</v>
      </c>
      <c r="G74" s="181" t="s">
        <v>62</v>
      </c>
      <c r="H74" s="422" t="s">
        <v>62</v>
      </c>
      <c r="I74" s="422" t="s">
        <v>62</v>
      </c>
      <c r="J74" s="422" t="s">
        <v>62</v>
      </c>
      <c r="K74" s="422" t="s">
        <v>62</v>
      </c>
      <c r="L74" s="422" t="s">
        <v>62</v>
      </c>
      <c r="M74" s="181" t="s">
        <v>62</v>
      </c>
      <c r="N74" s="181"/>
    </row>
    <row r="75" spans="1:36" ht="15" customHeight="1">
      <c r="B75" s="190">
        <f t="shared" si="1"/>
        <v>45</v>
      </c>
      <c r="C75" s="181" t="s">
        <v>62</v>
      </c>
      <c r="D75" s="178" t="s">
        <v>62</v>
      </c>
      <c r="E75" s="191" t="s">
        <v>62</v>
      </c>
      <c r="F75" s="181" t="s">
        <v>62</v>
      </c>
      <c r="G75" s="181" t="s">
        <v>62</v>
      </c>
      <c r="H75" s="422" t="s">
        <v>62</v>
      </c>
      <c r="I75" s="422" t="s">
        <v>62</v>
      </c>
      <c r="J75" s="422" t="s">
        <v>62</v>
      </c>
      <c r="K75" s="422" t="s">
        <v>62</v>
      </c>
      <c r="L75" s="422" t="s">
        <v>62</v>
      </c>
      <c r="M75" s="181" t="s">
        <v>62</v>
      </c>
      <c r="N75" s="181"/>
    </row>
    <row r="76" spans="1:36" ht="15" customHeight="1">
      <c r="B76" s="190">
        <f t="shared" si="1"/>
        <v>46</v>
      </c>
      <c r="C76" s="181" t="s">
        <v>62</v>
      </c>
      <c r="D76" s="178" t="s">
        <v>62</v>
      </c>
      <c r="E76" s="191" t="s">
        <v>62</v>
      </c>
      <c r="F76" s="181" t="s">
        <v>62</v>
      </c>
      <c r="G76" s="181" t="s">
        <v>62</v>
      </c>
      <c r="H76" s="422" t="s">
        <v>62</v>
      </c>
      <c r="I76" s="422" t="s">
        <v>62</v>
      </c>
      <c r="J76" s="422" t="s">
        <v>62</v>
      </c>
      <c r="K76" s="422" t="s">
        <v>62</v>
      </c>
      <c r="L76" s="422" t="s">
        <v>62</v>
      </c>
      <c r="M76" s="181" t="s">
        <v>62</v>
      </c>
      <c r="N76" s="181"/>
    </row>
    <row r="77" spans="1:36" ht="15" customHeight="1">
      <c r="B77" s="190">
        <f t="shared" si="1"/>
        <v>47</v>
      </c>
      <c r="C77" s="181" t="s">
        <v>62</v>
      </c>
      <c r="D77" s="178" t="s">
        <v>62</v>
      </c>
      <c r="E77" s="191" t="s">
        <v>62</v>
      </c>
      <c r="F77" s="181" t="s">
        <v>62</v>
      </c>
      <c r="G77" s="181" t="s">
        <v>62</v>
      </c>
      <c r="H77" s="422" t="s">
        <v>62</v>
      </c>
      <c r="I77" s="422" t="s">
        <v>62</v>
      </c>
      <c r="J77" s="422" t="s">
        <v>62</v>
      </c>
      <c r="K77" s="422" t="s">
        <v>62</v>
      </c>
      <c r="L77" s="422" t="s">
        <v>62</v>
      </c>
      <c r="M77" s="181" t="s">
        <v>62</v>
      </c>
      <c r="N77" s="181"/>
    </row>
    <row r="78" spans="1:36" ht="15" customHeight="1">
      <c r="B78" s="190">
        <f t="shared" si="1"/>
        <v>48</v>
      </c>
      <c r="C78" s="181" t="s">
        <v>62</v>
      </c>
      <c r="D78" s="178" t="s">
        <v>62</v>
      </c>
      <c r="E78" s="191" t="s">
        <v>62</v>
      </c>
      <c r="F78" s="181" t="s">
        <v>62</v>
      </c>
      <c r="G78" s="181" t="s">
        <v>62</v>
      </c>
      <c r="H78" s="422" t="s">
        <v>62</v>
      </c>
      <c r="I78" s="422" t="s">
        <v>62</v>
      </c>
      <c r="J78" s="422" t="s">
        <v>62</v>
      </c>
      <c r="K78" s="422" t="s">
        <v>62</v>
      </c>
      <c r="L78" s="422" t="s">
        <v>62</v>
      </c>
      <c r="M78" s="181" t="s">
        <v>62</v>
      </c>
      <c r="N78" s="181"/>
    </row>
    <row r="79" spans="1:36" ht="15" customHeight="1">
      <c r="B79" s="190">
        <f t="shared" si="1"/>
        <v>49</v>
      </c>
      <c r="C79" s="181" t="s">
        <v>62</v>
      </c>
      <c r="D79" s="178" t="s">
        <v>62</v>
      </c>
      <c r="E79" s="191" t="s">
        <v>62</v>
      </c>
      <c r="F79" s="181" t="s">
        <v>62</v>
      </c>
      <c r="G79" s="181" t="s">
        <v>62</v>
      </c>
      <c r="H79" s="422" t="s">
        <v>62</v>
      </c>
      <c r="I79" s="422" t="s">
        <v>62</v>
      </c>
      <c r="J79" s="422" t="s">
        <v>62</v>
      </c>
      <c r="K79" s="422" t="s">
        <v>62</v>
      </c>
      <c r="L79" s="422" t="s">
        <v>62</v>
      </c>
      <c r="M79" s="181" t="s">
        <v>62</v>
      </c>
      <c r="N79" s="181"/>
    </row>
    <row r="80" spans="1:36" ht="15" customHeight="1">
      <c r="B80" s="190">
        <f t="shared" si="1"/>
        <v>50</v>
      </c>
      <c r="C80" s="181" t="s">
        <v>62</v>
      </c>
      <c r="D80" s="178" t="s">
        <v>62</v>
      </c>
      <c r="E80" s="191" t="s">
        <v>62</v>
      </c>
      <c r="F80" s="181" t="s">
        <v>62</v>
      </c>
      <c r="G80" s="181" t="s">
        <v>62</v>
      </c>
      <c r="H80" s="422" t="s">
        <v>62</v>
      </c>
      <c r="I80" s="422" t="s">
        <v>62</v>
      </c>
      <c r="J80" s="422" t="s">
        <v>62</v>
      </c>
      <c r="K80" s="422" t="s">
        <v>62</v>
      </c>
      <c r="L80" s="422" t="s">
        <v>62</v>
      </c>
      <c r="M80" s="181" t="s">
        <v>62</v>
      </c>
      <c r="N80" s="181"/>
    </row>
    <row r="81" spans="2:14" ht="15" customHeight="1">
      <c r="B81" s="190">
        <f t="shared" si="1"/>
        <v>51</v>
      </c>
      <c r="C81" s="181" t="s">
        <v>62</v>
      </c>
      <c r="D81" s="178" t="s">
        <v>62</v>
      </c>
      <c r="E81" s="191" t="s">
        <v>62</v>
      </c>
      <c r="F81" s="181" t="s">
        <v>62</v>
      </c>
      <c r="G81" s="181" t="s">
        <v>62</v>
      </c>
      <c r="H81" s="422" t="s">
        <v>62</v>
      </c>
      <c r="I81" s="422" t="s">
        <v>62</v>
      </c>
      <c r="J81" s="422" t="s">
        <v>62</v>
      </c>
      <c r="K81" s="422" t="s">
        <v>62</v>
      </c>
      <c r="L81" s="422" t="s">
        <v>62</v>
      </c>
      <c r="M81" s="181" t="s">
        <v>62</v>
      </c>
      <c r="N81" s="181"/>
    </row>
    <row r="82" spans="2:14" ht="15" customHeight="1">
      <c r="B82" s="190">
        <f t="shared" si="1"/>
        <v>52</v>
      </c>
      <c r="C82" s="181" t="s">
        <v>62</v>
      </c>
      <c r="D82" s="178" t="s">
        <v>62</v>
      </c>
      <c r="E82" s="191" t="s">
        <v>62</v>
      </c>
      <c r="F82" s="181" t="s">
        <v>62</v>
      </c>
      <c r="G82" s="181" t="s">
        <v>62</v>
      </c>
      <c r="H82" s="422" t="s">
        <v>62</v>
      </c>
      <c r="I82" s="422" t="s">
        <v>62</v>
      </c>
      <c r="J82" s="422" t="s">
        <v>62</v>
      </c>
      <c r="K82" s="422" t="s">
        <v>62</v>
      </c>
      <c r="L82" s="422" t="s">
        <v>62</v>
      </c>
      <c r="M82" s="181" t="s">
        <v>62</v>
      </c>
      <c r="N82" s="181"/>
    </row>
    <row r="83" spans="2:14" ht="15" customHeight="1">
      <c r="B83" s="190">
        <f t="shared" si="1"/>
        <v>53</v>
      </c>
      <c r="C83" s="181" t="s">
        <v>62</v>
      </c>
      <c r="D83" s="178" t="s">
        <v>62</v>
      </c>
      <c r="E83" s="191" t="s">
        <v>62</v>
      </c>
      <c r="F83" s="181" t="s">
        <v>62</v>
      </c>
      <c r="G83" s="181" t="s">
        <v>62</v>
      </c>
      <c r="H83" s="422" t="s">
        <v>62</v>
      </c>
      <c r="I83" s="422" t="s">
        <v>62</v>
      </c>
      <c r="J83" s="422" t="s">
        <v>62</v>
      </c>
      <c r="K83" s="422" t="s">
        <v>62</v>
      </c>
      <c r="L83" s="422" t="s">
        <v>62</v>
      </c>
      <c r="M83" s="181" t="s">
        <v>62</v>
      </c>
      <c r="N83" s="181"/>
    </row>
    <row r="84" spans="2:14" ht="15" customHeight="1">
      <c r="B84" s="190">
        <f t="shared" si="1"/>
        <v>54</v>
      </c>
      <c r="C84" s="181" t="s">
        <v>62</v>
      </c>
      <c r="D84" s="178" t="s">
        <v>62</v>
      </c>
      <c r="E84" s="191" t="s">
        <v>62</v>
      </c>
      <c r="F84" s="181" t="s">
        <v>62</v>
      </c>
      <c r="G84" s="181" t="s">
        <v>62</v>
      </c>
      <c r="H84" s="422" t="s">
        <v>62</v>
      </c>
      <c r="I84" s="422" t="s">
        <v>62</v>
      </c>
      <c r="J84" s="422" t="s">
        <v>62</v>
      </c>
      <c r="K84" s="422" t="s">
        <v>62</v>
      </c>
      <c r="L84" s="422" t="s">
        <v>62</v>
      </c>
      <c r="M84" s="181" t="s">
        <v>62</v>
      </c>
      <c r="N84" s="181"/>
    </row>
    <row r="85" spans="2:14" ht="15" customHeight="1">
      <c r="B85" s="190">
        <f t="shared" si="1"/>
        <v>55</v>
      </c>
      <c r="C85" s="181" t="s">
        <v>62</v>
      </c>
      <c r="D85" s="178" t="s">
        <v>62</v>
      </c>
      <c r="E85" s="191" t="s">
        <v>62</v>
      </c>
      <c r="F85" s="181" t="s">
        <v>62</v>
      </c>
      <c r="G85" s="181" t="s">
        <v>62</v>
      </c>
      <c r="H85" s="422" t="s">
        <v>62</v>
      </c>
      <c r="I85" s="422" t="s">
        <v>62</v>
      </c>
      <c r="J85" s="422" t="s">
        <v>62</v>
      </c>
      <c r="K85" s="422" t="s">
        <v>62</v>
      </c>
      <c r="L85" s="422" t="s">
        <v>62</v>
      </c>
      <c r="M85" s="181" t="s">
        <v>62</v>
      </c>
      <c r="N85" s="181"/>
    </row>
    <row r="86" spans="2:14" ht="15" customHeight="1">
      <c r="B86" s="190">
        <f t="shared" si="1"/>
        <v>56</v>
      </c>
      <c r="C86" s="181" t="s">
        <v>62</v>
      </c>
      <c r="D86" s="178" t="s">
        <v>62</v>
      </c>
      <c r="E86" s="191" t="s">
        <v>62</v>
      </c>
      <c r="F86" s="181" t="s">
        <v>62</v>
      </c>
      <c r="G86" s="181" t="s">
        <v>62</v>
      </c>
      <c r="H86" s="422" t="s">
        <v>62</v>
      </c>
      <c r="I86" s="422" t="s">
        <v>62</v>
      </c>
      <c r="J86" s="422" t="s">
        <v>62</v>
      </c>
      <c r="K86" s="422" t="s">
        <v>62</v>
      </c>
      <c r="L86" s="422" t="s">
        <v>62</v>
      </c>
      <c r="M86" s="181" t="s">
        <v>62</v>
      </c>
      <c r="N86" s="181"/>
    </row>
    <row r="87" spans="2:14" ht="15" customHeight="1">
      <c r="B87" s="190">
        <f t="shared" si="1"/>
        <v>57</v>
      </c>
      <c r="C87" s="181" t="s">
        <v>62</v>
      </c>
      <c r="D87" s="178" t="s">
        <v>62</v>
      </c>
      <c r="E87" s="191" t="s">
        <v>62</v>
      </c>
      <c r="F87" s="181" t="s">
        <v>62</v>
      </c>
      <c r="G87" s="181" t="s">
        <v>62</v>
      </c>
      <c r="H87" s="422" t="s">
        <v>62</v>
      </c>
      <c r="I87" s="422" t="s">
        <v>62</v>
      </c>
      <c r="J87" s="422" t="s">
        <v>62</v>
      </c>
      <c r="K87" s="422" t="s">
        <v>62</v>
      </c>
      <c r="L87" s="422" t="s">
        <v>62</v>
      </c>
      <c r="M87" s="181" t="s">
        <v>62</v>
      </c>
      <c r="N87" s="181"/>
    </row>
    <row r="88" spans="2:14" ht="15" customHeight="1">
      <c r="B88" s="190">
        <f t="shared" si="1"/>
        <v>58</v>
      </c>
      <c r="C88" s="181" t="s">
        <v>62</v>
      </c>
      <c r="D88" s="178" t="s">
        <v>62</v>
      </c>
      <c r="E88" s="191" t="s">
        <v>62</v>
      </c>
      <c r="F88" s="181" t="s">
        <v>62</v>
      </c>
      <c r="G88" s="181" t="s">
        <v>62</v>
      </c>
      <c r="H88" s="422" t="s">
        <v>62</v>
      </c>
      <c r="I88" s="422" t="s">
        <v>62</v>
      </c>
      <c r="J88" s="422" t="s">
        <v>62</v>
      </c>
      <c r="K88" s="422" t="s">
        <v>62</v>
      </c>
      <c r="L88" s="422" t="s">
        <v>62</v>
      </c>
      <c r="M88" s="181" t="s">
        <v>62</v>
      </c>
      <c r="N88" s="181"/>
    </row>
    <row r="89" spans="2:14" ht="15" customHeight="1">
      <c r="B89" s="190">
        <f t="shared" si="1"/>
        <v>59</v>
      </c>
      <c r="C89" s="181" t="s">
        <v>62</v>
      </c>
      <c r="D89" s="178" t="s">
        <v>62</v>
      </c>
      <c r="E89" s="191" t="s">
        <v>62</v>
      </c>
      <c r="F89" s="181" t="s">
        <v>62</v>
      </c>
      <c r="G89" s="181" t="s">
        <v>62</v>
      </c>
      <c r="H89" s="422" t="s">
        <v>62</v>
      </c>
      <c r="I89" s="422" t="s">
        <v>62</v>
      </c>
      <c r="J89" s="422" t="s">
        <v>62</v>
      </c>
      <c r="K89" s="422" t="s">
        <v>62</v>
      </c>
      <c r="L89" s="422" t="s">
        <v>62</v>
      </c>
      <c r="M89" s="181" t="s">
        <v>62</v>
      </c>
      <c r="N89" s="181"/>
    </row>
    <row r="90" spans="2:14" ht="15" customHeight="1">
      <c r="B90" s="190">
        <f t="shared" si="1"/>
        <v>60</v>
      </c>
      <c r="C90" s="181" t="s">
        <v>62</v>
      </c>
      <c r="D90" s="178" t="s">
        <v>62</v>
      </c>
      <c r="E90" s="191" t="s">
        <v>62</v>
      </c>
      <c r="F90" s="181" t="s">
        <v>62</v>
      </c>
      <c r="G90" s="181" t="s">
        <v>62</v>
      </c>
      <c r="H90" s="422" t="s">
        <v>62</v>
      </c>
      <c r="I90" s="422" t="s">
        <v>62</v>
      </c>
      <c r="J90" s="422" t="s">
        <v>62</v>
      </c>
      <c r="K90" s="422" t="s">
        <v>62</v>
      </c>
      <c r="L90" s="422" t="s">
        <v>62</v>
      </c>
      <c r="M90" s="181" t="s">
        <v>62</v>
      </c>
      <c r="N90" s="181"/>
    </row>
    <row r="91" spans="2:14" ht="15" customHeight="1">
      <c r="B91" s="190">
        <f t="shared" si="1"/>
        <v>61</v>
      </c>
      <c r="C91" s="181" t="s">
        <v>62</v>
      </c>
      <c r="D91" s="178" t="s">
        <v>62</v>
      </c>
      <c r="E91" s="191" t="s">
        <v>62</v>
      </c>
      <c r="F91" s="181" t="s">
        <v>62</v>
      </c>
      <c r="G91" s="181" t="s">
        <v>62</v>
      </c>
      <c r="H91" s="422" t="s">
        <v>62</v>
      </c>
      <c r="I91" s="422" t="s">
        <v>62</v>
      </c>
      <c r="J91" s="422" t="s">
        <v>62</v>
      </c>
      <c r="K91" s="422" t="s">
        <v>62</v>
      </c>
      <c r="L91" s="422" t="s">
        <v>62</v>
      </c>
      <c r="M91" s="181" t="s">
        <v>62</v>
      </c>
      <c r="N91" s="181"/>
    </row>
    <row r="92" spans="2:14" ht="15" customHeight="1">
      <c r="B92" s="190">
        <f t="shared" si="1"/>
        <v>62</v>
      </c>
      <c r="C92" s="181" t="s">
        <v>62</v>
      </c>
      <c r="D92" s="178" t="s">
        <v>62</v>
      </c>
      <c r="E92" s="191" t="s">
        <v>62</v>
      </c>
      <c r="F92" s="181" t="s">
        <v>62</v>
      </c>
      <c r="G92" s="181" t="s">
        <v>62</v>
      </c>
      <c r="H92" s="422" t="s">
        <v>62</v>
      </c>
      <c r="I92" s="422" t="s">
        <v>62</v>
      </c>
      <c r="J92" s="422" t="s">
        <v>62</v>
      </c>
      <c r="K92" s="422" t="s">
        <v>62</v>
      </c>
      <c r="L92" s="422" t="s">
        <v>62</v>
      </c>
      <c r="M92" s="181" t="s">
        <v>62</v>
      </c>
      <c r="N92" s="181"/>
    </row>
    <row r="93" spans="2:14" ht="15" customHeight="1">
      <c r="B93" s="190">
        <f t="shared" si="1"/>
        <v>63</v>
      </c>
      <c r="C93" s="181" t="s">
        <v>62</v>
      </c>
      <c r="D93" s="178" t="s">
        <v>62</v>
      </c>
      <c r="E93" s="191" t="s">
        <v>62</v>
      </c>
      <c r="F93" s="181" t="s">
        <v>62</v>
      </c>
      <c r="G93" s="181" t="s">
        <v>62</v>
      </c>
      <c r="H93" s="422" t="s">
        <v>62</v>
      </c>
      <c r="I93" s="422" t="s">
        <v>62</v>
      </c>
      <c r="J93" s="422" t="s">
        <v>62</v>
      </c>
      <c r="K93" s="422" t="s">
        <v>62</v>
      </c>
      <c r="L93" s="422" t="s">
        <v>62</v>
      </c>
      <c r="M93" s="181" t="s">
        <v>62</v>
      </c>
      <c r="N93" s="181"/>
    </row>
    <row r="94" spans="2:14" ht="15" customHeight="1">
      <c r="B94" s="190">
        <f t="shared" si="1"/>
        <v>64</v>
      </c>
      <c r="C94" s="181" t="s">
        <v>62</v>
      </c>
      <c r="D94" s="178" t="s">
        <v>62</v>
      </c>
      <c r="E94" s="191" t="s">
        <v>62</v>
      </c>
      <c r="F94" s="181" t="s">
        <v>62</v>
      </c>
      <c r="G94" s="181" t="s">
        <v>62</v>
      </c>
      <c r="H94" s="422" t="s">
        <v>62</v>
      </c>
      <c r="I94" s="422" t="s">
        <v>62</v>
      </c>
      <c r="J94" s="422" t="s">
        <v>62</v>
      </c>
      <c r="K94" s="422" t="s">
        <v>62</v>
      </c>
      <c r="L94" s="422" t="s">
        <v>62</v>
      </c>
      <c r="M94" s="181" t="s">
        <v>62</v>
      </c>
      <c r="N94" s="181"/>
    </row>
    <row r="95" spans="2:14" ht="15" customHeight="1">
      <c r="B95" s="190">
        <f t="shared" si="1"/>
        <v>65</v>
      </c>
      <c r="C95" s="181" t="s">
        <v>62</v>
      </c>
      <c r="D95" s="178" t="s">
        <v>62</v>
      </c>
      <c r="E95" s="191" t="s">
        <v>62</v>
      </c>
      <c r="F95" s="181" t="s">
        <v>62</v>
      </c>
      <c r="G95" s="181" t="s">
        <v>62</v>
      </c>
      <c r="H95" s="422" t="s">
        <v>62</v>
      </c>
      <c r="I95" s="422" t="s">
        <v>62</v>
      </c>
      <c r="J95" s="422" t="s">
        <v>62</v>
      </c>
      <c r="K95" s="422" t="s">
        <v>62</v>
      </c>
      <c r="L95" s="422" t="s">
        <v>62</v>
      </c>
      <c r="M95" s="181" t="s">
        <v>62</v>
      </c>
      <c r="N95" s="181"/>
    </row>
    <row r="96" spans="2:14" ht="15" customHeight="1">
      <c r="B96" s="190">
        <f t="shared" si="1"/>
        <v>66</v>
      </c>
      <c r="C96" s="181" t="s">
        <v>62</v>
      </c>
      <c r="D96" s="178" t="s">
        <v>62</v>
      </c>
      <c r="E96" s="191" t="s">
        <v>62</v>
      </c>
      <c r="F96" s="181" t="s">
        <v>62</v>
      </c>
      <c r="G96" s="181" t="s">
        <v>62</v>
      </c>
      <c r="H96" s="422" t="s">
        <v>62</v>
      </c>
      <c r="I96" s="422" t="s">
        <v>62</v>
      </c>
      <c r="J96" s="422" t="s">
        <v>62</v>
      </c>
      <c r="K96" s="422" t="s">
        <v>62</v>
      </c>
      <c r="L96" s="422" t="s">
        <v>62</v>
      </c>
      <c r="M96" s="181" t="s">
        <v>62</v>
      </c>
      <c r="N96" s="181"/>
    </row>
    <row r="97" spans="2:14" ht="15" customHeight="1">
      <c r="B97" s="190">
        <f t="shared" si="1"/>
        <v>67</v>
      </c>
      <c r="C97" s="181" t="s">
        <v>62</v>
      </c>
      <c r="D97" s="178" t="s">
        <v>62</v>
      </c>
      <c r="E97" s="191" t="s">
        <v>62</v>
      </c>
      <c r="F97" s="181" t="s">
        <v>62</v>
      </c>
      <c r="G97" s="181" t="s">
        <v>62</v>
      </c>
      <c r="H97" s="422" t="s">
        <v>62</v>
      </c>
      <c r="I97" s="422" t="s">
        <v>62</v>
      </c>
      <c r="J97" s="422" t="s">
        <v>62</v>
      </c>
      <c r="K97" s="422" t="s">
        <v>62</v>
      </c>
      <c r="L97" s="422" t="s">
        <v>62</v>
      </c>
      <c r="M97" s="181" t="s">
        <v>62</v>
      </c>
      <c r="N97" s="181"/>
    </row>
    <row r="98" spans="2:14" ht="15" customHeight="1">
      <c r="B98" s="190">
        <f t="shared" si="1"/>
        <v>68</v>
      </c>
      <c r="C98" s="181" t="s">
        <v>62</v>
      </c>
      <c r="D98" s="178" t="s">
        <v>62</v>
      </c>
      <c r="E98" s="191" t="s">
        <v>62</v>
      </c>
      <c r="F98" s="181" t="s">
        <v>62</v>
      </c>
      <c r="G98" s="181" t="s">
        <v>62</v>
      </c>
      <c r="H98" s="422" t="s">
        <v>62</v>
      </c>
      <c r="I98" s="422" t="s">
        <v>62</v>
      </c>
      <c r="J98" s="422" t="s">
        <v>62</v>
      </c>
      <c r="K98" s="422" t="s">
        <v>62</v>
      </c>
      <c r="L98" s="422" t="s">
        <v>62</v>
      </c>
      <c r="M98" s="181" t="s">
        <v>62</v>
      </c>
      <c r="N98" s="181"/>
    </row>
    <row r="99" spans="2:14" ht="15" customHeight="1">
      <c r="B99" s="190">
        <f t="shared" si="1"/>
        <v>69</v>
      </c>
      <c r="C99" s="181" t="s">
        <v>62</v>
      </c>
      <c r="D99" s="178" t="s">
        <v>62</v>
      </c>
      <c r="E99" s="191" t="s">
        <v>62</v>
      </c>
      <c r="F99" s="181" t="s">
        <v>62</v>
      </c>
      <c r="G99" s="181" t="s">
        <v>62</v>
      </c>
      <c r="H99" s="422" t="s">
        <v>62</v>
      </c>
      <c r="I99" s="422" t="s">
        <v>62</v>
      </c>
      <c r="J99" s="422" t="s">
        <v>62</v>
      </c>
      <c r="K99" s="422" t="s">
        <v>62</v>
      </c>
      <c r="L99" s="422" t="s">
        <v>62</v>
      </c>
      <c r="M99" s="181" t="s">
        <v>62</v>
      </c>
      <c r="N99" s="181"/>
    </row>
    <row r="100" spans="2:14" ht="15" customHeight="1">
      <c r="B100" s="190">
        <f t="shared" si="1"/>
        <v>70</v>
      </c>
      <c r="C100" s="181" t="s">
        <v>62</v>
      </c>
      <c r="D100" s="178" t="s">
        <v>62</v>
      </c>
      <c r="E100" s="191" t="s">
        <v>62</v>
      </c>
      <c r="F100" s="181" t="s">
        <v>62</v>
      </c>
      <c r="G100" s="181" t="s">
        <v>62</v>
      </c>
      <c r="H100" s="422" t="s">
        <v>62</v>
      </c>
      <c r="I100" s="422" t="s">
        <v>62</v>
      </c>
      <c r="J100" s="422" t="s">
        <v>62</v>
      </c>
      <c r="K100" s="422" t="s">
        <v>62</v>
      </c>
      <c r="L100" s="422" t="s">
        <v>62</v>
      </c>
      <c r="M100" s="181" t="s">
        <v>62</v>
      </c>
      <c r="N100" s="181"/>
    </row>
    <row r="101" spans="2:14" ht="15" customHeight="1">
      <c r="B101" s="190">
        <f t="shared" si="1"/>
        <v>71</v>
      </c>
      <c r="C101" s="181" t="s">
        <v>62</v>
      </c>
      <c r="D101" s="178" t="s">
        <v>62</v>
      </c>
      <c r="E101" s="191" t="s">
        <v>62</v>
      </c>
      <c r="F101" s="181" t="s">
        <v>62</v>
      </c>
      <c r="G101" s="181" t="s">
        <v>62</v>
      </c>
      <c r="H101" s="422" t="s">
        <v>62</v>
      </c>
      <c r="I101" s="422" t="s">
        <v>62</v>
      </c>
      <c r="J101" s="422" t="s">
        <v>62</v>
      </c>
      <c r="K101" s="422" t="s">
        <v>62</v>
      </c>
      <c r="L101" s="422" t="s">
        <v>62</v>
      </c>
      <c r="M101" s="181" t="s">
        <v>62</v>
      </c>
      <c r="N101" s="181"/>
    </row>
    <row r="102" spans="2:14" ht="15" customHeight="1">
      <c r="B102" s="190">
        <f t="shared" si="1"/>
        <v>72</v>
      </c>
      <c r="C102" s="181" t="s">
        <v>62</v>
      </c>
      <c r="D102" s="178" t="s">
        <v>62</v>
      </c>
      <c r="E102" s="191" t="s">
        <v>62</v>
      </c>
      <c r="F102" s="181" t="s">
        <v>62</v>
      </c>
      <c r="G102" s="181" t="s">
        <v>62</v>
      </c>
      <c r="H102" s="422" t="s">
        <v>62</v>
      </c>
      <c r="I102" s="422" t="s">
        <v>62</v>
      </c>
      <c r="J102" s="422" t="s">
        <v>62</v>
      </c>
      <c r="K102" s="422" t="s">
        <v>62</v>
      </c>
      <c r="L102" s="422" t="s">
        <v>62</v>
      </c>
      <c r="M102" s="181" t="s">
        <v>62</v>
      </c>
      <c r="N102" s="181"/>
    </row>
    <row r="103" spans="2:14" ht="15" customHeight="1">
      <c r="B103" s="190">
        <f t="shared" si="1"/>
        <v>73</v>
      </c>
      <c r="C103" s="181" t="s">
        <v>62</v>
      </c>
      <c r="D103" s="178" t="s">
        <v>62</v>
      </c>
      <c r="E103" s="191" t="s">
        <v>62</v>
      </c>
      <c r="F103" s="181" t="s">
        <v>62</v>
      </c>
      <c r="G103" s="181" t="s">
        <v>62</v>
      </c>
      <c r="H103" s="422" t="s">
        <v>62</v>
      </c>
      <c r="I103" s="422" t="s">
        <v>62</v>
      </c>
      <c r="J103" s="422" t="s">
        <v>62</v>
      </c>
      <c r="K103" s="422" t="s">
        <v>62</v>
      </c>
      <c r="L103" s="422" t="s">
        <v>62</v>
      </c>
      <c r="M103" s="181" t="s">
        <v>62</v>
      </c>
      <c r="N103" s="181"/>
    </row>
    <row r="104" spans="2:14" ht="15" customHeight="1">
      <c r="B104" s="190">
        <f t="shared" si="1"/>
        <v>74</v>
      </c>
      <c r="C104" s="181" t="s">
        <v>62</v>
      </c>
      <c r="D104" s="178" t="s">
        <v>62</v>
      </c>
      <c r="E104" s="191" t="s">
        <v>62</v>
      </c>
      <c r="F104" s="181" t="s">
        <v>62</v>
      </c>
      <c r="G104" s="181" t="s">
        <v>62</v>
      </c>
      <c r="H104" s="422" t="s">
        <v>62</v>
      </c>
      <c r="I104" s="422" t="s">
        <v>62</v>
      </c>
      <c r="J104" s="422" t="s">
        <v>62</v>
      </c>
      <c r="K104" s="422" t="s">
        <v>62</v>
      </c>
      <c r="L104" s="422" t="s">
        <v>62</v>
      </c>
      <c r="M104" s="181" t="s">
        <v>62</v>
      </c>
      <c r="N104" s="181"/>
    </row>
    <row r="105" spans="2:14" ht="15" customHeight="1">
      <c r="B105" s="190">
        <f t="shared" si="1"/>
        <v>75</v>
      </c>
      <c r="C105" s="181" t="s">
        <v>62</v>
      </c>
      <c r="D105" s="178" t="s">
        <v>62</v>
      </c>
      <c r="E105" s="191" t="s">
        <v>62</v>
      </c>
      <c r="F105" s="181" t="s">
        <v>62</v>
      </c>
      <c r="G105" s="181" t="s">
        <v>62</v>
      </c>
      <c r="H105" s="422" t="s">
        <v>62</v>
      </c>
      <c r="I105" s="422" t="s">
        <v>62</v>
      </c>
      <c r="J105" s="422" t="s">
        <v>62</v>
      </c>
      <c r="K105" s="422" t="s">
        <v>62</v>
      </c>
      <c r="L105" s="422" t="s">
        <v>62</v>
      </c>
      <c r="M105" s="181" t="s">
        <v>62</v>
      </c>
      <c r="N105" s="181"/>
    </row>
    <row r="106" spans="2:14" ht="15" customHeight="1">
      <c r="B106" s="190">
        <f t="shared" si="1"/>
        <v>76</v>
      </c>
      <c r="C106" s="181" t="s">
        <v>62</v>
      </c>
      <c r="D106" s="178" t="s">
        <v>62</v>
      </c>
      <c r="E106" s="191" t="s">
        <v>62</v>
      </c>
      <c r="F106" s="181" t="s">
        <v>62</v>
      </c>
      <c r="G106" s="181" t="s">
        <v>62</v>
      </c>
      <c r="H106" s="422" t="s">
        <v>62</v>
      </c>
      <c r="I106" s="422" t="s">
        <v>62</v>
      </c>
      <c r="J106" s="422" t="s">
        <v>62</v>
      </c>
      <c r="K106" s="422" t="s">
        <v>62</v>
      </c>
      <c r="L106" s="422" t="s">
        <v>62</v>
      </c>
      <c r="M106" s="181" t="s">
        <v>62</v>
      </c>
      <c r="N106" s="181"/>
    </row>
    <row r="107" spans="2:14" ht="15" customHeight="1">
      <c r="B107" s="190">
        <f t="shared" si="1"/>
        <v>77</v>
      </c>
      <c r="C107" s="181" t="s">
        <v>62</v>
      </c>
      <c r="D107" s="178" t="s">
        <v>62</v>
      </c>
      <c r="E107" s="191" t="s">
        <v>62</v>
      </c>
      <c r="F107" s="181" t="s">
        <v>62</v>
      </c>
      <c r="G107" s="181" t="s">
        <v>62</v>
      </c>
      <c r="H107" s="422" t="s">
        <v>62</v>
      </c>
      <c r="I107" s="422" t="s">
        <v>62</v>
      </c>
      <c r="J107" s="422" t="s">
        <v>62</v>
      </c>
      <c r="K107" s="422" t="s">
        <v>62</v>
      </c>
      <c r="L107" s="422" t="s">
        <v>62</v>
      </c>
      <c r="M107" s="181" t="s">
        <v>62</v>
      </c>
      <c r="N107" s="181"/>
    </row>
    <row r="108" spans="2:14" ht="15" customHeight="1">
      <c r="B108" s="190">
        <f t="shared" si="1"/>
        <v>78</v>
      </c>
      <c r="C108" s="181" t="s">
        <v>62</v>
      </c>
      <c r="D108" s="178" t="s">
        <v>62</v>
      </c>
      <c r="E108" s="191" t="s">
        <v>62</v>
      </c>
      <c r="F108" s="181" t="s">
        <v>62</v>
      </c>
      <c r="G108" s="181" t="s">
        <v>62</v>
      </c>
      <c r="H108" s="422" t="s">
        <v>62</v>
      </c>
      <c r="I108" s="422" t="s">
        <v>62</v>
      </c>
      <c r="J108" s="422" t="s">
        <v>62</v>
      </c>
      <c r="K108" s="422" t="s">
        <v>62</v>
      </c>
      <c r="L108" s="422" t="s">
        <v>62</v>
      </c>
      <c r="M108" s="181" t="s">
        <v>62</v>
      </c>
      <c r="N108" s="181"/>
    </row>
    <row r="109" spans="2:14" ht="15" customHeight="1">
      <c r="B109" s="190">
        <f t="shared" si="1"/>
        <v>79</v>
      </c>
      <c r="C109" s="181" t="s">
        <v>62</v>
      </c>
      <c r="D109" s="178" t="s">
        <v>62</v>
      </c>
      <c r="E109" s="191" t="s">
        <v>62</v>
      </c>
      <c r="F109" s="181" t="s">
        <v>62</v>
      </c>
      <c r="G109" s="181" t="s">
        <v>62</v>
      </c>
      <c r="H109" s="422" t="s">
        <v>62</v>
      </c>
      <c r="I109" s="422" t="s">
        <v>62</v>
      </c>
      <c r="J109" s="422" t="s">
        <v>62</v>
      </c>
      <c r="K109" s="422" t="s">
        <v>62</v>
      </c>
      <c r="L109" s="422" t="s">
        <v>62</v>
      </c>
      <c r="M109" s="181" t="s">
        <v>62</v>
      </c>
      <c r="N109" s="181"/>
    </row>
    <row r="110" spans="2:14" ht="15" customHeight="1">
      <c r="B110" s="190">
        <f t="shared" si="1"/>
        <v>80</v>
      </c>
      <c r="C110" s="181" t="s">
        <v>62</v>
      </c>
      <c r="D110" s="178" t="s">
        <v>62</v>
      </c>
      <c r="E110" s="191" t="s">
        <v>62</v>
      </c>
      <c r="F110" s="181" t="s">
        <v>62</v>
      </c>
      <c r="G110" s="181" t="s">
        <v>62</v>
      </c>
      <c r="H110" s="422" t="s">
        <v>62</v>
      </c>
      <c r="I110" s="422" t="s">
        <v>62</v>
      </c>
      <c r="J110" s="422" t="s">
        <v>62</v>
      </c>
      <c r="K110" s="422" t="s">
        <v>62</v>
      </c>
      <c r="L110" s="422" t="s">
        <v>62</v>
      </c>
      <c r="M110" s="181" t="s">
        <v>62</v>
      </c>
      <c r="N110" s="181"/>
    </row>
    <row r="111" spans="2:14">
      <c r="B111" s="178"/>
      <c r="C111" s="178"/>
      <c r="D111" s="178"/>
      <c r="E111" s="178"/>
      <c r="F111" s="178"/>
      <c r="G111" s="178">
        <f>SUM(G71:G110)</f>
        <v>0</v>
      </c>
      <c r="H111" s="178"/>
      <c r="I111" s="178"/>
      <c r="J111" s="178"/>
      <c r="K111" s="178"/>
      <c r="L111" s="178"/>
      <c r="M111" s="178"/>
      <c r="N111" s="178"/>
    </row>
    <row r="112" spans="2:14"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</row>
    <row r="113" spans="2:14" ht="17.25">
      <c r="B113" s="178"/>
      <c r="C113" s="178"/>
      <c r="D113" s="178"/>
      <c r="E113" s="178" t="s">
        <v>46</v>
      </c>
      <c r="F113" s="178"/>
      <c r="G113" s="178"/>
      <c r="H113" s="421">
        <f>(G56+G111)*400+(AJ66)*500</f>
        <v>0</v>
      </c>
      <c r="I113" s="422"/>
      <c r="J113" s="178" t="s">
        <v>45</v>
      </c>
      <c r="K113" s="178"/>
      <c r="L113" s="178"/>
      <c r="M113" s="178"/>
      <c r="N113" s="178"/>
    </row>
  </sheetData>
  <protectedRanges>
    <protectedRange sqref="U12:W12 K66:N66 N11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</protectedRanges>
  <mergeCells count="137">
    <mergeCell ref="U59:U64"/>
    <mergeCell ref="Y57:AA57"/>
    <mergeCell ref="AA59:AA64"/>
    <mergeCell ref="H20:K20"/>
    <mergeCell ref="H21:K21"/>
    <mergeCell ref="H22:K22"/>
    <mergeCell ref="H23:K23"/>
    <mergeCell ref="H24:K24"/>
    <mergeCell ref="H25:K25"/>
    <mergeCell ref="H27:K27"/>
    <mergeCell ref="H28:K28"/>
    <mergeCell ref="H40:K40"/>
    <mergeCell ref="H41:K41"/>
    <mergeCell ref="H37:K37"/>
    <mergeCell ref="H38:K38"/>
    <mergeCell ref="H31:K31"/>
    <mergeCell ref="H32:K32"/>
    <mergeCell ref="H33:K33"/>
    <mergeCell ref="H34:K34"/>
    <mergeCell ref="H45:K45"/>
    <mergeCell ref="H46:K46"/>
    <mergeCell ref="H47:K47"/>
    <mergeCell ref="H29:K29"/>
    <mergeCell ref="H30:K30"/>
    <mergeCell ref="S47:U47"/>
    <mergeCell ref="U49:U54"/>
    <mergeCell ref="L14:L15"/>
    <mergeCell ref="H17:K17"/>
    <mergeCell ref="H18:K18"/>
    <mergeCell ref="H19:K19"/>
    <mergeCell ref="Y47:AA47"/>
    <mergeCell ref="AA49:AA54"/>
    <mergeCell ref="S57:U57"/>
    <mergeCell ref="H35:K35"/>
    <mergeCell ref="H36:K36"/>
    <mergeCell ref="H39:K39"/>
    <mergeCell ref="H42:K42"/>
    <mergeCell ref="H43:K43"/>
    <mergeCell ref="J9:L9"/>
    <mergeCell ref="J11:M11"/>
    <mergeCell ref="J12:M12"/>
    <mergeCell ref="H26:K26"/>
    <mergeCell ref="D11:H11"/>
    <mergeCell ref="G13:M13"/>
    <mergeCell ref="C12:H12"/>
    <mergeCell ref="G14:G15"/>
    <mergeCell ref="H16:K16"/>
    <mergeCell ref="H14:K15"/>
    <mergeCell ref="C13:C15"/>
    <mergeCell ref="D13:D15"/>
    <mergeCell ref="E13:E15"/>
    <mergeCell ref="F13:F15"/>
    <mergeCell ref="H44:K44"/>
    <mergeCell ref="H51:K51"/>
    <mergeCell ref="H52:K52"/>
    <mergeCell ref="H58:I58"/>
    <mergeCell ref="H55:K55"/>
    <mergeCell ref="C67:H67"/>
    <mergeCell ref="J67:M67"/>
    <mergeCell ref="J64:L64"/>
    <mergeCell ref="H59:I59"/>
    <mergeCell ref="H53:K53"/>
    <mergeCell ref="H54:K54"/>
    <mergeCell ref="D66:H66"/>
    <mergeCell ref="J66:M66"/>
    <mergeCell ref="H48:K48"/>
    <mergeCell ref="H49:K49"/>
    <mergeCell ref="H50:K50"/>
    <mergeCell ref="H75:L75"/>
    <mergeCell ref="H76:L76"/>
    <mergeCell ref="H77:L77"/>
    <mergeCell ref="H78:L78"/>
    <mergeCell ref="H71:L71"/>
    <mergeCell ref="H72:L72"/>
    <mergeCell ref="H73:L73"/>
    <mergeCell ref="H74:L74"/>
    <mergeCell ref="C68:C70"/>
    <mergeCell ref="D68:D70"/>
    <mergeCell ref="E68:E70"/>
    <mergeCell ref="F68:F70"/>
    <mergeCell ref="H69:L70"/>
    <mergeCell ref="G68:M68"/>
    <mergeCell ref="M69:M70"/>
    <mergeCell ref="G69:G70"/>
    <mergeCell ref="H87:L87"/>
    <mergeCell ref="H88:L88"/>
    <mergeCell ref="H89:L89"/>
    <mergeCell ref="H90:L90"/>
    <mergeCell ref="H83:L83"/>
    <mergeCell ref="H84:L84"/>
    <mergeCell ref="H85:L85"/>
    <mergeCell ref="H86:L86"/>
    <mergeCell ref="H79:L79"/>
    <mergeCell ref="H80:L80"/>
    <mergeCell ref="H81:L81"/>
    <mergeCell ref="H82:L82"/>
    <mergeCell ref="H99:L99"/>
    <mergeCell ref="H100:L100"/>
    <mergeCell ref="H101:L101"/>
    <mergeCell ref="H102:L102"/>
    <mergeCell ref="H95:L95"/>
    <mergeCell ref="H96:L96"/>
    <mergeCell ref="H97:L97"/>
    <mergeCell ref="H98:L98"/>
    <mergeCell ref="H91:L91"/>
    <mergeCell ref="H92:L92"/>
    <mergeCell ref="H93:L93"/>
    <mergeCell ref="H94:L94"/>
    <mergeCell ref="H113:I113"/>
    <mergeCell ref="H107:L107"/>
    <mergeCell ref="H108:L108"/>
    <mergeCell ref="H109:L109"/>
    <mergeCell ref="H110:L110"/>
    <mergeCell ref="H103:L103"/>
    <mergeCell ref="H104:L104"/>
    <mergeCell ref="H105:L105"/>
    <mergeCell ref="H106:L106"/>
    <mergeCell ref="T12:Y12"/>
    <mergeCell ref="M14:M15"/>
    <mergeCell ref="Y27:AA27"/>
    <mergeCell ref="U39:U44"/>
    <mergeCell ref="Y37:AA37"/>
    <mergeCell ref="AA39:AA44"/>
    <mergeCell ref="AG41:AG46"/>
    <mergeCell ref="AG30:AG35"/>
    <mergeCell ref="AE39:AG39"/>
    <mergeCell ref="U29:U34"/>
    <mergeCell ref="AA29:AA34"/>
    <mergeCell ref="S37:U37"/>
    <mergeCell ref="AE17:AG17"/>
    <mergeCell ref="AG19:AG24"/>
    <mergeCell ref="AE28:AG28"/>
    <mergeCell ref="S17:U17"/>
    <mergeCell ref="U19:U24"/>
    <mergeCell ref="Y17:AA17"/>
    <mergeCell ref="AA19:AA24"/>
    <mergeCell ref="S27:U27"/>
  </mergeCells>
  <phoneticPr fontId="3"/>
  <pageMargins left="0.36" right="0.28000000000000003" top="0.49" bottom="0.21" header="0.51200000000000001" footer="0.21"/>
  <pageSetup paperSize="9" scale="95" orientation="portrait" horizontalDpi="300" r:id="rId1"/>
  <headerFooter alignWithMargins="0"/>
  <rowBreaks count="1" manualBreakCount="1">
    <brk id="59" min="1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7"/>
  </sheetPr>
  <dimension ref="A1:AK113"/>
  <sheetViews>
    <sheetView zoomScaleNormal="100" workbookViewId="0">
      <selection activeCell="K7" sqref="K7"/>
    </sheetView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2.625" customWidth="1"/>
    <col min="11" max="11" width="10" customWidth="1"/>
    <col min="12" max="13" width="6.75" customWidth="1"/>
    <col min="14" max="14" width="1.75" customWidth="1"/>
    <col min="16" max="16" width="3.75" customWidth="1"/>
    <col min="17" max="17" width="2.375" customWidth="1"/>
    <col min="19" max="19" width="12.5" customWidth="1"/>
    <col min="20" max="20" width="4.125" customWidth="1"/>
    <col min="22" max="22" width="2.5" customWidth="1"/>
    <col min="23" max="23" width="2" customWidth="1"/>
    <col min="25" max="25" width="12.5" customWidth="1"/>
    <col min="26" max="26" width="4" customWidth="1"/>
    <col min="28" max="28" width="2.875" customWidth="1"/>
    <col min="29" max="29" width="2.125" customWidth="1"/>
    <col min="31" max="31" width="12.5" customWidth="1"/>
    <col min="32" max="32" width="3.5" customWidth="1"/>
  </cols>
  <sheetData>
    <row r="1" spans="1:37">
      <c r="D1" s="137" t="s">
        <v>50</v>
      </c>
      <c r="E1" s="115"/>
      <c r="J1" s="116"/>
    </row>
    <row r="2" spans="1:37">
      <c r="D2" s="120"/>
      <c r="E2" s="117"/>
      <c r="K2" s="118"/>
      <c r="L2" t="s">
        <v>30</v>
      </c>
    </row>
    <row r="3" spans="1:37">
      <c r="D3" s="117" t="s">
        <v>31</v>
      </c>
      <c r="E3" s="117"/>
      <c r="AK3" s="119" t="s">
        <v>32</v>
      </c>
    </row>
    <row r="4" spans="1:37">
      <c r="B4" s="322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4"/>
      <c r="R4" s="137" t="s">
        <v>49</v>
      </c>
    </row>
    <row r="5" spans="1:37" ht="13.5" customHeight="1">
      <c r="A5" s="121">
        <v>13.5</v>
      </c>
      <c r="B5" s="325" t="s">
        <v>33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326"/>
    </row>
    <row r="6" spans="1:37" ht="15.75" customHeight="1">
      <c r="A6" s="121">
        <v>15.75</v>
      </c>
      <c r="B6" s="325"/>
      <c r="C6" s="123"/>
      <c r="D6" s="123"/>
      <c r="E6" s="123" t="s">
        <v>302</v>
      </c>
      <c r="F6" s="123"/>
      <c r="G6" s="123"/>
      <c r="H6" s="123"/>
      <c r="I6" s="123"/>
      <c r="K6" s="124"/>
      <c r="L6" s="124"/>
      <c r="M6" s="124"/>
      <c r="N6" s="327"/>
    </row>
    <row r="7" spans="1:37" ht="13.5" customHeight="1">
      <c r="A7" s="121">
        <v>13.5</v>
      </c>
      <c r="B7" s="325"/>
      <c r="N7" s="328"/>
      <c r="P7" s="322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4"/>
    </row>
    <row r="8" spans="1:37" ht="14.25">
      <c r="A8" s="121">
        <v>13.5</v>
      </c>
      <c r="B8" s="325"/>
      <c r="C8" t="s">
        <v>34</v>
      </c>
      <c r="D8" s="127"/>
      <c r="N8" s="328"/>
      <c r="P8" s="325"/>
      <c r="S8" s="123" t="s">
        <v>350</v>
      </c>
      <c r="AB8" s="328"/>
    </row>
    <row r="9" spans="1:37" ht="17.25" customHeight="1">
      <c r="A9" s="121">
        <v>17.25</v>
      </c>
      <c r="B9" s="325"/>
      <c r="F9" s="125"/>
      <c r="G9" s="125"/>
      <c r="I9" s="126" t="s">
        <v>60</v>
      </c>
      <c r="J9" s="441">
        <f>'必ず入力してください!!'!D10</f>
        <v>0</v>
      </c>
      <c r="K9" s="442"/>
      <c r="L9" s="442"/>
      <c r="N9" s="328"/>
      <c r="P9" s="325"/>
      <c r="AB9" s="328"/>
    </row>
    <row r="10" spans="1:37" ht="6.75" customHeight="1" thickBot="1">
      <c r="A10" s="121">
        <v>6.75</v>
      </c>
      <c r="B10" s="325"/>
      <c r="D10" s="127"/>
      <c r="N10" s="328"/>
      <c r="P10" s="325"/>
      <c r="AB10" s="328"/>
    </row>
    <row r="11" spans="1:37" ht="26.25" customHeight="1">
      <c r="A11" s="121">
        <v>26.25</v>
      </c>
      <c r="B11" s="325"/>
      <c r="C11" s="128" t="s">
        <v>36</v>
      </c>
      <c r="D11" s="451" t="str">
        <f>"〒　"&amp;'必ず入力してください!!'!D9</f>
        <v>〒　</v>
      </c>
      <c r="E11" s="452"/>
      <c r="F11" s="452"/>
      <c r="G11" s="452"/>
      <c r="H11" s="453"/>
      <c r="I11" s="129" t="s">
        <v>37</v>
      </c>
      <c r="J11" s="443" t="str">
        <f>"     "&amp;'必ず入力してください!!'!D8</f>
        <v xml:space="preserve">     </v>
      </c>
      <c r="K11" s="444"/>
      <c r="L11" s="444"/>
      <c r="M11" s="445"/>
      <c r="N11" s="329"/>
      <c r="P11" s="325"/>
      <c r="AB11" s="328"/>
    </row>
    <row r="12" spans="1:37" ht="24" customHeight="1">
      <c r="A12" s="121">
        <v>21</v>
      </c>
      <c r="B12" s="325"/>
      <c r="C12" s="457" t="str">
        <f>"   "&amp;'必ず入力してください!!'!F9</f>
        <v xml:space="preserve">   </v>
      </c>
      <c r="D12" s="458"/>
      <c r="E12" s="458"/>
      <c r="F12" s="458"/>
      <c r="G12" s="458"/>
      <c r="H12" s="459"/>
      <c r="I12" s="130" t="s">
        <v>38</v>
      </c>
      <c r="J12" s="446">
        <f>'必ず入力してください!!'!D11</f>
        <v>0</v>
      </c>
      <c r="K12" s="447"/>
      <c r="L12" s="447"/>
      <c r="M12" s="448"/>
      <c r="N12" s="328"/>
      <c r="P12" s="325"/>
      <c r="S12" s="131" t="s">
        <v>39</v>
      </c>
      <c r="T12" s="481" t="str">
        <f>J11</f>
        <v xml:space="preserve">     </v>
      </c>
      <c r="U12" s="481"/>
      <c r="V12" s="481"/>
      <c r="W12" s="481"/>
      <c r="X12" s="482"/>
      <c r="Y12" s="482"/>
      <c r="AB12" s="328"/>
    </row>
    <row r="13" spans="1:37" ht="21" customHeight="1">
      <c r="A13" s="121">
        <v>21</v>
      </c>
      <c r="B13" s="325"/>
      <c r="C13" s="466" t="s">
        <v>82</v>
      </c>
      <c r="D13" s="469" t="s">
        <v>1</v>
      </c>
      <c r="E13" s="472" t="s">
        <v>80</v>
      </c>
      <c r="F13" s="469" t="s">
        <v>0</v>
      </c>
      <c r="G13" s="454" t="s">
        <v>41</v>
      </c>
      <c r="H13" s="455"/>
      <c r="I13" s="455"/>
      <c r="J13" s="455"/>
      <c r="K13" s="455"/>
      <c r="L13" s="455"/>
      <c r="M13" s="456"/>
      <c r="N13" s="329"/>
      <c r="P13" s="325"/>
      <c r="AB13" s="328"/>
    </row>
    <row r="14" spans="1:37" ht="21" customHeight="1">
      <c r="A14" s="121">
        <v>21</v>
      </c>
      <c r="B14" s="325"/>
      <c r="C14" s="467"/>
      <c r="D14" s="470"/>
      <c r="E14" s="473"/>
      <c r="F14" s="470"/>
      <c r="G14" s="460" t="s">
        <v>42</v>
      </c>
      <c r="H14" s="462" t="s">
        <v>43</v>
      </c>
      <c r="I14" s="463"/>
      <c r="J14" s="463"/>
      <c r="K14" s="463"/>
      <c r="L14" s="475" t="s">
        <v>346</v>
      </c>
      <c r="M14" s="411" t="s">
        <v>362</v>
      </c>
      <c r="N14" s="330"/>
      <c r="P14" s="325"/>
      <c r="AB14" s="328"/>
    </row>
    <row r="15" spans="1:37" ht="27" customHeight="1">
      <c r="A15" s="121">
        <v>27</v>
      </c>
      <c r="B15" s="325"/>
      <c r="C15" s="468"/>
      <c r="D15" s="471"/>
      <c r="E15" s="474"/>
      <c r="F15" s="471"/>
      <c r="G15" s="461"/>
      <c r="H15" s="464"/>
      <c r="I15" s="465"/>
      <c r="J15" s="465"/>
      <c r="K15" s="465"/>
      <c r="L15" s="476"/>
      <c r="M15" s="412"/>
      <c r="N15" s="330"/>
      <c r="P15" s="325"/>
      <c r="AB15" s="328"/>
    </row>
    <row r="16" spans="1:37" ht="15" customHeight="1">
      <c r="A16" s="121"/>
      <c r="B16" s="331">
        <v>1</v>
      </c>
      <c r="C16" s="284" t="str">
        <f>IF(INDEX(女子申込!$B$9:$AS$108,$B16,1)="","",INDEX(女子申込!$B$9:$AS$108,$B16,1))</f>
        <v/>
      </c>
      <c r="D16" s="285" t="str">
        <f>IF(INDEX(女子申込!$B$9:$AS$108,$B16,2)="","",INDEX(女子申込!$B$9:$AS$108,$B16,2))</f>
        <v/>
      </c>
      <c r="E16" s="286" t="str">
        <f>IF(INDEX(女子申込!$B$9:$AS$108,$B16,3)="","",INDEX(女子申込!$B$9:$AS$108,$B16,3))</f>
        <v/>
      </c>
      <c r="F16" s="287" t="str">
        <f>IF(INDEX(女子申込!$B$9:$AS$108,$B16,4)="","",INDEX(女子申込!$B$9:$AS$108,$B16,4))</f>
        <v/>
      </c>
      <c r="G16" s="288" t="str">
        <f>IF(INDEX(女子申込!$B$9:$AM$108,$B16,38)="","",INDEX(女子申込!$B$9:$AM$108,$B16,38))</f>
        <v/>
      </c>
      <c r="H16" s="449" t="str">
        <f>IF(INDEX(女子申込!$B$9:$AS$108,$B16,6)="","",INDEX(女子申込!$B$9:$AS$108,$B16,6))</f>
        <v/>
      </c>
      <c r="I16" s="450"/>
      <c r="J16" s="450"/>
      <c r="K16" s="450"/>
      <c r="L16" s="317" t="str">
        <f>IF(INDEX(女子申込!$B$9:$AM$108,$B16,33)="","",INDEX(女子申込!$B$9:$AM$108,$B16,33))</f>
        <v/>
      </c>
      <c r="M16" s="318" t="str">
        <f>IF(INDEX(女子申込!$B$9:$AM$108,$B16,35)="","",INDEX(女子申込!$B$9:$AM$108,$B16,35))</f>
        <v/>
      </c>
      <c r="N16" s="327"/>
      <c r="P16" s="325"/>
      <c r="Q16" t="s">
        <v>347</v>
      </c>
      <c r="U16">
        <v>1</v>
      </c>
      <c r="W16" t="s">
        <v>360</v>
      </c>
      <c r="AA16">
        <v>1</v>
      </c>
      <c r="AB16" s="328"/>
    </row>
    <row r="17" spans="2:36" ht="15" customHeight="1">
      <c r="B17" s="331">
        <f t="shared" ref="B17:B55" si="0">B16+1</f>
        <v>2</v>
      </c>
      <c r="C17" s="291" t="str">
        <f>IF(INDEX(女子申込!$B$9:$AS$108,$B17,1)="","",INDEX(女子申込!$B$9:$AS$108,$B17,1))</f>
        <v/>
      </c>
      <c r="D17" s="292" t="str">
        <f>IF(INDEX(女子申込!$B$9:$AS$108,$B17,2)="","",INDEX(女子申込!$B$9:$AS$108,$B17,2))</f>
        <v/>
      </c>
      <c r="E17" s="293" t="str">
        <f>IF(INDEX(女子申込!$B$9:$AS$108,$B17,3)="","",INDEX(女子申込!$B$9:$AS$108,$B17,3))</f>
        <v/>
      </c>
      <c r="F17" s="294" t="str">
        <f>IF(INDEX(女子申込!$B$9:$AS$108,$B17,4)="","",INDEX(女子申込!$B$9:$AS$108,$B17,4))</f>
        <v/>
      </c>
      <c r="G17" s="295" t="str">
        <f>IF(INDEX(女子申込!$B$9:$AM$108,$B17,38)="","",INDEX(女子申込!$B$9:$AM$108,$B17,38))</f>
        <v/>
      </c>
      <c r="H17" s="430" t="str">
        <f>IF(INDEX(女子申込!$B$9:$AS$108,$B17,6)="","",INDEX(女子申込!$B$9:$AS$108,$B17,6))</f>
        <v/>
      </c>
      <c r="I17" s="431"/>
      <c r="J17" s="431"/>
      <c r="K17" s="431"/>
      <c r="L17" s="295" t="str">
        <f>IF(INDEX(女子申込!$B$9:$AM$108,$B17,33)="","",INDEX(女子申込!$B$9:$AM$108,$B17,33))</f>
        <v/>
      </c>
      <c r="M17" s="319" t="str">
        <f>IF(INDEX(女子申込!$B$9:$AM$108,$B17,35)="","",INDEX(女子申込!$B$9:$AM$108,$B17,35))</f>
        <v/>
      </c>
      <c r="N17" s="327"/>
      <c r="P17" s="325"/>
      <c r="R17" s="132" t="s">
        <v>44</v>
      </c>
      <c r="S17" s="413" t="str">
        <f>VLOOKUP(MATCH(U16,リレー女子申込!$B$10:$B$63,0)+2,リレー女子申込!$A$10:$K$63,5)</f>
        <v/>
      </c>
      <c r="T17" s="414"/>
      <c r="U17" s="415"/>
      <c r="X17" s="132" t="s">
        <v>44</v>
      </c>
      <c r="Y17" s="413" t="str">
        <f>VLOOKUP(MATCH(AA16,リレー女子申込!$B$10:$B$63,0)+2,リレー女子申込!$A$10:$K$63,10)</f>
        <v/>
      </c>
      <c r="Z17" s="414"/>
      <c r="AA17" s="415"/>
      <c r="AB17" s="328"/>
      <c r="AE17" s="420"/>
      <c r="AF17" s="420"/>
      <c r="AG17" s="420"/>
      <c r="AJ17" s="19">
        <f>IF(S17="",0,1)</f>
        <v>0</v>
      </c>
    </row>
    <row r="18" spans="2:36" ht="15" customHeight="1">
      <c r="B18" s="331">
        <f t="shared" si="0"/>
        <v>3</v>
      </c>
      <c r="C18" s="298" t="str">
        <f>IF(INDEX(女子申込!$B$9:$AS$108,$B18,1)="","",INDEX(女子申込!$B$9:$AS$108,$B18,1))</f>
        <v/>
      </c>
      <c r="D18" s="299" t="str">
        <f>IF(INDEX(女子申込!$B$9:$AS$108,$B18,2)="","",INDEX(女子申込!$B$9:$AS$108,$B18,2))</f>
        <v/>
      </c>
      <c r="E18" s="293" t="str">
        <f>IF(INDEX(女子申込!$B$9:$AS$108,$B18,3)="","",INDEX(女子申込!$B$9:$AS$108,$B18,3))</f>
        <v/>
      </c>
      <c r="F18" s="300" t="str">
        <f>IF(INDEX(女子申込!$B$9:$AS$108,$B18,4)="","",INDEX(女子申込!$B$9:$AS$108,$B18,4))</f>
        <v/>
      </c>
      <c r="G18" s="301" t="str">
        <f>IF(INDEX(女子申込!$B$9:$AM$108,$B18,38)="","",INDEX(女子申込!$B$9:$AM$108,$B18,38))</f>
        <v/>
      </c>
      <c r="H18" s="430" t="str">
        <f>IF(INDEX(女子申込!$B$9:$AS$108,$B18,6)="","",INDEX(女子申込!$B$9:$AS$108,$B18,6))</f>
        <v/>
      </c>
      <c r="I18" s="431"/>
      <c r="J18" s="431"/>
      <c r="K18" s="431"/>
      <c r="L18" s="295" t="str">
        <f>IF(INDEX(女子申込!$B$9:$AM$108,$B18,33)="","",INDEX(女子申込!$B$9:$AM$108,$B18,33))</f>
        <v/>
      </c>
      <c r="M18" s="319" t="str">
        <f>IF(INDEX(女子申込!$B$9:$AM$108,$B18,35)="","",INDEX(女子申込!$B$9:$AM$108,$B18,35))</f>
        <v/>
      </c>
      <c r="N18" s="327"/>
      <c r="P18" s="325"/>
      <c r="R18" s="133" t="s">
        <v>83</v>
      </c>
      <c r="S18" s="134" t="s">
        <v>23</v>
      </c>
      <c r="T18" s="134" t="s">
        <v>0</v>
      </c>
      <c r="U18" s="134" t="s">
        <v>2</v>
      </c>
      <c r="V18" s="124"/>
      <c r="W18" s="124"/>
      <c r="X18" s="133" t="s">
        <v>83</v>
      </c>
      <c r="Y18" s="134" t="s">
        <v>23</v>
      </c>
      <c r="Z18" s="134" t="s">
        <v>0</v>
      </c>
      <c r="AA18" s="134" t="s">
        <v>2</v>
      </c>
      <c r="AB18" s="328"/>
      <c r="AC18" s="124"/>
      <c r="AD18" s="135"/>
      <c r="AE18" s="124"/>
      <c r="AF18" s="124"/>
      <c r="AG18" s="124"/>
      <c r="AH18" s="124"/>
    </row>
    <row r="19" spans="2:36" ht="15" customHeight="1">
      <c r="B19" s="331">
        <f t="shared" si="0"/>
        <v>4</v>
      </c>
      <c r="C19" s="291" t="str">
        <f>IF(INDEX(女子申込!$B$9:$AS$108,$B19,1)="","",INDEX(女子申込!$B$9:$AS$108,$B19,1))</f>
        <v/>
      </c>
      <c r="D19" s="292" t="str">
        <f>IF(INDEX(女子申込!$B$9:$AS$108,$B19,2)="","",INDEX(女子申込!$B$9:$AS$108,$B19,2))</f>
        <v/>
      </c>
      <c r="E19" s="293" t="str">
        <f>IF(INDEX(女子申込!$B$9:$AS$108,$B19,3)="","",INDEX(女子申込!$B$9:$AS$108,$B19,3))</f>
        <v/>
      </c>
      <c r="F19" s="294" t="str">
        <f>IF(INDEX(女子申込!$B$9:$AS$108,$B19,4)="","",INDEX(女子申込!$B$9:$AS$108,$B19,4))</f>
        <v/>
      </c>
      <c r="G19" s="295" t="str">
        <f>IF(INDEX(女子申込!$B$9:$AM$108,$B19,38)="","",INDEX(女子申込!$B$9:$AM$108,$B19,38))</f>
        <v/>
      </c>
      <c r="H19" s="430" t="str">
        <f>IF(INDEX(女子申込!$B$9:$AS$108,$B19,6)="","",INDEX(女子申込!$B$9:$AS$108,$B19,6))</f>
        <v/>
      </c>
      <c r="I19" s="431"/>
      <c r="J19" s="431"/>
      <c r="K19" s="431"/>
      <c r="L19" s="295" t="str">
        <f>IF(INDEX(女子申込!$B$9:$AM$108,$B19,33)="","",INDEX(女子申込!$B$9:$AM$108,$B19,33))</f>
        <v/>
      </c>
      <c r="M19" s="319" t="str">
        <f>IF(INDEX(女子申込!$B$9:$AM$108,$B19,35)="","",INDEX(女子申込!$B$9:$AM$108,$B19,35))</f>
        <v/>
      </c>
      <c r="N19" s="327"/>
      <c r="P19" s="325"/>
      <c r="Q19">
        <v>1</v>
      </c>
      <c r="R19" s="316" t="str">
        <f>IF(VLOOKUP(MATCH(U16,リレー女子申込!$B$10:$B$63,0)+3+Q19,リレー女子申込!$A$10:$K$63,4)="","",VLOOKUP(MATCH(U16,リレー女子申込!$B$10:$B$63,0)+3+Q19,リレー女子申込!$A$10:$K$63,4))</f>
        <v/>
      </c>
      <c r="S19" s="316" t="str">
        <f>IF(VLOOKUP(MATCH(U16,リレー女子申込!$B$10:$B$63,0)+3+Q19,リレー女子申込!$A$10:$K$63,5)="","",VLOOKUP(MATCH(U16,リレー女子申込!$B$10:$B$63,0)+3+Q19,リレー女子申込!$A$10:$K$63,5))</f>
        <v/>
      </c>
      <c r="T19" s="316" t="str">
        <f>IF(VLOOKUP(MATCH(U16,リレー女子申込!$B$10:$B$63,0)+3+Q19,リレー女子申込!$A$10:$K$63,6)="","",VLOOKUP(MATCH(U16,リレー女子申込!$B$10:$B$63,0)+3+Q19,リレー女子申込!$A$10:$K$63,6))</f>
        <v/>
      </c>
      <c r="U19" s="416" t="str">
        <f>IF(VLOOKUP(MATCH(U16,リレー女子申込!$B$10:$B$63,0)+1,リレー女子申込!$A$10:$K$63,4)="","",VLOOKUP(MATCH(U16,リレー女子申込!$B$10:$B$63,0)+1,リレー女子申込!$A$10:$K$63,4))</f>
        <v/>
      </c>
      <c r="W19">
        <v>1</v>
      </c>
      <c r="X19" s="316" t="str">
        <f>IF(VLOOKUP(MATCH(AA16,リレー女子申込!$B$10:$B$63,0)+3+W19,リレー女子申込!$A$10:$K$63,9)="","",VLOOKUP(MATCH(AA16,リレー女子申込!$B$10:$B$63,0)+3+W19,リレー女子申込!$A$10:$K$63,9))</f>
        <v/>
      </c>
      <c r="Y19" s="316" t="str">
        <f>IF(VLOOKUP(MATCH(AA16,リレー女子申込!$B$10:$B$63,0)+3+W19,リレー女子申込!$A$10:$K$63,10)="","",VLOOKUP(MATCH(AA16,リレー女子申込!$B$10:$B$63,0)+3+W19,リレー女子申込!$A$10:$K$63,10))</f>
        <v/>
      </c>
      <c r="Z19" s="316" t="str">
        <f>IF(VLOOKUP(MATCH(AA16,リレー女子申込!$B$10:$B$63,0)+3+W19,リレー女子申込!$A$10:$K$63,11)="","",VLOOKUP(MATCH(AA16,リレー女子申込!$B$10:$B$63,0)+3+W19,リレー女子申込!$A$10:$K$63,11))</f>
        <v/>
      </c>
      <c r="AA19" s="416" t="str">
        <f>IF(VLOOKUP(MATCH(AA16,リレー女子申込!$B$10:$B$63,0)+1,リレー女子申込!$A$10:$K$63,9)="","",VLOOKUP(MATCH(AA16,リレー女子申込!$B$10:$B$63,0)+1,リレー女子申込!$A$10:$K$63,9))</f>
        <v/>
      </c>
      <c r="AB19" s="328"/>
      <c r="AF19" s="124"/>
      <c r="AG19" s="419"/>
      <c r="AH19" s="126"/>
      <c r="AJ19" s="19">
        <f>IF(Y17="",0,1)</f>
        <v>0</v>
      </c>
    </row>
    <row r="20" spans="2:36" ht="15" customHeight="1">
      <c r="B20" s="331">
        <f t="shared" si="0"/>
        <v>5</v>
      </c>
      <c r="C20" s="298" t="str">
        <f>IF(INDEX(女子申込!$B$9:$AS$108,$B20,1)="","",INDEX(女子申込!$B$9:$AS$108,$B20,1))</f>
        <v/>
      </c>
      <c r="D20" s="299" t="str">
        <f>IF(INDEX(女子申込!$B$9:$AS$108,$B20,2)="","",INDEX(女子申込!$B$9:$AS$108,$B20,2))</f>
        <v/>
      </c>
      <c r="E20" s="293" t="str">
        <f>IF(INDEX(女子申込!$B$9:$AS$108,$B20,3)="","",INDEX(女子申込!$B$9:$AS$108,$B20,3))</f>
        <v/>
      </c>
      <c r="F20" s="300" t="str">
        <f>IF(INDEX(女子申込!$B$9:$AS$108,$B20,4)="","",INDEX(女子申込!$B$9:$AS$108,$B20,4))</f>
        <v/>
      </c>
      <c r="G20" s="301" t="str">
        <f>IF(INDEX(女子申込!$B$9:$AM$108,$B20,38)="","",INDEX(女子申込!$B$9:$AM$108,$B20,38))</f>
        <v/>
      </c>
      <c r="H20" s="430" t="str">
        <f>IF(INDEX(女子申込!$B$9:$AS$108,$B20,6)="","",INDEX(女子申込!$B$9:$AS$108,$B20,6))</f>
        <v/>
      </c>
      <c r="I20" s="431"/>
      <c r="J20" s="431"/>
      <c r="K20" s="431"/>
      <c r="L20" s="295" t="str">
        <f>IF(INDEX(女子申込!$B$9:$AM$108,$B20,33)="","",INDEX(女子申込!$B$9:$AM$108,$B20,33))</f>
        <v/>
      </c>
      <c r="M20" s="319" t="str">
        <f>IF(INDEX(女子申込!$B$9:$AM$108,$B20,35)="","",INDEX(女子申込!$B$9:$AM$108,$B20,35))</f>
        <v/>
      </c>
      <c r="N20" s="327"/>
      <c r="P20" s="325"/>
      <c r="Q20">
        <v>2</v>
      </c>
      <c r="R20" s="316" t="str">
        <f>IF(VLOOKUP(MATCH(U16,リレー女子申込!$B$10:$B$63,0)+3+Q20,リレー女子申込!$A$10:$K$63,4)="","",VLOOKUP(MATCH(U16,リレー女子申込!$B$10:$B$63,0)+3+Q20,リレー女子申込!$A$10:$K$63,4))</f>
        <v/>
      </c>
      <c r="S20" s="316" t="str">
        <f>IF(VLOOKUP(MATCH(U16,リレー女子申込!$B$10:$B$63,0)+3+Q20,リレー女子申込!$A$10:$K$63,5)="","",VLOOKUP(MATCH(U16,リレー女子申込!$B$10:$B$63,0)+3+Q20,リレー女子申込!$A$10:$K$63,5))</f>
        <v/>
      </c>
      <c r="T20" s="316" t="str">
        <f>IF(VLOOKUP(MATCH(U16,リレー女子申込!$B$10:$B$63,0)+3+Q20,リレー女子申込!$A$10:$K$63,6)="","",VLOOKUP(MATCH(U16,リレー女子申込!$B$10:$B$63,0)+3+Q20,リレー女子申込!$A$10:$K$63,6))</f>
        <v/>
      </c>
      <c r="U20" s="417"/>
      <c r="W20">
        <v>2</v>
      </c>
      <c r="X20" s="316" t="str">
        <f>IF(VLOOKUP(MATCH(AA16,リレー女子申込!$B$10:$B$63,0)+3+W20,リレー女子申込!$A$10:$K$63,9)="","",VLOOKUP(MATCH(AA16,リレー女子申込!$B$10:$B$63,0)+3+W20,リレー女子申込!$A$10:$K$63,9))</f>
        <v/>
      </c>
      <c r="Y20" s="316" t="str">
        <f>IF(VLOOKUP(MATCH(AA16,リレー女子申込!$B$10:$B$63,0)+3+W20,リレー女子申込!$A$10:$K$63,10)="","",VLOOKUP(MATCH(AA16,リレー女子申込!$B$10:$B$63,0)+3+W20,リレー女子申込!$A$10:$K$63,10))</f>
        <v/>
      </c>
      <c r="Z20" s="316" t="str">
        <f>IF(VLOOKUP(MATCH(AA16,リレー女子申込!$B$10:$B$63,0)+3+W20,リレー女子申込!$A$10:$K$63,11)="","",VLOOKUP(MATCH(AA16,リレー女子申込!$B$10:$B$63,0)+3+W20,リレー女子申込!$A$10:$K$63,11))</f>
        <v/>
      </c>
      <c r="AA20" s="417"/>
      <c r="AB20" s="328"/>
      <c r="AF20" s="124"/>
      <c r="AG20" s="419"/>
      <c r="AH20" s="126"/>
    </row>
    <row r="21" spans="2:36" ht="15" customHeight="1">
      <c r="B21" s="331">
        <f t="shared" si="0"/>
        <v>6</v>
      </c>
      <c r="C21" s="291" t="str">
        <f>IF(INDEX(女子申込!$B$9:$AS$108,$B21,1)="","",INDEX(女子申込!$B$9:$AS$108,$B21,1))</f>
        <v/>
      </c>
      <c r="D21" s="292" t="str">
        <f>IF(INDEX(女子申込!$B$9:$AS$108,$B21,2)="","",INDEX(女子申込!$B$9:$AS$108,$B21,2))</f>
        <v/>
      </c>
      <c r="E21" s="293" t="str">
        <f>IF(INDEX(女子申込!$B$9:$AS$108,$B21,3)="","",INDEX(女子申込!$B$9:$AS$108,$B21,3))</f>
        <v/>
      </c>
      <c r="F21" s="294" t="str">
        <f>IF(INDEX(女子申込!$B$9:$AS$108,$B21,4)="","",INDEX(女子申込!$B$9:$AS$108,$B21,4))</f>
        <v/>
      </c>
      <c r="G21" s="295" t="str">
        <f>IF(INDEX(女子申込!$B$9:$AM$108,$B21,38)="","",INDEX(女子申込!$B$9:$AM$108,$B21,38))</f>
        <v/>
      </c>
      <c r="H21" s="430" t="str">
        <f>IF(INDEX(女子申込!$B$9:$AS$108,$B21,6)="","",INDEX(女子申込!$B$9:$AS$108,$B21,6))</f>
        <v/>
      </c>
      <c r="I21" s="431"/>
      <c r="J21" s="431"/>
      <c r="K21" s="431"/>
      <c r="L21" s="295" t="str">
        <f>IF(INDEX(女子申込!$B$9:$AM$108,$B21,33)="","",INDEX(女子申込!$B$9:$AM$108,$B21,33))</f>
        <v/>
      </c>
      <c r="M21" s="319" t="str">
        <f>IF(INDEX(女子申込!$B$9:$AM$108,$B21,35)="","",INDEX(女子申込!$B$9:$AM$108,$B21,35))</f>
        <v/>
      </c>
      <c r="N21" s="327"/>
      <c r="P21" s="325"/>
      <c r="Q21">
        <v>3</v>
      </c>
      <c r="R21" s="316" t="str">
        <f>IF(VLOOKUP(MATCH(U16,リレー女子申込!$B$10:$B$63,0)+3+Q21,リレー女子申込!$A$10:$K$63,4)="","",VLOOKUP(MATCH(U16,リレー女子申込!$B$10:$B$63,0)+3+Q21,リレー女子申込!$A$10:$K$63,4))</f>
        <v/>
      </c>
      <c r="S21" s="316" t="str">
        <f>IF(VLOOKUP(MATCH(U16,リレー女子申込!$B$10:$B$63,0)+3+Q21,リレー女子申込!$A$10:$K$63,5)="","",VLOOKUP(MATCH(U16,リレー女子申込!$B$10:$B$63,0)+3+Q21,リレー女子申込!$A$10:$K$63,5))</f>
        <v/>
      </c>
      <c r="T21" s="316" t="str">
        <f>IF(VLOOKUP(MATCH(U16,リレー女子申込!$B$10:$B$63,0)+3+Q21,リレー女子申込!$A$10:$K$63,6)="","",VLOOKUP(MATCH(U16,リレー女子申込!$B$10:$B$63,0)+3+Q21,リレー女子申込!$A$10:$K$63,6))</f>
        <v/>
      </c>
      <c r="U21" s="417"/>
      <c r="W21">
        <v>3</v>
      </c>
      <c r="X21" s="316" t="str">
        <f>IF(VLOOKUP(MATCH(AA16,リレー女子申込!$B$10:$B$63,0)+3+W21,リレー女子申込!$A$10:$K$63,9)="","",VLOOKUP(MATCH(AA16,リレー女子申込!$B$10:$B$63,0)+3+W21,リレー女子申込!$A$10:$K$63,9))</f>
        <v/>
      </c>
      <c r="Y21" s="316" t="str">
        <f>IF(VLOOKUP(MATCH(AA16,リレー女子申込!$B$10:$B$63,0)+3+W21,リレー女子申込!$A$10:$K$63,10)="","",VLOOKUP(MATCH(AA16,リレー女子申込!$B$10:$B$63,0)+3+W21,リレー女子申込!$A$10:$K$63,10))</f>
        <v/>
      </c>
      <c r="Z21" s="316" t="str">
        <f>IF(VLOOKUP(MATCH(AA16,リレー女子申込!$B$10:$B$63,0)+3+W21,リレー女子申込!$A$10:$K$63,11)="","",VLOOKUP(MATCH(AA16,リレー女子申込!$B$10:$B$63,0)+3+W21,リレー女子申込!$A$10:$K$63,11))</f>
        <v/>
      </c>
      <c r="AA21" s="417"/>
      <c r="AB21" s="328"/>
      <c r="AF21" s="124"/>
      <c r="AG21" s="419"/>
      <c r="AH21" s="126"/>
      <c r="AJ21" s="19">
        <f>IF(AE17="",0,1)</f>
        <v>0</v>
      </c>
    </row>
    <row r="22" spans="2:36" ht="15" customHeight="1">
      <c r="B22" s="331">
        <f t="shared" si="0"/>
        <v>7</v>
      </c>
      <c r="C22" s="291" t="str">
        <f>IF(INDEX(女子申込!$B$9:$AS$108,$B22,1)="","",INDEX(女子申込!$B$9:$AS$108,$B22,1))</f>
        <v/>
      </c>
      <c r="D22" s="292" t="str">
        <f>IF(INDEX(女子申込!$B$9:$AS$108,$B22,2)="","",INDEX(女子申込!$B$9:$AS$108,$B22,2))</f>
        <v/>
      </c>
      <c r="E22" s="293" t="str">
        <f>IF(INDEX(女子申込!$B$9:$AS$108,$B22,3)="","",INDEX(女子申込!$B$9:$AS$108,$B22,3))</f>
        <v/>
      </c>
      <c r="F22" s="294" t="str">
        <f>IF(INDEX(女子申込!$B$9:$AS$108,$B22,4)="","",INDEX(女子申込!$B$9:$AS$108,$B22,4))</f>
        <v/>
      </c>
      <c r="G22" s="295" t="str">
        <f>IF(INDEX(女子申込!$B$9:$AM$108,$B22,38)="","",INDEX(女子申込!$B$9:$AM$108,$B22,38))</f>
        <v/>
      </c>
      <c r="H22" s="430" t="str">
        <f>IF(INDEX(女子申込!$B$9:$AS$108,$B22,6)="","",INDEX(女子申込!$B$9:$AS$108,$B22,6))</f>
        <v/>
      </c>
      <c r="I22" s="431"/>
      <c r="J22" s="431"/>
      <c r="K22" s="431"/>
      <c r="L22" s="295" t="str">
        <f>IF(INDEX(女子申込!$B$9:$AM$108,$B22,33)="","",INDEX(女子申込!$B$9:$AM$108,$B22,33))</f>
        <v/>
      </c>
      <c r="M22" s="319" t="str">
        <f>IF(INDEX(女子申込!$B$9:$AM$108,$B22,35)="","",INDEX(女子申込!$B$9:$AM$108,$B22,35))</f>
        <v/>
      </c>
      <c r="N22" s="327"/>
      <c r="P22" s="325"/>
      <c r="Q22">
        <v>4</v>
      </c>
      <c r="R22" s="316" t="str">
        <f>IF(VLOOKUP(MATCH(U16,リレー女子申込!$B$10:$B$63,0)+3+Q22,リレー女子申込!$A$10:$K$63,4)="","",VLOOKUP(MATCH(U16,リレー女子申込!$B$10:$B$63,0)+3+Q22,リレー女子申込!$A$10:$K$63,4))</f>
        <v/>
      </c>
      <c r="S22" s="316" t="str">
        <f>IF(VLOOKUP(MATCH(U16,リレー女子申込!$B$10:$B$63,0)+3+Q22,リレー女子申込!$A$10:$K$63,5)="","",VLOOKUP(MATCH(U16,リレー女子申込!$B$10:$B$63,0)+3+Q22,リレー女子申込!$A$10:$K$63,5))</f>
        <v/>
      </c>
      <c r="T22" s="316" t="str">
        <f>IF(VLOOKUP(MATCH(U16,リレー女子申込!$B$10:$B$63,0)+3+Q22,リレー女子申込!$A$10:$K$63,6)="","",VLOOKUP(MATCH(U16,リレー女子申込!$B$10:$B$63,0)+3+Q22,リレー女子申込!$A$10:$K$63,6))</f>
        <v/>
      </c>
      <c r="U22" s="417"/>
      <c r="W22">
        <v>4</v>
      </c>
      <c r="X22" s="316" t="str">
        <f>IF(VLOOKUP(MATCH(AA16,リレー女子申込!$B$10:$B$63,0)+3+W22,リレー女子申込!$A$10:$K$63,9)="","",VLOOKUP(MATCH(AA16,リレー女子申込!$B$10:$B$63,0)+3+W22,リレー女子申込!$A$10:$K$63,9))</f>
        <v/>
      </c>
      <c r="Y22" s="316" t="str">
        <f>IF(VLOOKUP(MATCH(AA16,リレー女子申込!$B$10:$B$63,0)+3+W22,リレー女子申込!$A$10:$K$63,10)="","",VLOOKUP(MATCH(AA16,リレー女子申込!$B$10:$B$63,0)+3+W22,リレー女子申込!$A$10:$K$63,10))</f>
        <v/>
      </c>
      <c r="Z22" s="316" t="str">
        <f>IF(VLOOKUP(MATCH(AA16,リレー女子申込!$B$10:$B$63,0)+3+W22,リレー女子申込!$A$10:$K$63,11)="","",VLOOKUP(MATCH(AA16,リレー女子申込!$B$10:$B$63,0)+3+W22,リレー女子申込!$A$10:$K$63,11))</f>
        <v/>
      </c>
      <c r="AA22" s="417"/>
      <c r="AB22" s="328"/>
      <c r="AF22" s="124"/>
      <c r="AG22" s="419"/>
      <c r="AH22" s="126"/>
    </row>
    <row r="23" spans="2:36" ht="15" customHeight="1">
      <c r="B23" s="331">
        <f t="shared" si="0"/>
        <v>8</v>
      </c>
      <c r="C23" s="291" t="str">
        <f>IF(INDEX(女子申込!$B$9:$AS$108,$B23,1)="","",INDEX(女子申込!$B$9:$AS$108,$B23,1))</f>
        <v/>
      </c>
      <c r="D23" s="292" t="str">
        <f>IF(INDEX(女子申込!$B$9:$AS$108,$B23,2)="","",INDEX(女子申込!$B$9:$AS$108,$B23,2))</f>
        <v/>
      </c>
      <c r="E23" s="293" t="str">
        <f>IF(INDEX(女子申込!$B$9:$AS$108,$B23,3)="","",INDEX(女子申込!$B$9:$AS$108,$B23,3))</f>
        <v/>
      </c>
      <c r="F23" s="294" t="str">
        <f>IF(INDEX(女子申込!$B$9:$AS$108,$B23,4)="","",INDEX(女子申込!$B$9:$AS$108,$B23,4))</f>
        <v/>
      </c>
      <c r="G23" s="295" t="str">
        <f>IF(INDEX(女子申込!$B$9:$AM$108,$B23,38)="","",INDEX(女子申込!$B$9:$AM$108,$B23,38))</f>
        <v/>
      </c>
      <c r="H23" s="430" t="str">
        <f>IF(INDEX(女子申込!$B$9:$AS$108,$B23,6)="","",INDEX(女子申込!$B$9:$AS$108,$B23,6))</f>
        <v/>
      </c>
      <c r="I23" s="431"/>
      <c r="J23" s="431"/>
      <c r="K23" s="431"/>
      <c r="L23" s="295" t="str">
        <f>IF(INDEX(女子申込!$B$9:$AM$108,$B23,33)="","",INDEX(女子申込!$B$9:$AM$108,$B23,33))</f>
        <v/>
      </c>
      <c r="M23" s="319" t="str">
        <f>IF(INDEX(女子申込!$B$9:$AM$108,$B23,35)="","",INDEX(女子申込!$B$9:$AM$108,$B23,35))</f>
        <v/>
      </c>
      <c r="N23" s="327"/>
      <c r="P23" s="325"/>
      <c r="Q23">
        <v>5</v>
      </c>
      <c r="R23" s="316" t="str">
        <f>IF(VLOOKUP(MATCH(U16,リレー女子申込!$B$10:$B$63,0)+3+Q23,リレー女子申込!$A$10:$K$63,4)="","",VLOOKUP(MATCH(U16,リレー女子申込!$B$10:$B$63,0)+3+Q23,リレー女子申込!$A$10:$K$63,4))</f>
        <v/>
      </c>
      <c r="S23" s="316" t="str">
        <f>IF(VLOOKUP(MATCH(U16,リレー女子申込!$B$10:$B$63,0)+3+Q23,リレー女子申込!$A$10:$K$63,5)="","",VLOOKUP(MATCH(U16,リレー女子申込!$B$10:$B$63,0)+3+Q23,リレー女子申込!$A$10:$K$63,5))</f>
        <v/>
      </c>
      <c r="T23" s="316" t="str">
        <f>IF(VLOOKUP(MATCH(U16,リレー女子申込!$B$10:$B$63,0)+3+Q23,リレー女子申込!$A$10:$K$63,6)="","",VLOOKUP(MATCH(U16,リレー女子申込!$B$10:$B$63,0)+3+Q23,リレー女子申込!$A$10:$K$63,6))</f>
        <v/>
      </c>
      <c r="U23" s="417"/>
      <c r="W23">
        <v>5</v>
      </c>
      <c r="X23" s="316" t="str">
        <f>IF(VLOOKUP(MATCH(AA16,リレー女子申込!$B$10:$B$63,0)+3+W23,リレー女子申込!$A$10:$K$63,9)="","",VLOOKUP(MATCH(AA16,リレー女子申込!$B$10:$B$63,0)+3+W23,リレー女子申込!$A$10:$K$63,9))</f>
        <v/>
      </c>
      <c r="Y23" s="316" t="str">
        <f>IF(VLOOKUP(MATCH(AA16,リレー女子申込!$B$10:$B$63,0)+3+W23,リレー女子申込!$A$10:$K$63,10)="","",VLOOKUP(MATCH(AA16,リレー女子申込!$B$10:$B$63,0)+3+W23,リレー女子申込!$A$10:$K$63,10))</f>
        <v/>
      </c>
      <c r="Z23" s="316" t="str">
        <f>IF(VLOOKUP(MATCH(AA16,リレー女子申込!$B$10:$B$63,0)+3+W23,リレー女子申込!$A$10:$K$63,11)="","",VLOOKUP(MATCH(AA16,リレー女子申込!$B$10:$B$63,0)+3+W23,リレー女子申込!$A$10:$K$63,11))</f>
        <v/>
      </c>
      <c r="AA23" s="417"/>
      <c r="AB23" s="328"/>
      <c r="AF23" s="124"/>
      <c r="AG23" s="419"/>
      <c r="AH23" s="126"/>
    </row>
    <row r="24" spans="2:36" ht="15" customHeight="1">
      <c r="B24" s="331">
        <f t="shared" si="0"/>
        <v>9</v>
      </c>
      <c r="C24" s="291" t="str">
        <f>IF(INDEX(女子申込!$B$9:$AS$108,$B24,1)="","",INDEX(女子申込!$B$9:$AS$108,$B24,1))</f>
        <v/>
      </c>
      <c r="D24" s="292" t="str">
        <f>IF(INDEX(女子申込!$B$9:$AS$108,$B24,2)="","",INDEX(女子申込!$B$9:$AS$108,$B24,2))</f>
        <v/>
      </c>
      <c r="E24" s="293" t="str">
        <f>IF(INDEX(女子申込!$B$9:$AS$108,$B24,3)="","",INDEX(女子申込!$B$9:$AS$108,$B24,3))</f>
        <v/>
      </c>
      <c r="F24" s="294" t="str">
        <f>IF(INDEX(女子申込!$B$9:$AS$108,$B24,4)="","",INDEX(女子申込!$B$9:$AS$108,$B24,4))</f>
        <v/>
      </c>
      <c r="G24" s="295" t="str">
        <f>IF(INDEX(女子申込!$B$9:$AM$108,$B24,38)="","",INDEX(女子申込!$B$9:$AM$108,$B24,38))</f>
        <v/>
      </c>
      <c r="H24" s="430" t="str">
        <f>IF(INDEX(女子申込!$B$9:$AS$108,$B24,6)="","",INDEX(女子申込!$B$9:$AS$108,$B24,6))</f>
        <v/>
      </c>
      <c r="I24" s="431"/>
      <c r="J24" s="431"/>
      <c r="K24" s="431"/>
      <c r="L24" s="295" t="str">
        <f>IF(INDEX(女子申込!$B$9:$AM$108,$B24,33)="","",INDEX(女子申込!$B$9:$AM$108,$B24,33))</f>
        <v/>
      </c>
      <c r="M24" s="319" t="str">
        <f>IF(INDEX(女子申込!$B$9:$AM$108,$B24,35)="","",INDEX(女子申込!$B$9:$AM$108,$B24,35))</f>
        <v/>
      </c>
      <c r="N24" s="327"/>
      <c r="P24" s="325"/>
      <c r="Q24">
        <v>6</v>
      </c>
      <c r="R24" s="316" t="str">
        <f>IF(VLOOKUP(MATCH(U16,リレー女子申込!$B$10:$B$63,0)+3+Q24,リレー女子申込!$A$10:$K$63,4)="","",VLOOKUP(MATCH(U16,リレー女子申込!$B$10:$B$63,0)+3+Q24,リレー女子申込!$A$10:$K$63,4))</f>
        <v/>
      </c>
      <c r="S24" s="316" t="str">
        <f>IF(VLOOKUP(MATCH(U16,リレー女子申込!$B$10:$B$63,0)+3+Q24,リレー女子申込!$A$10:$K$63,5)="","",VLOOKUP(MATCH(U16,リレー女子申込!$B$10:$B$63,0)+3+Q24,リレー女子申込!$A$10:$K$63,5))</f>
        <v/>
      </c>
      <c r="T24" s="316" t="str">
        <f>IF(VLOOKUP(MATCH(U16,リレー女子申込!$B$10:$B$63,0)+3+Q24,リレー女子申込!$A$10:$K$63,6)="","",VLOOKUP(MATCH(U16,リレー女子申込!$B$10:$B$63,0)+3+Q24,リレー女子申込!$A$10:$K$63,6))</f>
        <v/>
      </c>
      <c r="U24" s="418"/>
      <c r="W24">
        <v>6</v>
      </c>
      <c r="X24" s="316" t="str">
        <f>IF(VLOOKUP(MATCH(AA16,リレー女子申込!$B$10:$B$63,0)+3+W24,リレー女子申込!$A$10:$K$63,9)="","",VLOOKUP(MATCH(AA16,リレー女子申込!$B$10:$B$63,0)+3+W24,リレー女子申込!$A$10:$K$63,9))</f>
        <v/>
      </c>
      <c r="Y24" s="316" t="str">
        <f>IF(VLOOKUP(MATCH(AA16,リレー女子申込!$B$10:$B$63,0)+3+W24,リレー女子申込!$A$10:$K$63,10)="","",VLOOKUP(MATCH(AA16,リレー女子申込!$B$10:$B$63,0)+3+W24,リレー女子申込!$A$10:$K$63,10))</f>
        <v/>
      </c>
      <c r="Z24" s="316" t="str">
        <f>IF(VLOOKUP(MATCH(AA16,リレー女子申込!$B$10:$B$63,0)+3+W24,リレー女子申込!$A$10:$K$63,11)="","",VLOOKUP(MATCH(AA16,リレー女子申込!$B$10:$B$63,0)+3+W24,リレー女子申込!$A$10:$K$63,11))</f>
        <v/>
      </c>
      <c r="AA24" s="418"/>
      <c r="AB24" s="328"/>
      <c r="AF24" s="124"/>
      <c r="AG24" s="419"/>
      <c r="AH24" s="126"/>
    </row>
    <row r="25" spans="2:36" ht="15" customHeight="1">
      <c r="B25" s="331">
        <f t="shared" si="0"/>
        <v>10</v>
      </c>
      <c r="C25" s="302" t="str">
        <f>IF(INDEX(女子申込!$B$9:$AS$108,$B25,1)="","",INDEX(女子申込!$B$9:$AS$108,$B25,1))</f>
        <v/>
      </c>
      <c r="D25" s="303" t="str">
        <f>IF(INDEX(女子申込!$B$9:$AS$108,$B25,2)="","",INDEX(女子申込!$B$9:$AS$108,$B25,2))</f>
        <v/>
      </c>
      <c r="E25" s="304" t="str">
        <f>IF(INDEX(女子申込!$B$9:$AS$108,$B25,3)="","",INDEX(女子申込!$B$9:$AS$108,$B25,3))</f>
        <v/>
      </c>
      <c r="F25" s="305" t="str">
        <f>IF(INDEX(女子申込!$B$9:$AS$108,$B25,4)="","",INDEX(女子申込!$B$9:$AS$108,$B25,4))</f>
        <v/>
      </c>
      <c r="G25" s="306" t="str">
        <f>IF(INDEX(女子申込!$B$9:$AM$108,$B25,38)="","",INDEX(女子申込!$B$9:$AM$108,$B25,38))</f>
        <v/>
      </c>
      <c r="H25" s="479" t="str">
        <f>IF(INDEX(女子申込!$B$9:$AS$108,$B25,6)="","",INDEX(女子申込!$B$9:$AS$108,$B25,6))</f>
        <v/>
      </c>
      <c r="I25" s="480"/>
      <c r="J25" s="480"/>
      <c r="K25" s="480"/>
      <c r="L25" s="306" t="str">
        <f>IF(INDEX(女子申込!$B$9:$AM$108,$B25,33)="","",INDEX(女子申込!$B$9:$AM$108,$B25,33))</f>
        <v/>
      </c>
      <c r="M25" s="320" t="str">
        <f>IF(INDEX(女子申込!$B$9:$AM$108,$B25,35)="","",INDEX(女子申込!$B$9:$AM$108,$B25,35))</f>
        <v/>
      </c>
      <c r="N25" s="327"/>
      <c r="P25" s="325"/>
      <c r="AB25" s="328"/>
    </row>
    <row r="26" spans="2:36" ht="15" customHeight="1">
      <c r="B26" s="331">
        <f t="shared" si="0"/>
        <v>11</v>
      </c>
      <c r="C26" s="284" t="str">
        <f>IF(INDEX(女子申込!$B$9:$AS$108,$B26,1)="","",INDEX(女子申込!$B$9:$AS$108,$B26,1))</f>
        <v/>
      </c>
      <c r="D26" s="285" t="str">
        <f>IF(INDEX(女子申込!$B$9:$AS$108,$B26,2)="","",INDEX(女子申込!$B$9:$AS$108,$B26,2))</f>
        <v/>
      </c>
      <c r="E26" s="286" t="str">
        <f>IF(INDEX(女子申込!$B$9:$AS$108,$B26,3)="","",INDEX(女子申込!$B$9:$AS$108,$B26,3))</f>
        <v/>
      </c>
      <c r="F26" s="287" t="str">
        <f>IF(INDEX(女子申込!$B$9:$AS$108,$B26,4)="","",INDEX(女子申込!$B$9:$AS$108,$B26,4))</f>
        <v/>
      </c>
      <c r="G26" s="288" t="str">
        <f>IF(INDEX(女子申込!$B$9:$AM$108,$B26,38)="","",INDEX(女子申込!$B$9:$AM$108,$B26,38))</f>
        <v/>
      </c>
      <c r="H26" s="449" t="str">
        <f>IF(INDEX(女子申込!$B$9:$AS$108,$B26,6)="","",INDEX(女子申込!$B$9:$AS$108,$B26,6))</f>
        <v/>
      </c>
      <c r="I26" s="450"/>
      <c r="J26" s="450"/>
      <c r="K26" s="450"/>
      <c r="L26" s="317" t="str">
        <f>IF(INDEX(女子申込!$B$9:$AM$108,$B26,33)="","",INDEX(女子申込!$B$9:$AM$108,$B26,33))</f>
        <v/>
      </c>
      <c r="M26" s="318" t="str">
        <f>IF(INDEX(女子申込!$B$9:$AM$108,$B26,35)="","",INDEX(女子申込!$B$9:$AM$108,$B26,35))</f>
        <v/>
      </c>
      <c r="N26" s="327"/>
      <c r="P26" s="325"/>
      <c r="Q26" t="str">
        <f>Q$16</f>
        <v>１年女子　４×１００ｍＲ</v>
      </c>
      <c r="U26">
        <f>U16+1</f>
        <v>2</v>
      </c>
      <c r="W26" t="str">
        <f>W$16</f>
        <v>全学年女子　４×１００ｍＲ</v>
      </c>
      <c r="AA26">
        <f>AA16+1</f>
        <v>2</v>
      </c>
      <c r="AB26" s="328"/>
    </row>
    <row r="27" spans="2:36" ht="15" customHeight="1">
      <c r="B27" s="331">
        <f t="shared" si="0"/>
        <v>12</v>
      </c>
      <c r="C27" s="291" t="str">
        <f>IF(INDEX(女子申込!$B$9:$AS$108,$B27,1)="","",INDEX(女子申込!$B$9:$AS$108,$B27,1))</f>
        <v/>
      </c>
      <c r="D27" s="292" t="str">
        <f>IF(INDEX(女子申込!$B$9:$AS$108,$B27,2)="","",INDEX(女子申込!$B$9:$AS$108,$B27,2))</f>
        <v/>
      </c>
      <c r="E27" s="293" t="str">
        <f>IF(INDEX(女子申込!$B$9:$AS$108,$B27,3)="","",INDEX(女子申込!$B$9:$AS$108,$B27,3))</f>
        <v/>
      </c>
      <c r="F27" s="294" t="str">
        <f>IF(INDEX(女子申込!$B$9:$AS$108,$B27,4)="","",INDEX(女子申込!$B$9:$AS$108,$B27,4))</f>
        <v/>
      </c>
      <c r="G27" s="295" t="str">
        <f>IF(INDEX(女子申込!$B$9:$AM$108,$B27,38)="","",INDEX(女子申込!$B$9:$AM$108,$B27,38))</f>
        <v/>
      </c>
      <c r="H27" s="430" t="str">
        <f>IF(INDEX(女子申込!$B$9:$AS$108,$B27,6)="","",INDEX(女子申込!$B$9:$AS$108,$B27,6))</f>
        <v/>
      </c>
      <c r="I27" s="431"/>
      <c r="J27" s="431"/>
      <c r="K27" s="431"/>
      <c r="L27" s="295" t="str">
        <f>IF(INDEX(女子申込!$B$9:$AM$108,$B27,33)="","",INDEX(女子申込!$B$9:$AM$108,$B27,33))</f>
        <v/>
      </c>
      <c r="M27" s="319" t="str">
        <f>IF(INDEX(女子申込!$B$9:$AM$108,$B27,35)="","",INDEX(女子申込!$B$9:$AM$108,$B27,35))</f>
        <v/>
      </c>
      <c r="N27" s="327"/>
      <c r="P27" s="325"/>
      <c r="R27" s="132" t="s">
        <v>44</v>
      </c>
      <c r="S27" s="413" t="str">
        <f>VLOOKUP(MATCH(U26,リレー女子申込!$B$10:$B$63,0)+2,リレー女子申込!$A$10:$K$63,5)</f>
        <v/>
      </c>
      <c r="T27" s="414"/>
      <c r="U27" s="415"/>
      <c r="X27" s="132" t="s">
        <v>44</v>
      </c>
      <c r="Y27" s="413" t="str">
        <f>VLOOKUP(MATCH(AA26,リレー女子申込!$B$10:$B$63,0)+2,リレー女子申込!$A$10:$K$63,10)</f>
        <v/>
      </c>
      <c r="Z27" s="414"/>
      <c r="AA27" s="415"/>
      <c r="AB27" s="328"/>
      <c r="AJ27" s="19">
        <f>IF(S27="",0,1)</f>
        <v>0</v>
      </c>
    </row>
    <row r="28" spans="2:36" ht="15" customHeight="1">
      <c r="B28" s="331">
        <f t="shared" si="0"/>
        <v>13</v>
      </c>
      <c r="C28" s="298" t="str">
        <f>IF(INDEX(女子申込!$B$9:$AS$108,$B28,1)="","",INDEX(女子申込!$B$9:$AS$108,$B28,1))</f>
        <v/>
      </c>
      <c r="D28" s="299" t="str">
        <f>IF(INDEX(女子申込!$B$9:$AS$108,$B28,2)="","",INDEX(女子申込!$B$9:$AS$108,$B28,2))</f>
        <v/>
      </c>
      <c r="E28" s="293" t="str">
        <f>IF(INDEX(女子申込!$B$9:$AS$108,$B28,3)="","",INDEX(女子申込!$B$9:$AS$108,$B28,3))</f>
        <v/>
      </c>
      <c r="F28" s="300" t="str">
        <f>IF(INDEX(女子申込!$B$9:$AS$108,$B28,4)="","",INDEX(女子申込!$B$9:$AS$108,$B28,4))</f>
        <v/>
      </c>
      <c r="G28" s="301" t="str">
        <f>IF(INDEX(女子申込!$B$9:$AM$108,$B28,38)="","",INDEX(女子申込!$B$9:$AM$108,$B28,38))</f>
        <v/>
      </c>
      <c r="H28" s="430" t="str">
        <f>IF(INDEX(女子申込!$B$9:$AS$108,$B28,6)="","",INDEX(女子申込!$B$9:$AS$108,$B28,6))</f>
        <v/>
      </c>
      <c r="I28" s="431"/>
      <c r="J28" s="431"/>
      <c r="K28" s="431"/>
      <c r="L28" s="295" t="str">
        <f>IF(INDEX(女子申込!$B$9:$AM$108,$B28,33)="","",INDEX(女子申込!$B$9:$AM$108,$B28,33))</f>
        <v/>
      </c>
      <c r="M28" s="319" t="str">
        <f>IF(INDEX(女子申込!$B$9:$AM$108,$B28,35)="","",INDEX(女子申込!$B$9:$AM$108,$B28,35))</f>
        <v/>
      </c>
      <c r="N28" s="327"/>
      <c r="P28" s="325"/>
      <c r="R28" s="133" t="s">
        <v>83</v>
      </c>
      <c r="S28" s="134" t="s">
        <v>23</v>
      </c>
      <c r="T28" s="134" t="s">
        <v>0</v>
      </c>
      <c r="U28" s="134" t="s">
        <v>2</v>
      </c>
      <c r="V28" s="124"/>
      <c r="W28" s="124"/>
      <c r="X28" s="133" t="s">
        <v>83</v>
      </c>
      <c r="Y28" s="134" t="s">
        <v>23</v>
      </c>
      <c r="Z28" s="134" t="s">
        <v>0</v>
      </c>
      <c r="AA28" s="134" t="s">
        <v>2</v>
      </c>
      <c r="AB28" s="328"/>
      <c r="AE28" s="420"/>
      <c r="AF28" s="420"/>
      <c r="AG28" s="420"/>
    </row>
    <row r="29" spans="2:36" ht="15" customHeight="1">
      <c r="B29" s="331">
        <f t="shared" si="0"/>
        <v>14</v>
      </c>
      <c r="C29" s="291" t="str">
        <f>IF(INDEX(女子申込!$B$9:$AS$108,$B29,1)="","",INDEX(女子申込!$B$9:$AS$108,$B29,1))</f>
        <v/>
      </c>
      <c r="D29" s="292" t="str">
        <f>IF(INDEX(女子申込!$B$9:$AS$108,$B29,2)="","",INDEX(女子申込!$B$9:$AS$108,$B29,2))</f>
        <v/>
      </c>
      <c r="E29" s="293" t="str">
        <f>IF(INDEX(女子申込!$B$9:$AS$108,$B29,3)="","",INDEX(女子申込!$B$9:$AS$108,$B29,3))</f>
        <v/>
      </c>
      <c r="F29" s="294" t="str">
        <f>IF(INDEX(女子申込!$B$9:$AS$108,$B29,4)="","",INDEX(女子申込!$B$9:$AS$108,$B29,4))</f>
        <v/>
      </c>
      <c r="G29" s="295" t="str">
        <f>IF(INDEX(女子申込!$B$9:$AM$108,$B29,38)="","",INDEX(女子申込!$B$9:$AM$108,$B29,38))</f>
        <v/>
      </c>
      <c r="H29" s="430" t="str">
        <f>IF(INDEX(女子申込!$B$9:$AS$108,$B29,6)="","",INDEX(女子申込!$B$9:$AS$108,$B29,6))</f>
        <v/>
      </c>
      <c r="I29" s="431"/>
      <c r="J29" s="431"/>
      <c r="K29" s="431"/>
      <c r="L29" s="295" t="str">
        <f>IF(INDEX(女子申込!$B$9:$AM$108,$B29,33)="","",INDEX(女子申込!$B$9:$AM$108,$B29,33))</f>
        <v/>
      </c>
      <c r="M29" s="319" t="str">
        <f>IF(INDEX(女子申込!$B$9:$AM$108,$B29,35)="","",INDEX(女子申込!$B$9:$AM$108,$B29,35))</f>
        <v/>
      </c>
      <c r="N29" s="327"/>
      <c r="P29" s="325"/>
      <c r="Q29">
        <v>1</v>
      </c>
      <c r="R29" s="316" t="str">
        <f>IF(VLOOKUP(MATCH(U26,リレー女子申込!$B$10:$B$63,0)+3+Q29,リレー女子申込!$A$10:$K$63,4)="","",VLOOKUP(MATCH(U26,リレー女子申込!$B$10:$B$63,0)+3+Q29,リレー女子申込!$A$10:$K$63,4))</f>
        <v/>
      </c>
      <c r="S29" s="316" t="str">
        <f>IF(VLOOKUP(MATCH(U26,リレー女子申込!$B$10:$B$63,0)+3+Q29,リレー女子申込!$A$10:$K$63,5)="","",VLOOKUP(MATCH(U26,リレー女子申込!$B$10:$B$63,0)+3+Q29,リレー女子申込!$A$10:$K$63,5))</f>
        <v/>
      </c>
      <c r="T29" s="316" t="str">
        <f>IF(VLOOKUP(MATCH(U26,リレー女子申込!$B$10:$B$63,0)+3+Q29,リレー女子申込!$A$10:$K$63,6)="","",VLOOKUP(MATCH(U26,リレー女子申込!$B$10:$B$63,0)+3+Q29,リレー女子申込!$A$10:$K$63,6))</f>
        <v/>
      </c>
      <c r="U29" s="416" t="str">
        <f>IF(VLOOKUP(MATCH(U26,リレー女子申込!$B$10:$B$63,0)+1,リレー女子申込!$A$10:$K$63,4)="","",VLOOKUP(MATCH(U26,リレー女子申込!$B$10:$B$63,0)+1,リレー女子申込!$A$10:$K$63,4))</f>
        <v/>
      </c>
      <c r="W29">
        <v>1</v>
      </c>
      <c r="X29" s="316" t="str">
        <f>IF(VLOOKUP(MATCH(AA26,リレー女子申込!$B$10:$B$63,0)+3+W29,リレー女子申込!$A$10:$K$63,9)="","",VLOOKUP(MATCH(AA26,リレー女子申込!$B$10:$B$63,0)+3+W29,リレー女子申込!$A$10:$K$63,9))</f>
        <v/>
      </c>
      <c r="Y29" s="316" t="str">
        <f>IF(VLOOKUP(MATCH(AA26,リレー女子申込!$B$10:$B$63,0)+3+W29,リレー女子申込!$A$10:$K$63,10)="","",VLOOKUP(MATCH(AA26,リレー女子申込!$B$10:$B$63,0)+3+W29,リレー女子申込!$A$10:$K$63,10))</f>
        <v/>
      </c>
      <c r="Z29" s="316" t="str">
        <f>IF(VLOOKUP(MATCH(AA26,リレー女子申込!$B$10:$B$63,0)+3+W29,リレー女子申込!$A$10:$K$63,11)="","",VLOOKUP(MATCH(AA26,リレー女子申込!$B$10:$B$63,0)+3+W29,リレー女子申込!$A$10:$K$63,11))</f>
        <v/>
      </c>
      <c r="AA29" s="416" t="str">
        <f>IF(VLOOKUP(MATCH(AA26,リレー女子申込!$B$10:$B$63,0)+1,リレー女子申込!$A$10:$K$63,9)="","",VLOOKUP(MATCH(AA26,リレー女子申込!$B$10:$B$63,0)+1,リレー女子申込!$A$10:$K$63,9))</f>
        <v/>
      </c>
      <c r="AB29" s="328"/>
      <c r="AC29" s="124"/>
      <c r="AD29" s="135"/>
      <c r="AE29" s="124"/>
      <c r="AF29" s="124"/>
      <c r="AG29" s="124"/>
      <c r="AH29" s="124"/>
      <c r="AJ29" s="19">
        <f>IF(Y27="",0,1)</f>
        <v>0</v>
      </c>
    </row>
    <row r="30" spans="2:36" ht="15" customHeight="1">
      <c r="B30" s="331">
        <f t="shared" si="0"/>
        <v>15</v>
      </c>
      <c r="C30" s="298" t="str">
        <f>IF(INDEX(女子申込!$B$9:$AS$108,$B30,1)="","",INDEX(女子申込!$B$9:$AS$108,$B30,1))</f>
        <v/>
      </c>
      <c r="D30" s="299" t="str">
        <f>IF(INDEX(女子申込!$B$9:$AS$108,$B30,2)="","",INDEX(女子申込!$B$9:$AS$108,$B30,2))</f>
        <v/>
      </c>
      <c r="E30" s="293" t="str">
        <f>IF(INDEX(女子申込!$B$9:$AS$108,$B30,3)="","",INDEX(女子申込!$B$9:$AS$108,$B30,3))</f>
        <v/>
      </c>
      <c r="F30" s="300" t="str">
        <f>IF(INDEX(女子申込!$B$9:$AS$108,$B30,4)="","",INDEX(女子申込!$B$9:$AS$108,$B30,4))</f>
        <v/>
      </c>
      <c r="G30" s="301" t="str">
        <f>IF(INDEX(女子申込!$B$9:$AM$108,$B30,38)="","",INDEX(女子申込!$B$9:$AM$108,$B30,38))</f>
        <v/>
      </c>
      <c r="H30" s="430" t="str">
        <f>IF(INDEX(女子申込!$B$9:$AS$108,$B30,6)="","",INDEX(女子申込!$B$9:$AS$108,$B30,6))</f>
        <v/>
      </c>
      <c r="I30" s="431"/>
      <c r="J30" s="431"/>
      <c r="K30" s="431"/>
      <c r="L30" s="295" t="str">
        <f>IF(INDEX(女子申込!$B$9:$AM$108,$B30,33)="","",INDEX(女子申込!$B$9:$AM$108,$B30,33))</f>
        <v/>
      </c>
      <c r="M30" s="319" t="str">
        <f>IF(INDEX(女子申込!$B$9:$AM$108,$B30,35)="","",INDEX(女子申込!$B$9:$AM$108,$B30,35))</f>
        <v/>
      </c>
      <c r="N30" s="327"/>
      <c r="P30" s="325"/>
      <c r="Q30">
        <v>2</v>
      </c>
      <c r="R30" s="316" t="str">
        <f>IF(VLOOKUP(MATCH(U26,リレー女子申込!$B$10:$B$63,0)+3+Q30,リレー女子申込!$A$10:$K$63,4)="","",VLOOKUP(MATCH(U26,リレー女子申込!$B$10:$B$63,0)+3+Q30,リレー女子申込!$A$10:$K$63,4))</f>
        <v/>
      </c>
      <c r="S30" s="316" t="str">
        <f>IF(VLOOKUP(MATCH(U26,リレー女子申込!$B$10:$B$63,0)+3+Q30,リレー女子申込!$A$10:$K$63,5)="","",VLOOKUP(MATCH(U26,リレー女子申込!$B$10:$B$63,0)+3+Q30,リレー女子申込!$A$10:$K$63,5))</f>
        <v/>
      </c>
      <c r="T30" s="316" t="str">
        <f>IF(VLOOKUP(MATCH(U26,リレー女子申込!$B$10:$B$63,0)+3+Q30,リレー女子申込!$A$10:$K$63,6)="","",VLOOKUP(MATCH(U26,リレー女子申込!$B$10:$B$63,0)+3+Q30,リレー女子申込!$A$10:$K$63,6))</f>
        <v/>
      </c>
      <c r="U30" s="417"/>
      <c r="W30">
        <v>2</v>
      </c>
      <c r="X30" s="316" t="str">
        <f>IF(VLOOKUP(MATCH(AA26,リレー女子申込!$B$10:$B$63,0)+3+W30,リレー女子申込!$A$10:$K$63,9)="","",VLOOKUP(MATCH(AA26,リレー女子申込!$B$10:$B$63,0)+3+W30,リレー女子申込!$A$10:$K$63,9))</f>
        <v/>
      </c>
      <c r="Y30" s="316" t="str">
        <f>IF(VLOOKUP(MATCH(AA26,リレー女子申込!$B$10:$B$63,0)+3+W30,リレー女子申込!$A$10:$K$63,10)="","",VLOOKUP(MATCH(AA26,リレー女子申込!$B$10:$B$63,0)+3+W30,リレー女子申込!$A$10:$K$63,10))</f>
        <v/>
      </c>
      <c r="Z30" s="316" t="str">
        <f>IF(VLOOKUP(MATCH(AA26,リレー女子申込!$B$10:$B$63,0)+3+W30,リレー女子申込!$A$10:$K$63,11)="","",VLOOKUP(MATCH(AA26,リレー女子申込!$B$10:$B$63,0)+3+W30,リレー女子申込!$A$10:$K$63,11))</f>
        <v/>
      </c>
      <c r="AA30" s="417"/>
      <c r="AB30" s="328"/>
      <c r="AF30" s="124"/>
      <c r="AG30" s="419"/>
      <c r="AH30" s="126"/>
    </row>
    <row r="31" spans="2:36" ht="15" customHeight="1">
      <c r="B31" s="331">
        <f t="shared" si="0"/>
        <v>16</v>
      </c>
      <c r="C31" s="291" t="str">
        <f>IF(INDEX(女子申込!$B$9:$AS$108,$B31,1)="","",INDEX(女子申込!$B$9:$AS$108,$B31,1))</f>
        <v/>
      </c>
      <c r="D31" s="292" t="str">
        <f>IF(INDEX(女子申込!$B$9:$AS$108,$B31,2)="","",INDEX(女子申込!$B$9:$AS$108,$B31,2))</f>
        <v/>
      </c>
      <c r="E31" s="293" t="str">
        <f>IF(INDEX(女子申込!$B$9:$AS$108,$B31,3)="","",INDEX(女子申込!$B$9:$AS$108,$B31,3))</f>
        <v/>
      </c>
      <c r="F31" s="294" t="str">
        <f>IF(INDEX(女子申込!$B$9:$AS$108,$B31,4)="","",INDEX(女子申込!$B$9:$AS$108,$B31,4))</f>
        <v/>
      </c>
      <c r="G31" s="295" t="str">
        <f>IF(INDEX(女子申込!$B$9:$AM$108,$B31,38)="","",INDEX(女子申込!$B$9:$AM$108,$B31,38))</f>
        <v/>
      </c>
      <c r="H31" s="430" t="str">
        <f>IF(INDEX(女子申込!$B$9:$AS$108,$B31,6)="","",INDEX(女子申込!$B$9:$AS$108,$B31,6))</f>
        <v/>
      </c>
      <c r="I31" s="431"/>
      <c r="J31" s="431"/>
      <c r="K31" s="431"/>
      <c r="L31" s="295" t="str">
        <f>IF(INDEX(女子申込!$B$9:$AM$108,$B31,33)="","",INDEX(女子申込!$B$9:$AM$108,$B31,33))</f>
        <v/>
      </c>
      <c r="M31" s="319" t="str">
        <f>IF(INDEX(女子申込!$B$9:$AM$108,$B31,35)="","",INDEX(女子申込!$B$9:$AM$108,$B31,35))</f>
        <v/>
      </c>
      <c r="N31" s="327"/>
      <c r="P31" s="325"/>
      <c r="Q31">
        <v>3</v>
      </c>
      <c r="R31" s="316" t="str">
        <f>IF(VLOOKUP(MATCH(U26,リレー女子申込!$B$10:$B$63,0)+3+Q31,リレー女子申込!$A$10:$K$63,4)="","",VLOOKUP(MATCH(U26,リレー女子申込!$B$10:$B$63,0)+3+Q31,リレー女子申込!$A$10:$K$63,4))</f>
        <v/>
      </c>
      <c r="S31" s="316" t="str">
        <f>IF(VLOOKUP(MATCH(U26,リレー女子申込!$B$10:$B$63,0)+3+Q31,リレー女子申込!$A$10:$K$63,5)="","",VLOOKUP(MATCH(U26,リレー女子申込!$B$10:$B$63,0)+3+Q31,リレー女子申込!$A$10:$K$63,5))</f>
        <v/>
      </c>
      <c r="T31" s="316" t="str">
        <f>IF(VLOOKUP(MATCH(U26,リレー女子申込!$B$10:$B$63,0)+3+Q31,リレー女子申込!$A$10:$K$63,6)="","",VLOOKUP(MATCH(U26,リレー女子申込!$B$10:$B$63,0)+3+Q31,リレー女子申込!$A$10:$K$63,6))</f>
        <v/>
      </c>
      <c r="U31" s="417"/>
      <c r="W31">
        <v>3</v>
      </c>
      <c r="X31" s="316" t="str">
        <f>IF(VLOOKUP(MATCH(AA26,リレー女子申込!$B$10:$B$63,0)+3+W31,リレー女子申込!$A$10:$K$63,9)="","",VLOOKUP(MATCH(AA26,リレー女子申込!$B$10:$B$63,0)+3+W31,リレー女子申込!$A$10:$K$63,9))</f>
        <v/>
      </c>
      <c r="Y31" s="316" t="str">
        <f>IF(VLOOKUP(MATCH(AA26,リレー女子申込!$B$10:$B$63,0)+3+W31,リレー女子申込!$A$10:$K$63,10)="","",VLOOKUP(MATCH(AA26,リレー女子申込!$B$10:$B$63,0)+3+W31,リレー女子申込!$A$10:$K$63,10))</f>
        <v/>
      </c>
      <c r="Z31" s="316" t="str">
        <f>IF(VLOOKUP(MATCH(AA26,リレー女子申込!$B$10:$B$63,0)+3+W31,リレー女子申込!$A$10:$K$63,11)="","",VLOOKUP(MATCH(AA26,リレー女子申込!$B$10:$B$63,0)+3+W31,リレー女子申込!$A$10:$K$63,11))</f>
        <v/>
      </c>
      <c r="AA31" s="417"/>
      <c r="AB31" s="328"/>
      <c r="AF31" s="124"/>
      <c r="AG31" s="419"/>
      <c r="AH31" s="126"/>
      <c r="AJ31" s="19">
        <f>IF(AE27="",0,1)</f>
        <v>0</v>
      </c>
    </row>
    <row r="32" spans="2:36" ht="15" customHeight="1">
      <c r="B32" s="331">
        <f t="shared" si="0"/>
        <v>17</v>
      </c>
      <c r="C32" s="291" t="str">
        <f>IF(INDEX(女子申込!$B$9:$AS$108,$B32,1)="","",INDEX(女子申込!$B$9:$AS$108,$B32,1))</f>
        <v/>
      </c>
      <c r="D32" s="292" t="str">
        <f>IF(INDEX(女子申込!$B$9:$AS$108,$B32,2)="","",INDEX(女子申込!$B$9:$AS$108,$B32,2))</f>
        <v/>
      </c>
      <c r="E32" s="293" t="str">
        <f>IF(INDEX(女子申込!$B$9:$AS$108,$B32,3)="","",INDEX(女子申込!$B$9:$AS$108,$B32,3))</f>
        <v/>
      </c>
      <c r="F32" s="294" t="str">
        <f>IF(INDEX(女子申込!$B$9:$AS$108,$B32,4)="","",INDEX(女子申込!$B$9:$AS$108,$B32,4))</f>
        <v/>
      </c>
      <c r="G32" s="295" t="str">
        <f>IF(INDEX(女子申込!$B$9:$AM$108,$B32,38)="","",INDEX(女子申込!$B$9:$AM$108,$B32,38))</f>
        <v/>
      </c>
      <c r="H32" s="430" t="str">
        <f>IF(INDEX(女子申込!$B$9:$AS$108,$B32,6)="","",INDEX(女子申込!$B$9:$AS$108,$B32,6))</f>
        <v/>
      </c>
      <c r="I32" s="431"/>
      <c r="J32" s="431"/>
      <c r="K32" s="431"/>
      <c r="L32" s="295" t="str">
        <f>IF(INDEX(女子申込!$B$9:$AM$108,$B32,33)="","",INDEX(女子申込!$B$9:$AM$108,$B32,33))</f>
        <v/>
      </c>
      <c r="M32" s="319" t="str">
        <f>IF(INDEX(女子申込!$B$9:$AM$108,$B32,35)="","",INDEX(女子申込!$B$9:$AM$108,$B32,35))</f>
        <v/>
      </c>
      <c r="N32" s="327"/>
      <c r="P32" s="325"/>
      <c r="Q32">
        <v>4</v>
      </c>
      <c r="R32" s="316" t="str">
        <f>IF(VLOOKUP(MATCH(U26,リレー女子申込!$B$10:$B$63,0)+3+Q32,リレー女子申込!$A$10:$K$63,4)="","",VLOOKUP(MATCH(U26,リレー女子申込!$B$10:$B$63,0)+3+Q32,リレー女子申込!$A$10:$K$63,4))</f>
        <v/>
      </c>
      <c r="S32" s="316" t="str">
        <f>IF(VLOOKUP(MATCH(U26,リレー女子申込!$B$10:$B$63,0)+3+Q32,リレー女子申込!$A$10:$K$63,5)="","",VLOOKUP(MATCH(U26,リレー女子申込!$B$10:$B$63,0)+3+Q32,リレー女子申込!$A$10:$K$63,5))</f>
        <v/>
      </c>
      <c r="T32" s="316" t="str">
        <f>IF(VLOOKUP(MATCH(U26,リレー女子申込!$B$10:$B$63,0)+3+Q32,リレー女子申込!$A$10:$K$63,6)="","",VLOOKUP(MATCH(U26,リレー女子申込!$B$10:$B$63,0)+3+Q32,リレー女子申込!$A$10:$K$63,6))</f>
        <v/>
      </c>
      <c r="U32" s="417"/>
      <c r="W32">
        <v>4</v>
      </c>
      <c r="X32" s="316" t="str">
        <f>IF(VLOOKUP(MATCH(AA26,リレー女子申込!$B$10:$B$63,0)+3+W32,リレー女子申込!$A$10:$K$63,9)="","",VLOOKUP(MATCH(AA26,リレー女子申込!$B$10:$B$63,0)+3+W32,リレー女子申込!$A$10:$K$63,9))</f>
        <v/>
      </c>
      <c r="Y32" s="316" t="str">
        <f>IF(VLOOKUP(MATCH(AA26,リレー女子申込!$B$10:$B$63,0)+3+W32,リレー女子申込!$A$10:$K$63,10)="","",VLOOKUP(MATCH(AA26,リレー女子申込!$B$10:$B$63,0)+3+W32,リレー女子申込!$A$10:$K$63,10))</f>
        <v/>
      </c>
      <c r="Z32" s="316" t="str">
        <f>IF(VLOOKUP(MATCH(AA26,リレー女子申込!$B$10:$B$63,0)+3+W32,リレー女子申込!$A$10:$K$63,11)="","",VLOOKUP(MATCH(AA26,リレー女子申込!$B$10:$B$63,0)+3+W32,リレー女子申込!$A$10:$K$63,11))</f>
        <v/>
      </c>
      <c r="AA32" s="417"/>
      <c r="AB32" s="328"/>
      <c r="AF32" s="124"/>
      <c r="AG32" s="419"/>
      <c r="AH32" s="126"/>
    </row>
    <row r="33" spans="2:36" ht="15" customHeight="1">
      <c r="B33" s="331">
        <f t="shared" si="0"/>
        <v>18</v>
      </c>
      <c r="C33" s="291" t="str">
        <f>IF(INDEX(女子申込!$B$9:$AS$108,$B33,1)="","",INDEX(女子申込!$B$9:$AS$108,$B33,1))</f>
        <v/>
      </c>
      <c r="D33" s="292" t="str">
        <f>IF(INDEX(女子申込!$B$9:$AS$108,$B33,2)="","",INDEX(女子申込!$B$9:$AS$108,$B33,2))</f>
        <v/>
      </c>
      <c r="E33" s="293" t="str">
        <f>IF(INDEX(女子申込!$B$9:$AS$108,$B33,3)="","",INDEX(女子申込!$B$9:$AS$108,$B33,3))</f>
        <v/>
      </c>
      <c r="F33" s="294" t="str">
        <f>IF(INDEX(女子申込!$B$9:$AS$108,$B33,4)="","",INDEX(女子申込!$B$9:$AS$108,$B33,4))</f>
        <v/>
      </c>
      <c r="G33" s="295" t="str">
        <f>IF(INDEX(女子申込!$B$9:$AM$108,$B33,38)="","",INDEX(女子申込!$B$9:$AM$108,$B33,38))</f>
        <v/>
      </c>
      <c r="H33" s="430" t="str">
        <f>IF(INDEX(女子申込!$B$9:$AS$108,$B33,6)="","",INDEX(女子申込!$B$9:$AS$108,$B33,6))</f>
        <v/>
      </c>
      <c r="I33" s="431"/>
      <c r="J33" s="431"/>
      <c r="K33" s="431"/>
      <c r="L33" s="295" t="str">
        <f>IF(INDEX(女子申込!$B$9:$AM$108,$B33,33)="","",INDEX(女子申込!$B$9:$AM$108,$B33,33))</f>
        <v/>
      </c>
      <c r="M33" s="319" t="str">
        <f>IF(INDEX(女子申込!$B$9:$AM$108,$B33,35)="","",INDEX(女子申込!$B$9:$AM$108,$B33,35))</f>
        <v/>
      </c>
      <c r="N33" s="327"/>
      <c r="P33" s="325"/>
      <c r="Q33">
        <v>5</v>
      </c>
      <c r="R33" s="316" t="str">
        <f>IF(VLOOKUP(MATCH(U26,リレー女子申込!$B$10:$B$63,0)+3+Q33,リレー女子申込!$A$10:$K$63,4)="","",VLOOKUP(MATCH(U26,リレー女子申込!$B$10:$B$63,0)+3+Q33,リレー女子申込!$A$10:$K$63,4))</f>
        <v/>
      </c>
      <c r="S33" s="316" t="str">
        <f>IF(VLOOKUP(MATCH(U26,リレー女子申込!$B$10:$B$63,0)+3+Q33,リレー女子申込!$A$10:$K$63,5)="","",VLOOKUP(MATCH(U26,リレー女子申込!$B$10:$B$63,0)+3+Q33,リレー女子申込!$A$10:$K$63,5))</f>
        <v/>
      </c>
      <c r="T33" s="316" t="str">
        <f>IF(VLOOKUP(MATCH(U26,リレー女子申込!$B$10:$B$63,0)+3+Q33,リレー女子申込!$A$10:$K$63,6)="","",VLOOKUP(MATCH(U26,リレー女子申込!$B$10:$B$63,0)+3+Q33,リレー女子申込!$A$10:$K$63,6))</f>
        <v/>
      </c>
      <c r="U33" s="417"/>
      <c r="W33">
        <v>5</v>
      </c>
      <c r="X33" s="316" t="str">
        <f>IF(VLOOKUP(MATCH(AA26,リレー女子申込!$B$10:$B$63,0)+3+W33,リレー女子申込!$A$10:$K$63,9)="","",VLOOKUP(MATCH(AA26,リレー女子申込!$B$10:$B$63,0)+3+W33,リレー女子申込!$A$10:$K$63,9))</f>
        <v/>
      </c>
      <c r="Y33" s="316" t="str">
        <f>IF(VLOOKUP(MATCH(AA26,リレー女子申込!$B$10:$B$63,0)+3+W33,リレー女子申込!$A$10:$K$63,10)="","",VLOOKUP(MATCH(AA26,リレー女子申込!$B$10:$B$63,0)+3+W33,リレー女子申込!$A$10:$K$63,10))</f>
        <v/>
      </c>
      <c r="Z33" s="316" t="str">
        <f>IF(VLOOKUP(MATCH(AA26,リレー女子申込!$B$10:$B$63,0)+3+W33,リレー女子申込!$A$10:$K$63,11)="","",VLOOKUP(MATCH(AA26,リレー女子申込!$B$10:$B$63,0)+3+W33,リレー女子申込!$A$10:$K$63,11))</f>
        <v/>
      </c>
      <c r="AA33" s="417"/>
      <c r="AB33" s="328"/>
      <c r="AF33" s="124"/>
      <c r="AG33" s="419"/>
      <c r="AH33" s="126"/>
    </row>
    <row r="34" spans="2:36" ht="15" customHeight="1">
      <c r="B34" s="331">
        <f t="shared" si="0"/>
        <v>19</v>
      </c>
      <c r="C34" s="291" t="str">
        <f>IF(INDEX(女子申込!$B$9:$AS$108,$B34,1)="","",INDEX(女子申込!$B$9:$AS$108,$B34,1))</f>
        <v/>
      </c>
      <c r="D34" s="292" t="str">
        <f>IF(INDEX(女子申込!$B$9:$AS$108,$B34,2)="","",INDEX(女子申込!$B$9:$AS$108,$B34,2))</f>
        <v/>
      </c>
      <c r="E34" s="293" t="str">
        <f>IF(INDEX(女子申込!$B$9:$AS$108,$B34,3)="","",INDEX(女子申込!$B$9:$AS$108,$B34,3))</f>
        <v/>
      </c>
      <c r="F34" s="294" t="str">
        <f>IF(INDEX(女子申込!$B$9:$AS$108,$B34,4)="","",INDEX(女子申込!$B$9:$AS$108,$B34,4))</f>
        <v/>
      </c>
      <c r="G34" s="295" t="str">
        <f>IF(INDEX(女子申込!$B$9:$AM$108,$B34,38)="","",INDEX(女子申込!$B$9:$AM$108,$B34,38))</f>
        <v/>
      </c>
      <c r="H34" s="430" t="str">
        <f>IF(INDEX(女子申込!$B$9:$AS$108,$B34,6)="","",INDEX(女子申込!$B$9:$AS$108,$B34,6))</f>
        <v/>
      </c>
      <c r="I34" s="431"/>
      <c r="J34" s="431"/>
      <c r="K34" s="431"/>
      <c r="L34" s="295" t="str">
        <f>IF(INDEX(女子申込!$B$9:$AM$108,$B34,33)="","",INDEX(女子申込!$B$9:$AM$108,$B34,33))</f>
        <v/>
      </c>
      <c r="M34" s="319" t="str">
        <f>IF(INDEX(女子申込!$B$9:$AM$108,$B34,35)="","",INDEX(女子申込!$B$9:$AM$108,$B34,35))</f>
        <v/>
      </c>
      <c r="N34" s="327"/>
      <c r="P34" s="325"/>
      <c r="Q34">
        <v>6</v>
      </c>
      <c r="R34" s="316" t="str">
        <f>IF(VLOOKUP(MATCH(U26,リレー女子申込!$B$10:$B$63,0)+3+Q34,リレー女子申込!$A$10:$K$63,4)="","",VLOOKUP(MATCH(U26,リレー女子申込!$B$10:$B$63,0)+3+Q34,リレー女子申込!$A$10:$K$63,4))</f>
        <v/>
      </c>
      <c r="S34" s="316" t="str">
        <f>IF(VLOOKUP(MATCH(U26,リレー女子申込!$B$10:$B$63,0)+3+Q34,リレー女子申込!$A$10:$K$63,5)="","",VLOOKUP(MATCH(U26,リレー女子申込!$B$10:$B$63,0)+3+Q34,リレー女子申込!$A$10:$K$63,5))</f>
        <v/>
      </c>
      <c r="T34" s="316" t="str">
        <f>IF(VLOOKUP(MATCH(U26,リレー女子申込!$B$10:$B$63,0)+3+Q34,リレー女子申込!$A$10:$K$63,6)="","",VLOOKUP(MATCH(U26,リレー女子申込!$B$10:$B$63,0)+3+Q34,リレー女子申込!$A$10:$K$63,6))</f>
        <v/>
      </c>
      <c r="U34" s="418"/>
      <c r="W34">
        <v>6</v>
      </c>
      <c r="X34" s="316" t="str">
        <f>IF(VLOOKUP(MATCH(AA26,リレー女子申込!$B$10:$B$63,0)+3+W34,リレー女子申込!$A$10:$K$63,9)="","",VLOOKUP(MATCH(AA26,リレー女子申込!$B$10:$B$63,0)+3+W34,リレー女子申込!$A$10:$K$63,9))</f>
        <v/>
      </c>
      <c r="Y34" s="316" t="str">
        <f>IF(VLOOKUP(MATCH(AA26,リレー女子申込!$B$10:$B$63,0)+3+W34,リレー女子申込!$A$10:$K$63,10)="","",VLOOKUP(MATCH(AA26,リレー女子申込!$B$10:$B$63,0)+3+W34,リレー女子申込!$A$10:$K$63,10))</f>
        <v/>
      </c>
      <c r="Z34" s="316" t="str">
        <f>IF(VLOOKUP(MATCH(AA26,リレー女子申込!$B$10:$B$63,0)+3+W34,リレー女子申込!$A$10:$K$63,11)="","",VLOOKUP(MATCH(AA26,リレー女子申込!$B$10:$B$63,0)+3+W34,リレー女子申込!$A$10:$K$63,11))</f>
        <v/>
      </c>
      <c r="AA34" s="418"/>
      <c r="AB34" s="328"/>
      <c r="AF34" s="124"/>
      <c r="AG34" s="419"/>
      <c r="AH34" s="126"/>
    </row>
    <row r="35" spans="2:36" ht="15" customHeight="1">
      <c r="B35" s="331">
        <f t="shared" si="0"/>
        <v>20</v>
      </c>
      <c r="C35" s="302" t="str">
        <f>IF(INDEX(女子申込!$B$9:$AS$108,$B35,1)="","",INDEX(女子申込!$B$9:$AS$108,$B35,1))</f>
        <v/>
      </c>
      <c r="D35" s="303" t="str">
        <f>IF(INDEX(女子申込!$B$9:$AS$108,$B35,2)="","",INDEX(女子申込!$B$9:$AS$108,$B35,2))</f>
        <v/>
      </c>
      <c r="E35" s="304" t="str">
        <f>IF(INDEX(女子申込!$B$9:$AS$108,$B35,3)="","",INDEX(女子申込!$B$9:$AS$108,$B35,3))</f>
        <v/>
      </c>
      <c r="F35" s="305" t="str">
        <f>IF(INDEX(女子申込!$B$9:$AS$108,$B35,4)="","",INDEX(女子申込!$B$9:$AS$108,$B35,4))</f>
        <v/>
      </c>
      <c r="G35" s="306" t="str">
        <f>IF(INDEX(女子申込!$B$9:$AM$108,$B35,38)="","",INDEX(女子申込!$B$9:$AM$108,$B35,38))</f>
        <v/>
      </c>
      <c r="H35" s="479" t="str">
        <f>IF(INDEX(女子申込!$B$9:$AS$108,$B35,6)="","",INDEX(女子申込!$B$9:$AS$108,$B35,6))</f>
        <v/>
      </c>
      <c r="I35" s="480"/>
      <c r="J35" s="480"/>
      <c r="K35" s="480"/>
      <c r="L35" s="306" t="str">
        <f>IF(INDEX(女子申込!$B$9:$AM$108,$B35,33)="","",INDEX(女子申込!$B$9:$AM$108,$B35,33))</f>
        <v/>
      </c>
      <c r="M35" s="320" t="str">
        <f>IF(INDEX(女子申込!$B$9:$AM$108,$B35,35)="","",INDEX(女子申込!$B$9:$AM$108,$B35,35))</f>
        <v/>
      </c>
      <c r="N35" s="327"/>
      <c r="P35" s="325"/>
      <c r="AB35" s="328"/>
      <c r="AF35" s="124"/>
      <c r="AG35" s="419"/>
      <c r="AH35" s="126"/>
    </row>
    <row r="36" spans="2:36" ht="15" customHeight="1">
      <c r="B36" s="331">
        <f t="shared" si="0"/>
        <v>21</v>
      </c>
      <c r="C36" s="284" t="str">
        <f>IF(INDEX(女子申込!$B$9:$AS$108,$B36,1)="","",INDEX(女子申込!$B$9:$AS$108,$B36,1))</f>
        <v/>
      </c>
      <c r="D36" s="285" t="str">
        <f>IF(INDEX(女子申込!$B$9:$AS$108,$B36,2)="","",INDEX(女子申込!$B$9:$AS$108,$B36,2))</f>
        <v/>
      </c>
      <c r="E36" s="286" t="str">
        <f>IF(INDEX(女子申込!$B$9:$AS$108,$B36,3)="","",INDEX(女子申込!$B$9:$AS$108,$B36,3))</f>
        <v/>
      </c>
      <c r="F36" s="287" t="str">
        <f>IF(INDEX(女子申込!$B$9:$AS$108,$B36,4)="","",INDEX(女子申込!$B$9:$AS$108,$B36,4))</f>
        <v/>
      </c>
      <c r="G36" s="288" t="str">
        <f>IF(INDEX(女子申込!$B$9:$AM$108,$B36,38)="","",INDEX(女子申込!$B$9:$AM$108,$B36,38))</f>
        <v/>
      </c>
      <c r="H36" s="449" t="str">
        <f>IF(INDEX(女子申込!$B$9:$AS$108,$B36,6)="","",INDEX(女子申込!$B$9:$AS$108,$B36,6))</f>
        <v/>
      </c>
      <c r="I36" s="450"/>
      <c r="J36" s="450"/>
      <c r="K36" s="450"/>
      <c r="L36" s="317" t="str">
        <f>IF(INDEX(女子申込!$B$9:$AM$108,$B36,33)="","",INDEX(女子申込!$B$9:$AM$108,$B36,33))</f>
        <v/>
      </c>
      <c r="M36" s="318" t="str">
        <f>IF(INDEX(女子申込!$B$9:$AM$108,$B36,35)="","",INDEX(女子申込!$B$9:$AM$108,$B36,35))</f>
        <v/>
      </c>
      <c r="N36" s="327"/>
      <c r="P36" s="325"/>
      <c r="Q36" t="str">
        <f>Q$16</f>
        <v>１年女子　４×１００ｍＲ</v>
      </c>
      <c r="U36">
        <f>U26+1</f>
        <v>3</v>
      </c>
      <c r="W36" t="str">
        <f>W$16</f>
        <v>全学年女子　４×１００ｍＲ</v>
      </c>
      <c r="AA36">
        <f>AA26+1</f>
        <v>3</v>
      </c>
      <c r="AB36" s="328"/>
    </row>
    <row r="37" spans="2:36" ht="15" customHeight="1">
      <c r="B37" s="331">
        <f t="shared" si="0"/>
        <v>22</v>
      </c>
      <c r="C37" s="291" t="str">
        <f>IF(INDEX(女子申込!$B$9:$AS$108,$B37,1)="","",INDEX(女子申込!$B$9:$AS$108,$B37,1))</f>
        <v/>
      </c>
      <c r="D37" s="292" t="str">
        <f>IF(INDEX(女子申込!$B$9:$AS$108,$B37,2)="","",INDEX(女子申込!$B$9:$AS$108,$B37,2))</f>
        <v/>
      </c>
      <c r="E37" s="293" t="str">
        <f>IF(INDEX(女子申込!$B$9:$AS$108,$B37,3)="","",INDEX(女子申込!$B$9:$AS$108,$B37,3))</f>
        <v/>
      </c>
      <c r="F37" s="294" t="str">
        <f>IF(INDEX(女子申込!$B$9:$AS$108,$B37,4)="","",INDEX(女子申込!$B$9:$AS$108,$B37,4))</f>
        <v/>
      </c>
      <c r="G37" s="295" t="str">
        <f>IF(INDEX(女子申込!$B$9:$AM$108,$B37,38)="","",INDEX(女子申込!$B$9:$AM$108,$B37,38))</f>
        <v/>
      </c>
      <c r="H37" s="430" t="str">
        <f>IF(INDEX(女子申込!$B$9:$AS$108,$B37,6)="","",INDEX(女子申込!$B$9:$AS$108,$B37,6))</f>
        <v/>
      </c>
      <c r="I37" s="431"/>
      <c r="J37" s="431"/>
      <c r="K37" s="431"/>
      <c r="L37" s="295" t="str">
        <f>IF(INDEX(女子申込!$B$9:$AM$108,$B37,33)="","",INDEX(女子申込!$B$9:$AM$108,$B37,33))</f>
        <v/>
      </c>
      <c r="M37" s="319" t="str">
        <f>IF(INDEX(女子申込!$B$9:$AM$108,$B37,35)="","",INDEX(女子申込!$B$9:$AM$108,$B37,35))</f>
        <v/>
      </c>
      <c r="N37" s="327"/>
      <c r="P37" s="325"/>
      <c r="R37" s="132" t="s">
        <v>44</v>
      </c>
      <c r="S37" s="413" t="str">
        <f>VLOOKUP(MATCH(U36,リレー女子申込!$B$10:$B$63,0)+2,リレー女子申込!$A$10:$K$63,5)</f>
        <v/>
      </c>
      <c r="T37" s="414"/>
      <c r="U37" s="415"/>
      <c r="X37" s="132" t="s">
        <v>44</v>
      </c>
      <c r="Y37" s="413" t="str">
        <f>VLOOKUP(MATCH(AA36,リレー女子申込!$B$10:$B$63,0)+2,リレー女子申込!$A$10:$K$63,10)</f>
        <v/>
      </c>
      <c r="Z37" s="414"/>
      <c r="AA37" s="415"/>
      <c r="AB37" s="328"/>
      <c r="AJ37" s="19">
        <f>IF(S37="",0,1)</f>
        <v>0</v>
      </c>
    </row>
    <row r="38" spans="2:36" ht="15" customHeight="1">
      <c r="B38" s="331">
        <f t="shared" si="0"/>
        <v>23</v>
      </c>
      <c r="C38" s="298" t="str">
        <f>IF(INDEX(女子申込!$B$9:$AS$108,$B38,1)="","",INDEX(女子申込!$B$9:$AS$108,$B38,1))</f>
        <v/>
      </c>
      <c r="D38" s="299" t="str">
        <f>IF(INDEX(女子申込!$B$9:$AS$108,$B38,2)="","",INDEX(女子申込!$B$9:$AS$108,$B38,2))</f>
        <v/>
      </c>
      <c r="E38" s="293" t="str">
        <f>IF(INDEX(女子申込!$B$9:$AS$108,$B38,3)="","",INDEX(女子申込!$B$9:$AS$108,$B38,3))</f>
        <v/>
      </c>
      <c r="F38" s="300" t="str">
        <f>IF(INDEX(女子申込!$B$9:$AS$108,$B38,4)="","",INDEX(女子申込!$B$9:$AS$108,$B38,4))</f>
        <v/>
      </c>
      <c r="G38" s="301" t="str">
        <f>IF(INDEX(女子申込!$B$9:$AM$108,$B38,38)="","",INDEX(女子申込!$B$9:$AM$108,$B38,38))</f>
        <v/>
      </c>
      <c r="H38" s="430" t="str">
        <f>IF(INDEX(女子申込!$B$9:$AS$108,$B38,6)="","",INDEX(女子申込!$B$9:$AS$108,$B38,6))</f>
        <v/>
      </c>
      <c r="I38" s="431"/>
      <c r="J38" s="431"/>
      <c r="K38" s="431"/>
      <c r="L38" s="295" t="str">
        <f>IF(INDEX(女子申込!$B$9:$AM$108,$B38,33)="","",INDEX(女子申込!$B$9:$AM$108,$B38,33))</f>
        <v/>
      </c>
      <c r="M38" s="319" t="str">
        <f>IF(INDEX(女子申込!$B$9:$AM$108,$B38,35)="","",INDEX(女子申込!$B$9:$AM$108,$B38,35))</f>
        <v/>
      </c>
      <c r="N38" s="327"/>
      <c r="P38" s="325"/>
      <c r="R38" s="133" t="s">
        <v>83</v>
      </c>
      <c r="S38" s="134" t="s">
        <v>23</v>
      </c>
      <c r="T38" s="134" t="s">
        <v>0</v>
      </c>
      <c r="U38" s="134" t="s">
        <v>2</v>
      </c>
      <c r="V38" s="124"/>
      <c r="W38" s="124"/>
      <c r="X38" s="133" t="s">
        <v>83</v>
      </c>
      <c r="Y38" s="134" t="s">
        <v>23</v>
      </c>
      <c r="Z38" s="134" t="s">
        <v>0</v>
      </c>
      <c r="AA38" s="134" t="s">
        <v>2</v>
      </c>
      <c r="AB38" s="328"/>
    </row>
    <row r="39" spans="2:36" ht="15" customHeight="1">
      <c r="B39" s="331">
        <f t="shared" si="0"/>
        <v>24</v>
      </c>
      <c r="C39" s="291" t="str">
        <f>IF(INDEX(女子申込!$B$9:$AS$108,$B39,1)="","",INDEX(女子申込!$B$9:$AS$108,$B39,1))</f>
        <v/>
      </c>
      <c r="D39" s="292" t="str">
        <f>IF(INDEX(女子申込!$B$9:$AS$108,$B39,2)="","",INDEX(女子申込!$B$9:$AS$108,$B39,2))</f>
        <v/>
      </c>
      <c r="E39" s="293" t="str">
        <f>IF(INDEX(女子申込!$B$9:$AS$108,$B39,3)="","",INDEX(女子申込!$B$9:$AS$108,$B39,3))</f>
        <v/>
      </c>
      <c r="F39" s="294" t="str">
        <f>IF(INDEX(女子申込!$B$9:$AS$108,$B39,4)="","",INDEX(女子申込!$B$9:$AS$108,$B39,4))</f>
        <v/>
      </c>
      <c r="G39" s="295" t="str">
        <f>IF(INDEX(女子申込!$B$9:$AM$108,$B39,38)="","",INDEX(女子申込!$B$9:$AM$108,$B39,38))</f>
        <v/>
      </c>
      <c r="H39" s="430" t="str">
        <f>IF(INDEX(女子申込!$B$9:$AS$108,$B39,6)="","",INDEX(女子申込!$B$9:$AS$108,$B39,6))</f>
        <v/>
      </c>
      <c r="I39" s="431"/>
      <c r="J39" s="431"/>
      <c r="K39" s="431"/>
      <c r="L39" s="295" t="str">
        <f>IF(INDEX(女子申込!$B$9:$AM$108,$B39,33)="","",INDEX(女子申込!$B$9:$AM$108,$B39,33))</f>
        <v/>
      </c>
      <c r="M39" s="319" t="str">
        <f>IF(INDEX(女子申込!$B$9:$AM$108,$B39,35)="","",INDEX(女子申込!$B$9:$AM$108,$B39,35))</f>
        <v/>
      </c>
      <c r="N39" s="327"/>
      <c r="P39" s="325"/>
      <c r="Q39">
        <v>1</v>
      </c>
      <c r="R39" s="316" t="str">
        <f>IF(VLOOKUP(MATCH(U36,リレー女子申込!$B$10:$B$63,0)+3+Q39,リレー女子申込!$A$10:$K$63,4)="","",VLOOKUP(MATCH(U36,リレー女子申込!$B$10:$B$63,0)+3+Q39,リレー女子申込!$A$10:$K$63,4))</f>
        <v/>
      </c>
      <c r="S39" s="316" t="str">
        <f>IF(VLOOKUP(MATCH(U36,リレー女子申込!$B$10:$B$63,0)+3+Q39,リレー女子申込!$A$10:$K$63,5)="","",VLOOKUP(MATCH(U36,リレー女子申込!$B$10:$B$63,0)+3+Q39,リレー女子申込!$A$10:$K$63,5))</f>
        <v/>
      </c>
      <c r="T39" s="316" t="str">
        <f>IF(VLOOKUP(MATCH(U36,リレー女子申込!$B$10:$B$63,0)+3+Q39,リレー女子申込!$A$10:$K$63,6)="","",VLOOKUP(MATCH(U36,リレー女子申込!$B$10:$B$63,0)+3+Q39,リレー女子申込!$A$10:$K$63,6))</f>
        <v/>
      </c>
      <c r="U39" s="416" t="str">
        <f>IF(VLOOKUP(MATCH(U36,リレー女子申込!$B$10:$B$63,0)+1,リレー女子申込!$A$10:$K$63,4)="","",VLOOKUP(MATCH(U36,リレー女子申込!$B$10:$B$63,0)+1,リレー女子申込!$A$10:$K$63,4))</f>
        <v/>
      </c>
      <c r="W39">
        <v>1</v>
      </c>
      <c r="X39" s="316" t="str">
        <f>IF(VLOOKUP(MATCH(AA36,リレー女子申込!$B$10:$B$63,0)+3+W39,リレー女子申込!$A$10:$K$63,9)="","",VLOOKUP(MATCH(AA36,リレー女子申込!$B$10:$B$63,0)+3+W39,リレー女子申込!$A$10:$K$63,9))</f>
        <v/>
      </c>
      <c r="Y39" s="316" t="str">
        <f>IF(VLOOKUP(MATCH(AA36,リレー女子申込!$B$10:$B$63,0)+3+W39,リレー女子申込!$A$10:$K$63,10)="","",VLOOKUP(MATCH(AA36,リレー女子申込!$B$10:$B$63,0)+3+W39,リレー女子申込!$A$10:$K$63,10))</f>
        <v/>
      </c>
      <c r="Z39" s="316" t="str">
        <f>IF(VLOOKUP(MATCH(AA36,リレー女子申込!$B$10:$B$63,0)+3+W39,リレー女子申込!$A$10:$K$63,11)="","",VLOOKUP(MATCH(AA36,リレー女子申込!$B$10:$B$63,0)+3+W39,リレー女子申込!$A$10:$K$63,11))</f>
        <v/>
      </c>
      <c r="AA39" s="416" t="str">
        <f>IF(VLOOKUP(MATCH(AA36,リレー女子申込!$B$10:$B$63,0)+1,リレー女子申込!$A$10:$K$63,9)="","",VLOOKUP(MATCH(AA36,リレー女子申込!$B$10:$B$63,0)+1,リレー女子申込!$A$10:$K$63,9))</f>
        <v/>
      </c>
      <c r="AB39" s="328"/>
      <c r="AE39" s="420"/>
      <c r="AF39" s="420"/>
      <c r="AG39" s="420"/>
      <c r="AJ39" s="19">
        <f>IF(Y37="",0,1)</f>
        <v>0</v>
      </c>
    </row>
    <row r="40" spans="2:36" ht="15" customHeight="1">
      <c r="B40" s="331">
        <f t="shared" si="0"/>
        <v>25</v>
      </c>
      <c r="C40" s="298" t="str">
        <f>IF(INDEX(女子申込!$B$9:$AS$108,$B40,1)="","",INDEX(女子申込!$B$9:$AS$108,$B40,1))</f>
        <v/>
      </c>
      <c r="D40" s="299" t="str">
        <f>IF(INDEX(女子申込!$B$9:$AS$108,$B40,2)="","",INDEX(女子申込!$B$9:$AS$108,$B40,2))</f>
        <v/>
      </c>
      <c r="E40" s="293" t="str">
        <f>IF(INDEX(女子申込!$B$9:$AS$108,$B40,3)="","",INDEX(女子申込!$B$9:$AS$108,$B40,3))</f>
        <v/>
      </c>
      <c r="F40" s="300" t="str">
        <f>IF(INDEX(女子申込!$B$9:$AS$108,$B40,4)="","",INDEX(女子申込!$B$9:$AS$108,$B40,4))</f>
        <v/>
      </c>
      <c r="G40" s="301" t="str">
        <f>IF(INDEX(女子申込!$B$9:$AM$108,$B40,38)="","",INDEX(女子申込!$B$9:$AM$108,$B40,38))</f>
        <v/>
      </c>
      <c r="H40" s="430" t="str">
        <f>IF(INDEX(女子申込!$B$9:$AS$108,$B40,6)="","",INDEX(女子申込!$B$9:$AS$108,$B40,6))</f>
        <v/>
      </c>
      <c r="I40" s="431"/>
      <c r="J40" s="431"/>
      <c r="K40" s="431"/>
      <c r="L40" s="295" t="str">
        <f>IF(INDEX(女子申込!$B$9:$AM$108,$B40,33)="","",INDEX(女子申込!$B$9:$AM$108,$B40,33))</f>
        <v/>
      </c>
      <c r="M40" s="319" t="str">
        <f>IF(INDEX(女子申込!$B$9:$AM$108,$B40,35)="","",INDEX(女子申込!$B$9:$AM$108,$B40,35))</f>
        <v/>
      </c>
      <c r="N40" s="327"/>
      <c r="P40" s="325"/>
      <c r="Q40">
        <v>2</v>
      </c>
      <c r="R40" s="316" t="str">
        <f>IF(VLOOKUP(MATCH(U36,リレー女子申込!$B$10:$B$63,0)+3+Q40,リレー女子申込!$A$10:$K$63,4)="","",VLOOKUP(MATCH(U36,リレー女子申込!$B$10:$B$63,0)+3+Q40,リレー女子申込!$A$10:$K$63,4))</f>
        <v/>
      </c>
      <c r="S40" s="316" t="str">
        <f>IF(VLOOKUP(MATCH(U36,リレー女子申込!$B$10:$B$63,0)+3+Q40,リレー女子申込!$A$10:$K$63,5)="","",VLOOKUP(MATCH(U36,リレー女子申込!$B$10:$B$63,0)+3+Q40,リレー女子申込!$A$10:$K$63,5))</f>
        <v/>
      </c>
      <c r="T40" s="316" t="str">
        <f>IF(VLOOKUP(MATCH(U36,リレー女子申込!$B$10:$B$63,0)+3+Q40,リレー女子申込!$A$10:$K$63,6)="","",VLOOKUP(MATCH(U36,リレー女子申込!$B$10:$B$63,0)+3+Q40,リレー女子申込!$A$10:$K$63,6))</f>
        <v/>
      </c>
      <c r="U40" s="417"/>
      <c r="W40">
        <v>2</v>
      </c>
      <c r="X40" s="316" t="str">
        <f>IF(VLOOKUP(MATCH(AA36,リレー女子申込!$B$10:$B$63,0)+3+W40,リレー女子申込!$A$10:$K$63,9)="","",VLOOKUP(MATCH(AA36,リレー女子申込!$B$10:$B$63,0)+3+W40,リレー女子申込!$A$10:$K$63,9))</f>
        <v/>
      </c>
      <c r="Y40" s="316" t="str">
        <f>IF(VLOOKUP(MATCH(AA36,リレー女子申込!$B$10:$B$63,0)+3+W40,リレー女子申込!$A$10:$K$63,10)="","",VLOOKUP(MATCH(AA36,リレー女子申込!$B$10:$B$63,0)+3+W40,リレー女子申込!$A$10:$K$63,10))</f>
        <v/>
      </c>
      <c r="Z40" s="316" t="str">
        <f>IF(VLOOKUP(MATCH(AA36,リレー女子申込!$B$10:$B$63,0)+3+W40,リレー女子申込!$A$10:$K$63,11)="","",VLOOKUP(MATCH(AA36,リレー女子申込!$B$10:$B$63,0)+3+W40,リレー女子申込!$A$10:$K$63,11))</f>
        <v/>
      </c>
      <c r="AA40" s="417"/>
      <c r="AB40" s="328"/>
      <c r="AC40" s="124"/>
      <c r="AD40" s="135"/>
      <c r="AE40" s="124"/>
      <c r="AF40" s="124"/>
      <c r="AG40" s="124"/>
      <c r="AH40" s="124"/>
    </row>
    <row r="41" spans="2:36" ht="15" customHeight="1">
      <c r="B41" s="331">
        <f t="shared" si="0"/>
        <v>26</v>
      </c>
      <c r="C41" s="291" t="str">
        <f>IF(INDEX(女子申込!$B$9:$AS$108,$B41,1)="","",INDEX(女子申込!$B$9:$AS$108,$B41,1))</f>
        <v/>
      </c>
      <c r="D41" s="292" t="str">
        <f>IF(INDEX(女子申込!$B$9:$AS$108,$B41,2)="","",INDEX(女子申込!$B$9:$AS$108,$B41,2))</f>
        <v/>
      </c>
      <c r="E41" s="293" t="str">
        <f>IF(INDEX(女子申込!$B$9:$AS$108,$B41,3)="","",INDEX(女子申込!$B$9:$AS$108,$B41,3))</f>
        <v/>
      </c>
      <c r="F41" s="294" t="str">
        <f>IF(INDEX(女子申込!$B$9:$AS$108,$B41,4)="","",INDEX(女子申込!$B$9:$AS$108,$B41,4))</f>
        <v/>
      </c>
      <c r="G41" s="295" t="str">
        <f>IF(INDEX(女子申込!$B$9:$AM$108,$B41,38)="","",INDEX(女子申込!$B$9:$AM$108,$B41,38))</f>
        <v/>
      </c>
      <c r="H41" s="430" t="str">
        <f>IF(INDEX(女子申込!$B$9:$AS$108,$B41,6)="","",INDEX(女子申込!$B$9:$AS$108,$B41,6))</f>
        <v/>
      </c>
      <c r="I41" s="431"/>
      <c r="J41" s="431"/>
      <c r="K41" s="431"/>
      <c r="L41" s="295" t="str">
        <f>IF(INDEX(女子申込!$B$9:$AM$108,$B41,33)="","",INDEX(女子申込!$B$9:$AM$108,$B41,33))</f>
        <v/>
      </c>
      <c r="M41" s="319" t="str">
        <f>IF(INDEX(女子申込!$B$9:$AM$108,$B41,35)="","",INDEX(女子申込!$B$9:$AM$108,$B41,35))</f>
        <v/>
      </c>
      <c r="N41" s="327"/>
      <c r="P41" s="325"/>
      <c r="Q41">
        <v>3</v>
      </c>
      <c r="R41" s="316" t="str">
        <f>IF(VLOOKUP(MATCH(U36,リレー女子申込!$B$10:$B$63,0)+3+Q41,リレー女子申込!$A$10:$K$63,4)="","",VLOOKUP(MATCH(U36,リレー女子申込!$B$10:$B$63,0)+3+Q41,リレー女子申込!$A$10:$K$63,4))</f>
        <v/>
      </c>
      <c r="S41" s="316" t="str">
        <f>IF(VLOOKUP(MATCH(U36,リレー女子申込!$B$10:$B$63,0)+3+Q41,リレー女子申込!$A$10:$K$63,5)="","",VLOOKUP(MATCH(U36,リレー女子申込!$B$10:$B$63,0)+3+Q41,リレー女子申込!$A$10:$K$63,5))</f>
        <v/>
      </c>
      <c r="T41" s="316" t="str">
        <f>IF(VLOOKUP(MATCH(U36,リレー女子申込!$B$10:$B$63,0)+3+Q41,リレー女子申込!$A$10:$K$63,6)="","",VLOOKUP(MATCH(U36,リレー女子申込!$B$10:$B$63,0)+3+Q41,リレー女子申込!$A$10:$K$63,6))</f>
        <v/>
      </c>
      <c r="U41" s="417"/>
      <c r="W41">
        <v>3</v>
      </c>
      <c r="X41" s="316" t="str">
        <f>IF(VLOOKUP(MATCH(AA36,リレー女子申込!$B$10:$B$63,0)+3+W41,リレー女子申込!$A$10:$K$63,9)="","",VLOOKUP(MATCH(AA36,リレー女子申込!$B$10:$B$63,0)+3+W41,リレー女子申込!$A$10:$K$63,9))</f>
        <v/>
      </c>
      <c r="Y41" s="316" t="str">
        <f>IF(VLOOKUP(MATCH(AA36,リレー女子申込!$B$10:$B$63,0)+3+W41,リレー女子申込!$A$10:$K$63,10)="","",VLOOKUP(MATCH(AA36,リレー女子申込!$B$10:$B$63,0)+3+W41,リレー女子申込!$A$10:$K$63,10))</f>
        <v/>
      </c>
      <c r="Z41" s="316" t="str">
        <f>IF(VLOOKUP(MATCH(AA36,リレー女子申込!$B$10:$B$63,0)+3+W41,リレー女子申込!$A$10:$K$63,11)="","",VLOOKUP(MATCH(AA36,リレー女子申込!$B$10:$B$63,0)+3+W41,リレー女子申込!$A$10:$K$63,11))</f>
        <v/>
      </c>
      <c r="AA41" s="417"/>
      <c r="AB41" s="328"/>
      <c r="AF41" s="124"/>
      <c r="AG41" s="419"/>
      <c r="AH41" s="126"/>
      <c r="AJ41" s="19">
        <f>IF(AE37="",0,1)</f>
        <v>0</v>
      </c>
    </row>
    <row r="42" spans="2:36" ht="15" customHeight="1">
      <c r="B42" s="331">
        <f t="shared" si="0"/>
        <v>27</v>
      </c>
      <c r="C42" s="291" t="str">
        <f>IF(INDEX(女子申込!$B$9:$AS$108,$B42,1)="","",INDEX(女子申込!$B$9:$AS$108,$B42,1))</f>
        <v/>
      </c>
      <c r="D42" s="292" t="str">
        <f>IF(INDEX(女子申込!$B$9:$AS$108,$B42,2)="","",INDEX(女子申込!$B$9:$AS$108,$B42,2))</f>
        <v/>
      </c>
      <c r="E42" s="293" t="str">
        <f>IF(INDEX(女子申込!$B$9:$AS$108,$B42,3)="","",INDEX(女子申込!$B$9:$AS$108,$B42,3))</f>
        <v/>
      </c>
      <c r="F42" s="294" t="str">
        <f>IF(INDEX(女子申込!$B$9:$AS$108,$B42,4)="","",INDEX(女子申込!$B$9:$AS$108,$B42,4))</f>
        <v/>
      </c>
      <c r="G42" s="295" t="str">
        <f>IF(INDEX(女子申込!$B$9:$AM$108,$B42,38)="","",INDEX(女子申込!$B$9:$AM$108,$B42,38))</f>
        <v/>
      </c>
      <c r="H42" s="430" t="str">
        <f>IF(INDEX(女子申込!$B$9:$AS$108,$B42,6)="","",INDEX(女子申込!$B$9:$AS$108,$B42,6))</f>
        <v/>
      </c>
      <c r="I42" s="431"/>
      <c r="J42" s="431"/>
      <c r="K42" s="431"/>
      <c r="L42" s="295" t="str">
        <f>IF(INDEX(女子申込!$B$9:$AM$108,$B42,33)="","",INDEX(女子申込!$B$9:$AM$108,$B42,33))</f>
        <v/>
      </c>
      <c r="M42" s="319" t="str">
        <f>IF(INDEX(女子申込!$B$9:$AM$108,$B42,35)="","",INDEX(女子申込!$B$9:$AM$108,$B42,35))</f>
        <v/>
      </c>
      <c r="N42" s="327"/>
      <c r="P42" s="325"/>
      <c r="Q42">
        <v>4</v>
      </c>
      <c r="R42" s="316" t="str">
        <f>IF(VLOOKUP(MATCH(U36,リレー女子申込!$B$10:$B$63,0)+3+Q42,リレー女子申込!$A$10:$K$63,4)="","",VLOOKUP(MATCH(U36,リレー女子申込!$B$10:$B$63,0)+3+Q42,リレー女子申込!$A$10:$K$63,4))</f>
        <v/>
      </c>
      <c r="S42" s="316" t="str">
        <f>IF(VLOOKUP(MATCH(U36,リレー女子申込!$B$10:$B$63,0)+3+Q42,リレー女子申込!$A$10:$K$63,5)="","",VLOOKUP(MATCH(U36,リレー女子申込!$B$10:$B$63,0)+3+Q42,リレー女子申込!$A$10:$K$63,5))</f>
        <v/>
      </c>
      <c r="T42" s="316" t="str">
        <f>IF(VLOOKUP(MATCH(U36,リレー女子申込!$B$10:$B$63,0)+3+Q42,リレー女子申込!$A$10:$K$63,6)="","",VLOOKUP(MATCH(U36,リレー女子申込!$B$10:$B$63,0)+3+Q42,リレー女子申込!$A$10:$K$63,6))</f>
        <v/>
      </c>
      <c r="U42" s="417"/>
      <c r="W42">
        <v>4</v>
      </c>
      <c r="X42" s="316" t="str">
        <f>IF(VLOOKUP(MATCH(AA36,リレー女子申込!$B$10:$B$63,0)+3+W42,リレー女子申込!$A$10:$K$63,9)="","",VLOOKUP(MATCH(AA36,リレー女子申込!$B$10:$B$63,0)+3+W42,リレー女子申込!$A$10:$K$63,9))</f>
        <v/>
      </c>
      <c r="Y42" s="316" t="str">
        <f>IF(VLOOKUP(MATCH(AA36,リレー女子申込!$B$10:$B$63,0)+3+W42,リレー女子申込!$A$10:$K$63,10)="","",VLOOKUP(MATCH(AA36,リレー女子申込!$B$10:$B$63,0)+3+W42,リレー女子申込!$A$10:$K$63,10))</f>
        <v/>
      </c>
      <c r="Z42" s="316" t="str">
        <f>IF(VLOOKUP(MATCH(AA36,リレー女子申込!$B$10:$B$63,0)+3+W42,リレー女子申込!$A$10:$K$63,11)="","",VLOOKUP(MATCH(AA36,リレー女子申込!$B$10:$B$63,0)+3+W42,リレー女子申込!$A$10:$K$63,11))</f>
        <v/>
      </c>
      <c r="AA42" s="417"/>
      <c r="AB42" s="328"/>
      <c r="AF42" s="124"/>
      <c r="AG42" s="419"/>
      <c r="AH42" s="126"/>
    </row>
    <row r="43" spans="2:36" ht="15" customHeight="1">
      <c r="B43" s="331">
        <f t="shared" si="0"/>
        <v>28</v>
      </c>
      <c r="C43" s="291" t="str">
        <f>IF(INDEX(女子申込!$B$9:$AS$108,$B43,1)="","",INDEX(女子申込!$B$9:$AS$108,$B43,1))</f>
        <v/>
      </c>
      <c r="D43" s="292" t="str">
        <f>IF(INDEX(女子申込!$B$9:$AS$108,$B43,2)="","",INDEX(女子申込!$B$9:$AS$108,$B43,2))</f>
        <v/>
      </c>
      <c r="E43" s="293" t="str">
        <f>IF(INDEX(女子申込!$B$9:$AS$108,$B43,3)="","",INDEX(女子申込!$B$9:$AS$108,$B43,3))</f>
        <v/>
      </c>
      <c r="F43" s="294" t="str">
        <f>IF(INDEX(女子申込!$B$9:$AS$108,$B43,4)="","",INDEX(女子申込!$B$9:$AS$108,$B43,4))</f>
        <v/>
      </c>
      <c r="G43" s="295" t="str">
        <f>IF(INDEX(女子申込!$B$9:$AM$108,$B43,38)="","",INDEX(女子申込!$B$9:$AM$108,$B43,38))</f>
        <v/>
      </c>
      <c r="H43" s="430" t="str">
        <f>IF(INDEX(女子申込!$B$9:$AS$108,$B43,6)="","",INDEX(女子申込!$B$9:$AS$108,$B43,6))</f>
        <v/>
      </c>
      <c r="I43" s="431"/>
      <c r="J43" s="431"/>
      <c r="K43" s="431"/>
      <c r="L43" s="295" t="str">
        <f>IF(INDEX(女子申込!$B$9:$AM$108,$B43,33)="","",INDEX(女子申込!$B$9:$AM$108,$B43,33))</f>
        <v/>
      </c>
      <c r="M43" s="319" t="str">
        <f>IF(INDEX(女子申込!$B$9:$AM$108,$B43,35)="","",INDEX(女子申込!$B$9:$AM$108,$B43,35))</f>
        <v/>
      </c>
      <c r="N43" s="327"/>
      <c r="P43" s="325"/>
      <c r="Q43">
        <v>5</v>
      </c>
      <c r="R43" s="316" t="str">
        <f>IF(VLOOKUP(MATCH(U36,リレー女子申込!$B$10:$B$63,0)+3+Q43,リレー女子申込!$A$10:$K$63,4)="","",VLOOKUP(MATCH(U36,リレー女子申込!$B$10:$B$63,0)+3+Q43,リレー女子申込!$A$10:$K$63,4))</f>
        <v/>
      </c>
      <c r="S43" s="316" t="str">
        <f>IF(VLOOKUP(MATCH(U36,リレー女子申込!$B$10:$B$63,0)+3+Q43,リレー女子申込!$A$10:$K$63,5)="","",VLOOKUP(MATCH(U36,リレー女子申込!$B$10:$B$63,0)+3+Q43,リレー女子申込!$A$10:$K$63,5))</f>
        <v/>
      </c>
      <c r="T43" s="316" t="str">
        <f>IF(VLOOKUP(MATCH(U36,リレー女子申込!$B$10:$B$63,0)+3+Q43,リレー女子申込!$A$10:$K$63,6)="","",VLOOKUP(MATCH(U36,リレー女子申込!$B$10:$B$63,0)+3+Q43,リレー女子申込!$A$10:$K$63,6))</f>
        <v/>
      </c>
      <c r="U43" s="417"/>
      <c r="W43">
        <v>5</v>
      </c>
      <c r="X43" s="316" t="str">
        <f>IF(VLOOKUP(MATCH(AA36,リレー女子申込!$B$10:$B$63,0)+3+W43,リレー女子申込!$A$10:$K$63,9)="","",VLOOKUP(MATCH(AA36,リレー女子申込!$B$10:$B$63,0)+3+W43,リレー女子申込!$A$10:$K$63,9))</f>
        <v/>
      </c>
      <c r="Y43" s="316" t="str">
        <f>IF(VLOOKUP(MATCH(AA36,リレー女子申込!$B$10:$B$63,0)+3+W43,リレー女子申込!$A$10:$K$63,10)="","",VLOOKUP(MATCH(AA36,リレー女子申込!$B$10:$B$63,0)+3+W43,リレー女子申込!$A$10:$K$63,10))</f>
        <v/>
      </c>
      <c r="Z43" s="316" t="str">
        <f>IF(VLOOKUP(MATCH(AA36,リレー女子申込!$B$10:$B$63,0)+3+W43,リレー女子申込!$A$10:$K$63,11)="","",VLOOKUP(MATCH(AA36,リレー女子申込!$B$10:$B$63,0)+3+W43,リレー女子申込!$A$10:$K$63,11))</f>
        <v/>
      </c>
      <c r="AA43" s="417"/>
      <c r="AB43" s="328"/>
      <c r="AF43" s="124"/>
      <c r="AG43" s="419"/>
      <c r="AH43" s="126"/>
    </row>
    <row r="44" spans="2:36" ht="15" customHeight="1">
      <c r="B44" s="331">
        <f t="shared" si="0"/>
        <v>29</v>
      </c>
      <c r="C44" s="291" t="str">
        <f>IF(INDEX(女子申込!$B$9:$AS$108,$B44,1)="","",INDEX(女子申込!$B$9:$AS$108,$B44,1))</f>
        <v/>
      </c>
      <c r="D44" s="292" t="str">
        <f>IF(INDEX(女子申込!$B$9:$AS$108,$B44,2)="","",INDEX(女子申込!$B$9:$AS$108,$B44,2))</f>
        <v/>
      </c>
      <c r="E44" s="293" t="str">
        <f>IF(INDEX(女子申込!$B$9:$AS$108,$B44,3)="","",INDEX(女子申込!$B$9:$AS$108,$B44,3))</f>
        <v/>
      </c>
      <c r="F44" s="294" t="str">
        <f>IF(INDEX(女子申込!$B$9:$AS$108,$B44,4)="","",INDEX(女子申込!$B$9:$AS$108,$B44,4))</f>
        <v/>
      </c>
      <c r="G44" s="295" t="str">
        <f>IF(INDEX(女子申込!$B$9:$AM$108,$B44,38)="","",INDEX(女子申込!$B$9:$AM$108,$B44,38))</f>
        <v/>
      </c>
      <c r="H44" s="430" t="str">
        <f>IF(INDEX(女子申込!$B$9:$AS$108,$B44,6)="","",INDEX(女子申込!$B$9:$AS$108,$B44,6))</f>
        <v/>
      </c>
      <c r="I44" s="431"/>
      <c r="J44" s="431"/>
      <c r="K44" s="431"/>
      <c r="L44" s="295" t="str">
        <f>IF(INDEX(女子申込!$B$9:$AM$108,$B44,33)="","",INDEX(女子申込!$B$9:$AM$108,$B44,33))</f>
        <v/>
      </c>
      <c r="M44" s="319" t="str">
        <f>IF(INDEX(女子申込!$B$9:$AM$108,$B44,35)="","",INDEX(女子申込!$B$9:$AM$108,$B44,35))</f>
        <v/>
      </c>
      <c r="N44" s="327"/>
      <c r="P44" s="325"/>
      <c r="Q44">
        <v>6</v>
      </c>
      <c r="R44" s="316" t="str">
        <f>IF(VLOOKUP(MATCH(U36,リレー女子申込!$B$10:$B$63,0)+3+Q44,リレー女子申込!$A$10:$K$63,4)="","",VLOOKUP(MATCH(U36,リレー女子申込!$B$10:$B$63,0)+3+Q44,リレー女子申込!$A$10:$K$63,4))</f>
        <v/>
      </c>
      <c r="S44" s="316" t="str">
        <f>IF(VLOOKUP(MATCH(U36,リレー女子申込!$B$10:$B$63,0)+3+Q44,リレー女子申込!$A$10:$K$63,5)="","",VLOOKUP(MATCH(U36,リレー女子申込!$B$10:$B$63,0)+3+Q44,リレー女子申込!$A$10:$K$63,5))</f>
        <v/>
      </c>
      <c r="T44" s="316" t="str">
        <f>IF(VLOOKUP(MATCH(U36,リレー女子申込!$B$10:$B$63,0)+3+Q44,リレー女子申込!$A$10:$K$63,6)="","",VLOOKUP(MATCH(U36,リレー女子申込!$B$10:$B$63,0)+3+Q44,リレー女子申込!$A$10:$K$63,6))</f>
        <v/>
      </c>
      <c r="U44" s="418"/>
      <c r="W44">
        <v>6</v>
      </c>
      <c r="X44" s="316" t="str">
        <f>IF(VLOOKUP(MATCH(AA36,リレー女子申込!$B$10:$B$63,0)+3+W44,リレー女子申込!$A$10:$K$63,9)="","",VLOOKUP(MATCH(AA36,リレー女子申込!$B$10:$B$63,0)+3+W44,リレー女子申込!$A$10:$K$63,9))</f>
        <v/>
      </c>
      <c r="Y44" s="316" t="str">
        <f>IF(VLOOKUP(MATCH(AA36,リレー女子申込!$B$10:$B$63,0)+3+W44,リレー女子申込!$A$10:$K$63,10)="","",VLOOKUP(MATCH(AA36,リレー女子申込!$B$10:$B$63,0)+3+W44,リレー女子申込!$A$10:$K$63,10))</f>
        <v/>
      </c>
      <c r="Z44" s="316" t="str">
        <f>IF(VLOOKUP(MATCH(AA36,リレー女子申込!$B$10:$B$63,0)+3+W44,リレー女子申込!$A$10:$K$63,11)="","",VLOOKUP(MATCH(AA36,リレー女子申込!$B$10:$B$63,0)+3+W44,リレー女子申込!$A$10:$K$63,11))</f>
        <v/>
      </c>
      <c r="AA44" s="418"/>
      <c r="AB44" s="328"/>
      <c r="AF44" s="124"/>
      <c r="AG44" s="419"/>
      <c r="AH44" s="126"/>
    </row>
    <row r="45" spans="2:36" ht="15" customHeight="1">
      <c r="B45" s="331">
        <f t="shared" si="0"/>
        <v>30</v>
      </c>
      <c r="C45" s="302" t="str">
        <f>IF(INDEX(女子申込!$B$9:$AS$108,$B45,1)="","",INDEX(女子申込!$B$9:$AS$108,$B45,1))</f>
        <v/>
      </c>
      <c r="D45" s="303" t="str">
        <f>IF(INDEX(女子申込!$B$9:$AS$108,$B45,2)="","",INDEX(女子申込!$B$9:$AS$108,$B45,2))</f>
        <v/>
      </c>
      <c r="E45" s="304" t="str">
        <f>IF(INDEX(女子申込!$B$9:$AS$108,$B45,3)="","",INDEX(女子申込!$B$9:$AS$108,$B45,3))</f>
        <v/>
      </c>
      <c r="F45" s="305" t="str">
        <f>IF(INDEX(女子申込!$B$9:$AS$108,$B45,4)="","",INDEX(女子申込!$B$9:$AS$108,$B45,4))</f>
        <v/>
      </c>
      <c r="G45" s="306" t="str">
        <f>IF(INDEX(女子申込!$B$9:$AM$108,$B45,38)="","",INDEX(女子申込!$B$9:$AM$108,$B45,38))</f>
        <v/>
      </c>
      <c r="H45" s="479" t="str">
        <f>IF(INDEX(女子申込!$B$9:$AS$108,$B45,6)="","",INDEX(女子申込!$B$9:$AS$108,$B45,6))</f>
        <v/>
      </c>
      <c r="I45" s="480"/>
      <c r="J45" s="480"/>
      <c r="K45" s="480"/>
      <c r="L45" s="306" t="str">
        <f>IF(INDEX(女子申込!$B$9:$AM$108,$B45,33)="","",INDEX(女子申込!$B$9:$AM$108,$B45,33))</f>
        <v/>
      </c>
      <c r="M45" s="320" t="str">
        <f>IF(INDEX(女子申込!$B$9:$AM$108,$B45,35)="","",INDEX(女子申込!$B$9:$AM$108,$B45,35))</f>
        <v/>
      </c>
      <c r="N45" s="327"/>
      <c r="P45" s="325"/>
      <c r="AB45" s="328"/>
      <c r="AF45" s="124"/>
      <c r="AG45" s="419"/>
      <c r="AH45" s="126"/>
    </row>
    <row r="46" spans="2:36" ht="15" customHeight="1">
      <c r="B46" s="331">
        <f t="shared" si="0"/>
        <v>31</v>
      </c>
      <c r="C46" s="284" t="str">
        <f>IF(INDEX(女子申込!$B$9:$AS$108,$B46,1)="","",INDEX(女子申込!$B$9:$AS$108,$B46,1))</f>
        <v/>
      </c>
      <c r="D46" s="285" t="str">
        <f>IF(INDEX(女子申込!$B$9:$AS$108,$B46,2)="","",INDEX(女子申込!$B$9:$AS$108,$B46,2))</f>
        <v/>
      </c>
      <c r="E46" s="286" t="str">
        <f>IF(INDEX(女子申込!$B$9:$AS$108,$B46,3)="","",INDEX(女子申込!$B$9:$AS$108,$B46,3))</f>
        <v/>
      </c>
      <c r="F46" s="287" t="str">
        <f>IF(INDEX(女子申込!$B$9:$AS$108,$B46,4)="","",INDEX(女子申込!$B$9:$AS$108,$B46,4))</f>
        <v/>
      </c>
      <c r="G46" s="288" t="str">
        <f>IF(INDEX(女子申込!$B$9:$AM$108,$B46,38)="","",INDEX(女子申込!$B$9:$AM$108,$B46,38))</f>
        <v/>
      </c>
      <c r="H46" s="449" t="str">
        <f>IF(INDEX(女子申込!$B$9:$AS$108,$B46,6)="","",INDEX(女子申込!$B$9:$AS$108,$B46,6))</f>
        <v/>
      </c>
      <c r="I46" s="450"/>
      <c r="J46" s="450"/>
      <c r="K46" s="450"/>
      <c r="L46" s="317" t="str">
        <f>IF(INDEX(女子申込!$B$9:$AM$108,$B46,33)="","",INDEX(女子申込!$B$9:$AM$108,$B46,33))</f>
        <v/>
      </c>
      <c r="M46" s="318" t="str">
        <f>IF(INDEX(女子申込!$B$9:$AM$108,$B46,35)="","",INDEX(女子申込!$B$9:$AM$108,$B46,35))</f>
        <v/>
      </c>
      <c r="N46" s="327"/>
      <c r="P46" s="325"/>
      <c r="Q46" t="str">
        <f>Q$16</f>
        <v>１年女子　４×１００ｍＲ</v>
      </c>
      <c r="U46">
        <f>U36+1</f>
        <v>4</v>
      </c>
      <c r="W46" t="str">
        <f>W$16</f>
        <v>全学年女子　４×１００ｍＲ</v>
      </c>
      <c r="AA46">
        <f>AA36+1</f>
        <v>4</v>
      </c>
      <c r="AB46" s="328"/>
      <c r="AF46" s="124"/>
      <c r="AG46" s="419"/>
      <c r="AH46" s="126"/>
    </row>
    <row r="47" spans="2:36" ht="15" customHeight="1">
      <c r="B47" s="331">
        <f t="shared" si="0"/>
        <v>32</v>
      </c>
      <c r="C47" s="291" t="str">
        <f>IF(INDEX(女子申込!$B$9:$AS$108,$B47,1)="","",INDEX(女子申込!$B$9:$AS$108,$B47,1))</f>
        <v/>
      </c>
      <c r="D47" s="292" t="str">
        <f>IF(INDEX(女子申込!$B$9:$AS$108,$B47,2)="","",INDEX(女子申込!$B$9:$AS$108,$B47,2))</f>
        <v/>
      </c>
      <c r="E47" s="293" t="str">
        <f>IF(INDEX(女子申込!$B$9:$AS$108,$B47,3)="","",INDEX(女子申込!$B$9:$AS$108,$B47,3))</f>
        <v/>
      </c>
      <c r="F47" s="294" t="str">
        <f>IF(INDEX(女子申込!$B$9:$AS$108,$B47,4)="","",INDEX(女子申込!$B$9:$AS$108,$B47,4))</f>
        <v/>
      </c>
      <c r="G47" s="295" t="str">
        <f>IF(INDEX(女子申込!$B$9:$AM$108,$B47,38)="","",INDEX(女子申込!$B$9:$AM$108,$B47,38))</f>
        <v/>
      </c>
      <c r="H47" s="430" t="str">
        <f>IF(INDEX(女子申込!$B$9:$AS$108,$B47,6)="","",INDEX(女子申込!$B$9:$AS$108,$B47,6))</f>
        <v/>
      </c>
      <c r="I47" s="431"/>
      <c r="J47" s="431"/>
      <c r="K47" s="431"/>
      <c r="L47" s="295" t="str">
        <f>IF(INDEX(女子申込!$B$9:$AM$108,$B47,33)="","",INDEX(女子申込!$B$9:$AM$108,$B47,33))</f>
        <v/>
      </c>
      <c r="M47" s="319" t="str">
        <f>IF(INDEX(女子申込!$B$9:$AM$108,$B47,35)="","",INDEX(女子申込!$B$9:$AM$108,$B47,35))</f>
        <v/>
      </c>
      <c r="N47" s="327"/>
      <c r="P47" s="325"/>
      <c r="R47" s="132" t="s">
        <v>44</v>
      </c>
      <c r="S47" s="413" t="str">
        <f>VLOOKUP(MATCH(U46,リレー女子申込!$B$10:$B$63,0)+2,リレー女子申込!$A$10:$K$63,5)</f>
        <v/>
      </c>
      <c r="T47" s="414"/>
      <c r="U47" s="415"/>
      <c r="X47" s="132" t="s">
        <v>44</v>
      </c>
      <c r="Y47" s="413" t="str">
        <f>VLOOKUP(MATCH(AA46,リレー女子申込!$B$10:$B$63,0)+2,リレー女子申込!$A$10:$K$63,10)</f>
        <v/>
      </c>
      <c r="Z47" s="414"/>
      <c r="AA47" s="415"/>
      <c r="AB47" s="328"/>
      <c r="AJ47" s="19">
        <f>IF(S47="",0,1)</f>
        <v>0</v>
      </c>
    </row>
    <row r="48" spans="2:36" ht="15" customHeight="1">
      <c r="B48" s="331">
        <f t="shared" si="0"/>
        <v>33</v>
      </c>
      <c r="C48" s="298" t="str">
        <f>IF(INDEX(女子申込!$B$9:$AS$108,$B48,1)="","",INDEX(女子申込!$B$9:$AS$108,$B48,1))</f>
        <v/>
      </c>
      <c r="D48" s="299" t="str">
        <f>IF(INDEX(女子申込!$B$9:$AS$108,$B48,2)="","",INDEX(女子申込!$B$9:$AS$108,$B48,2))</f>
        <v/>
      </c>
      <c r="E48" s="293" t="str">
        <f>IF(INDEX(女子申込!$B$9:$AS$108,$B48,3)="","",INDEX(女子申込!$B$9:$AS$108,$B48,3))</f>
        <v/>
      </c>
      <c r="F48" s="300" t="str">
        <f>IF(INDEX(女子申込!$B$9:$AS$108,$B48,4)="","",INDEX(女子申込!$B$9:$AS$108,$B48,4))</f>
        <v/>
      </c>
      <c r="G48" s="301" t="str">
        <f>IF(INDEX(女子申込!$B$9:$AM$108,$B48,38)="","",INDEX(女子申込!$B$9:$AM$108,$B48,38))</f>
        <v/>
      </c>
      <c r="H48" s="430" t="str">
        <f>IF(INDEX(女子申込!$B$9:$AS$108,$B48,6)="","",INDEX(女子申込!$B$9:$AS$108,$B48,6))</f>
        <v/>
      </c>
      <c r="I48" s="431"/>
      <c r="J48" s="431"/>
      <c r="K48" s="431"/>
      <c r="L48" s="295" t="str">
        <f>IF(INDEX(女子申込!$B$9:$AM$108,$B48,33)="","",INDEX(女子申込!$B$9:$AM$108,$B48,33))</f>
        <v/>
      </c>
      <c r="M48" s="319" t="str">
        <f>IF(INDEX(女子申込!$B$9:$AM$108,$B48,35)="","",INDEX(女子申込!$B$9:$AM$108,$B48,35))</f>
        <v/>
      </c>
      <c r="N48" s="327"/>
      <c r="P48" s="325"/>
      <c r="R48" s="133" t="s">
        <v>83</v>
      </c>
      <c r="S48" s="134" t="s">
        <v>23</v>
      </c>
      <c r="T48" s="134" t="s">
        <v>0</v>
      </c>
      <c r="U48" s="134" t="s">
        <v>2</v>
      </c>
      <c r="V48" s="124"/>
      <c r="W48" s="124"/>
      <c r="X48" s="133" t="s">
        <v>83</v>
      </c>
      <c r="Y48" s="134" t="s">
        <v>23</v>
      </c>
      <c r="Z48" s="134" t="s">
        <v>0</v>
      </c>
      <c r="AA48" s="134" t="s">
        <v>2</v>
      </c>
      <c r="AB48" s="335"/>
    </row>
    <row r="49" spans="1:36" ht="15" customHeight="1">
      <c r="B49" s="331">
        <f t="shared" si="0"/>
        <v>34</v>
      </c>
      <c r="C49" s="291" t="str">
        <f>IF(INDEX(女子申込!$B$9:$AS$108,$B49,1)="","",INDEX(女子申込!$B$9:$AS$108,$B49,1))</f>
        <v/>
      </c>
      <c r="D49" s="292" t="str">
        <f>IF(INDEX(女子申込!$B$9:$AS$108,$B49,2)="","",INDEX(女子申込!$B$9:$AS$108,$B49,2))</f>
        <v/>
      </c>
      <c r="E49" s="293" t="str">
        <f>IF(INDEX(女子申込!$B$9:$AS$108,$B49,3)="","",INDEX(女子申込!$B$9:$AS$108,$B49,3))</f>
        <v/>
      </c>
      <c r="F49" s="294" t="str">
        <f>IF(INDEX(女子申込!$B$9:$AS$108,$B49,4)="","",INDEX(女子申込!$B$9:$AS$108,$B49,4))</f>
        <v/>
      </c>
      <c r="G49" s="295" t="str">
        <f>IF(INDEX(女子申込!$B$9:$AM$108,$B49,38)="","",INDEX(女子申込!$B$9:$AM$108,$B49,38))</f>
        <v/>
      </c>
      <c r="H49" s="430" t="str">
        <f>IF(INDEX(女子申込!$B$9:$AS$108,$B49,6)="","",INDEX(女子申込!$B$9:$AS$108,$B49,6))</f>
        <v/>
      </c>
      <c r="I49" s="431"/>
      <c r="J49" s="431"/>
      <c r="K49" s="431"/>
      <c r="L49" s="295" t="str">
        <f>IF(INDEX(女子申込!$B$9:$AM$108,$B49,33)="","",INDEX(女子申込!$B$9:$AM$108,$B49,33))</f>
        <v/>
      </c>
      <c r="M49" s="319" t="str">
        <f>IF(INDEX(女子申込!$B$9:$AM$108,$B49,35)="","",INDEX(女子申込!$B$9:$AM$108,$B49,35))</f>
        <v/>
      </c>
      <c r="N49" s="327"/>
      <c r="P49" s="325"/>
      <c r="Q49">
        <v>1</v>
      </c>
      <c r="R49" s="316" t="str">
        <f>IF(VLOOKUP(MATCH(U46,リレー女子申込!$B$10:$B$63,0)+3+Q49,リレー女子申込!$A$10:$K$63,4)="","",VLOOKUP(MATCH(U46,リレー女子申込!$B$10:$B$63,0)+3+Q49,リレー女子申込!$A$10:$K$63,4))</f>
        <v/>
      </c>
      <c r="S49" s="316" t="str">
        <f>IF(VLOOKUP(MATCH(U46,リレー女子申込!$B$10:$B$63,0)+3+Q49,リレー女子申込!$A$10:$K$63,5)="","",VLOOKUP(MATCH(U46,リレー女子申込!$B$10:$B$63,0)+3+Q49,リレー女子申込!$A$10:$K$63,5))</f>
        <v/>
      </c>
      <c r="T49" s="316" t="str">
        <f>IF(VLOOKUP(MATCH(U46,リレー女子申込!$B$10:$B$63,0)+3+Q49,リレー女子申込!$A$10:$K$63,6)="","",VLOOKUP(MATCH(U46,リレー女子申込!$B$10:$B$63,0)+3+Q49,リレー女子申込!$A$10:$K$63,6))</f>
        <v/>
      </c>
      <c r="U49" s="416" t="str">
        <f>IF(VLOOKUP(MATCH(U46,リレー女子申込!$B$10:$B$63,0)+1,リレー女子申込!$A$10:$K$63,4)="","",VLOOKUP(MATCH(U46,リレー女子申込!$B$10:$B$63,0)+1,リレー女子申込!$A$10:$K$63,4))</f>
        <v/>
      </c>
      <c r="W49">
        <v>1</v>
      </c>
      <c r="X49" s="316" t="str">
        <f>IF(VLOOKUP(MATCH(AA46,リレー女子申込!$B$10:$B$63,0)+3+W49,リレー女子申込!$A$10:$K$63,9)="","",VLOOKUP(MATCH(AA46,リレー女子申込!$B$10:$B$63,0)+3+W49,リレー女子申込!$A$10:$K$63,9))</f>
        <v/>
      </c>
      <c r="Y49" s="316" t="str">
        <f>IF(VLOOKUP(MATCH(AA46,リレー女子申込!$B$10:$B$63,0)+3+W49,リレー女子申込!$A$10:$K$63,10)="","",VLOOKUP(MATCH(AA46,リレー女子申込!$B$10:$B$63,0)+3+W49,リレー女子申込!$A$10:$K$63,10))</f>
        <v/>
      </c>
      <c r="Z49" s="316" t="str">
        <f>IF(VLOOKUP(MATCH(AA46,リレー女子申込!$B$10:$B$63,0)+3+W49,リレー女子申込!$A$10:$K$63,11)="","",VLOOKUP(MATCH(AA46,リレー女子申込!$B$10:$B$63,0)+3+W49,リレー女子申込!$A$10:$K$63,11))</f>
        <v/>
      </c>
      <c r="AA49" s="416" t="str">
        <f>IF(VLOOKUP(MATCH(AA46,リレー女子申込!$B$10:$B$63,0)+1,リレー女子申込!$A$10:$K$63,9)="","",VLOOKUP(MATCH(AA46,リレー女子申込!$B$10:$B$63,0)+1,リレー女子申込!$A$10:$K$63,9))</f>
        <v/>
      </c>
      <c r="AB49" s="328"/>
      <c r="AJ49" s="19">
        <f>IF(Y47="",0,1)</f>
        <v>0</v>
      </c>
    </row>
    <row r="50" spans="1:36" ht="15" customHeight="1">
      <c r="B50" s="331">
        <f t="shared" si="0"/>
        <v>35</v>
      </c>
      <c r="C50" s="298" t="str">
        <f>IF(INDEX(女子申込!$B$9:$AS$108,$B50,1)="","",INDEX(女子申込!$B$9:$AS$108,$B50,1))</f>
        <v/>
      </c>
      <c r="D50" s="299" t="str">
        <f>IF(INDEX(女子申込!$B$9:$AS$108,$B50,2)="","",INDEX(女子申込!$B$9:$AS$108,$B50,2))</f>
        <v/>
      </c>
      <c r="E50" s="293" t="str">
        <f>IF(INDEX(女子申込!$B$9:$AS$108,$B50,3)="","",INDEX(女子申込!$B$9:$AS$108,$B50,3))</f>
        <v/>
      </c>
      <c r="F50" s="300" t="str">
        <f>IF(INDEX(女子申込!$B$9:$AS$108,$B50,4)="","",INDEX(女子申込!$B$9:$AS$108,$B50,4))</f>
        <v/>
      </c>
      <c r="G50" s="301" t="str">
        <f>IF(INDEX(女子申込!$B$9:$AM$108,$B50,38)="","",INDEX(女子申込!$B$9:$AM$108,$B50,38))</f>
        <v/>
      </c>
      <c r="H50" s="430" t="str">
        <f>IF(INDEX(女子申込!$B$9:$AS$108,$B50,6)="","",INDEX(女子申込!$B$9:$AS$108,$B50,6))</f>
        <v/>
      </c>
      <c r="I50" s="431"/>
      <c r="J50" s="431"/>
      <c r="K50" s="431"/>
      <c r="L50" s="295" t="str">
        <f>IF(INDEX(女子申込!$B$9:$AM$108,$B50,33)="","",INDEX(女子申込!$B$9:$AM$108,$B50,33))</f>
        <v/>
      </c>
      <c r="M50" s="319" t="str">
        <f>IF(INDEX(女子申込!$B$9:$AM$108,$B50,35)="","",INDEX(女子申込!$B$9:$AM$108,$B50,35))</f>
        <v/>
      </c>
      <c r="N50" s="327"/>
      <c r="P50" s="325"/>
      <c r="Q50">
        <v>2</v>
      </c>
      <c r="R50" s="316" t="str">
        <f>IF(VLOOKUP(MATCH(U46,リレー女子申込!$B$10:$B$63,0)+3+Q50,リレー女子申込!$A$10:$K$63,4)="","",VLOOKUP(MATCH(U46,リレー女子申込!$B$10:$B$63,0)+3+Q50,リレー女子申込!$A$10:$K$63,4))</f>
        <v/>
      </c>
      <c r="S50" s="316" t="str">
        <f>IF(VLOOKUP(MATCH(U46,リレー女子申込!$B$10:$B$63,0)+3+Q50,リレー女子申込!$A$10:$K$63,5)="","",VLOOKUP(MATCH(U46,リレー女子申込!$B$10:$B$63,0)+3+Q50,リレー女子申込!$A$10:$K$63,5))</f>
        <v/>
      </c>
      <c r="T50" s="316" t="str">
        <f>IF(VLOOKUP(MATCH(U46,リレー女子申込!$B$10:$B$63,0)+3+Q50,リレー女子申込!$A$10:$K$63,6)="","",VLOOKUP(MATCH(U46,リレー女子申込!$B$10:$B$63,0)+3+Q50,リレー女子申込!$A$10:$K$63,6))</f>
        <v/>
      </c>
      <c r="U50" s="417"/>
      <c r="W50">
        <v>2</v>
      </c>
      <c r="X50" s="316" t="str">
        <f>IF(VLOOKUP(MATCH(AA46,リレー女子申込!$B$10:$B$63,0)+3+W50,リレー女子申込!$A$10:$K$63,9)="","",VLOOKUP(MATCH(AA46,リレー女子申込!$B$10:$B$63,0)+3+W50,リレー女子申込!$A$10:$K$63,9))</f>
        <v/>
      </c>
      <c r="Y50" s="316" t="str">
        <f>IF(VLOOKUP(MATCH(AA46,リレー女子申込!$B$10:$B$63,0)+3+W50,リレー女子申込!$A$10:$K$63,10)="","",VLOOKUP(MATCH(AA46,リレー女子申込!$B$10:$B$63,0)+3+W50,リレー女子申込!$A$10:$K$63,10))</f>
        <v/>
      </c>
      <c r="Z50" s="316" t="str">
        <f>IF(VLOOKUP(MATCH(AA46,リレー女子申込!$B$10:$B$63,0)+3+W50,リレー女子申込!$A$10:$K$63,11)="","",VLOOKUP(MATCH(AA46,リレー女子申込!$B$10:$B$63,0)+3+W50,リレー女子申込!$A$10:$K$63,11))</f>
        <v/>
      </c>
      <c r="AA50" s="417"/>
      <c r="AB50" s="328"/>
    </row>
    <row r="51" spans="1:36" ht="15" customHeight="1">
      <c r="B51" s="331">
        <f t="shared" si="0"/>
        <v>36</v>
      </c>
      <c r="C51" s="291" t="str">
        <f>IF(INDEX(女子申込!$B$9:$AS$108,$B51,1)="","",INDEX(女子申込!$B$9:$AS$108,$B51,1))</f>
        <v/>
      </c>
      <c r="D51" s="292" t="str">
        <f>IF(INDEX(女子申込!$B$9:$AS$108,$B51,2)="","",INDEX(女子申込!$B$9:$AS$108,$B51,2))</f>
        <v/>
      </c>
      <c r="E51" s="293" t="str">
        <f>IF(INDEX(女子申込!$B$9:$AS$108,$B51,3)="","",INDEX(女子申込!$B$9:$AS$108,$B51,3))</f>
        <v/>
      </c>
      <c r="F51" s="294" t="str">
        <f>IF(INDEX(女子申込!$B$9:$AS$108,$B51,4)="","",INDEX(女子申込!$B$9:$AS$108,$B51,4))</f>
        <v/>
      </c>
      <c r="G51" s="295" t="str">
        <f>IF(INDEX(女子申込!$B$9:$AM$108,$B51,38)="","",INDEX(女子申込!$B$9:$AM$108,$B51,38))</f>
        <v/>
      </c>
      <c r="H51" s="430" t="str">
        <f>IF(INDEX(女子申込!$B$9:$AS$108,$B51,6)="","",INDEX(女子申込!$B$9:$AS$108,$B51,6))</f>
        <v/>
      </c>
      <c r="I51" s="431"/>
      <c r="J51" s="431"/>
      <c r="K51" s="431"/>
      <c r="L51" s="295" t="str">
        <f>IF(INDEX(女子申込!$B$9:$AM$108,$B51,33)="","",INDEX(女子申込!$B$9:$AM$108,$B51,33))</f>
        <v/>
      </c>
      <c r="M51" s="319" t="str">
        <f>IF(INDEX(女子申込!$B$9:$AM$108,$B51,35)="","",INDEX(女子申込!$B$9:$AM$108,$B51,35))</f>
        <v/>
      </c>
      <c r="N51" s="327"/>
      <c r="P51" s="325"/>
      <c r="Q51">
        <v>3</v>
      </c>
      <c r="R51" s="316" t="str">
        <f>IF(VLOOKUP(MATCH(U46,リレー女子申込!$B$10:$B$63,0)+3+Q51,リレー女子申込!$A$10:$K$63,4)="","",VLOOKUP(MATCH(U46,リレー女子申込!$B$10:$B$63,0)+3+Q51,リレー女子申込!$A$10:$K$63,4))</f>
        <v/>
      </c>
      <c r="S51" s="316" t="str">
        <f>IF(VLOOKUP(MATCH(U46,リレー女子申込!$B$10:$B$63,0)+3+Q51,リレー女子申込!$A$10:$K$63,5)="","",VLOOKUP(MATCH(U46,リレー女子申込!$B$10:$B$63,0)+3+Q51,リレー女子申込!$A$10:$K$63,5))</f>
        <v/>
      </c>
      <c r="T51" s="316" t="str">
        <f>IF(VLOOKUP(MATCH(U46,リレー女子申込!$B$10:$B$63,0)+3+Q51,リレー女子申込!$A$10:$K$63,6)="","",VLOOKUP(MATCH(U46,リレー女子申込!$B$10:$B$63,0)+3+Q51,リレー女子申込!$A$10:$K$63,6))</f>
        <v/>
      </c>
      <c r="U51" s="417"/>
      <c r="W51">
        <v>3</v>
      </c>
      <c r="X51" s="316" t="str">
        <f>IF(VLOOKUP(MATCH(AA46,リレー女子申込!$B$10:$B$63,0)+3+W51,リレー女子申込!$A$10:$K$63,9)="","",VLOOKUP(MATCH(AA46,リレー女子申込!$B$10:$B$63,0)+3+W51,リレー女子申込!$A$10:$K$63,9))</f>
        <v/>
      </c>
      <c r="Y51" s="316" t="str">
        <f>IF(VLOOKUP(MATCH(AA46,リレー女子申込!$B$10:$B$63,0)+3+W51,リレー女子申込!$A$10:$K$63,10)="","",VLOOKUP(MATCH(AA46,リレー女子申込!$B$10:$B$63,0)+3+W51,リレー女子申込!$A$10:$K$63,10))</f>
        <v/>
      </c>
      <c r="Z51" s="316" t="str">
        <f>IF(VLOOKUP(MATCH(AA46,リレー女子申込!$B$10:$B$63,0)+3+W51,リレー女子申込!$A$10:$K$63,11)="","",VLOOKUP(MATCH(AA46,リレー女子申込!$B$10:$B$63,0)+3+W51,リレー女子申込!$A$10:$K$63,11))</f>
        <v/>
      </c>
      <c r="AA51" s="417"/>
      <c r="AB51" s="328"/>
      <c r="AJ51" s="19">
        <f>IF(AE47="",0,1)</f>
        <v>0</v>
      </c>
    </row>
    <row r="52" spans="1:36" ht="15" customHeight="1">
      <c r="B52" s="331">
        <f t="shared" si="0"/>
        <v>37</v>
      </c>
      <c r="C52" s="291" t="str">
        <f>IF(INDEX(女子申込!$B$9:$AS$108,$B52,1)="","",INDEX(女子申込!$B$9:$AS$108,$B52,1))</f>
        <v/>
      </c>
      <c r="D52" s="292" t="str">
        <f>IF(INDEX(女子申込!$B$9:$AS$108,$B52,2)="","",INDEX(女子申込!$B$9:$AS$108,$B52,2))</f>
        <v/>
      </c>
      <c r="E52" s="293" t="str">
        <f>IF(INDEX(女子申込!$B$9:$AS$108,$B52,3)="","",INDEX(女子申込!$B$9:$AS$108,$B52,3))</f>
        <v/>
      </c>
      <c r="F52" s="294" t="str">
        <f>IF(INDEX(女子申込!$B$9:$AS$108,$B52,4)="","",INDEX(女子申込!$B$9:$AS$108,$B52,4))</f>
        <v/>
      </c>
      <c r="G52" s="295" t="str">
        <f>IF(INDEX(女子申込!$B$9:$AM$108,$B52,38)="","",INDEX(女子申込!$B$9:$AM$108,$B52,38))</f>
        <v/>
      </c>
      <c r="H52" s="430" t="str">
        <f>IF(INDEX(女子申込!$B$9:$AS$108,$B52,6)="","",INDEX(女子申込!$B$9:$AS$108,$B52,6))</f>
        <v/>
      </c>
      <c r="I52" s="431"/>
      <c r="J52" s="431"/>
      <c r="K52" s="431"/>
      <c r="L52" s="295" t="str">
        <f>IF(INDEX(女子申込!$B$9:$AM$108,$B52,33)="","",INDEX(女子申込!$B$9:$AM$108,$B52,33))</f>
        <v/>
      </c>
      <c r="M52" s="319" t="str">
        <f>IF(INDEX(女子申込!$B$9:$AM$108,$B52,35)="","",INDEX(女子申込!$B$9:$AM$108,$B52,35))</f>
        <v/>
      </c>
      <c r="N52" s="327"/>
      <c r="P52" s="325"/>
      <c r="Q52">
        <v>4</v>
      </c>
      <c r="R52" s="316" t="str">
        <f>IF(VLOOKUP(MATCH(U46,リレー女子申込!$B$10:$B$63,0)+3+Q52,リレー女子申込!$A$10:$K$63,4)="","",VLOOKUP(MATCH(U46,リレー女子申込!$B$10:$B$63,0)+3+Q52,リレー女子申込!$A$10:$K$63,4))</f>
        <v/>
      </c>
      <c r="S52" s="316" t="str">
        <f>IF(VLOOKUP(MATCH(U46,リレー女子申込!$B$10:$B$63,0)+3+Q52,リレー女子申込!$A$10:$K$63,5)="","",VLOOKUP(MATCH(U46,リレー女子申込!$B$10:$B$63,0)+3+Q52,リレー女子申込!$A$10:$K$63,5))</f>
        <v/>
      </c>
      <c r="T52" s="316" t="str">
        <f>IF(VLOOKUP(MATCH(U46,リレー女子申込!$B$10:$B$63,0)+3+Q52,リレー女子申込!$A$10:$K$63,6)="","",VLOOKUP(MATCH(U46,リレー女子申込!$B$10:$B$63,0)+3+Q52,リレー女子申込!$A$10:$K$63,6))</f>
        <v/>
      </c>
      <c r="U52" s="417"/>
      <c r="W52">
        <v>4</v>
      </c>
      <c r="X52" s="316" t="str">
        <f>IF(VLOOKUP(MATCH(AA46,リレー女子申込!$B$10:$B$63,0)+3+W52,リレー女子申込!$A$10:$K$63,9)="","",VLOOKUP(MATCH(AA46,リレー女子申込!$B$10:$B$63,0)+3+W52,リレー女子申込!$A$10:$K$63,9))</f>
        <v/>
      </c>
      <c r="Y52" s="316" t="str">
        <f>IF(VLOOKUP(MATCH(AA46,リレー女子申込!$B$10:$B$63,0)+3+W52,リレー女子申込!$A$10:$K$63,10)="","",VLOOKUP(MATCH(AA46,リレー女子申込!$B$10:$B$63,0)+3+W52,リレー女子申込!$A$10:$K$63,10))</f>
        <v/>
      </c>
      <c r="Z52" s="316" t="str">
        <f>IF(VLOOKUP(MATCH(AA46,リレー女子申込!$B$10:$B$63,0)+3+W52,リレー女子申込!$A$10:$K$63,11)="","",VLOOKUP(MATCH(AA46,リレー女子申込!$B$10:$B$63,0)+3+W52,リレー女子申込!$A$10:$K$63,11))</f>
        <v/>
      </c>
      <c r="AA52" s="417"/>
      <c r="AB52" s="328"/>
    </row>
    <row r="53" spans="1:36" ht="15" customHeight="1">
      <c r="B53" s="331">
        <f t="shared" si="0"/>
        <v>38</v>
      </c>
      <c r="C53" s="291" t="str">
        <f>IF(INDEX(女子申込!$B$9:$AS$108,$B53,1)="","",INDEX(女子申込!$B$9:$AS$108,$B53,1))</f>
        <v/>
      </c>
      <c r="D53" s="292" t="str">
        <f>IF(INDEX(女子申込!$B$9:$AS$108,$B53,2)="","",INDEX(女子申込!$B$9:$AS$108,$B53,2))</f>
        <v/>
      </c>
      <c r="E53" s="293" t="str">
        <f>IF(INDEX(女子申込!$B$9:$AS$108,$B53,3)="","",INDEX(女子申込!$B$9:$AS$108,$B53,3))</f>
        <v/>
      </c>
      <c r="F53" s="294" t="str">
        <f>IF(INDEX(女子申込!$B$9:$AS$108,$B53,4)="","",INDEX(女子申込!$B$9:$AS$108,$B53,4))</f>
        <v/>
      </c>
      <c r="G53" s="295" t="str">
        <f>IF(INDEX(女子申込!$B$9:$AM$108,$B53,38)="","",INDEX(女子申込!$B$9:$AM$108,$B53,38))</f>
        <v/>
      </c>
      <c r="H53" s="430" t="str">
        <f>IF(INDEX(女子申込!$B$9:$AS$108,$B53,6)="","",INDEX(女子申込!$B$9:$AS$108,$B53,6))</f>
        <v/>
      </c>
      <c r="I53" s="431"/>
      <c r="J53" s="431"/>
      <c r="K53" s="431"/>
      <c r="L53" s="295" t="str">
        <f>IF(INDEX(女子申込!$B$9:$AM$108,$B53,33)="","",INDEX(女子申込!$B$9:$AM$108,$B53,33))</f>
        <v/>
      </c>
      <c r="M53" s="319" t="str">
        <f>IF(INDEX(女子申込!$B$9:$AM$108,$B53,35)="","",INDEX(女子申込!$B$9:$AM$108,$B53,35))</f>
        <v/>
      </c>
      <c r="N53" s="327"/>
      <c r="P53" s="325"/>
      <c r="Q53">
        <v>5</v>
      </c>
      <c r="R53" s="316" t="str">
        <f>IF(VLOOKUP(MATCH(U46,リレー女子申込!$B$10:$B$63,0)+3+Q53,リレー女子申込!$A$10:$K$63,4)="","",VLOOKUP(MATCH(U46,リレー女子申込!$B$10:$B$63,0)+3+Q53,リレー女子申込!$A$10:$K$63,4))</f>
        <v/>
      </c>
      <c r="S53" s="316" t="str">
        <f>IF(VLOOKUP(MATCH(U46,リレー女子申込!$B$10:$B$63,0)+3+Q53,リレー女子申込!$A$10:$K$63,5)="","",VLOOKUP(MATCH(U46,リレー女子申込!$B$10:$B$63,0)+3+Q53,リレー女子申込!$A$10:$K$63,5))</f>
        <v/>
      </c>
      <c r="T53" s="316" t="str">
        <f>IF(VLOOKUP(MATCH(U46,リレー女子申込!$B$10:$B$63,0)+3+Q53,リレー女子申込!$A$10:$K$63,6)="","",VLOOKUP(MATCH(U46,リレー女子申込!$B$10:$B$63,0)+3+Q53,リレー女子申込!$A$10:$K$63,6))</f>
        <v/>
      </c>
      <c r="U53" s="417"/>
      <c r="W53">
        <v>5</v>
      </c>
      <c r="X53" s="316" t="str">
        <f>IF(VLOOKUP(MATCH(AA46,リレー女子申込!$B$10:$B$63,0)+3+W53,リレー女子申込!$A$10:$K$63,9)="","",VLOOKUP(MATCH(AA46,リレー女子申込!$B$10:$B$63,0)+3+W53,リレー女子申込!$A$10:$K$63,9))</f>
        <v/>
      </c>
      <c r="Y53" s="316" t="str">
        <f>IF(VLOOKUP(MATCH(AA46,リレー女子申込!$B$10:$B$63,0)+3+W53,リレー女子申込!$A$10:$K$63,10)="","",VLOOKUP(MATCH(AA46,リレー女子申込!$B$10:$B$63,0)+3+W53,リレー女子申込!$A$10:$K$63,10))</f>
        <v/>
      </c>
      <c r="Z53" s="316" t="str">
        <f>IF(VLOOKUP(MATCH(AA46,リレー女子申込!$B$10:$B$63,0)+3+W53,リレー女子申込!$A$10:$K$63,11)="","",VLOOKUP(MATCH(AA46,リレー女子申込!$B$10:$B$63,0)+3+W53,リレー女子申込!$A$10:$K$63,11))</f>
        <v/>
      </c>
      <c r="AA53" s="417"/>
      <c r="AB53" s="328"/>
    </row>
    <row r="54" spans="1:36" ht="15" customHeight="1">
      <c r="B54" s="331">
        <f t="shared" si="0"/>
        <v>39</v>
      </c>
      <c r="C54" s="291" t="str">
        <f>IF(INDEX(女子申込!$B$9:$AS$108,$B54,1)="","",INDEX(女子申込!$B$9:$AS$108,$B54,1))</f>
        <v/>
      </c>
      <c r="D54" s="292" t="str">
        <f>IF(INDEX(女子申込!$B$9:$AS$108,$B54,2)="","",INDEX(女子申込!$B$9:$AS$108,$B54,2))</f>
        <v/>
      </c>
      <c r="E54" s="293" t="str">
        <f>IF(INDEX(女子申込!$B$9:$AS$108,$B54,3)="","",INDEX(女子申込!$B$9:$AS$108,$B54,3))</f>
        <v/>
      </c>
      <c r="F54" s="294" t="str">
        <f>IF(INDEX(女子申込!$B$9:$AS$108,$B54,4)="","",INDEX(女子申込!$B$9:$AS$108,$B54,4))</f>
        <v/>
      </c>
      <c r="G54" s="295" t="str">
        <f>IF(INDEX(女子申込!$B$9:$AM$108,$B54,38)="","",INDEX(女子申込!$B$9:$AM$108,$B54,38))</f>
        <v/>
      </c>
      <c r="H54" s="430" t="str">
        <f>IF(INDEX(女子申込!$B$9:$AS$108,$B54,6)="","",INDEX(女子申込!$B$9:$AS$108,$B54,6))</f>
        <v/>
      </c>
      <c r="I54" s="431"/>
      <c r="J54" s="431"/>
      <c r="K54" s="431"/>
      <c r="L54" s="295" t="str">
        <f>IF(INDEX(女子申込!$B$9:$AM$108,$B54,33)="","",INDEX(女子申込!$B$9:$AM$108,$B54,33))</f>
        <v/>
      </c>
      <c r="M54" s="319" t="str">
        <f>IF(INDEX(女子申込!$B$9:$AM$108,$B54,35)="","",INDEX(女子申込!$B$9:$AM$108,$B54,35))</f>
        <v/>
      </c>
      <c r="N54" s="327"/>
      <c r="P54" s="325"/>
      <c r="Q54">
        <v>6</v>
      </c>
      <c r="R54" s="316" t="str">
        <f>IF(VLOOKUP(MATCH(U46,リレー女子申込!$B$10:$B$63,0)+3+Q54,リレー女子申込!$A$10:$K$63,4)="","",VLOOKUP(MATCH(U46,リレー女子申込!$B$10:$B$63,0)+3+Q54,リレー女子申込!$A$10:$K$63,4))</f>
        <v/>
      </c>
      <c r="S54" s="316" t="str">
        <f>IF(VLOOKUP(MATCH(U46,リレー女子申込!$B$10:$B$63,0)+3+Q54,リレー女子申込!$A$10:$K$63,5)="","",VLOOKUP(MATCH(U46,リレー女子申込!$B$10:$B$63,0)+3+Q54,リレー女子申込!$A$10:$K$63,5))</f>
        <v/>
      </c>
      <c r="T54" s="316" t="str">
        <f>IF(VLOOKUP(MATCH(U46,リレー女子申込!$B$10:$B$63,0)+3+Q54,リレー女子申込!$A$10:$K$63,6)="","",VLOOKUP(MATCH(U46,リレー女子申込!$B$10:$B$63,0)+3+Q54,リレー女子申込!$A$10:$K$63,6))</f>
        <v/>
      </c>
      <c r="U54" s="418"/>
      <c r="W54">
        <v>6</v>
      </c>
      <c r="X54" s="316" t="str">
        <f>IF(VLOOKUP(MATCH(AA46,リレー女子申込!$B$10:$B$63,0)+3+W54,リレー女子申込!$A$10:$K$63,9)="","",VLOOKUP(MATCH(AA46,リレー女子申込!$B$10:$B$63,0)+3+W54,リレー女子申込!$A$10:$K$63,9))</f>
        <v/>
      </c>
      <c r="Y54" s="316" t="str">
        <f>IF(VLOOKUP(MATCH(AA46,リレー女子申込!$B$10:$B$63,0)+3+W54,リレー女子申込!$A$10:$K$63,10)="","",VLOOKUP(MATCH(AA46,リレー女子申込!$B$10:$B$63,0)+3+W54,リレー女子申込!$A$10:$K$63,10))</f>
        <v/>
      </c>
      <c r="Z54" s="316" t="str">
        <f>IF(VLOOKUP(MATCH(AA46,リレー女子申込!$B$10:$B$63,0)+3+W54,リレー女子申込!$A$10:$K$63,11)="","",VLOOKUP(MATCH(AA46,リレー女子申込!$B$10:$B$63,0)+3+W54,リレー女子申込!$A$10:$K$63,11))</f>
        <v/>
      </c>
      <c r="AA54" s="418"/>
      <c r="AB54" s="328"/>
    </row>
    <row r="55" spans="1:36" ht="15" customHeight="1" thickBot="1">
      <c r="B55" s="331">
        <f t="shared" si="0"/>
        <v>40</v>
      </c>
      <c r="C55" s="309" t="str">
        <f>IF(INDEX(女子申込!$B$9:$AS$108,$B55,1)="","",INDEX(女子申込!$B$9:$AS$108,$B55,1))</f>
        <v/>
      </c>
      <c r="D55" s="310" t="str">
        <f>IF(INDEX(女子申込!$B$9:$AS$108,$B55,2)="","",INDEX(女子申込!$B$9:$AS$108,$B55,2))</f>
        <v/>
      </c>
      <c r="E55" s="311" t="str">
        <f>IF(INDEX(女子申込!$B$9:$AS$108,$B55,3)="","",INDEX(女子申込!$B$9:$AS$108,$B55,3))</f>
        <v/>
      </c>
      <c r="F55" s="312" t="str">
        <f>IF(INDEX(女子申込!$B$9:$AS$108,$B55,4)="","",INDEX(女子申込!$B$9:$AS$108,$B55,4))</f>
        <v/>
      </c>
      <c r="G55" s="313" t="str">
        <f>IF(INDEX(女子申込!$B$9:$AM$108,$B55,38)="","",INDEX(女子申込!$B$9:$AM$108,$B55,38))</f>
        <v/>
      </c>
      <c r="H55" s="477" t="str">
        <f>IF(INDEX(女子申込!$B$9:$AS$108,$B55,6)="","",INDEX(女子申込!$B$9:$AS$108,$B55,6))</f>
        <v/>
      </c>
      <c r="I55" s="478"/>
      <c r="J55" s="478"/>
      <c r="K55" s="478"/>
      <c r="L55" s="313" t="str">
        <f>IF(INDEX(女子申込!$B$9:$AM$108,$B55,33)="","",INDEX(女子申込!$B$9:$AM$108,$B55,33))</f>
        <v/>
      </c>
      <c r="M55" s="321" t="str">
        <f>IF(INDEX(女子申込!$B$9:$AM$108,$B55,35)="","",INDEX(女子申込!$B$9:$AM$108,$B55,35))</f>
        <v/>
      </c>
      <c r="N55" s="327"/>
      <c r="P55" s="325"/>
      <c r="AB55" s="328"/>
    </row>
    <row r="56" spans="1:36" ht="13.5" customHeight="1">
      <c r="B56" s="325"/>
      <c r="G56">
        <f>SUM(G16:G55)</f>
        <v>0</v>
      </c>
      <c r="N56" s="328"/>
      <c r="P56" s="325"/>
      <c r="Q56" t="str">
        <f>Q$16</f>
        <v>１年女子　４×１００ｍＲ</v>
      </c>
      <c r="U56">
        <f>U46+1</f>
        <v>5</v>
      </c>
      <c r="W56" t="str">
        <f>W$16</f>
        <v>全学年女子　４×１００ｍＲ</v>
      </c>
      <c r="AA56">
        <f>AA46+1</f>
        <v>5</v>
      </c>
      <c r="AB56" s="328"/>
    </row>
    <row r="57" spans="1:36" ht="13.5" customHeight="1">
      <c r="B57" s="325"/>
      <c r="K57" s="152" t="s">
        <v>351</v>
      </c>
      <c r="L57" s="336">
        <v>400</v>
      </c>
      <c r="M57" s="338" t="s">
        <v>45</v>
      </c>
      <c r="N57" s="328"/>
      <c r="P57" s="325"/>
      <c r="R57" s="132" t="s">
        <v>44</v>
      </c>
      <c r="S57" s="413" t="str">
        <f>VLOOKUP(MATCH(U56,リレー女子申込!$B$10:$B$63,0)+2,リレー女子申込!$A$10:$K$63,5)</f>
        <v/>
      </c>
      <c r="T57" s="414"/>
      <c r="U57" s="415"/>
      <c r="X57" s="132" t="s">
        <v>44</v>
      </c>
      <c r="Y57" s="413" t="str">
        <f>VLOOKUP(MATCH(AA56,リレー女子申込!$B$10:$B$63,0)+2,リレー女子申込!$A$10:$K$63,10)</f>
        <v/>
      </c>
      <c r="Z57" s="414"/>
      <c r="AA57" s="415"/>
      <c r="AB57" s="328"/>
      <c r="AJ57" s="19">
        <f>IF(S57="",0,1)</f>
        <v>0</v>
      </c>
    </row>
    <row r="58" spans="1:36" ht="13.5" customHeight="1">
      <c r="B58" s="332"/>
      <c r="C58" s="333"/>
      <c r="D58" s="333"/>
      <c r="E58" s="333" t="s">
        <v>295</v>
      </c>
      <c r="F58" s="333"/>
      <c r="G58" s="333"/>
      <c r="H58" s="437">
        <f>G56*$L$57+AJ66*$L$58</f>
        <v>0</v>
      </c>
      <c r="I58" s="438"/>
      <c r="J58" s="333" t="s">
        <v>45</v>
      </c>
      <c r="K58" s="337" t="s">
        <v>352</v>
      </c>
      <c r="L58" s="339">
        <v>500</v>
      </c>
      <c r="M58" s="340" t="s">
        <v>45</v>
      </c>
      <c r="N58" s="334"/>
      <c r="P58" s="325"/>
      <c r="R58" s="133" t="s">
        <v>83</v>
      </c>
      <c r="S58" s="134" t="s">
        <v>23</v>
      </c>
      <c r="T58" s="134" t="s">
        <v>0</v>
      </c>
      <c r="U58" s="134" t="s">
        <v>2</v>
      </c>
      <c r="V58" s="124"/>
      <c r="W58" s="124"/>
      <c r="X58" s="133" t="s">
        <v>83</v>
      </c>
      <c r="Y58" s="134" t="s">
        <v>23</v>
      </c>
      <c r="Z58" s="134" t="s">
        <v>0</v>
      </c>
      <c r="AA58" s="134" t="s">
        <v>2</v>
      </c>
      <c r="AB58" s="328"/>
    </row>
    <row r="59" spans="1:36" ht="13.5" customHeight="1"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P59" s="325"/>
      <c r="Q59">
        <v>1</v>
      </c>
      <c r="R59" s="316" t="str">
        <f>IF(VLOOKUP(MATCH(U56,リレー女子申込!$B$10:$B$63,0)+3+Q59,リレー女子申込!$A$10:$K$63,4)="","",VLOOKUP(MATCH(U56,リレー女子申込!$B$10:$B$63,0)+3+Q59,リレー女子申込!$A$10:$K$63,4))</f>
        <v/>
      </c>
      <c r="S59" s="316" t="str">
        <f>IF(VLOOKUP(MATCH(U56,リレー女子申込!$B$10:$B$63,0)+3+Q59,リレー女子申込!$A$10:$K$63,5)="","",VLOOKUP(MATCH(U56,リレー女子申込!$B$10:$B$63,0)+3+Q59,リレー女子申込!$A$10:$K$63,5))</f>
        <v/>
      </c>
      <c r="T59" s="316" t="str">
        <f>IF(VLOOKUP(MATCH(U56,リレー女子申込!$B$10:$B$63,0)+3+Q59,リレー女子申込!$A$10:$K$63,6)="","",VLOOKUP(MATCH(U56,リレー女子申込!$B$10:$B$63,0)+3+Q59,リレー女子申込!$A$10:$K$63,6))</f>
        <v/>
      </c>
      <c r="U59" s="416" t="str">
        <f>IF(VLOOKUP(MATCH(U56,リレー女子申込!$B$10:$B$63,0)+1,リレー女子申込!$A$10:$K$63,4)="","",VLOOKUP(MATCH(U56,リレー女子申込!$B$10:$B$63,0)+1,リレー女子申込!$A$10:$K$63,4))</f>
        <v/>
      </c>
      <c r="W59">
        <v>1</v>
      </c>
      <c r="X59" s="316" t="str">
        <f>IF(VLOOKUP(MATCH(AA56,リレー女子申込!$B$10:$B$63,0)+3+W59,リレー女子申込!$A$10:$K$63,9)="","",VLOOKUP(MATCH(AA56,リレー女子申込!$B$10:$B$63,0)+3+W59,リレー女子申込!$A$10:$K$63,9))</f>
        <v/>
      </c>
      <c r="Y59" s="316" t="str">
        <f>IF(VLOOKUP(MATCH(AA56,リレー女子申込!$B$10:$B$63,0)+3+W59,リレー女子申込!$A$10:$K$63,10)="","",VLOOKUP(MATCH(AA56,リレー女子申込!$B$10:$B$63,0)+3+W59,リレー女子申込!$A$10:$K$63,10))</f>
        <v/>
      </c>
      <c r="Z59" s="316" t="str">
        <f>IF(VLOOKUP(MATCH(AA56,リレー女子申込!$B$10:$B$63,0)+3+W59,リレー女子申込!$A$10:$K$63,11)="","",VLOOKUP(MATCH(AA56,リレー女子申込!$B$10:$B$63,0)+3+W59,リレー女子申込!$A$10:$K$63,11))</f>
        <v/>
      </c>
      <c r="AA59" s="416" t="str">
        <f>IF(VLOOKUP(MATCH(AA56,リレー女子申込!$B$10:$B$63,0)+1,リレー女子申込!$A$10:$K$63,9)="","",VLOOKUP(MATCH(AA56,リレー女子申込!$B$10:$B$63,0)+1,リレー女子申込!$A$10:$K$63,9))</f>
        <v/>
      </c>
      <c r="AB59" s="328"/>
      <c r="AJ59" s="19">
        <f>IF(Y57="",0,1)</f>
        <v>0</v>
      </c>
    </row>
    <row r="60" spans="1:36" ht="14.25">
      <c r="A60" s="121">
        <v>13.5</v>
      </c>
      <c r="B60" s="178" t="s">
        <v>33</v>
      </c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P60" s="325"/>
      <c r="Q60">
        <v>2</v>
      </c>
      <c r="R60" s="316" t="str">
        <f>IF(VLOOKUP(MATCH(U56,リレー女子申込!$B$10:$B$63,0)+3+Q60,リレー女子申込!$A$10:$K$63,4)="","",VLOOKUP(MATCH(U56,リレー女子申込!$B$10:$B$63,0)+3+Q60,リレー女子申込!$A$10:$K$63,4))</f>
        <v/>
      </c>
      <c r="S60" s="316" t="str">
        <f>IF(VLOOKUP(MATCH(U56,リレー女子申込!$B$10:$B$63,0)+3+Q60,リレー女子申込!$A$10:$K$63,5)="","",VLOOKUP(MATCH(U56,リレー女子申込!$B$10:$B$63,0)+3+Q60,リレー女子申込!$A$10:$K$63,5))</f>
        <v/>
      </c>
      <c r="T60" s="316" t="str">
        <f>IF(VLOOKUP(MATCH(U56,リレー女子申込!$B$10:$B$63,0)+3+Q60,リレー女子申込!$A$10:$K$63,6)="","",VLOOKUP(MATCH(U56,リレー女子申込!$B$10:$B$63,0)+3+Q60,リレー女子申込!$A$10:$K$63,6))</f>
        <v/>
      </c>
      <c r="U60" s="417"/>
      <c r="W60">
        <v>2</v>
      </c>
      <c r="X60" s="316" t="str">
        <f>IF(VLOOKUP(MATCH(AA56,リレー女子申込!$B$10:$B$63,0)+3+W60,リレー女子申込!$A$10:$K$63,9)="","",VLOOKUP(MATCH(AA56,リレー女子申込!$B$10:$B$63,0)+3+W60,リレー女子申込!$A$10:$K$63,9))</f>
        <v/>
      </c>
      <c r="Y60" s="316" t="str">
        <f>IF(VLOOKUP(MATCH(AA56,リレー女子申込!$B$10:$B$63,0)+3+W60,リレー女子申込!$A$10:$K$63,10)="","",VLOOKUP(MATCH(AA56,リレー女子申込!$B$10:$B$63,0)+3+W60,リレー女子申込!$A$10:$K$63,10))</f>
        <v/>
      </c>
      <c r="Z60" s="316" t="str">
        <f>IF(VLOOKUP(MATCH(AA56,リレー女子申込!$B$10:$B$63,0)+3+W60,リレー女子申込!$A$10:$K$63,11)="","",VLOOKUP(MATCH(AA56,リレー女子申込!$B$10:$B$63,0)+3+W60,リレー女子申込!$A$10:$K$63,11))</f>
        <v/>
      </c>
      <c r="AA60" s="417"/>
      <c r="AB60" s="328"/>
    </row>
    <row r="61" spans="1:36" ht="15.75" customHeight="1">
      <c r="A61" s="121">
        <v>15.75</v>
      </c>
      <c r="B61" s="178"/>
      <c r="C61" s="180"/>
      <c r="D61" s="180"/>
      <c r="E61" s="180" t="str">
        <f>E6</f>
        <v>　　浜田ジュニア陸上　参加申込シート　（中学女子）</v>
      </c>
      <c r="F61" s="180"/>
      <c r="G61" s="180"/>
      <c r="H61" s="180"/>
      <c r="I61" s="180"/>
      <c r="J61" s="178"/>
      <c r="K61" s="181"/>
      <c r="L61" s="181"/>
      <c r="M61" s="181"/>
      <c r="N61" s="181"/>
      <c r="P61" s="325"/>
      <c r="Q61">
        <v>3</v>
      </c>
      <c r="R61" s="316" t="str">
        <f>IF(VLOOKUP(MATCH(U56,リレー女子申込!$B$10:$B$63,0)+3+Q61,リレー女子申込!$A$10:$K$63,4)="","",VLOOKUP(MATCH(U56,リレー女子申込!$B$10:$B$63,0)+3+Q61,リレー女子申込!$A$10:$K$63,4))</f>
        <v/>
      </c>
      <c r="S61" s="316" t="str">
        <f>IF(VLOOKUP(MATCH(U56,リレー女子申込!$B$10:$B$63,0)+3+Q61,リレー女子申込!$A$10:$K$63,5)="","",VLOOKUP(MATCH(U56,リレー女子申込!$B$10:$B$63,0)+3+Q61,リレー女子申込!$A$10:$K$63,5))</f>
        <v/>
      </c>
      <c r="T61" s="316" t="str">
        <f>IF(VLOOKUP(MATCH(U56,リレー女子申込!$B$10:$B$63,0)+3+Q61,リレー女子申込!$A$10:$K$63,6)="","",VLOOKUP(MATCH(U56,リレー女子申込!$B$10:$B$63,0)+3+Q61,リレー女子申込!$A$10:$K$63,6))</f>
        <v/>
      </c>
      <c r="U61" s="417"/>
      <c r="W61">
        <v>3</v>
      </c>
      <c r="X61" s="316" t="str">
        <f>IF(VLOOKUP(MATCH(AA56,リレー女子申込!$B$10:$B$63,0)+3+W61,リレー女子申込!$A$10:$K$63,9)="","",VLOOKUP(MATCH(AA56,リレー女子申込!$B$10:$B$63,0)+3+W61,リレー女子申込!$A$10:$K$63,9))</f>
        <v/>
      </c>
      <c r="Y61" s="316" t="str">
        <f>IF(VLOOKUP(MATCH(AA56,リレー女子申込!$B$10:$B$63,0)+3+W61,リレー女子申込!$A$10:$K$63,10)="","",VLOOKUP(MATCH(AA56,リレー女子申込!$B$10:$B$63,0)+3+W61,リレー女子申込!$A$10:$K$63,10))</f>
        <v/>
      </c>
      <c r="Z61" s="316" t="str">
        <f>IF(VLOOKUP(MATCH(AA56,リレー女子申込!$B$10:$B$63,0)+3+W61,リレー女子申込!$A$10:$K$63,11)="","",VLOOKUP(MATCH(AA56,リレー女子申込!$B$10:$B$63,0)+3+W61,リレー女子申込!$A$10:$K$63,11))</f>
        <v/>
      </c>
      <c r="AA61" s="417"/>
      <c r="AB61" s="328"/>
      <c r="AJ61" s="19">
        <f>IF(AE57="",0,1)</f>
        <v>0</v>
      </c>
    </row>
    <row r="62" spans="1:36">
      <c r="A62" s="121">
        <v>13.5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P62" s="325"/>
      <c r="Q62">
        <v>4</v>
      </c>
      <c r="R62" s="316" t="str">
        <f>IF(VLOOKUP(MATCH(U56,リレー女子申込!$B$10:$B$63,0)+3+Q62,リレー女子申込!$A$10:$K$63,4)="","",VLOOKUP(MATCH(U56,リレー女子申込!$B$10:$B$63,0)+3+Q62,リレー女子申込!$A$10:$K$63,4))</f>
        <v/>
      </c>
      <c r="S62" s="316" t="str">
        <f>IF(VLOOKUP(MATCH(U56,リレー女子申込!$B$10:$B$63,0)+3+Q62,リレー女子申込!$A$10:$K$63,5)="","",VLOOKUP(MATCH(U56,リレー女子申込!$B$10:$B$63,0)+3+Q62,リレー女子申込!$A$10:$K$63,5))</f>
        <v/>
      </c>
      <c r="T62" s="316" t="str">
        <f>IF(VLOOKUP(MATCH(U56,リレー女子申込!$B$10:$B$63,0)+3+Q62,リレー女子申込!$A$10:$K$63,6)="","",VLOOKUP(MATCH(U56,リレー女子申込!$B$10:$B$63,0)+3+Q62,リレー女子申込!$A$10:$K$63,6))</f>
        <v/>
      </c>
      <c r="U62" s="417"/>
      <c r="W62">
        <v>4</v>
      </c>
      <c r="X62" s="316" t="str">
        <f>IF(VLOOKUP(MATCH(AA56,リレー女子申込!$B$10:$B$63,0)+3+W62,リレー女子申込!$A$10:$K$63,9)="","",VLOOKUP(MATCH(AA56,リレー女子申込!$B$10:$B$63,0)+3+W62,リレー女子申込!$A$10:$K$63,9))</f>
        <v/>
      </c>
      <c r="Y62" s="316" t="str">
        <f>IF(VLOOKUP(MATCH(AA56,リレー女子申込!$B$10:$B$63,0)+3+W62,リレー女子申込!$A$10:$K$63,10)="","",VLOOKUP(MATCH(AA56,リレー女子申込!$B$10:$B$63,0)+3+W62,リレー女子申込!$A$10:$K$63,10))</f>
        <v/>
      </c>
      <c r="Z62" s="316" t="str">
        <f>IF(VLOOKUP(MATCH(AA56,リレー女子申込!$B$10:$B$63,0)+3+W62,リレー女子申込!$A$10:$K$63,11)="","",VLOOKUP(MATCH(AA56,リレー女子申込!$B$10:$B$63,0)+3+W62,リレー女子申込!$A$10:$K$63,11))</f>
        <v/>
      </c>
      <c r="AA62" s="417"/>
      <c r="AB62" s="328"/>
    </row>
    <row r="63" spans="1:36">
      <c r="A63" s="121">
        <v>13.5</v>
      </c>
      <c r="B63" s="178"/>
      <c r="C63" s="182" t="str">
        <f>C8</f>
        <v>　　　　年　　　月　　　日</v>
      </c>
      <c r="D63" s="183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P63" s="325"/>
      <c r="Q63">
        <v>5</v>
      </c>
      <c r="R63" s="316" t="str">
        <f>IF(VLOOKUP(MATCH(U56,リレー女子申込!$B$10:$B$63,0)+3+Q63,リレー女子申込!$A$10:$K$63,4)="","",VLOOKUP(MATCH(U56,リレー女子申込!$B$10:$B$63,0)+3+Q63,リレー女子申込!$A$10:$K$63,4))</f>
        <v/>
      </c>
      <c r="S63" s="316" t="str">
        <f>IF(VLOOKUP(MATCH(U56,リレー女子申込!$B$10:$B$63,0)+3+Q63,リレー女子申込!$A$10:$K$63,5)="","",VLOOKUP(MATCH(U56,リレー女子申込!$B$10:$B$63,0)+3+Q63,リレー女子申込!$A$10:$K$63,5))</f>
        <v/>
      </c>
      <c r="T63" s="316" t="str">
        <f>IF(VLOOKUP(MATCH(U56,リレー女子申込!$B$10:$B$63,0)+3+Q63,リレー女子申込!$A$10:$K$63,6)="","",VLOOKUP(MATCH(U56,リレー女子申込!$B$10:$B$63,0)+3+Q63,リレー女子申込!$A$10:$K$63,6))</f>
        <v/>
      </c>
      <c r="U63" s="417"/>
      <c r="W63">
        <v>5</v>
      </c>
      <c r="X63" s="316" t="str">
        <f>IF(VLOOKUP(MATCH(AA56,リレー女子申込!$B$10:$B$63,0)+3+W63,リレー女子申込!$A$10:$K$63,9)="","",VLOOKUP(MATCH(AA56,リレー女子申込!$B$10:$B$63,0)+3+W63,リレー女子申込!$A$10:$K$63,9))</f>
        <v/>
      </c>
      <c r="Y63" s="316" t="str">
        <f>IF(VLOOKUP(MATCH(AA56,リレー女子申込!$B$10:$B$63,0)+3+W63,リレー女子申込!$A$10:$K$63,10)="","",VLOOKUP(MATCH(AA56,リレー女子申込!$B$10:$B$63,0)+3+W63,リレー女子申込!$A$10:$K$63,10))</f>
        <v/>
      </c>
      <c r="Z63" s="316" t="str">
        <f>IF(VLOOKUP(MATCH(AA56,リレー女子申込!$B$10:$B$63,0)+3+W63,リレー女子申込!$A$10:$K$63,11)="","",VLOOKUP(MATCH(AA56,リレー女子申込!$B$10:$B$63,0)+3+W63,リレー女子申込!$A$10:$K$63,11))</f>
        <v/>
      </c>
      <c r="AA63" s="417"/>
      <c r="AB63" s="328"/>
    </row>
    <row r="64" spans="1:36" ht="17.25" customHeight="1">
      <c r="A64" s="121">
        <v>17.25</v>
      </c>
      <c r="B64" s="178"/>
      <c r="C64" s="178"/>
      <c r="D64" s="178"/>
      <c r="E64" s="178"/>
      <c r="F64" s="184"/>
      <c r="G64" s="184"/>
      <c r="H64" s="178"/>
      <c r="I64" s="185" t="s">
        <v>35</v>
      </c>
      <c r="J64" s="425"/>
      <c r="K64" s="422"/>
      <c r="L64" s="422"/>
      <c r="M64" s="178"/>
      <c r="N64" s="178"/>
      <c r="P64" s="325"/>
      <c r="Q64">
        <v>6</v>
      </c>
      <c r="R64" s="316" t="str">
        <f>IF(VLOOKUP(MATCH(U56,リレー女子申込!$B$10:$B$63,0)+3+Q64,リレー女子申込!$A$10:$K$63,4)="","",VLOOKUP(MATCH(U56,リレー女子申込!$B$10:$B$63,0)+3+Q64,リレー女子申込!$A$10:$K$63,4))</f>
        <v/>
      </c>
      <c r="S64" s="316" t="str">
        <f>IF(VLOOKUP(MATCH(U56,リレー女子申込!$B$10:$B$63,0)+3+Q64,リレー女子申込!$A$10:$K$63,5)="","",VLOOKUP(MATCH(U56,リレー女子申込!$B$10:$B$63,0)+3+Q64,リレー女子申込!$A$10:$K$63,5))</f>
        <v/>
      </c>
      <c r="T64" s="316" t="str">
        <f>IF(VLOOKUP(MATCH(U56,リレー女子申込!$B$10:$B$63,0)+3+Q64,リレー女子申込!$A$10:$K$63,6)="","",VLOOKUP(MATCH(U56,リレー女子申込!$B$10:$B$63,0)+3+Q64,リレー女子申込!$A$10:$K$63,6))</f>
        <v/>
      </c>
      <c r="U64" s="418"/>
      <c r="W64">
        <v>6</v>
      </c>
      <c r="X64" s="316" t="str">
        <f>IF(VLOOKUP(MATCH(AA56,リレー女子申込!$B$10:$B$63,0)+3+W64,リレー女子申込!$A$10:$K$63,9)="","",VLOOKUP(MATCH(AA56,リレー女子申込!$B$10:$B$63,0)+3+W64,リレー女子申込!$A$10:$K$63,9))</f>
        <v/>
      </c>
      <c r="Y64" s="316" t="str">
        <f>IF(VLOOKUP(MATCH(AA56,リレー女子申込!$B$10:$B$63,0)+3+W64,リレー女子申込!$A$10:$K$63,10)="","",VLOOKUP(MATCH(AA56,リレー女子申込!$B$10:$B$63,0)+3+W64,リレー女子申込!$A$10:$K$63,10))</f>
        <v/>
      </c>
      <c r="Z64" s="316" t="str">
        <f>IF(VLOOKUP(MATCH(AA56,リレー女子申込!$B$10:$B$63,0)+3+W64,リレー女子申込!$A$10:$K$63,11)="","",VLOOKUP(MATCH(AA56,リレー女子申込!$B$10:$B$63,0)+3+W64,リレー女子申込!$A$10:$K$63,11))</f>
        <v/>
      </c>
      <c r="AA64" s="418"/>
      <c r="AB64" s="328"/>
    </row>
    <row r="65" spans="1:36" ht="6.75" customHeight="1">
      <c r="A65" s="121">
        <v>6.75</v>
      </c>
      <c r="B65" s="178"/>
      <c r="C65" s="178"/>
      <c r="D65" s="186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P65" s="332"/>
      <c r="Q65" s="333"/>
      <c r="R65" s="333"/>
      <c r="S65" s="333"/>
      <c r="T65" s="333"/>
      <c r="U65" s="333"/>
      <c r="V65" s="333"/>
      <c r="W65" s="333"/>
      <c r="X65" s="333"/>
      <c r="Y65" s="333"/>
      <c r="Z65" s="333"/>
      <c r="AA65" s="333"/>
      <c r="AB65" s="334"/>
    </row>
    <row r="66" spans="1:36" ht="26.25" customHeight="1">
      <c r="A66" s="121">
        <v>26.25</v>
      </c>
      <c r="B66" s="178"/>
      <c r="C66" s="187" t="s">
        <v>36</v>
      </c>
      <c r="D66" s="439" t="str">
        <f>D11</f>
        <v>〒　</v>
      </c>
      <c r="E66" s="436"/>
      <c r="F66" s="436"/>
      <c r="G66" s="436"/>
      <c r="H66" s="436"/>
      <c r="I66" s="185" t="s">
        <v>37</v>
      </c>
      <c r="J66" s="440" t="str">
        <f>J11</f>
        <v xml:space="preserve">     </v>
      </c>
      <c r="K66" s="440"/>
      <c r="L66" s="440"/>
      <c r="M66" s="440"/>
      <c r="N66" s="184"/>
      <c r="AJ66">
        <f>SUM(AJ17:AJ64)</f>
        <v>0</v>
      </c>
    </row>
    <row r="67" spans="1:36" ht="21" customHeight="1">
      <c r="A67" s="121">
        <v>21</v>
      </c>
      <c r="B67" s="178"/>
      <c r="C67" s="436" t="str">
        <f>C12</f>
        <v xml:space="preserve">   </v>
      </c>
      <c r="D67" s="436"/>
      <c r="E67" s="436"/>
      <c r="F67" s="436"/>
      <c r="G67" s="436"/>
      <c r="H67" s="436"/>
      <c r="I67" s="188" t="s">
        <v>38</v>
      </c>
      <c r="J67" s="436">
        <f>J12</f>
        <v>0</v>
      </c>
      <c r="K67" s="436"/>
      <c r="L67" s="436"/>
      <c r="M67" s="436"/>
      <c r="N67" s="178"/>
    </row>
    <row r="68" spans="1:36" ht="21" customHeight="1">
      <c r="A68" s="121">
        <v>21</v>
      </c>
      <c r="B68" s="178"/>
      <c r="C68" s="423" t="s">
        <v>84</v>
      </c>
      <c r="D68" s="424" t="s">
        <v>1</v>
      </c>
      <c r="E68" s="425" t="s">
        <v>80</v>
      </c>
      <c r="F68" s="424" t="s">
        <v>0</v>
      </c>
      <c r="G68" s="425" t="s">
        <v>41</v>
      </c>
      <c r="H68" s="424"/>
      <c r="I68" s="424"/>
      <c r="J68" s="424"/>
      <c r="K68" s="424"/>
      <c r="L68" s="424"/>
      <c r="M68" s="424"/>
      <c r="N68" s="184"/>
    </row>
    <row r="69" spans="1:36" ht="21" customHeight="1">
      <c r="A69" s="121">
        <v>21</v>
      </c>
      <c r="B69" s="178"/>
      <c r="C69" s="423"/>
      <c r="D69" s="424"/>
      <c r="E69" s="425"/>
      <c r="F69" s="424"/>
      <c r="G69" s="427" t="s">
        <v>42</v>
      </c>
      <c r="H69" s="426" t="s">
        <v>43</v>
      </c>
      <c r="I69" s="426"/>
      <c r="J69" s="426"/>
      <c r="K69" s="426"/>
      <c r="L69" s="426"/>
      <c r="M69" s="423" t="s">
        <v>48</v>
      </c>
      <c r="N69" s="189"/>
    </row>
    <row r="70" spans="1:36" ht="27" customHeight="1">
      <c r="A70" s="121">
        <v>27</v>
      </c>
      <c r="B70" s="178"/>
      <c r="C70" s="423"/>
      <c r="D70" s="424"/>
      <c r="E70" s="425"/>
      <c r="F70" s="424"/>
      <c r="G70" s="427"/>
      <c r="H70" s="426"/>
      <c r="I70" s="426"/>
      <c r="J70" s="426"/>
      <c r="K70" s="426"/>
      <c r="L70" s="426"/>
      <c r="M70" s="426"/>
      <c r="N70" s="189"/>
    </row>
    <row r="71" spans="1:36" ht="15" customHeight="1">
      <c r="B71" s="190">
        <v>41</v>
      </c>
      <c r="C71" s="181" t="s">
        <v>62</v>
      </c>
      <c r="D71" s="178" t="s">
        <v>62</v>
      </c>
      <c r="E71" s="191" t="s">
        <v>62</v>
      </c>
      <c r="F71" s="181" t="s">
        <v>62</v>
      </c>
      <c r="G71" s="181" t="s">
        <v>62</v>
      </c>
      <c r="H71" s="422" t="s">
        <v>62</v>
      </c>
      <c r="I71" s="422" t="s">
        <v>62</v>
      </c>
      <c r="J71" s="422" t="s">
        <v>62</v>
      </c>
      <c r="K71" s="422" t="s">
        <v>62</v>
      </c>
      <c r="L71" s="422" t="s">
        <v>62</v>
      </c>
      <c r="M71" s="181" t="s">
        <v>62</v>
      </c>
      <c r="N71" s="181"/>
    </row>
    <row r="72" spans="1:36" ht="15" customHeight="1">
      <c r="B72" s="190">
        <f t="shared" ref="B72:B110" si="1">B71+1</f>
        <v>42</v>
      </c>
      <c r="C72" s="181" t="s">
        <v>62</v>
      </c>
      <c r="D72" s="178" t="s">
        <v>62</v>
      </c>
      <c r="E72" s="191" t="s">
        <v>62</v>
      </c>
      <c r="F72" s="181" t="s">
        <v>62</v>
      </c>
      <c r="G72" s="181" t="s">
        <v>62</v>
      </c>
      <c r="H72" s="422" t="s">
        <v>62</v>
      </c>
      <c r="I72" s="422" t="s">
        <v>62</v>
      </c>
      <c r="J72" s="422" t="s">
        <v>62</v>
      </c>
      <c r="K72" s="422" t="s">
        <v>62</v>
      </c>
      <c r="L72" s="422" t="s">
        <v>62</v>
      </c>
      <c r="M72" s="181" t="s">
        <v>62</v>
      </c>
      <c r="N72" s="181"/>
    </row>
    <row r="73" spans="1:36" ht="15" customHeight="1">
      <c r="B73" s="190">
        <f t="shared" si="1"/>
        <v>43</v>
      </c>
      <c r="C73" s="181" t="s">
        <v>62</v>
      </c>
      <c r="D73" s="178" t="s">
        <v>62</v>
      </c>
      <c r="E73" s="191" t="s">
        <v>62</v>
      </c>
      <c r="F73" s="181" t="s">
        <v>62</v>
      </c>
      <c r="G73" s="181" t="s">
        <v>62</v>
      </c>
      <c r="H73" s="422" t="s">
        <v>62</v>
      </c>
      <c r="I73" s="422" t="s">
        <v>62</v>
      </c>
      <c r="J73" s="422" t="s">
        <v>62</v>
      </c>
      <c r="K73" s="422" t="s">
        <v>62</v>
      </c>
      <c r="L73" s="422" t="s">
        <v>62</v>
      </c>
      <c r="M73" s="181" t="s">
        <v>62</v>
      </c>
      <c r="N73" s="181"/>
    </row>
    <row r="74" spans="1:36" ht="15" customHeight="1">
      <c r="B74" s="190">
        <f t="shared" si="1"/>
        <v>44</v>
      </c>
      <c r="C74" s="181" t="s">
        <v>62</v>
      </c>
      <c r="D74" s="178" t="s">
        <v>62</v>
      </c>
      <c r="E74" s="191" t="s">
        <v>62</v>
      </c>
      <c r="F74" s="181" t="s">
        <v>62</v>
      </c>
      <c r="G74" s="181" t="s">
        <v>62</v>
      </c>
      <c r="H74" s="422" t="s">
        <v>62</v>
      </c>
      <c r="I74" s="422" t="s">
        <v>62</v>
      </c>
      <c r="J74" s="422" t="s">
        <v>62</v>
      </c>
      <c r="K74" s="422" t="s">
        <v>62</v>
      </c>
      <c r="L74" s="422" t="s">
        <v>62</v>
      </c>
      <c r="M74" s="181" t="s">
        <v>62</v>
      </c>
      <c r="N74" s="181"/>
    </row>
    <row r="75" spans="1:36" ht="15" customHeight="1">
      <c r="B75" s="190">
        <f t="shared" si="1"/>
        <v>45</v>
      </c>
      <c r="C75" s="181" t="s">
        <v>62</v>
      </c>
      <c r="D75" s="178" t="s">
        <v>62</v>
      </c>
      <c r="E75" s="191" t="s">
        <v>62</v>
      </c>
      <c r="F75" s="181" t="s">
        <v>62</v>
      </c>
      <c r="G75" s="181" t="s">
        <v>62</v>
      </c>
      <c r="H75" s="422" t="s">
        <v>62</v>
      </c>
      <c r="I75" s="422" t="s">
        <v>62</v>
      </c>
      <c r="J75" s="422" t="s">
        <v>62</v>
      </c>
      <c r="K75" s="422" t="s">
        <v>62</v>
      </c>
      <c r="L75" s="422" t="s">
        <v>62</v>
      </c>
      <c r="M75" s="181" t="s">
        <v>62</v>
      </c>
      <c r="N75" s="181"/>
    </row>
    <row r="76" spans="1:36" ht="15" customHeight="1">
      <c r="B76" s="190">
        <f t="shared" si="1"/>
        <v>46</v>
      </c>
      <c r="C76" s="181" t="s">
        <v>62</v>
      </c>
      <c r="D76" s="178" t="s">
        <v>62</v>
      </c>
      <c r="E76" s="191" t="s">
        <v>62</v>
      </c>
      <c r="F76" s="181" t="s">
        <v>62</v>
      </c>
      <c r="G76" s="181" t="s">
        <v>62</v>
      </c>
      <c r="H76" s="422" t="s">
        <v>62</v>
      </c>
      <c r="I76" s="422" t="s">
        <v>62</v>
      </c>
      <c r="J76" s="422" t="s">
        <v>62</v>
      </c>
      <c r="K76" s="422" t="s">
        <v>62</v>
      </c>
      <c r="L76" s="422" t="s">
        <v>62</v>
      </c>
      <c r="M76" s="181" t="s">
        <v>62</v>
      </c>
      <c r="N76" s="181"/>
    </row>
    <row r="77" spans="1:36" ht="15" customHeight="1">
      <c r="B77" s="190">
        <f t="shared" si="1"/>
        <v>47</v>
      </c>
      <c r="C77" s="181" t="s">
        <v>62</v>
      </c>
      <c r="D77" s="178" t="s">
        <v>62</v>
      </c>
      <c r="E77" s="191" t="s">
        <v>62</v>
      </c>
      <c r="F77" s="181" t="s">
        <v>62</v>
      </c>
      <c r="G77" s="181" t="s">
        <v>62</v>
      </c>
      <c r="H77" s="422" t="s">
        <v>62</v>
      </c>
      <c r="I77" s="422" t="s">
        <v>62</v>
      </c>
      <c r="J77" s="422" t="s">
        <v>62</v>
      </c>
      <c r="K77" s="422" t="s">
        <v>62</v>
      </c>
      <c r="L77" s="422" t="s">
        <v>62</v>
      </c>
      <c r="M77" s="181" t="s">
        <v>62</v>
      </c>
      <c r="N77" s="181"/>
    </row>
    <row r="78" spans="1:36" ht="15" customHeight="1">
      <c r="B78" s="190">
        <f t="shared" si="1"/>
        <v>48</v>
      </c>
      <c r="C78" s="181" t="s">
        <v>62</v>
      </c>
      <c r="D78" s="178" t="s">
        <v>62</v>
      </c>
      <c r="E78" s="191" t="s">
        <v>62</v>
      </c>
      <c r="F78" s="181" t="s">
        <v>62</v>
      </c>
      <c r="G78" s="181" t="s">
        <v>62</v>
      </c>
      <c r="H78" s="422" t="s">
        <v>62</v>
      </c>
      <c r="I78" s="422" t="s">
        <v>62</v>
      </c>
      <c r="J78" s="422" t="s">
        <v>62</v>
      </c>
      <c r="K78" s="422" t="s">
        <v>62</v>
      </c>
      <c r="L78" s="422" t="s">
        <v>62</v>
      </c>
      <c r="M78" s="181" t="s">
        <v>62</v>
      </c>
      <c r="N78" s="181"/>
    </row>
    <row r="79" spans="1:36" ht="15" customHeight="1">
      <c r="B79" s="190">
        <f t="shared" si="1"/>
        <v>49</v>
      </c>
      <c r="C79" s="181" t="s">
        <v>62</v>
      </c>
      <c r="D79" s="178" t="s">
        <v>62</v>
      </c>
      <c r="E79" s="191" t="s">
        <v>62</v>
      </c>
      <c r="F79" s="181" t="s">
        <v>62</v>
      </c>
      <c r="G79" s="181" t="s">
        <v>62</v>
      </c>
      <c r="H79" s="422" t="s">
        <v>62</v>
      </c>
      <c r="I79" s="422" t="s">
        <v>62</v>
      </c>
      <c r="J79" s="422" t="s">
        <v>62</v>
      </c>
      <c r="K79" s="422" t="s">
        <v>62</v>
      </c>
      <c r="L79" s="422" t="s">
        <v>62</v>
      </c>
      <c r="M79" s="181" t="s">
        <v>62</v>
      </c>
      <c r="N79" s="181"/>
    </row>
    <row r="80" spans="1:36" ht="15" customHeight="1">
      <c r="B80" s="190">
        <f t="shared" si="1"/>
        <v>50</v>
      </c>
      <c r="C80" s="181" t="s">
        <v>62</v>
      </c>
      <c r="D80" s="178" t="s">
        <v>62</v>
      </c>
      <c r="E80" s="191" t="s">
        <v>62</v>
      </c>
      <c r="F80" s="181" t="s">
        <v>62</v>
      </c>
      <c r="G80" s="181" t="s">
        <v>62</v>
      </c>
      <c r="H80" s="422" t="s">
        <v>62</v>
      </c>
      <c r="I80" s="422" t="s">
        <v>62</v>
      </c>
      <c r="J80" s="422" t="s">
        <v>62</v>
      </c>
      <c r="K80" s="422" t="s">
        <v>62</v>
      </c>
      <c r="L80" s="422" t="s">
        <v>62</v>
      </c>
      <c r="M80" s="181" t="s">
        <v>62</v>
      </c>
      <c r="N80" s="181"/>
    </row>
    <row r="81" spans="2:14" ht="15" customHeight="1">
      <c r="B81" s="190">
        <f t="shared" si="1"/>
        <v>51</v>
      </c>
      <c r="C81" s="181" t="s">
        <v>62</v>
      </c>
      <c r="D81" s="178" t="s">
        <v>62</v>
      </c>
      <c r="E81" s="191" t="s">
        <v>62</v>
      </c>
      <c r="F81" s="181" t="s">
        <v>62</v>
      </c>
      <c r="G81" s="181" t="s">
        <v>62</v>
      </c>
      <c r="H81" s="422" t="s">
        <v>62</v>
      </c>
      <c r="I81" s="422" t="s">
        <v>62</v>
      </c>
      <c r="J81" s="422" t="s">
        <v>62</v>
      </c>
      <c r="K81" s="422" t="s">
        <v>62</v>
      </c>
      <c r="L81" s="422" t="s">
        <v>62</v>
      </c>
      <c r="M81" s="181" t="s">
        <v>62</v>
      </c>
      <c r="N81" s="181"/>
    </row>
    <row r="82" spans="2:14" ht="15" customHeight="1">
      <c r="B82" s="190">
        <f t="shared" si="1"/>
        <v>52</v>
      </c>
      <c r="C82" s="181" t="s">
        <v>62</v>
      </c>
      <c r="D82" s="178" t="s">
        <v>62</v>
      </c>
      <c r="E82" s="191" t="s">
        <v>62</v>
      </c>
      <c r="F82" s="181" t="s">
        <v>62</v>
      </c>
      <c r="G82" s="181" t="s">
        <v>62</v>
      </c>
      <c r="H82" s="422" t="s">
        <v>62</v>
      </c>
      <c r="I82" s="422" t="s">
        <v>62</v>
      </c>
      <c r="J82" s="422" t="s">
        <v>62</v>
      </c>
      <c r="K82" s="422" t="s">
        <v>62</v>
      </c>
      <c r="L82" s="422" t="s">
        <v>62</v>
      </c>
      <c r="M82" s="181" t="s">
        <v>62</v>
      </c>
      <c r="N82" s="181"/>
    </row>
    <row r="83" spans="2:14" ht="15" customHeight="1">
      <c r="B83" s="190">
        <f t="shared" si="1"/>
        <v>53</v>
      </c>
      <c r="C83" s="181" t="s">
        <v>62</v>
      </c>
      <c r="D83" s="178" t="s">
        <v>62</v>
      </c>
      <c r="E83" s="191" t="s">
        <v>62</v>
      </c>
      <c r="F83" s="181" t="s">
        <v>62</v>
      </c>
      <c r="G83" s="181" t="s">
        <v>62</v>
      </c>
      <c r="H83" s="422" t="s">
        <v>62</v>
      </c>
      <c r="I83" s="422" t="s">
        <v>62</v>
      </c>
      <c r="J83" s="422" t="s">
        <v>62</v>
      </c>
      <c r="K83" s="422" t="s">
        <v>62</v>
      </c>
      <c r="L83" s="422" t="s">
        <v>62</v>
      </c>
      <c r="M83" s="181" t="s">
        <v>62</v>
      </c>
      <c r="N83" s="181"/>
    </row>
    <row r="84" spans="2:14" ht="15" customHeight="1">
      <c r="B84" s="190">
        <f t="shared" si="1"/>
        <v>54</v>
      </c>
      <c r="C84" s="181" t="s">
        <v>62</v>
      </c>
      <c r="D84" s="178" t="s">
        <v>62</v>
      </c>
      <c r="E84" s="191" t="s">
        <v>62</v>
      </c>
      <c r="F84" s="181" t="s">
        <v>62</v>
      </c>
      <c r="G84" s="181" t="s">
        <v>62</v>
      </c>
      <c r="H84" s="422" t="s">
        <v>62</v>
      </c>
      <c r="I84" s="422" t="s">
        <v>62</v>
      </c>
      <c r="J84" s="422" t="s">
        <v>62</v>
      </c>
      <c r="K84" s="422" t="s">
        <v>62</v>
      </c>
      <c r="L84" s="422" t="s">
        <v>62</v>
      </c>
      <c r="M84" s="181" t="s">
        <v>62</v>
      </c>
      <c r="N84" s="181"/>
    </row>
    <row r="85" spans="2:14" ht="15" customHeight="1">
      <c r="B85" s="190">
        <f t="shared" si="1"/>
        <v>55</v>
      </c>
      <c r="C85" s="181" t="s">
        <v>62</v>
      </c>
      <c r="D85" s="178" t="s">
        <v>62</v>
      </c>
      <c r="E85" s="191" t="s">
        <v>62</v>
      </c>
      <c r="F85" s="181" t="s">
        <v>62</v>
      </c>
      <c r="G85" s="181" t="s">
        <v>62</v>
      </c>
      <c r="H85" s="422" t="s">
        <v>62</v>
      </c>
      <c r="I85" s="422" t="s">
        <v>62</v>
      </c>
      <c r="J85" s="422" t="s">
        <v>62</v>
      </c>
      <c r="K85" s="422" t="s">
        <v>62</v>
      </c>
      <c r="L85" s="422" t="s">
        <v>62</v>
      </c>
      <c r="M85" s="181" t="s">
        <v>62</v>
      </c>
      <c r="N85" s="181"/>
    </row>
    <row r="86" spans="2:14" ht="15" customHeight="1">
      <c r="B86" s="190">
        <f t="shared" si="1"/>
        <v>56</v>
      </c>
      <c r="C86" s="181" t="s">
        <v>62</v>
      </c>
      <c r="D86" s="178" t="s">
        <v>62</v>
      </c>
      <c r="E86" s="191" t="s">
        <v>62</v>
      </c>
      <c r="F86" s="181" t="s">
        <v>62</v>
      </c>
      <c r="G86" s="181" t="s">
        <v>62</v>
      </c>
      <c r="H86" s="422" t="s">
        <v>62</v>
      </c>
      <c r="I86" s="422" t="s">
        <v>62</v>
      </c>
      <c r="J86" s="422" t="s">
        <v>62</v>
      </c>
      <c r="K86" s="422" t="s">
        <v>62</v>
      </c>
      <c r="L86" s="422" t="s">
        <v>62</v>
      </c>
      <c r="M86" s="181" t="s">
        <v>62</v>
      </c>
      <c r="N86" s="181"/>
    </row>
    <row r="87" spans="2:14" ht="15" customHeight="1">
      <c r="B87" s="190">
        <f t="shared" si="1"/>
        <v>57</v>
      </c>
      <c r="C87" s="181" t="s">
        <v>62</v>
      </c>
      <c r="D87" s="178" t="s">
        <v>62</v>
      </c>
      <c r="E87" s="191" t="s">
        <v>62</v>
      </c>
      <c r="F87" s="181" t="s">
        <v>62</v>
      </c>
      <c r="G87" s="181" t="s">
        <v>62</v>
      </c>
      <c r="H87" s="422" t="s">
        <v>62</v>
      </c>
      <c r="I87" s="422" t="s">
        <v>62</v>
      </c>
      <c r="J87" s="422" t="s">
        <v>62</v>
      </c>
      <c r="K87" s="422" t="s">
        <v>62</v>
      </c>
      <c r="L87" s="422" t="s">
        <v>62</v>
      </c>
      <c r="M87" s="181" t="s">
        <v>62</v>
      </c>
      <c r="N87" s="181"/>
    </row>
    <row r="88" spans="2:14" ht="15" customHeight="1">
      <c r="B88" s="190">
        <f t="shared" si="1"/>
        <v>58</v>
      </c>
      <c r="C88" s="181" t="s">
        <v>62</v>
      </c>
      <c r="D88" s="178" t="s">
        <v>62</v>
      </c>
      <c r="E88" s="191" t="s">
        <v>62</v>
      </c>
      <c r="F88" s="181" t="s">
        <v>62</v>
      </c>
      <c r="G88" s="181" t="s">
        <v>62</v>
      </c>
      <c r="H88" s="422" t="s">
        <v>62</v>
      </c>
      <c r="I88" s="422" t="s">
        <v>62</v>
      </c>
      <c r="J88" s="422" t="s">
        <v>62</v>
      </c>
      <c r="K88" s="422" t="s">
        <v>62</v>
      </c>
      <c r="L88" s="422" t="s">
        <v>62</v>
      </c>
      <c r="M88" s="181" t="s">
        <v>62</v>
      </c>
      <c r="N88" s="181"/>
    </row>
    <row r="89" spans="2:14" ht="15" customHeight="1">
      <c r="B89" s="190">
        <f t="shared" si="1"/>
        <v>59</v>
      </c>
      <c r="C89" s="181" t="s">
        <v>62</v>
      </c>
      <c r="D89" s="178" t="s">
        <v>62</v>
      </c>
      <c r="E89" s="191" t="s">
        <v>62</v>
      </c>
      <c r="F89" s="181" t="s">
        <v>62</v>
      </c>
      <c r="G89" s="181" t="s">
        <v>62</v>
      </c>
      <c r="H89" s="422" t="s">
        <v>62</v>
      </c>
      <c r="I89" s="422" t="s">
        <v>62</v>
      </c>
      <c r="J89" s="422" t="s">
        <v>62</v>
      </c>
      <c r="K89" s="422" t="s">
        <v>62</v>
      </c>
      <c r="L89" s="422" t="s">
        <v>62</v>
      </c>
      <c r="M89" s="181" t="s">
        <v>62</v>
      </c>
      <c r="N89" s="181"/>
    </row>
    <row r="90" spans="2:14" ht="15" customHeight="1">
      <c r="B90" s="190">
        <f t="shared" si="1"/>
        <v>60</v>
      </c>
      <c r="C90" s="181" t="s">
        <v>62</v>
      </c>
      <c r="D90" s="178" t="s">
        <v>62</v>
      </c>
      <c r="E90" s="191" t="s">
        <v>62</v>
      </c>
      <c r="F90" s="181" t="s">
        <v>62</v>
      </c>
      <c r="G90" s="181" t="s">
        <v>62</v>
      </c>
      <c r="H90" s="422" t="s">
        <v>62</v>
      </c>
      <c r="I90" s="422" t="s">
        <v>62</v>
      </c>
      <c r="J90" s="422" t="s">
        <v>62</v>
      </c>
      <c r="K90" s="422" t="s">
        <v>62</v>
      </c>
      <c r="L90" s="422" t="s">
        <v>62</v>
      </c>
      <c r="M90" s="181" t="s">
        <v>62</v>
      </c>
      <c r="N90" s="181"/>
    </row>
    <row r="91" spans="2:14" ht="15" customHeight="1">
      <c r="B91" s="190">
        <f t="shared" si="1"/>
        <v>61</v>
      </c>
      <c r="C91" s="181" t="s">
        <v>62</v>
      </c>
      <c r="D91" s="178" t="s">
        <v>62</v>
      </c>
      <c r="E91" s="191" t="s">
        <v>62</v>
      </c>
      <c r="F91" s="181" t="s">
        <v>62</v>
      </c>
      <c r="G91" s="181" t="s">
        <v>62</v>
      </c>
      <c r="H91" s="422" t="s">
        <v>62</v>
      </c>
      <c r="I91" s="422" t="s">
        <v>62</v>
      </c>
      <c r="J91" s="422" t="s">
        <v>62</v>
      </c>
      <c r="K91" s="422" t="s">
        <v>62</v>
      </c>
      <c r="L91" s="422" t="s">
        <v>62</v>
      </c>
      <c r="M91" s="181" t="s">
        <v>62</v>
      </c>
      <c r="N91" s="181"/>
    </row>
    <row r="92" spans="2:14" ht="15" customHeight="1">
      <c r="B92" s="190">
        <f t="shared" si="1"/>
        <v>62</v>
      </c>
      <c r="C92" s="181" t="s">
        <v>62</v>
      </c>
      <c r="D92" s="178" t="s">
        <v>62</v>
      </c>
      <c r="E92" s="191" t="s">
        <v>62</v>
      </c>
      <c r="F92" s="181" t="s">
        <v>62</v>
      </c>
      <c r="G92" s="181" t="s">
        <v>62</v>
      </c>
      <c r="H92" s="422" t="s">
        <v>62</v>
      </c>
      <c r="I92" s="422" t="s">
        <v>62</v>
      </c>
      <c r="J92" s="422" t="s">
        <v>62</v>
      </c>
      <c r="K92" s="422" t="s">
        <v>62</v>
      </c>
      <c r="L92" s="422" t="s">
        <v>62</v>
      </c>
      <c r="M92" s="181" t="s">
        <v>62</v>
      </c>
      <c r="N92" s="181"/>
    </row>
    <row r="93" spans="2:14" ht="15" customHeight="1">
      <c r="B93" s="190">
        <f t="shared" si="1"/>
        <v>63</v>
      </c>
      <c r="C93" s="181" t="s">
        <v>62</v>
      </c>
      <c r="D93" s="178" t="s">
        <v>62</v>
      </c>
      <c r="E93" s="191" t="s">
        <v>62</v>
      </c>
      <c r="F93" s="181" t="s">
        <v>62</v>
      </c>
      <c r="G93" s="181" t="s">
        <v>62</v>
      </c>
      <c r="H93" s="422" t="s">
        <v>62</v>
      </c>
      <c r="I93" s="422" t="s">
        <v>62</v>
      </c>
      <c r="J93" s="422" t="s">
        <v>62</v>
      </c>
      <c r="K93" s="422" t="s">
        <v>62</v>
      </c>
      <c r="L93" s="422" t="s">
        <v>62</v>
      </c>
      <c r="M93" s="181" t="s">
        <v>62</v>
      </c>
      <c r="N93" s="181"/>
    </row>
    <row r="94" spans="2:14" ht="15" customHeight="1">
      <c r="B94" s="190">
        <f t="shared" si="1"/>
        <v>64</v>
      </c>
      <c r="C94" s="181" t="s">
        <v>62</v>
      </c>
      <c r="D94" s="178" t="s">
        <v>62</v>
      </c>
      <c r="E94" s="191" t="s">
        <v>62</v>
      </c>
      <c r="F94" s="181" t="s">
        <v>62</v>
      </c>
      <c r="G94" s="181" t="s">
        <v>62</v>
      </c>
      <c r="H94" s="422" t="s">
        <v>62</v>
      </c>
      <c r="I94" s="422" t="s">
        <v>62</v>
      </c>
      <c r="J94" s="422" t="s">
        <v>62</v>
      </c>
      <c r="K94" s="422" t="s">
        <v>62</v>
      </c>
      <c r="L94" s="422" t="s">
        <v>62</v>
      </c>
      <c r="M94" s="181" t="s">
        <v>62</v>
      </c>
      <c r="N94" s="181"/>
    </row>
    <row r="95" spans="2:14" ht="15" customHeight="1">
      <c r="B95" s="190">
        <f t="shared" si="1"/>
        <v>65</v>
      </c>
      <c r="C95" s="181" t="s">
        <v>62</v>
      </c>
      <c r="D95" s="178" t="s">
        <v>62</v>
      </c>
      <c r="E95" s="191" t="s">
        <v>62</v>
      </c>
      <c r="F95" s="181" t="s">
        <v>62</v>
      </c>
      <c r="G95" s="181" t="s">
        <v>62</v>
      </c>
      <c r="H95" s="422" t="s">
        <v>62</v>
      </c>
      <c r="I95" s="422" t="s">
        <v>62</v>
      </c>
      <c r="J95" s="422" t="s">
        <v>62</v>
      </c>
      <c r="K95" s="422" t="s">
        <v>62</v>
      </c>
      <c r="L95" s="422" t="s">
        <v>62</v>
      </c>
      <c r="M95" s="181" t="s">
        <v>62</v>
      </c>
      <c r="N95" s="181"/>
    </row>
    <row r="96" spans="2:14" ht="15" customHeight="1">
      <c r="B96" s="190">
        <f t="shared" si="1"/>
        <v>66</v>
      </c>
      <c r="C96" s="181" t="s">
        <v>62</v>
      </c>
      <c r="D96" s="178" t="s">
        <v>62</v>
      </c>
      <c r="E96" s="191" t="s">
        <v>62</v>
      </c>
      <c r="F96" s="181" t="s">
        <v>62</v>
      </c>
      <c r="G96" s="181" t="s">
        <v>62</v>
      </c>
      <c r="H96" s="422" t="s">
        <v>62</v>
      </c>
      <c r="I96" s="422" t="s">
        <v>62</v>
      </c>
      <c r="J96" s="422" t="s">
        <v>62</v>
      </c>
      <c r="K96" s="422" t="s">
        <v>62</v>
      </c>
      <c r="L96" s="422" t="s">
        <v>62</v>
      </c>
      <c r="M96" s="181" t="s">
        <v>62</v>
      </c>
      <c r="N96" s="181"/>
    </row>
    <row r="97" spans="2:14" ht="15" customHeight="1">
      <c r="B97" s="190">
        <f t="shared" si="1"/>
        <v>67</v>
      </c>
      <c r="C97" s="181" t="s">
        <v>62</v>
      </c>
      <c r="D97" s="178" t="s">
        <v>62</v>
      </c>
      <c r="E97" s="191" t="s">
        <v>62</v>
      </c>
      <c r="F97" s="181" t="s">
        <v>62</v>
      </c>
      <c r="G97" s="181" t="s">
        <v>62</v>
      </c>
      <c r="H97" s="422" t="s">
        <v>62</v>
      </c>
      <c r="I97" s="422" t="s">
        <v>62</v>
      </c>
      <c r="J97" s="422" t="s">
        <v>62</v>
      </c>
      <c r="K97" s="422" t="s">
        <v>62</v>
      </c>
      <c r="L97" s="422" t="s">
        <v>62</v>
      </c>
      <c r="M97" s="181" t="s">
        <v>62</v>
      </c>
      <c r="N97" s="181"/>
    </row>
    <row r="98" spans="2:14" ht="15" customHeight="1">
      <c r="B98" s="190">
        <f t="shared" si="1"/>
        <v>68</v>
      </c>
      <c r="C98" s="181" t="s">
        <v>62</v>
      </c>
      <c r="D98" s="178" t="s">
        <v>62</v>
      </c>
      <c r="E98" s="191" t="s">
        <v>62</v>
      </c>
      <c r="F98" s="181" t="s">
        <v>62</v>
      </c>
      <c r="G98" s="181" t="s">
        <v>62</v>
      </c>
      <c r="H98" s="422" t="s">
        <v>62</v>
      </c>
      <c r="I98" s="422" t="s">
        <v>62</v>
      </c>
      <c r="J98" s="422" t="s">
        <v>62</v>
      </c>
      <c r="K98" s="422" t="s">
        <v>62</v>
      </c>
      <c r="L98" s="422" t="s">
        <v>62</v>
      </c>
      <c r="M98" s="181" t="s">
        <v>62</v>
      </c>
      <c r="N98" s="181"/>
    </row>
    <row r="99" spans="2:14" ht="15" customHeight="1">
      <c r="B99" s="190">
        <f t="shared" si="1"/>
        <v>69</v>
      </c>
      <c r="C99" s="181" t="s">
        <v>62</v>
      </c>
      <c r="D99" s="178" t="s">
        <v>62</v>
      </c>
      <c r="E99" s="191" t="s">
        <v>62</v>
      </c>
      <c r="F99" s="181" t="s">
        <v>62</v>
      </c>
      <c r="G99" s="181" t="s">
        <v>62</v>
      </c>
      <c r="H99" s="422" t="s">
        <v>62</v>
      </c>
      <c r="I99" s="422" t="s">
        <v>62</v>
      </c>
      <c r="J99" s="422" t="s">
        <v>62</v>
      </c>
      <c r="K99" s="422" t="s">
        <v>62</v>
      </c>
      <c r="L99" s="422" t="s">
        <v>62</v>
      </c>
      <c r="M99" s="181" t="s">
        <v>62</v>
      </c>
      <c r="N99" s="181"/>
    </row>
    <row r="100" spans="2:14" ht="15" customHeight="1">
      <c r="B100" s="190">
        <f t="shared" si="1"/>
        <v>70</v>
      </c>
      <c r="C100" s="181" t="s">
        <v>62</v>
      </c>
      <c r="D100" s="178" t="s">
        <v>62</v>
      </c>
      <c r="E100" s="191" t="s">
        <v>62</v>
      </c>
      <c r="F100" s="181" t="s">
        <v>62</v>
      </c>
      <c r="G100" s="181" t="s">
        <v>62</v>
      </c>
      <c r="H100" s="422" t="s">
        <v>62</v>
      </c>
      <c r="I100" s="422" t="s">
        <v>62</v>
      </c>
      <c r="J100" s="422" t="s">
        <v>62</v>
      </c>
      <c r="K100" s="422" t="s">
        <v>62</v>
      </c>
      <c r="L100" s="422" t="s">
        <v>62</v>
      </c>
      <c r="M100" s="181" t="s">
        <v>62</v>
      </c>
      <c r="N100" s="181"/>
    </row>
    <row r="101" spans="2:14" ht="15" customHeight="1">
      <c r="B101" s="190">
        <f t="shared" si="1"/>
        <v>71</v>
      </c>
      <c r="C101" s="181" t="s">
        <v>62</v>
      </c>
      <c r="D101" s="178" t="s">
        <v>62</v>
      </c>
      <c r="E101" s="191" t="s">
        <v>62</v>
      </c>
      <c r="F101" s="181" t="s">
        <v>62</v>
      </c>
      <c r="G101" s="181" t="s">
        <v>62</v>
      </c>
      <c r="H101" s="422" t="s">
        <v>62</v>
      </c>
      <c r="I101" s="422" t="s">
        <v>62</v>
      </c>
      <c r="J101" s="422" t="s">
        <v>62</v>
      </c>
      <c r="K101" s="422" t="s">
        <v>62</v>
      </c>
      <c r="L101" s="422" t="s">
        <v>62</v>
      </c>
      <c r="M101" s="181" t="s">
        <v>62</v>
      </c>
      <c r="N101" s="181"/>
    </row>
    <row r="102" spans="2:14" ht="15" customHeight="1">
      <c r="B102" s="190">
        <f t="shared" si="1"/>
        <v>72</v>
      </c>
      <c r="C102" s="181" t="s">
        <v>62</v>
      </c>
      <c r="D102" s="178" t="s">
        <v>62</v>
      </c>
      <c r="E102" s="191" t="s">
        <v>62</v>
      </c>
      <c r="F102" s="181" t="s">
        <v>62</v>
      </c>
      <c r="G102" s="181" t="s">
        <v>62</v>
      </c>
      <c r="H102" s="422" t="s">
        <v>62</v>
      </c>
      <c r="I102" s="422" t="s">
        <v>62</v>
      </c>
      <c r="J102" s="422" t="s">
        <v>62</v>
      </c>
      <c r="K102" s="422" t="s">
        <v>62</v>
      </c>
      <c r="L102" s="422" t="s">
        <v>62</v>
      </c>
      <c r="M102" s="181" t="s">
        <v>62</v>
      </c>
      <c r="N102" s="181"/>
    </row>
    <row r="103" spans="2:14" ht="15" customHeight="1">
      <c r="B103" s="190">
        <f t="shared" si="1"/>
        <v>73</v>
      </c>
      <c r="C103" s="181" t="s">
        <v>62</v>
      </c>
      <c r="D103" s="178" t="s">
        <v>62</v>
      </c>
      <c r="E103" s="191" t="s">
        <v>62</v>
      </c>
      <c r="F103" s="181" t="s">
        <v>62</v>
      </c>
      <c r="G103" s="181" t="s">
        <v>62</v>
      </c>
      <c r="H103" s="422" t="s">
        <v>62</v>
      </c>
      <c r="I103" s="422" t="s">
        <v>62</v>
      </c>
      <c r="J103" s="422" t="s">
        <v>62</v>
      </c>
      <c r="K103" s="422" t="s">
        <v>62</v>
      </c>
      <c r="L103" s="422" t="s">
        <v>62</v>
      </c>
      <c r="M103" s="181" t="s">
        <v>62</v>
      </c>
      <c r="N103" s="181"/>
    </row>
    <row r="104" spans="2:14" ht="15" customHeight="1">
      <c r="B104" s="190">
        <f t="shared" si="1"/>
        <v>74</v>
      </c>
      <c r="C104" s="181" t="s">
        <v>62</v>
      </c>
      <c r="D104" s="178" t="s">
        <v>62</v>
      </c>
      <c r="E104" s="191" t="s">
        <v>62</v>
      </c>
      <c r="F104" s="181" t="s">
        <v>62</v>
      </c>
      <c r="G104" s="181" t="s">
        <v>62</v>
      </c>
      <c r="H104" s="422" t="s">
        <v>62</v>
      </c>
      <c r="I104" s="422" t="s">
        <v>62</v>
      </c>
      <c r="J104" s="422" t="s">
        <v>62</v>
      </c>
      <c r="K104" s="422" t="s">
        <v>62</v>
      </c>
      <c r="L104" s="422" t="s">
        <v>62</v>
      </c>
      <c r="M104" s="181" t="s">
        <v>62</v>
      </c>
      <c r="N104" s="181"/>
    </row>
    <row r="105" spans="2:14" ht="15" customHeight="1">
      <c r="B105" s="190">
        <f t="shared" si="1"/>
        <v>75</v>
      </c>
      <c r="C105" s="181" t="s">
        <v>62</v>
      </c>
      <c r="D105" s="178" t="s">
        <v>62</v>
      </c>
      <c r="E105" s="191" t="s">
        <v>62</v>
      </c>
      <c r="F105" s="181" t="s">
        <v>62</v>
      </c>
      <c r="G105" s="181" t="s">
        <v>62</v>
      </c>
      <c r="H105" s="422" t="s">
        <v>62</v>
      </c>
      <c r="I105" s="422" t="s">
        <v>62</v>
      </c>
      <c r="J105" s="422" t="s">
        <v>62</v>
      </c>
      <c r="K105" s="422" t="s">
        <v>62</v>
      </c>
      <c r="L105" s="422" t="s">
        <v>62</v>
      </c>
      <c r="M105" s="181" t="s">
        <v>62</v>
      </c>
      <c r="N105" s="181"/>
    </row>
    <row r="106" spans="2:14" ht="15" customHeight="1">
      <c r="B106" s="190">
        <f t="shared" si="1"/>
        <v>76</v>
      </c>
      <c r="C106" s="181" t="s">
        <v>62</v>
      </c>
      <c r="D106" s="178" t="s">
        <v>62</v>
      </c>
      <c r="E106" s="191" t="s">
        <v>62</v>
      </c>
      <c r="F106" s="181" t="s">
        <v>62</v>
      </c>
      <c r="G106" s="181" t="s">
        <v>62</v>
      </c>
      <c r="H106" s="422" t="s">
        <v>62</v>
      </c>
      <c r="I106" s="422" t="s">
        <v>62</v>
      </c>
      <c r="J106" s="422" t="s">
        <v>62</v>
      </c>
      <c r="K106" s="422" t="s">
        <v>62</v>
      </c>
      <c r="L106" s="422" t="s">
        <v>62</v>
      </c>
      <c r="M106" s="181" t="s">
        <v>62</v>
      </c>
      <c r="N106" s="181"/>
    </row>
    <row r="107" spans="2:14" ht="15" customHeight="1">
      <c r="B107" s="190">
        <f t="shared" si="1"/>
        <v>77</v>
      </c>
      <c r="C107" s="181" t="s">
        <v>62</v>
      </c>
      <c r="D107" s="178" t="s">
        <v>62</v>
      </c>
      <c r="E107" s="191" t="s">
        <v>62</v>
      </c>
      <c r="F107" s="181" t="s">
        <v>62</v>
      </c>
      <c r="G107" s="181" t="s">
        <v>62</v>
      </c>
      <c r="H107" s="422" t="s">
        <v>62</v>
      </c>
      <c r="I107" s="422" t="s">
        <v>62</v>
      </c>
      <c r="J107" s="422" t="s">
        <v>62</v>
      </c>
      <c r="K107" s="422" t="s">
        <v>62</v>
      </c>
      <c r="L107" s="422" t="s">
        <v>62</v>
      </c>
      <c r="M107" s="181" t="s">
        <v>62</v>
      </c>
      <c r="N107" s="181"/>
    </row>
    <row r="108" spans="2:14" ht="15" customHeight="1">
      <c r="B108" s="190">
        <f t="shared" si="1"/>
        <v>78</v>
      </c>
      <c r="C108" s="181" t="s">
        <v>62</v>
      </c>
      <c r="D108" s="178" t="s">
        <v>62</v>
      </c>
      <c r="E108" s="191" t="s">
        <v>62</v>
      </c>
      <c r="F108" s="181" t="s">
        <v>62</v>
      </c>
      <c r="G108" s="181" t="s">
        <v>62</v>
      </c>
      <c r="H108" s="422" t="s">
        <v>62</v>
      </c>
      <c r="I108" s="422" t="s">
        <v>62</v>
      </c>
      <c r="J108" s="422" t="s">
        <v>62</v>
      </c>
      <c r="K108" s="422" t="s">
        <v>62</v>
      </c>
      <c r="L108" s="422" t="s">
        <v>62</v>
      </c>
      <c r="M108" s="181" t="s">
        <v>62</v>
      </c>
      <c r="N108" s="181"/>
    </row>
    <row r="109" spans="2:14" ht="15" customHeight="1">
      <c r="B109" s="190">
        <f t="shared" si="1"/>
        <v>79</v>
      </c>
      <c r="C109" s="181" t="s">
        <v>62</v>
      </c>
      <c r="D109" s="178" t="s">
        <v>62</v>
      </c>
      <c r="E109" s="191" t="s">
        <v>62</v>
      </c>
      <c r="F109" s="181" t="s">
        <v>62</v>
      </c>
      <c r="G109" s="181" t="s">
        <v>62</v>
      </c>
      <c r="H109" s="422" t="s">
        <v>62</v>
      </c>
      <c r="I109" s="422" t="s">
        <v>62</v>
      </c>
      <c r="J109" s="422" t="s">
        <v>62</v>
      </c>
      <c r="K109" s="422" t="s">
        <v>62</v>
      </c>
      <c r="L109" s="422" t="s">
        <v>62</v>
      </c>
      <c r="M109" s="181" t="s">
        <v>62</v>
      </c>
      <c r="N109" s="181"/>
    </row>
    <row r="110" spans="2:14" ht="15" customHeight="1">
      <c r="B110" s="190">
        <f t="shared" si="1"/>
        <v>80</v>
      </c>
      <c r="C110" s="181" t="s">
        <v>62</v>
      </c>
      <c r="D110" s="178" t="s">
        <v>62</v>
      </c>
      <c r="E110" s="191" t="s">
        <v>62</v>
      </c>
      <c r="F110" s="181" t="s">
        <v>62</v>
      </c>
      <c r="G110" s="181" t="s">
        <v>62</v>
      </c>
      <c r="H110" s="422" t="s">
        <v>62</v>
      </c>
      <c r="I110" s="422" t="s">
        <v>62</v>
      </c>
      <c r="J110" s="422" t="s">
        <v>62</v>
      </c>
      <c r="K110" s="422" t="s">
        <v>62</v>
      </c>
      <c r="L110" s="422" t="s">
        <v>62</v>
      </c>
      <c r="M110" s="181" t="s">
        <v>62</v>
      </c>
      <c r="N110" s="181"/>
    </row>
    <row r="111" spans="2:14">
      <c r="B111" s="178"/>
      <c r="C111" s="178"/>
      <c r="D111" s="178"/>
      <c r="E111" s="178"/>
      <c r="F111" s="178"/>
      <c r="G111" s="178">
        <f>SUM(G71:G110)</f>
        <v>0</v>
      </c>
      <c r="H111" s="178"/>
      <c r="I111" s="178"/>
      <c r="J111" s="178"/>
      <c r="K111" s="178"/>
      <c r="L111" s="178"/>
      <c r="M111" s="178"/>
      <c r="N111" s="178"/>
    </row>
    <row r="112" spans="2:14"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</row>
    <row r="113" spans="2:14" ht="17.25">
      <c r="B113" s="178"/>
      <c r="C113" s="178"/>
      <c r="D113" s="178"/>
      <c r="E113" s="178" t="s">
        <v>46</v>
      </c>
      <c r="F113" s="178"/>
      <c r="G113" s="178"/>
      <c r="H113" s="421">
        <f>(G56+G111)*400+(AJ66)*500</f>
        <v>0</v>
      </c>
      <c r="I113" s="422"/>
      <c r="J113" s="178" t="s">
        <v>45</v>
      </c>
      <c r="K113" s="178"/>
      <c r="L113" s="178"/>
      <c r="M113" s="178"/>
      <c r="N113" s="178"/>
    </row>
  </sheetData>
  <protectedRanges>
    <protectedRange sqref="U12:W12 K66:N66 N11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</protectedRanges>
  <mergeCells count="136">
    <mergeCell ref="T12:Y12"/>
    <mergeCell ref="M14:M15"/>
    <mergeCell ref="Y27:AA27"/>
    <mergeCell ref="U39:U44"/>
    <mergeCell ref="Y37:AA37"/>
    <mergeCell ref="AA39:AA44"/>
    <mergeCell ref="AE17:AG17"/>
    <mergeCell ref="AG19:AG24"/>
    <mergeCell ref="AE28:AG28"/>
    <mergeCell ref="S17:U17"/>
    <mergeCell ref="U19:U24"/>
    <mergeCell ref="Y17:AA17"/>
    <mergeCell ref="AA19:AA24"/>
    <mergeCell ref="S27:U27"/>
    <mergeCell ref="AG41:AG46"/>
    <mergeCell ref="AG30:AG35"/>
    <mergeCell ref="AE39:AG39"/>
    <mergeCell ref="U29:U34"/>
    <mergeCell ref="AA29:AA34"/>
    <mergeCell ref="S37:U37"/>
    <mergeCell ref="H99:L99"/>
    <mergeCell ref="H100:L100"/>
    <mergeCell ref="H101:L101"/>
    <mergeCell ref="H102:L102"/>
    <mergeCell ref="H103:L103"/>
    <mergeCell ref="H104:L104"/>
    <mergeCell ref="H105:L105"/>
    <mergeCell ref="H106:L106"/>
    <mergeCell ref="H113:I113"/>
    <mergeCell ref="H107:L107"/>
    <mergeCell ref="H108:L108"/>
    <mergeCell ref="H109:L109"/>
    <mergeCell ref="H110:L110"/>
    <mergeCell ref="H90:L90"/>
    <mergeCell ref="H91:L91"/>
    <mergeCell ref="H92:L92"/>
    <mergeCell ref="H93:L93"/>
    <mergeCell ref="H94:L94"/>
    <mergeCell ref="H95:L95"/>
    <mergeCell ref="H96:L96"/>
    <mergeCell ref="H97:L97"/>
    <mergeCell ref="H98:L98"/>
    <mergeCell ref="H81:L81"/>
    <mergeCell ref="H82:L82"/>
    <mergeCell ref="H83:L83"/>
    <mergeCell ref="H84:L84"/>
    <mergeCell ref="H85:L85"/>
    <mergeCell ref="H86:L86"/>
    <mergeCell ref="H87:L87"/>
    <mergeCell ref="H88:L88"/>
    <mergeCell ref="H89:L89"/>
    <mergeCell ref="H72:L72"/>
    <mergeCell ref="H73:L73"/>
    <mergeCell ref="H74:L74"/>
    <mergeCell ref="H75:L75"/>
    <mergeCell ref="H76:L76"/>
    <mergeCell ref="H77:L77"/>
    <mergeCell ref="H78:L78"/>
    <mergeCell ref="H79:L79"/>
    <mergeCell ref="H80:L80"/>
    <mergeCell ref="C68:C70"/>
    <mergeCell ref="D68:D70"/>
    <mergeCell ref="E68:E70"/>
    <mergeCell ref="F68:F70"/>
    <mergeCell ref="H69:L70"/>
    <mergeCell ref="G68:M68"/>
    <mergeCell ref="M69:M70"/>
    <mergeCell ref="G69:G70"/>
    <mergeCell ref="H71:L71"/>
    <mergeCell ref="D66:H66"/>
    <mergeCell ref="J66:M66"/>
    <mergeCell ref="H48:K48"/>
    <mergeCell ref="H49:K49"/>
    <mergeCell ref="H50:K50"/>
    <mergeCell ref="H51:K51"/>
    <mergeCell ref="H58:I58"/>
    <mergeCell ref="C67:H67"/>
    <mergeCell ref="J67:M67"/>
    <mergeCell ref="C13:C15"/>
    <mergeCell ref="D13:D15"/>
    <mergeCell ref="E13:E15"/>
    <mergeCell ref="F13:F15"/>
    <mergeCell ref="J9:L9"/>
    <mergeCell ref="J11:M11"/>
    <mergeCell ref="J12:M12"/>
    <mergeCell ref="D11:H11"/>
    <mergeCell ref="G13:M13"/>
    <mergeCell ref="C12:H12"/>
    <mergeCell ref="G14:G15"/>
    <mergeCell ref="H14:K15"/>
    <mergeCell ref="L14:L15"/>
    <mergeCell ref="H16:K16"/>
    <mergeCell ref="H17:K17"/>
    <mergeCell ref="H18:K18"/>
    <mergeCell ref="H19:K19"/>
    <mergeCell ref="S57:U57"/>
    <mergeCell ref="U59:U64"/>
    <mergeCell ref="Y57:AA57"/>
    <mergeCell ref="AA59:AA64"/>
    <mergeCell ref="S47:U47"/>
    <mergeCell ref="U49:U54"/>
    <mergeCell ref="Y47:AA47"/>
    <mergeCell ref="AA49:AA54"/>
    <mergeCell ref="H27:K27"/>
    <mergeCell ref="H28:K28"/>
    <mergeCell ref="H37:K37"/>
    <mergeCell ref="H31:K31"/>
    <mergeCell ref="H32:K32"/>
    <mergeCell ref="H33:K33"/>
    <mergeCell ref="H34:K34"/>
    <mergeCell ref="H35:K35"/>
    <mergeCell ref="H36:K36"/>
    <mergeCell ref="H39:K39"/>
    <mergeCell ref="J64:L64"/>
    <mergeCell ref="H24:K24"/>
    <mergeCell ref="H25:K25"/>
    <mergeCell ref="H29:K29"/>
    <mergeCell ref="H30:K30"/>
    <mergeCell ref="H26:K26"/>
    <mergeCell ref="H38:K38"/>
    <mergeCell ref="H20:K20"/>
    <mergeCell ref="H21:K21"/>
    <mergeCell ref="H22:K22"/>
    <mergeCell ref="H23:K23"/>
    <mergeCell ref="H53:K53"/>
    <mergeCell ref="H54:K54"/>
    <mergeCell ref="H55:K55"/>
    <mergeCell ref="H44:K44"/>
    <mergeCell ref="H45:K45"/>
    <mergeCell ref="H46:K46"/>
    <mergeCell ref="H47:K47"/>
    <mergeCell ref="H52:K52"/>
    <mergeCell ref="H40:K40"/>
    <mergeCell ref="H41:K41"/>
    <mergeCell ref="H42:K42"/>
    <mergeCell ref="H43:K43"/>
  </mergeCells>
  <phoneticPr fontId="3"/>
  <pageMargins left="0.36" right="0.28000000000000003" top="0.49" bottom="0.21" header="0.51200000000000001" footer="0.21"/>
  <pageSetup paperSize="9" scale="95" orientation="portrait" horizontalDpi="300" r:id="rId1"/>
  <headerFooter alignWithMargins="0"/>
  <rowBreaks count="1" manualBreakCount="1">
    <brk id="59" min="1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0"/>
  <sheetViews>
    <sheetView workbookViewId="0">
      <selection activeCell="H75" sqref="H75"/>
    </sheetView>
  </sheetViews>
  <sheetFormatPr defaultRowHeight="13.5"/>
  <cols>
    <col min="1" max="1" width="4.125" customWidth="1"/>
  </cols>
  <sheetData>
    <row r="1" spans="1:4">
      <c r="A1" t="s">
        <v>85</v>
      </c>
    </row>
    <row r="2" spans="1:4">
      <c r="A2" t="s">
        <v>288</v>
      </c>
      <c r="B2" t="s">
        <v>86</v>
      </c>
      <c r="C2" t="s">
        <v>87</v>
      </c>
    </row>
    <row r="3" spans="1:4">
      <c r="A3">
        <v>1</v>
      </c>
      <c r="B3">
        <v>100</v>
      </c>
      <c r="C3" t="s">
        <v>88</v>
      </c>
      <c r="D3" t="s">
        <v>89</v>
      </c>
    </row>
    <row r="4" spans="1:4">
      <c r="A4">
        <f t="shared" ref="A4:A35" si="0">A3+1</f>
        <v>2</v>
      </c>
      <c r="B4">
        <v>200</v>
      </c>
      <c r="C4" t="s">
        <v>90</v>
      </c>
      <c r="D4" t="s">
        <v>91</v>
      </c>
    </row>
    <row r="5" spans="1:4">
      <c r="A5">
        <f t="shared" si="0"/>
        <v>3</v>
      </c>
      <c r="B5">
        <v>300</v>
      </c>
      <c r="C5" t="s">
        <v>92</v>
      </c>
      <c r="D5" t="s">
        <v>93</v>
      </c>
    </row>
    <row r="6" spans="1:4">
      <c r="A6">
        <f t="shared" si="0"/>
        <v>4</v>
      </c>
      <c r="B6">
        <v>400</v>
      </c>
      <c r="C6" t="s">
        <v>94</v>
      </c>
      <c r="D6" t="s">
        <v>91</v>
      </c>
    </row>
    <row r="7" spans="1:4">
      <c r="A7">
        <f t="shared" si="0"/>
        <v>5</v>
      </c>
      <c r="B7">
        <v>450</v>
      </c>
      <c r="C7" t="s">
        <v>95</v>
      </c>
      <c r="D7" t="s">
        <v>96</v>
      </c>
    </row>
    <row r="8" spans="1:4">
      <c r="A8">
        <f t="shared" si="0"/>
        <v>6</v>
      </c>
      <c r="B8">
        <v>500</v>
      </c>
      <c r="C8" t="s">
        <v>97</v>
      </c>
      <c r="D8" t="s">
        <v>98</v>
      </c>
    </row>
    <row r="9" spans="1:4">
      <c r="A9">
        <f t="shared" si="0"/>
        <v>7</v>
      </c>
      <c r="B9">
        <v>600</v>
      </c>
      <c r="C9" t="s">
        <v>99</v>
      </c>
      <c r="D9" t="s">
        <v>100</v>
      </c>
    </row>
    <row r="10" spans="1:4">
      <c r="A10">
        <f t="shared" si="0"/>
        <v>8</v>
      </c>
      <c r="B10">
        <v>700</v>
      </c>
      <c r="C10" t="s">
        <v>101</v>
      </c>
      <c r="D10" t="s">
        <v>102</v>
      </c>
    </row>
    <row r="11" spans="1:4">
      <c r="A11">
        <f t="shared" si="0"/>
        <v>9</v>
      </c>
      <c r="B11">
        <v>800</v>
      </c>
      <c r="C11" t="s">
        <v>103</v>
      </c>
      <c r="D11" t="s">
        <v>104</v>
      </c>
    </row>
    <row r="12" spans="1:4">
      <c r="A12">
        <f t="shared" si="0"/>
        <v>10</v>
      </c>
      <c r="B12">
        <v>900</v>
      </c>
      <c r="C12" t="s">
        <v>105</v>
      </c>
      <c r="D12" t="s">
        <v>106</v>
      </c>
    </row>
    <row r="13" spans="1:4">
      <c r="A13">
        <f t="shared" si="0"/>
        <v>11</v>
      </c>
      <c r="B13">
        <v>1000</v>
      </c>
      <c r="C13" t="s">
        <v>107</v>
      </c>
      <c r="D13" t="s">
        <v>108</v>
      </c>
    </row>
    <row r="14" spans="1:4">
      <c r="A14">
        <f t="shared" si="0"/>
        <v>12</v>
      </c>
      <c r="B14">
        <v>1100</v>
      </c>
      <c r="C14" t="s">
        <v>109</v>
      </c>
      <c r="D14" t="s">
        <v>110</v>
      </c>
    </row>
    <row r="15" spans="1:4">
      <c r="A15">
        <f t="shared" si="0"/>
        <v>13</v>
      </c>
      <c r="B15">
        <v>1200</v>
      </c>
      <c r="C15" t="s">
        <v>111</v>
      </c>
      <c r="D15" t="s">
        <v>112</v>
      </c>
    </row>
    <row r="16" spans="1:4">
      <c r="A16">
        <f t="shared" si="0"/>
        <v>14</v>
      </c>
      <c r="B16">
        <v>1250</v>
      </c>
      <c r="C16" t="s">
        <v>113</v>
      </c>
      <c r="D16" t="s">
        <v>114</v>
      </c>
    </row>
    <row r="17" spans="1:4">
      <c r="A17">
        <f t="shared" si="0"/>
        <v>15</v>
      </c>
      <c r="B17">
        <v>1300</v>
      </c>
      <c r="C17" t="s">
        <v>115</v>
      </c>
      <c r="D17" t="s">
        <v>116</v>
      </c>
    </row>
    <row r="18" spans="1:4">
      <c r="A18">
        <f t="shared" si="0"/>
        <v>16</v>
      </c>
      <c r="B18">
        <v>1350</v>
      </c>
      <c r="C18" t="s">
        <v>117</v>
      </c>
      <c r="D18" t="s">
        <v>118</v>
      </c>
    </row>
    <row r="19" spans="1:4">
      <c r="A19">
        <f t="shared" si="0"/>
        <v>17</v>
      </c>
      <c r="B19">
        <v>1400</v>
      </c>
      <c r="C19" t="s">
        <v>119</v>
      </c>
      <c r="D19" t="s">
        <v>120</v>
      </c>
    </row>
    <row r="20" spans="1:4">
      <c r="A20">
        <f t="shared" si="0"/>
        <v>18</v>
      </c>
      <c r="B20">
        <v>1450</v>
      </c>
      <c r="C20" t="s">
        <v>121</v>
      </c>
      <c r="D20" t="s">
        <v>122</v>
      </c>
    </row>
    <row r="21" spans="1:4">
      <c r="A21">
        <f t="shared" si="0"/>
        <v>19</v>
      </c>
      <c r="B21">
        <v>1500</v>
      </c>
      <c r="C21" t="s">
        <v>123</v>
      </c>
      <c r="D21" t="s">
        <v>124</v>
      </c>
    </row>
    <row r="22" spans="1:4">
      <c r="A22">
        <f t="shared" si="0"/>
        <v>20</v>
      </c>
      <c r="B22">
        <v>1550</v>
      </c>
      <c r="C22" t="s">
        <v>125</v>
      </c>
      <c r="D22" t="s">
        <v>126</v>
      </c>
    </row>
    <row r="23" spans="1:4">
      <c r="A23">
        <f t="shared" si="0"/>
        <v>21</v>
      </c>
      <c r="B23">
        <v>1600</v>
      </c>
      <c r="C23" t="s">
        <v>127</v>
      </c>
      <c r="D23" t="s">
        <v>128</v>
      </c>
    </row>
    <row r="24" spans="1:4">
      <c r="A24">
        <f t="shared" si="0"/>
        <v>22</v>
      </c>
      <c r="B24">
        <v>1650</v>
      </c>
      <c r="C24" t="s">
        <v>129</v>
      </c>
      <c r="D24" t="s">
        <v>130</v>
      </c>
    </row>
    <row r="25" spans="1:4">
      <c r="A25">
        <f t="shared" si="0"/>
        <v>23</v>
      </c>
      <c r="B25">
        <v>1700</v>
      </c>
      <c r="C25" t="s">
        <v>131</v>
      </c>
      <c r="D25" t="s">
        <v>132</v>
      </c>
    </row>
    <row r="26" spans="1:4">
      <c r="A26">
        <f t="shared" si="0"/>
        <v>24</v>
      </c>
      <c r="B26">
        <v>1731</v>
      </c>
      <c r="C26" t="s">
        <v>133</v>
      </c>
      <c r="D26" t="s">
        <v>134</v>
      </c>
    </row>
    <row r="27" spans="1:4">
      <c r="A27">
        <f t="shared" si="0"/>
        <v>25</v>
      </c>
      <c r="B27">
        <v>1761</v>
      </c>
      <c r="C27" t="s">
        <v>135</v>
      </c>
      <c r="D27" t="s">
        <v>136</v>
      </c>
    </row>
    <row r="28" spans="1:4">
      <c r="A28">
        <f t="shared" si="0"/>
        <v>26</v>
      </c>
      <c r="B28">
        <v>1800</v>
      </c>
      <c r="C28" t="s">
        <v>137</v>
      </c>
      <c r="D28" t="s">
        <v>138</v>
      </c>
    </row>
    <row r="29" spans="1:4">
      <c r="A29">
        <f t="shared" si="0"/>
        <v>27</v>
      </c>
      <c r="B29">
        <v>1900</v>
      </c>
      <c r="C29" t="s">
        <v>139</v>
      </c>
      <c r="D29" t="s">
        <v>140</v>
      </c>
    </row>
    <row r="30" spans="1:4">
      <c r="A30">
        <f t="shared" si="0"/>
        <v>28</v>
      </c>
      <c r="B30">
        <v>2000</v>
      </c>
      <c r="C30" t="s">
        <v>141</v>
      </c>
      <c r="D30" t="s">
        <v>142</v>
      </c>
    </row>
    <row r="31" spans="1:4">
      <c r="A31">
        <f t="shared" si="0"/>
        <v>29</v>
      </c>
      <c r="B31">
        <v>2100</v>
      </c>
      <c r="C31" t="s">
        <v>143</v>
      </c>
      <c r="D31" t="s">
        <v>144</v>
      </c>
    </row>
    <row r="32" spans="1:4">
      <c r="A32">
        <f t="shared" si="0"/>
        <v>30</v>
      </c>
      <c r="B32">
        <v>2200</v>
      </c>
      <c r="C32" t="s">
        <v>145</v>
      </c>
      <c r="D32" t="s">
        <v>146</v>
      </c>
    </row>
    <row r="33" spans="1:5">
      <c r="A33">
        <f t="shared" si="0"/>
        <v>31</v>
      </c>
      <c r="B33">
        <v>2300</v>
      </c>
      <c r="C33" t="s">
        <v>147</v>
      </c>
      <c r="D33" t="s">
        <v>148</v>
      </c>
    </row>
    <row r="34" spans="1:5">
      <c r="A34">
        <f t="shared" si="0"/>
        <v>32</v>
      </c>
      <c r="B34">
        <v>2400</v>
      </c>
      <c r="C34" t="s">
        <v>149</v>
      </c>
      <c r="D34" t="s">
        <v>150</v>
      </c>
    </row>
    <row r="35" spans="1:5">
      <c r="A35">
        <f t="shared" si="0"/>
        <v>33</v>
      </c>
      <c r="B35">
        <v>2500</v>
      </c>
      <c r="C35" t="s">
        <v>151</v>
      </c>
      <c r="D35" t="s">
        <v>152</v>
      </c>
    </row>
    <row r="36" spans="1:5">
      <c r="A36">
        <f t="shared" ref="A36:A67" si="1">A35+1</f>
        <v>34</v>
      </c>
      <c r="B36">
        <v>2600</v>
      </c>
      <c r="C36" t="s">
        <v>153</v>
      </c>
      <c r="D36" t="s">
        <v>154</v>
      </c>
    </row>
    <row r="37" spans="1:5">
      <c r="A37">
        <f t="shared" si="1"/>
        <v>35</v>
      </c>
      <c r="B37">
        <v>2700</v>
      </c>
      <c r="C37" t="s">
        <v>155</v>
      </c>
      <c r="D37" t="s">
        <v>156</v>
      </c>
    </row>
    <row r="38" spans="1:5">
      <c r="A38">
        <f t="shared" si="1"/>
        <v>36</v>
      </c>
      <c r="B38">
        <v>2800</v>
      </c>
      <c r="C38" t="s">
        <v>157</v>
      </c>
      <c r="D38" t="s">
        <v>158</v>
      </c>
    </row>
    <row r="39" spans="1:5">
      <c r="A39">
        <f t="shared" si="1"/>
        <v>37</v>
      </c>
      <c r="B39">
        <v>2850</v>
      </c>
      <c r="C39" t="s">
        <v>159</v>
      </c>
      <c r="D39" t="s">
        <v>160</v>
      </c>
    </row>
    <row r="40" spans="1:5">
      <c r="A40">
        <f t="shared" si="1"/>
        <v>38</v>
      </c>
      <c r="B40">
        <v>2900</v>
      </c>
      <c r="C40" t="s">
        <v>161</v>
      </c>
      <c r="D40" t="s">
        <v>162</v>
      </c>
    </row>
    <row r="41" spans="1:5">
      <c r="A41">
        <f t="shared" si="1"/>
        <v>39</v>
      </c>
      <c r="B41">
        <v>2950</v>
      </c>
      <c r="C41" t="s">
        <v>163</v>
      </c>
      <c r="D41" t="s">
        <v>164</v>
      </c>
    </row>
    <row r="42" spans="1:5">
      <c r="A42">
        <f t="shared" si="1"/>
        <v>40</v>
      </c>
      <c r="B42" s="194"/>
      <c r="D42" s="194"/>
      <c r="E42" s="194"/>
    </row>
    <row r="43" spans="1:5">
      <c r="A43">
        <f t="shared" si="1"/>
        <v>41</v>
      </c>
      <c r="B43" s="194"/>
      <c r="D43" s="194"/>
      <c r="E43" s="194"/>
    </row>
    <row r="44" spans="1:5">
      <c r="A44">
        <f t="shared" si="1"/>
        <v>42</v>
      </c>
      <c r="B44">
        <v>3100</v>
      </c>
      <c r="C44" t="s">
        <v>165</v>
      </c>
      <c r="D44" t="s">
        <v>166</v>
      </c>
    </row>
    <row r="45" spans="1:5">
      <c r="A45">
        <f t="shared" si="1"/>
        <v>43</v>
      </c>
      <c r="B45">
        <v>3200</v>
      </c>
      <c r="C45" t="s">
        <v>167</v>
      </c>
      <c r="D45" t="s">
        <v>168</v>
      </c>
    </row>
    <row r="46" spans="1:5">
      <c r="A46">
        <f t="shared" si="1"/>
        <v>44</v>
      </c>
      <c r="B46">
        <v>3300</v>
      </c>
      <c r="C46" t="s">
        <v>169</v>
      </c>
      <c r="D46" t="s">
        <v>170</v>
      </c>
    </row>
    <row r="47" spans="1:5">
      <c r="A47">
        <f t="shared" si="1"/>
        <v>45</v>
      </c>
      <c r="B47">
        <v>3350</v>
      </c>
      <c r="C47" t="s">
        <v>171</v>
      </c>
      <c r="D47" t="s">
        <v>172</v>
      </c>
    </row>
    <row r="48" spans="1:5">
      <c r="A48">
        <f t="shared" si="1"/>
        <v>46</v>
      </c>
      <c r="B48">
        <v>3400</v>
      </c>
      <c r="C48" t="s">
        <v>173</v>
      </c>
      <c r="D48" t="s">
        <v>174</v>
      </c>
    </row>
    <row r="49" spans="1:4">
      <c r="A49">
        <f t="shared" si="1"/>
        <v>47</v>
      </c>
      <c r="B49">
        <v>3450</v>
      </c>
      <c r="C49" t="s">
        <v>175</v>
      </c>
      <c r="D49" t="s">
        <v>176</v>
      </c>
    </row>
    <row r="50" spans="1:4">
      <c r="A50">
        <f t="shared" si="1"/>
        <v>48</v>
      </c>
      <c r="B50">
        <v>3500</v>
      </c>
      <c r="C50" t="s">
        <v>177</v>
      </c>
      <c r="D50" t="s">
        <v>178</v>
      </c>
    </row>
    <row r="51" spans="1:4">
      <c r="A51">
        <f t="shared" si="1"/>
        <v>49</v>
      </c>
      <c r="B51">
        <v>3550</v>
      </c>
      <c r="C51" t="s">
        <v>179</v>
      </c>
      <c r="D51" t="s">
        <v>180</v>
      </c>
    </row>
    <row r="52" spans="1:4">
      <c r="A52">
        <f t="shared" si="1"/>
        <v>50</v>
      </c>
      <c r="B52">
        <v>3600</v>
      </c>
      <c r="C52" t="s">
        <v>181</v>
      </c>
      <c r="D52" t="s">
        <v>182</v>
      </c>
    </row>
    <row r="53" spans="1:4">
      <c r="A53">
        <f t="shared" si="1"/>
        <v>51</v>
      </c>
      <c r="B53">
        <v>3700</v>
      </c>
      <c r="C53" t="s">
        <v>183</v>
      </c>
      <c r="D53" t="s">
        <v>184</v>
      </c>
    </row>
    <row r="54" spans="1:4">
      <c r="A54">
        <f t="shared" si="1"/>
        <v>52</v>
      </c>
      <c r="B54">
        <v>3800</v>
      </c>
      <c r="C54" t="s">
        <v>185</v>
      </c>
      <c r="D54" t="s">
        <v>186</v>
      </c>
    </row>
    <row r="55" spans="1:4">
      <c r="A55">
        <f t="shared" si="1"/>
        <v>53</v>
      </c>
      <c r="B55">
        <v>3900</v>
      </c>
      <c r="C55" t="s">
        <v>187</v>
      </c>
      <c r="D55" t="s">
        <v>188</v>
      </c>
    </row>
    <row r="56" spans="1:4">
      <c r="A56">
        <f t="shared" si="1"/>
        <v>54</v>
      </c>
      <c r="B56">
        <v>4000</v>
      </c>
      <c r="C56" t="s">
        <v>189</v>
      </c>
      <c r="D56" t="s">
        <v>190</v>
      </c>
    </row>
    <row r="57" spans="1:4">
      <c r="A57">
        <f t="shared" si="1"/>
        <v>55</v>
      </c>
      <c r="B57">
        <v>4100</v>
      </c>
      <c r="C57" t="s">
        <v>191</v>
      </c>
      <c r="D57" t="s">
        <v>192</v>
      </c>
    </row>
    <row r="58" spans="1:4">
      <c r="A58">
        <f t="shared" si="1"/>
        <v>56</v>
      </c>
      <c r="B58">
        <v>4200</v>
      </c>
      <c r="C58" t="s">
        <v>193</v>
      </c>
      <c r="D58" t="s">
        <v>194</v>
      </c>
    </row>
    <row r="59" spans="1:4">
      <c r="A59">
        <f t="shared" si="1"/>
        <v>57</v>
      </c>
      <c r="B59">
        <v>4250</v>
      </c>
      <c r="C59" t="s">
        <v>195</v>
      </c>
      <c r="D59" t="s">
        <v>196</v>
      </c>
    </row>
    <row r="60" spans="1:4">
      <c r="A60">
        <f t="shared" si="1"/>
        <v>58</v>
      </c>
      <c r="B60">
        <v>4300</v>
      </c>
      <c r="C60" t="s">
        <v>390</v>
      </c>
      <c r="D60" t="s">
        <v>389</v>
      </c>
    </row>
    <row r="61" spans="1:4">
      <c r="A61">
        <f t="shared" si="1"/>
        <v>59</v>
      </c>
    </row>
    <row r="62" spans="1:4">
      <c r="A62">
        <f t="shared" si="1"/>
        <v>60</v>
      </c>
    </row>
    <row r="63" spans="1:4">
      <c r="A63">
        <f t="shared" si="1"/>
        <v>61</v>
      </c>
      <c r="B63">
        <v>4500</v>
      </c>
      <c r="C63" t="s">
        <v>197</v>
      </c>
      <c r="D63" t="s">
        <v>198</v>
      </c>
    </row>
    <row r="64" spans="1:4">
      <c r="A64">
        <f t="shared" si="1"/>
        <v>62</v>
      </c>
      <c r="B64">
        <v>4600</v>
      </c>
      <c r="C64" t="s">
        <v>199</v>
      </c>
      <c r="D64" t="s">
        <v>200</v>
      </c>
    </row>
    <row r="65" spans="1:4">
      <c r="A65">
        <f t="shared" si="1"/>
        <v>63</v>
      </c>
      <c r="B65">
        <v>4700</v>
      </c>
      <c r="C65" t="s">
        <v>201</v>
      </c>
      <c r="D65" t="s">
        <v>202</v>
      </c>
    </row>
    <row r="66" spans="1:4">
      <c r="A66">
        <f t="shared" si="1"/>
        <v>64</v>
      </c>
      <c r="B66">
        <v>4750</v>
      </c>
      <c r="C66" t="s">
        <v>203</v>
      </c>
      <c r="D66" t="s">
        <v>204</v>
      </c>
    </row>
    <row r="67" spans="1:4">
      <c r="A67">
        <f t="shared" si="1"/>
        <v>65</v>
      </c>
      <c r="B67">
        <v>4800</v>
      </c>
      <c r="C67" t="s">
        <v>205</v>
      </c>
      <c r="D67" t="s">
        <v>206</v>
      </c>
    </row>
    <row r="68" spans="1:4">
      <c r="A68">
        <f t="shared" ref="A68:A99" si="2">A67+1</f>
        <v>66</v>
      </c>
      <c r="B68">
        <v>4900</v>
      </c>
      <c r="C68" t="s">
        <v>207</v>
      </c>
      <c r="D68" t="s">
        <v>208</v>
      </c>
    </row>
    <row r="69" spans="1:4">
      <c r="A69">
        <f t="shared" si="2"/>
        <v>67</v>
      </c>
      <c r="B69">
        <v>5000</v>
      </c>
      <c r="C69" t="s">
        <v>209</v>
      </c>
      <c r="D69" t="s">
        <v>210</v>
      </c>
    </row>
    <row r="70" spans="1:4">
      <c r="A70">
        <f t="shared" si="2"/>
        <v>68</v>
      </c>
      <c r="B70">
        <v>5100</v>
      </c>
      <c r="C70" t="s">
        <v>211</v>
      </c>
      <c r="D70" t="s">
        <v>212</v>
      </c>
    </row>
    <row r="71" spans="1:4">
      <c r="A71">
        <f t="shared" si="2"/>
        <v>69</v>
      </c>
      <c r="B71">
        <v>5200</v>
      </c>
      <c r="C71" t="s">
        <v>213</v>
      </c>
      <c r="D71" t="s">
        <v>214</v>
      </c>
    </row>
    <row r="72" spans="1:4">
      <c r="A72">
        <f t="shared" si="2"/>
        <v>70</v>
      </c>
      <c r="B72">
        <v>5300</v>
      </c>
      <c r="C72" t="s">
        <v>215</v>
      </c>
      <c r="D72" t="s">
        <v>216</v>
      </c>
    </row>
    <row r="73" spans="1:4">
      <c r="A73">
        <f t="shared" si="2"/>
        <v>71</v>
      </c>
      <c r="B73">
        <v>5400</v>
      </c>
      <c r="C73" t="s">
        <v>217</v>
      </c>
      <c r="D73" t="s">
        <v>218</v>
      </c>
    </row>
    <row r="74" spans="1:4">
      <c r="A74">
        <f t="shared" si="2"/>
        <v>72</v>
      </c>
      <c r="B74">
        <v>5500</v>
      </c>
      <c r="C74" t="s">
        <v>219</v>
      </c>
      <c r="D74" t="s">
        <v>220</v>
      </c>
    </row>
    <row r="75" spans="1:4">
      <c r="A75">
        <f t="shared" si="2"/>
        <v>73</v>
      </c>
      <c r="B75">
        <v>5600</v>
      </c>
      <c r="C75" t="s">
        <v>221</v>
      </c>
      <c r="D75" t="s">
        <v>222</v>
      </c>
    </row>
    <row r="76" spans="1:4">
      <c r="A76">
        <f t="shared" si="2"/>
        <v>74</v>
      </c>
      <c r="B76">
        <v>5650</v>
      </c>
      <c r="C76" t="s">
        <v>223</v>
      </c>
      <c r="D76" t="s">
        <v>224</v>
      </c>
    </row>
    <row r="77" spans="1:4">
      <c r="A77">
        <f t="shared" si="2"/>
        <v>75</v>
      </c>
      <c r="B77">
        <v>5700</v>
      </c>
      <c r="C77" t="s">
        <v>225</v>
      </c>
      <c r="D77" t="s">
        <v>226</v>
      </c>
    </row>
    <row r="78" spans="1:4">
      <c r="A78">
        <f t="shared" si="2"/>
        <v>76</v>
      </c>
      <c r="B78">
        <v>5800</v>
      </c>
      <c r="C78" t="s">
        <v>227</v>
      </c>
      <c r="D78" t="s">
        <v>228</v>
      </c>
    </row>
    <row r="79" spans="1:4">
      <c r="A79">
        <f t="shared" si="2"/>
        <v>77</v>
      </c>
      <c r="B79">
        <v>5900</v>
      </c>
      <c r="C79" t="s">
        <v>229</v>
      </c>
      <c r="D79" t="s">
        <v>230</v>
      </c>
    </row>
    <row r="80" spans="1:4">
      <c r="A80">
        <f t="shared" si="2"/>
        <v>78</v>
      </c>
      <c r="B80">
        <v>6000</v>
      </c>
      <c r="C80" t="s">
        <v>231</v>
      </c>
      <c r="D80" t="s">
        <v>232</v>
      </c>
    </row>
    <row r="81" spans="1:4">
      <c r="A81">
        <f t="shared" si="2"/>
        <v>79</v>
      </c>
      <c r="B81">
        <v>6050</v>
      </c>
      <c r="C81" t="s">
        <v>233</v>
      </c>
      <c r="D81" t="s">
        <v>234</v>
      </c>
    </row>
    <row r="82" spans="1:4">
      <c r="A82">
        <f t="shared" si="2"/>
        <v>80</v>
      </c>
      <c r="B82">
        <v>6100</v>
      </c>
      <c r="C82" t="s">
        <v>235</v>
      </c>
      <c r="D82" t="s">
        <v>236</v>
      </c>
    </row>
    <row r="83" spans="1:4">
      <c r="A83">
        <f t="shared" si="2"/>
        <v>81</v>
      </c>
      <c r="B83">
        <v>6150</v>
      </c>
      <c r="C83" t="s">
        <v>237</v>
      </c>
      <c r="D83" t="s">
        <v>238</v>
      </c>
    </row>
    <row r="84" spans="1:4">
      <c r="A84">
        <f t="shared" si="2"/>
        <v>82</v>
      </c>
      <c r="B84">
        <v>6200</v>
      </c>
      <c r="C84" t="s">
        <v>239</v>
      </c>
      <c r="D84" t="s">
        <v>240</v>
      </c>
    </row>
    <row r="85" spans="1:4">
      <c r="A85">
        <f t="shared" si="2"/>
        <v>83</v>
      </c>
      <c r="B85">
        <v>6300</v>
      </c>
      <c r="C85" t="s">
        <v>241</v>
      </c>
      <c r="D85" t="s">
        <v>242</v>
      </c>
    </row>
    <row r="86" spans="1:4">
      <c r="A86">
        <f t="shared" si="2"/>
        <v>84</v>
      </c>
      <c r="B86">
        <v>6400</v>
      </c>
      <c r="C86" t="s">
        <v>243</v>
      </c>
      <c r="D86" t="s">
        <v>244</v>
      </c>
    </row>
    <row r="87" spans="1:4">
      <c r="A87">
        <f t="shared" si="2"/>
        <v>85</v>
      </c>
      <c r="B87">
        <v>6500</v>
      </c>
      <c r="C87" t="s">
        <v>245</v>
      </c>
      <c r="D87" t="s">
        <v>246</v>
      </c>
    </row>
    <row r="88" spans="1:4">
      <c r="A88">
        <f t="shared" si="2"/>
        <v>86</v>
      </c>
      <c r="B88">
        <v>6600</v>
      </c>
      <c r="C88" t="s">
        <v>185</v>
      </c>
      <c r="D88" t="s">
        <v>247</v>
      </c>
    </row>
    <row r="89" spans="1:4">
      <c r="A89">
        <f t="shared" si="2"/>
        <v>87</v>
      </c>
      <c r="B89">
        <v>6650</v>
      </c>
      <c r="C89" t="s">
        <v>248</v>
      </c>
      <c r="D89" t="s">
        <v>249</v>
      </c>
    </row>
    <row r="90" spans="1:4">
      <c r="A90">
        <f t="shared" si="2"/>
        <v>88</v>
      </c>
      <c r="B90">
        <v>6700</v>
      </c>
      <c r="C90" t="s">
        <v>250</v>
      </c>
      <c r="D90" t="s">
        <v>251</v>
      </c>
    </row>
    <row r="91" spans="1:4">
      <c r="A91">
        <f t="shared" si="2"/>
        <v>89</v>
      </c>
      <c r="B91">
        <v>6750</v>
      </c>
      <c r="C91" t="s">
        <v>252</v>
      </c>
      <c r="D91" t="s">
        <v>253</v>
      </c>
    </row>
    <row r="92" spans="1:4">
      <c r="A92">
        <f t="shared" si="2"/>
        <v>90</v>
      </c>
      <c r="B92">
        <v>6800</v>
      </c>
      <c r="C92" t="s">
        <v>254</v>
      </c>
      <c r="D92" t="s">
        <v>255</v>
      </c>
    </row>
    <row r="93" spans="1:4">
      <c r="A93">
        <f t="shared" si="2"/>
        <v>91</v>
      </c>
      <c r="B93">
        <v>6850</v>
      </c>
      <c r="C93" t="s">
        <v>256</v>
      </c>
      <c r="D93" t="s">
        <v>257</v>
      </c>
    </row>
    <row r="94" spans="1:4">
      <c r="A94">
        <f t="shared" si="2"/>
        <v>92</v>
      </c>
      <c r="B94">
        <v>6900</v>
      </c>
      <c r="C94" t="s">
        <v>258</v>
      </c>
      <c r="D94" t="s">
        <v>259</v>
      </c>
    </row>
    <row r="95" spans="1:4">
      <c r="A95">
        <f t="shared" si="2"/>
        <v>93</v>
      </c>
      <c r="B95">
        <v>6950</v>
      </c>
      <c r="C95" t="s">
        <v>260</v>
      </c>
      <c r="D95" t="s">
        <v>261</v>
      </c>
    </row>
    <row r="96" spans="1:4">
      <c r="A96">
        <f t="shared" si="2"/>
        <v>94</v>
      </c>
      <c r="B96">
        <v>7000</v>
      </c>
      <c r="C96" t="s">
        <v>262</v>
      </c>
      <c r="D96" t="s">
        <v>263</v>
      </c>
    </row>
    <row r="97" spans="1:4">
      <c r="A97">
        <f t="shared" si="2"/>
        <v>95</v>
      </c>
      <c r="B97">
        <v>7100</v>
      </c>
      <c r="C97" t="s">
        <v>264</v>
      </c>
      <c r="D97" t="s">
        <v>265</v>
      </c>
    </row>
    <row r="98" spans="1:4">
      <c r="A98">
        <f t="shared" si="2"/>
        <v>96</v>
      </c>
      <c r="B98">
        <v>7200</v>
      </c>
      <c r="C98" t="s">
        <v>266</v>
      </c>
      <c r="D98" t="s">
        <v>267</v>
      </c>
    </row>
    <row r="99" spans="1:4">
      <c r="A99">
        <f t="shared" si="2"/>
        <v>97</v>
      </c>
      <c r="B99">
        <v>7300</v>
      </c>
      <c r="C99" t="s">
        <v>268</v>
      </c>
      <c r="D99" t="s">
        <v>269</v>
      </c>
    </row>
    <row r="100" spans="1:4">
      <c r="A100">
        <f t="shared" ref="A100:A120" si="3">A99+1</f>
        <v>98</v>
      </c>
    </row>
    <row r="101" spans="1:4">
      <c r="A101">
        <f t="shared" si="3"/>
        <v>99</v>
      </c>
      <c r="B101">
        <v>7450</v>
      </c>
      <c r="C101" t="s">
        <v>270</v>
      </c>
      <c r="D101" t="s">
        <v>271</v>
      </c>
    </row>
    <row r="102" spans="1:4">
      <c r="A102">
        <f t="shared" si="3"/>
        <v>100</v>
      </c>
      <c r="B102">
        <v>7500</v>
      </c>
      <c r="C102" t="s">
        <v>272</v>
      </c>
      <c r="D102" t="s">
        <v>273</v>
      </c>
    </row>
    <row r="103" spans="1:4">
      <c r="A103">
        <f t="shared" si="3"/>
        <v>101</v>
      </c>
      <c r="B103">
        <v>7600</v>
      </c>
      <c r="C103" t="s">
        <v>274</v>
      </c>
      <c r="D103" t="s">
        <v>275</v>
      </c>
    </row>
    <row r="104" spans="1:4">
      <c r="A104">
        <f t="shared" si="3"/>
        <v>102</v>
      </c>
      <c r="B104">
        <v>7650</v>
      </c>
      <c r="C104" t="s">
        <v>276</v>
      </c>
      <c r="D104" t="s">
        <v>277</v>
      </c>
    </row>
    <row r="105" spans="1:4">
      <c r="A105">
        <f t="shared" si="3"/>
        <v>103</v>
      </c>
      <c r="B105">
        <v>7700</v>
      </c>
      <c r="C105" t="s">
        <v>278</v>
      </c>
      <c r="D105" t="s">
        <v>279</v>
      </c>
    </row>
    <row r="106" spans="1:4">
      <c r="A106">
        <f t="shared" si="3"/>
        <v>104</v>
      </c>
      <c r="B106">
        <v>7750</v>
      </c>
      <c r="C106" t="s">
        <v>280</v>
      </c>
      <c r="D106" t="s">
        <v>281</v>
      </c>
    </row>
    <row r="107" spans="1:4">
      <c r="A107">
        <f t="shared" si="3"/>
        <v>105</v>
      </c>
      <c r="B107">
        <v>7800</v>
      </c>
      <c r="C107" t="s">
        <v>282</v>
      </c>
      <c r="D107" t="s">
        <v>283</v>
      </c>
    </row>
    <row r="108" spans="1:4">
      <c r="A108">
        <f t="shared" si="3"/>
        <v>106</v>
      </c>
      <c r="B108">
        <v>7850</v>
      </c>
      <c r="C108" t="s">
        <v>284</v>
      </c>
      <c r="D108" t="s">
        <v>285</v>
      </c>
    </row>
    <row r="109" spans="1:4">
      <c r="A109">
        <f t="shared" si="3"/>
        <v>107</v>
      </c>
      <c r="B109">
        <v>7900</v>
      </c>
      <c r="C109" t="s">
        <v>286</v>
      </c>
      <c r="D109" t="s">
        <v>287</v>
      </c>
    </row>
    <row r="110" spans="1:4">
      <c r="A110">
        <f t="shared" si="3"/>
        <v>108</v>
      </c>
    </row>
    <row r="111" spans="1:4">
      <c r="A111">
        <f t="shared" si="3"/>
        <v>109</v>
      </c>
    </row>
    <row r="112" spans="1:4">
      <c r="A112">
        <f t="shared" si="3"/>
        <v>110</v>
      </c>
    </row>
    <row r="113" spans="1:1">
      <c r="A113">
        <f t="shared" si="3"/>
        <v>111</v>
      </c>
    </row>
    <row r="114" spans="1:1">
      <c r="A114">
        <f t="shared" si="3"/>
        <v>112</v>
      </c>
    </row>
    <row r="115" spans="1:1">
      <c r="A115">
        <f t="shared" si="3"/>
        <v>113</v>
      </c>
    </row>
    <row r="116" spans="1:1">
      <c r="A116">
        <f t="shared" si="3"/>
        <v>114</v>
      </c>
    </row>
    <row r="117" spans="1:1">
      <c r="A117">
        <f t="shared" si="3"/>
        <v>115</v>
      </c>
    </row>
    <row r="118" spans="1:1">
      <c r="A118">
        <f t="shared" si="3"/>
        <v>116</v>
      </c>
    </row>
    <row r="119" spans="1:1">
      <c r="A119">
        <f t="shared" si="3"/>
        <v>117</v>
      </c>
    </row>
    <row r="120" spans="1:1">
      <c r="A120">
        <f t="shared" si="3"/>
        <v>118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4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"/>
  <sheetViews>
    <sheetView workbookViewId="0">
      <selection activeCell="D4" sqref="D4"/>
    </sheetView>
  </sheetViews>
  <sheetFormatPr defaultRowHeight="13.5"/>
  <cols>
    <col min="1" max="1" width="9.625" customWidth="1"/>
    <col min="2" max="2" width="31.875" customWidth="1"/>
    <col min="3" max="3" width="27.125" customWidth="1"/>
    <col min="4" max="4" width="17.625" customWidth="1"/>
    <col min="5" max="5" width="24.625" customWidth="1"/>
  </cols>
  <sheetData>
    <row r="1" spans="1:5">
      <c r="A1" s="124" t="s">
        <v>367</v>
      </c>
      <c r="B1" s="124" t="s">
        <v>368</v>
      </c>
      <c r="C1" s="124" t="s">
        <v>369</v>
      </c>
      <c r="D1" s="124" t="s">
        <v>370</v>
      </c>
      <c r="E1" s="124" t="s">
        <v>371</v>
      </c>
    </row>
    <row r="2" spans="1:5">
      <c r="A2" t="str">
        <f>IF('必ず入力してください!!'!D9="","",'必ず入力してください!!'!D9)</f>
        <v/>
      </c>
      <c r="B2" t="str">
        <f>IF('必ず入力してください!!'!F9="","",'必ず入力してください!!'!F9)</f>
        <v/>
      </c>
      <c r="C2" t="str">
        <f>IF('必ず入力してください!!'!D8="","",'必ず入力してください!!'!D8)</f>
        <v/>
      </c>
      <c r="D2" t="str">
        <f>IF('必ず入力してください!!'!D10="","",'必ず入力してください!!'!D10)</f>
        <v/>
      </c>
      <c r="E2" t="str">
        <f>IF('必ず入力してください!!'!D12="","",'必ず入力してください!!'!D12)</f>
        <v/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必ず入力してください!!</vt:lpstr>
      <vt:lpstr>男子申込</vt:lpstr>
      <vt:lpstr>女子申込</vt:lpstr>
      <vt:lpstr>リレー男子申込</vt:lpstr>
      <vt:lpstr>リレー女子申込</vt:lpstr>
      <vt:lpstr>男子一覧印刷用</vt:lpstr>
      <vt:lpstr>女子一覧印刷用</vt:lpstr>
      <vt:lpstr>中学校名</vt:lpstr>
      <vt:lpstr>Sheet1</vt:lpstr>
      <vt:lpstr>女子一覧印刷用!Print_Area</vt:lpstr>
      <vt:lpstr>女子申込!Print_Area</vt:lpstr>
      <vt:lpstr>男子一覧印刷用!Print_Area</vt:lpstr>
      <vt:lpstr>男子申込!Print_Area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駅　田　省　吾</dc:creator>
  <cp:lastModifiedBy>user</cp:lastModifiedBy>
  <cp:lastPrinted>2007-04-05T13:21:57Z</cp:lastPrinted>
  <dcterms:created xsi:type="dcterms:W3CDTF">2000-05-03T12:03:02Z</dcterms:created>
  <dcterms:modified xsi:type="dcterms:W3CDTF">2025-08-11T05:42:25Z</dcterms:modified>
</cp:coreProperties>
</file>