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浜田陸協関係\1 石見陸上\令和7年：第100回石見陸上R7.4.26\メール添付資料\"/>
    </mc:Choice>
  </mc:AlternateContent>
  <xr:revisionPtr revIDLastSave="0" documentId="13_ncr:1_{12B821C3-9304-4A14-BA5F-90C1C334E8B3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必ず入力してください!!" sheetId="11" r:id="rId1"/>
    <sheet name="中男申込" sheetId="2" r:id="rId2"/>
    <sheet name="中女申込" sheetId="5" r:id="rId3"/>
    <sheet name="リレー中男申込" sheetId="6" r:id="rId4"/>
    <sheet name="リレー中女申込" sheetId="7" r:id="rId5"/>
    <sheet name="中男子一覧印刷用" sheetId="8" r:id="rId6"/>
    <sheet name="中女子一覧印刷用" sheetId="10" r:id="rId7"/>
    <sheet name="中学校名" sheetId="1" r:id="rId8"/>
    <sheet name="Sheet1" sheetId="12" r:id="rId9"/>
  </sheets>
  <definedNames>
    <definedName name="_xlnm.Print_Area" localSheetId="6">中女子一覧印刷用!$B$4:$N$58</definedName>
    <definedName name="_xlnm.Print_Area" localSheetId="2">中女申込!$B$9:$F$20</definedName>
    <definedName name="_xlnm.Print_Area" localSheetId="5">中男子一覧印刷用!$B$4:$N$58</definedName>
    <definedName name="_xlnm.Print_Area" localSheetId="1">中男申込!$B$9:$F$20</definedName>
  </definedNames>
  <calcPr calcId="181029"/>
</workbook>
</file>

<file path=xl/calcChain.xml><?xml version="1.0" encoding="utf-8"?>
<calcChain xmlns="http://schemas.openxmlformats.org/spreadsheetml/2006/main">
  <c r="H113" i="10" l="1"/>
  <c r="H58" i="10"/>
  <c r="H113" i="8"/>
  <c r="H58" i="8"/>
  <c r="S8" i="8"/>
  <c r="S8" i="10"/>
  <c r="E6" i="8"/>
  <c r="E6" i="10"/>
  <c r="E61" i="8" s="1"/>
  <c r="C1" i="7"/>
  <c r="C1" i="6"/>
  <c r="B1" i="5"/>
  <c r="B1" i="2"/>
  <c r="B2" i="11"/>
  <c r="C2" i="5"/>
  <c r="D2" i="5" s="1"/>
  <c r="E2" i="5" s="1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Y2" i="5" s="1"/>
  <c r="Z2" i="5" s="1"/>
  <c r="AA2" i="5" s="1"/>
  <c r="AB2" i="5" s="1"/>
  <c r="AC2" i="5" s="1"/>
  <c r="AD2" i="5" s="1"/>
  <c r="AE2" i="5" s="1"/>
  <c r="AF2" i="5" s="1"/>
  <c r="AG2" i="5" s="1"/>
  <c r="AH2" i="5" s="1"/>
  <c r="AI2" i="5" s="1"/>
  <c r="AJ2" i="5" s="1"/>
  <c r="AA59" i="10"/>
  <c r="X64" i="10"/>
  <c r="X63" i="10"/>
  <c r="X62" i="10"/>
  <c r="X61" i="10"/>
  <c r="X60" i="10"/>
  <c r="X59" i="10"/>
  <c r="U59" i="10"/>
  <c r="R64" i="10"/>
  <c r="R63" i="10"/>
  <c r="R62" i="10"/>
  <c r="R61" i="10"/>
  <c r="R60" i="10"/>
  <c r="R59" i="10"/>
  <c r="AA49" i="10"/>
  <c r="X54" i="10"/>
  <c r="X53" i="10"/>
  <c r="X52" i="10"/>
  <c r="X51" i="10"/>
  <c r="X50" i="10"/>
  <c r="X49" i="10"/>
  <c r="U49" i="10"/>
  <c r="R54" i="10"/>
  <c r="R53" i="10"/>
  <c r="R52" i="10"/>
  <c r="R51" i="10"/>
  <c r="R50" i="10"/>
  <c r="R49" i="10"/>
  <c r="AA39" i="10"/>
  <c r="X44" i="10"/>
  <c r="X43" i="10"/>
  <c r="X42" i="10"/>
  <c r="X41" i="10"/>
  <c r="X40" i="10"/>
  <c r="X39" i="10"/>
  <c r="U39" i="10"/>
  <c r="R44" i="10"/>
  <c r="R43" i="10"/>
  <c r="R42" i="10"/>
  <c r="R41" i="10"/>
  <c r="R40" i="10"/>
  <c r="R39" i="10"/>
  <c r="AA29" i="10"/>
  <c r="X34" i="10"/>
  <c r="X33" i="10"/>
  <c r="X32" i="10"/>
  <c r="X31" i="10"/>
  <c r="X30" i="10"/>
  <c r="X29" i="10"/>
  <c r="U29" i="10"/>
  <c r="R34" i="10"/>
  <c r="R33" i="10"/>
  <c r="R32" i="10"/>
  <c r="R31" i="10"/>
  <c r="R30" i="10"/>
  <c r="R29" i="10"/>
  <c r="AA19" i="10"/>
  <c r="X24" i="10"/>
  <c r="X23" i="10"/>
  <c r="X22" i="10"/>
  <c r="X21" i="10"/>
  <c r="X20" i="10"/>
  <c r="X19" i="10"/>
  <c r="U19" i="10"/>
  <c r="R24" i="10"/>
  <c r="R23" i="10"/>
  <c r="R22" i="10"/>
  <c r="R21" i="10"/>
  <c r="R20" i="10"/>
  <c r="R19" i="10"/>
  <c r="W68" i="7"/>
  <c r="W62" i="7"/>
  <c r="W56" i="7"/>
  <c r="W50" i="7"/>
  <c r="W44" i="7"/>
  <c r="W38" i="7"/>
  <c r="W32" i="7"/>
  <c r="W26" i="7"/>
  <c r="W20" i="7"/>
  <c r="W14" i="7"/>
  <c r="Q73" i="7"/>
  <c r="U73" i="7" s="1"/>
  <c r="Q72" i="7"/>
  <c r="R72" i="7" s="1"/>
  <c r="Q71" i="7"/>
  <c r="Q70" i="7"/>
  <c r="S70" i="7" s="1"/>
  <c r="Q69" i="7"/>
  <c r="U69" i="7" s="1"/>
  <c r="Q68" i="7"/>
  <c r="T68" i="7" s="1"/>
  <c r="Q67" i="7"/>
  <c r="R67" i="7" s="1"/>
  <c r="Q66" i="7"/>
  <c r="S66" i="7" s="1"/>
  <c r="Q65" i="7"/>
  <c r="U65" i="7" s="1"/>
  <c r="Q64" i="7"/>
  <c r="T64" i="7" s="1"/>
  <c r="Q63" i="7"/>
  <c r="R63" i="7" s="1"/>
  <c r="Q62" i="7"/>
  <c r="S62" i="7" s="1"/>
  <c r="Q61" i="7"/>
  <c r="S61" i="7" s="1"/>
  <c r="Q60" i="7"/>
  <c r="U60" i="7" s="1"/>
  <c r="Q59" i="7"/>
  <c r="Q58" i="7"/>
  <c r="R58" i="7" s="1"/>
  <c r="Q57" i="7"/>
  <c r="S57" i="7" s="1"/>
  <c r="Q56" i="7"/>
  <c r="R56" i="7" s="1"/>
  <c r="Q55" i="7"/>
  <c r="T55" i="7" s="1"/>
  <c r="Q54" i="7"/>
  <c r="Q53" i="7"/>
  <c r="V53" i="7" s="1"/>
  <c r="Q52" i="7"/>
  <c r="V52" i="7" s="1"/>
  <c r="Q51" i="7"/>
  <c r="Q50" i="7"/>
  <c r="S50" i="7" s="1"/>
  <c r="Q49" i="7"/>
  <c r="R49" i="7" s="1"/>
  <c r="Q48" i="7"/>
  <c r="S48" i="7" s="1"/>
  <c r="Q47" i="7"/>
  <c r="Q46" i="7"/>
  <c r="R46" i="7" s="1"/>
  <c r="Q45" i="7"/>
  <c r="R45" i="7" s="1"/>
  <c r="Q44" i="7"/>
  <c r="S44" i="7" s="1"/>
  <c r="Q43" i="7"/>
  <c r="Q42" i="7"/>
  <c r="T42" i="7"/>
  <c r="Q41" i="7"/>
  <c r="R41" i="7" s="1"/>
  <c r="Q40" i="7"/>
  <c r="R40" i="7" s="1"/>
  <c r="Q39" i="7"/>
  <c r="U39" i="7" s="1"/>
  <c r="Q38" i="7"/>
  <c r="U38" i="7" s="1"/>
  <c r="Q37" i="7"/>
  <c r="S37" i="7" s="1"/>
  <c r="Q36" i="7"/>
  <c r="V36" i="7" s="1"/>
  <c r="Q35" i="7"/>
  <c r="V35" i="7" s="1"/>
  <c r="Q34" i="7"/>
  <c r="U34" i="7" s="1"/>
  <c r="Q33" i="7"/>
  <c r="V33" i="7" s="1"/>
  <c r="Q32" i="7"/>
  <c r="R32" i="7" s="1"/>
  <c r="Q31" i="7"/>
  <c r="T31" i="7" s="1"/>
  <c r="Q30" i="7"/>
  <c r="U30" i="7" s="1"/>
  <c r="Q29" i="7"/>
  <c r="V29" i="7" s="1"/>
  <c r="Q28" i="7"/>
  <c r="R28" i="7" s="1"/>
  <c r="Q27" i="7"/>
  <c r="R27" i="7" s="1"/>
  <c r="S27" i="7"/>
  <c r="Q26" i="7"/>
  <c r="S26" i="7" s="1"/>
  <c r="Q25" i="7"/>
  <c r="U25" i="7" s="1"/>
  <c r="Q24" i="7"/>
  <c r="R24" i="7" s="1"/>
  <c r="Q23" i="7"/>
  <c r="Q22" i="7"/>
  <c r="Q21" i="7"/>
  <c r="Q20" i="7"/>
  <c r="Q19" i="7"/>
  <c r="R19" i="7" s="1"/>
  <c r="Q18" i="7"/>
  <c r="Q17" i="7"/>
  <c r="Q16" i="7"/>
  <c r="Q15" i="7"/>
  <c r="Q14" i="7"/>
  <c r="AD9" i="5" s="1"/>
  <c r="AU9" i="5" s="1"/>
  <c r="V14" i="7"/>
  <c r="V20" i="7"/>
  <c r="T25" i="7"/>
  <c r="V26" i="7"/>
  <c r="T27" i="7"/>
  <c r="U27" i="7"/>
  <c r="T29" i="7"/>
  <c r="V32" i="7"/>
  <c r="S33" i="7"/>
  <c r="S36" i="7"/>
  <c r="U36" i="7"/>
  <c r="R37" i="7"/>
  <c r="V38" i="7"/>
  <c r="V39" i="7"/>
  <c r="U40" i="7"/>
  <c r="V40" i="7"/>
  <c r="V43" i="7"/>
  <c r="U43" i="7"/>
  <c r="V44" i="7"/>
  <c r="S45" i="7"/>
  <c r="V45" i="7"/>
  <c r="S46" i="7"/>
  <c r="U47" i="7"/>
  <c r="T47" i="7"/>
  <c r="U49" i="7"/>
  <c r="V49" i="7"/>
  <c r="V50" i="7"/>
  <c r="V51" i="7"/>
  <c r="T51" i="7"/>
  <c r="S51" i="7"/>
  <c r="S53" i="7"/>
  <c r="T53" i="7"/>
  <c r="R54" i="7"/>
  <c r="U56" i="7"/>
  <c r="V56" i="7"/>
  <c r="R57" i="7"/>
  <c r="V57" i="7"/>
  <c r="S59" i="7"/>
  <c r="R59" i="7"/>
  <c r="T59" i="7"/>
  <c r="U59" i="7"/>
  <c r="V59" i="7"/>
  <c r="V61" i="7"/>
  <c r="R62" i="7"/>
  <c r="T62" i="7"/>
  <c r="U62" i="7"/>
  <c r="V62" i="7"/>
  <c r="V65" i="7"/>
  <c r="R66" i="7"/>
  <c r="V68" i="7"/>
  <c r="V71" i="7"/>
  <c r="T69" i="7"/>
  <c r="R71" i="7"/>
  <c r="S71" i="7"/>
  <c r="T71" i="7"/>
  <c r="U71" i="7"/>
  <c r="S72" i="7"/>
  <c r="V72" i="7"/>
  <c r="W68" i="6"/>
  <c r="W62" i="6"/>
  <c r="W56" i="6"/>
  <c r="W50" i="6"/>
  <c r="W44" i="6"/>
  <c r="W38" i="6"/>
  <c r="W32" i="6"/>
  <c r="W26" i="6"/>
  <c r="W20" i="6"/>
  <c r="W14" i="6"/>
  <c r="AA59" i="8"/>
  <c r="X64" i="8"/>
  <c r="X63" i="8"/>
  <c r="X62" i="8"/>
  <c r="X61" i="8"/>
  <c r="X60" i="8"/>
  <c r="X59" i="8"/>
  <c r="U59" i="8"/>
  <c r="R64" i="8"/>
  <c r="R63" i="8"/>
  <c r="R62" i="8"/>
  <c r="R61" i="8"/>
  <c r="R60" i="8"/>
  <c r="R59" i="8"/>
  <c r="AA49" i="8"/>
  <c r="X54" i="8"/>
  <c r="X53" i="8"/>
  <c r="X52" i="8"/>
  <c r="X51" i="8"/>
  <c r="X50" i="8"/>
  <c r="X49" i="8"/>
  <c r="U49" i="8"/>
  <c r="R54" i="8"/>
  <c r="R53" i="8"/>
  <c r="R52" i="8"/>
  <c r="R51" i="8"/>
  <c r="R50" i="8"/>
  <c r="R49" i="8"/>
  <c r="AA39" i="8"/>
  <c r="X44" i="8"/>
  <c r="X43" i="8"/>
  <c r="X42" i="8"/>
  <c r="X41" i="8"/>
  <c r="X40" i="8"/>
  <c r="X39" i="8"/>
  <c r="U39" i="8"/>
  <c r="R44" i="8"/>
  <c r="R43" i="8"/>
  <c r="R42" i="8"/>
  <c r="R41" i="8"/>
  <c r="R40" i="8"/>
  <c r="R39" i="8"/>
  <c r="AA29" i="8"/>
  <c r="X34" i="8"/>
  <c r="X33" i="8"/>
  <c r="X32" i="8"/>
  <c r="X31" i="8"/>
  <c r="X30" i="8"/>
  <c r="X29" i="8"/>
  <c r="U29" i="8"/>
  <c r="R34" i="8"/>
  <c r="R33" i="8"/>
  <c r="R32" i="8"/>
  <c r="R31" i="8"/>
  <c r="R30" i="8"/>
  <c r="R29" i="8"/>
  <c r="AA19" i="8"/>
  <c r="U19" i="8"/>
  <c r="X24" i="8"/>
  <c r="X23" i="8"/>
  <c r="X22" i="8"/>
  <c r="X21" i="8"/>
  <c r="X20" i="8"/>
  <c r="X19" i="8"/>
  <c r="R22" i="8"/>
  <c r="R21" i="8"/>
  <c r="R20" i="8"/>
  <c r="R19" i="8"/>
  <c r="R24" i="8"/>
  <c r="R23" i="8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R44" i="6" s="1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U26" i="6" s="1"/>
  <c r="Q25" i="6"/>
  <c r="Q24" i="6"/>
  <c r="Q23" i="6"/>
  <c r="Q22" i="6"/>
  <c r="Q21" i="6"/>
  <c r="Q20" i="6"/>
  <c r="Q19" i="6"/>
  <c r="Q18" i="6"/>
  <c r="Q17" i="6"/>
  <c r="Q16" i="6"/>
  <c r="Q15" i="6"/>
  <c r="Q14" i="6"/>
  <c r="F8" i="2"/>
  <c r="AK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F9" i="2"/>
  <c r="AK9" i="2"/>
  <c r="G16" i="8" s="1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F10" i="2"/>
  <c r="AK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F11" i="2"/>
  <c r="AK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F12" i="2"/>
  <c r="AK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F13" i="2"/>
  <c r="AK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F14" i="2"/>
  <c r="AK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F15" i="2"/>
  <c r="AK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F16" i="2"/>
  <c r="AK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F17" i="2"/>
  <c r="AK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F18" i="2"/>
  <c r="AK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F19" i="2"/>
  <c r="AK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F20" i="2"/>
  <c r="AH20" i="2"/>
  <c r="BA20" i="2" s="1"/>
  <c r="AK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F21" i="2"/>
  <c r="AH21" i="2"/>
  <c r="BA21" i="2" s="1"/>
  <c r="AK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F22" i="2"/>
  <c r="AH22" i="2"/>
  <c r="BA22" i="2" s="1"/>
  <c r="AK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F23" i="2"/>
  <c r="AH23" i="2"/>
  <c r="BA23" i="2" s="1"/>
  <c r="AK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F24" i="2"/>
  <c r="AH24" i="2"/>
  <c r="BA24" i="2" s="1"/>
  <c r="AK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F25" i="2"/>
  <c r="AH25" i="2"/>
  <c r="BA25" i="2" s="1"/>
  <c r="AK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F26" i="2"/>
  <c r="AH26" i="2"/>
  <c r="BA26" i="2" s="1"/>
  <c r="AK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F27" i="2"/>
  <c r="AH27" i="2"/>
  <c r="BA27" i="2" s="1"/>
  <c r="AK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F28" i="2"/>
  <c r="AH28" i="2"/>
  <c r="BA28" i="2" s="1"/>
  <c r="AK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F29" i="2"/>
  <c r="AH29" i="2"/>
  <c r="BA29" i="2" s="1"/>
  <c r="AK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F30" i="2"/>
  <c r="AH30" i="2"/>
  <c r="BA30" i="2" s="1"/>
  <c r="AK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F31" i="2"/>
  <c r="AH31" i="2"/>
  <c r="BA31" i="2" s="1"/>
  <c r="AK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F32" i="2"/>
  <c r="AH32" i="2"/>
  <c r="BA32" i="2" s="1"/>
  <c r="AK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F33" i="2"/>
  <c r="AH33" i="2"/>
  <c r="BA33" i="2" s="1"/>
  <c r="AK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F34" i="2"/>
  <c r="AH34" i="2"/>
  <c r="BA34" i="2" s="1"/>
  <c r="AK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F35" i="2"/>
  <c r="AH35" i="2"/>
  <c r="BA35" i="2" s="1"/>
  <c r="AK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F36" i="2"/>
  <c r="AH36" i="2"/>
  <c r="BA36" i="2" s="1"/>
  <c r="AK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F37" i="2"/>
  <c r="AH37" i="2"/>
  <c r="BA37" i="2" s="1"/>
  <c r="AK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F38" i="2"/>
  <c r="AH38" i="2"/>
  <c r="BA38" i="2" s="1"/>
  <c r="AK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F39" i="2"/>
  <c r="AH39" i="2"/>
  <c r="BA39" i="2" s="1"/>
  <c r="AK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F40" i="2"/>
  <c r="AH40" i="2"/>
  <c r="BA40" i="2" s="1"/>
  <c r="AK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F41" i="2"/>
  <c r="AH41" i="2"/>
  <c r="BA41" i="2" s="1"/>
  <c r="AK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F42" i="2"/>
  <c r="AH42" i="2"/>
  <c r="BA42" i="2" s="1"/>
  <c r="AK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F43" i="2"/>
  <c r="AH43" i="2"/>
  <c r="BA43" i="2" s="1"/>
  <c r="AK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F44" i="2"/>
  <c r="AH44" i="2"/>
  <c r="BA44" i="2" s="1"/>
  <c r="AK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F45" i="2"/>
  <c r="AH45" i="2"/>
  <c r="BA45" i="2" s="1"/>
  <c r="AK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F46" i="2"/>
  <c r="AH46" i="2"/>
  <c r="BA46" i="2" s="1"/>
  <c r="AK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F47" i="2"/>
  <c r="AH47" i="2"/>
  <c r="BA47" i="2" s="1"/>
  <c r="AK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F48" i="2"/>
  <c r="AH48" i="2"/>
  <c r="BA48" i="2" s="1"/>
  <c r="AK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F49" i="2"/>
  <c r="AH49" i="2"/>
  <c r="BA49" i="2" s="1"/>
  <c r="AK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F50" i="2"/>
  <c r="AH50" i="2"/>
  <c r="BA50" i="2" s="1"/>
  <c r="AK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F51" i="2"/>
  <c r="AH51" i="2"/>
  <c r="BA51" i="2" s="1"/>
  <c r="AK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F52" i="2"/>
  <c r="AH52" i="2"/>
  <c r="BA52" i="2" s="1"/>
  <c r="AK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F53" i="2"/>
  <c r="AH53" i="2"/>
  <c r="BA53" i="2" s="1"/>
  <c r="AK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F54" i="2"/>
  <c r="AH54" i="2"/>
  <c r="BA54" i="2" s="1"/>
  <c r="AK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F55" i="2"/>
  <c r="AH55" i="2"/>
  <c r="BA55" i="2" s="1"/>
  <c r="AK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F56" i="2"/>
  <c r="AH56" i="2"/>
  <c r="BA56" i="2" s="1"/>
  <c r="AK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F57" i="2"/>
  <c r="AH57" i="2"/>
  <c r="BA57" i="2" s="1"/>
  <c r="AK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F58" i="2"/>
  <c r="AH58" i="2"/>
  <c r="BA58" i="2" s="1"/>
  <c r="AK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F59" i="2"/>
  <c r="AH59" i="2"/>
  <c r="BA59" i="2" s="1"/>
  <c r="AK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F60" i="2"/>
  <c r="AH60" i="2"/>
  <c r="BA60" i="2" s="1"/>
  <c r="AK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F61" i="2"/>
  <c r="AH61" i="2"/>
  <c r="BA61" i="2" s="1"/>
  <c r="AK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F62" i="2"/>
  <c r="AH62" i="2"/>
  <c r="BA62" i="2" s="1"/>
  <c r="AK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F63" i="2"/>
  <c r="AH63" i="2"/>
  <c r="BA63" i="2" s="1"/>
  <c r="AK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F64" i="2"/>
  <c r="AH64" i="2"/>
  <c r="BA64" i="2" s="1"/>
  <c r="AK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F65" i="2"/>
  <c r="AH65" i="2"/>
  <c r="BA65" i="2" s="1"/>
  <c r="AK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F66" i="2"/>
  <c r="AH66" i="2"/>
  <c r="BA66" i="2" s="1"/>
  <c r="AK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F67" i="2"/>
  <c r="AH67" i="2"/>
  <c r="BA67" i="2" s="1"/>
  <c r="AK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F68" i="2"/>
  <c r="AH68" i="2"/>
  <c r="BA68" i="2" s="1"/>
  <c r="AK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F69" i="2"/>
  <c r="AH69" i="2"/>
  <c r="BA69" i="2" s="1"/>
  <c r="AK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F70" i="2"/>
  <c r="AH70" i="2"/>
  <c r="BA70" i="2" s="1"/>
  <c r="AK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F71" i="2"/>
  <c r="AH71" i="2"/>
  <c r="BA71" i="2" s="1"/>
  <c r="AK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F72" i="2"/>
  <c r="AH72" i="2"/>
  <c r="BA72" i="2" s="1"/>
  <c r="AK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F73" i="2"/>
  <c r="AH73" i="2"/>
  <c r="BA73" i="2" s="1"/>
  <c r="AK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F74" i="2"/>
  <c r="AH74" i="2"/>
  <c r="BA74" i="2" s="1"/>
  <c r="AK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F75" i="2"/>
  <c r="AH75" i="2"/>
  <c r="BA75" i="2" s="1"/>
  <c r="AK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F76" i="2"/>
  <c r="AH76" i="2"/>
  <c r="BA76" i="2" s="1"/>
  <c r="AK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F77" i="2"/>
  <c r="AH77" i="2"/>
  <c r="BA77" i="2" s="1"/>
  <c r="AK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F78" i="2"/>
  <c r="AH78" i="2"/>
  <c r="BA78" i="2" s="1"/>
  <c r="AK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F79" i="2"/>
  <c r="AH79" i="2"/>
  <c r="BA79" i="2" s="1"/>
  <c r="AK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F80" i="2"/>
  <c r="AH80" i="2"/>
  <c r="BA80" i="2" s="1"/>
  <c r="AK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F81" i="2"/>
  <c r="AH81" i="2"/>
  <c r="BA81" i="2" s="1"/>
  <c r="AK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F82" i="2"/>
  <c r="AH82" i="2"/>
  <c r="BA82" i="2" s="1"/>
  <c r="AK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F83" i="2"/>
  <c r="AH83" i="2"/>
  <c r="BA83" i="2" s="1"/>
  <c r="AK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F84" i="2"/>
  <c r="AH84" i="2"/>
  <c r="BA84" i="2" s="1"/>
  <c r="AK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F85" i="2"/>
  <c r="AH85" i="2"/>
  <c r="BA85" i="2" s="1"/>
  <c r="AK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F86" i="2"/>
  <c r="AH86" i="2"/>
  <c r="BA86" i="2" s="1"/>
  <c r="AK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F87" i="2"/>
  <c r="AH87" i="2"/>
  <c r="BA87" i="2" s="1"/>
  <c r="AK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F88" i="2"/>
  <c r="AH88" i="2"/>
  <c r="BA88" i="2" s="1"/>
  <c r="AK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F89" i="2"/>
  <c r="AH89" i="2"/>
  <c r="BA89" i="2" s="1"/>
  <c r="AK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F90" i="2"/>
  <c r="AH90" i="2"/>
  <c r="BA90" i="2" s="1"/>
  <c r="AK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F91" i="2"/>
  <c r="AH91" i="2"/>
  <c r="BA91" i="2" s="1"/>
  <c r="AK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F92" i="2"/>
  <c r="AH92" i="2"/>
  <c r="BA92" i="2" s="1"/>
  <c r="AK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F93" i="2"/>
  <c r="AH93" i="2"/>
  <c r="BA93" i="2" s="1"/>
  <c r="AK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F94" i="2"/>
  <c r="AH94" i="2"/>
  <c r="BA94" i="2" s="1"/>
  <c r="AK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F95" i="2"/>
  <c r="AH95" i="2"/>
  <c r="BA95" i="2" s="1"/>
  <c r="AK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F96" i="2"/>
  <c r="AH96" i="2"/>
  <c r="BA96" i="2" s="1"/>
  <c r="AK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F97" i="2"/>
  <c r="AH97" i="2"/>
  <c r="BA97" i="2" s="1"/>
  <c r="AK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F98" i="2"/>
  <c r="AH98" i="2"/>
  <c r="BA98" i="2" s="1"/>
  <c r="AK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F99" i="2"/>
  <c r="AH99" i="2"/>
  <c r="BA99" i="2" s="1"/>
  <c r="AK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F100" i="2"/>
  <c r="AH100" i="2"/>
  <c r="BA100" i="2" s="1"/>
  <c r="AK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F101" i="2"/>
  <c r="AH101" i="2"/>
  <c r="BA101" i="2" s="1"/>
  <c r="AK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F102" i="2"/>
  <c r="AH102" i="2"/>
  <c r="BA102" i="2" s="1"/>
  <c r="AK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F103" i="2"/>
  <c r="AH103" i="2"/>
  <c r="BA103" i="2" s="1"/>
  <c r="AK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F104" i="2"/>
  <c r="AH104" i="2"/>
  <c r="BA104" i="2" s="1"/>
  <c r="AK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F105" i="2"/>
  <c r="AH105" i="2"/>
  <c r="BA105" i="2" s="1"/>
  <c r="AK105" i="2"/>
  <c r="AN105" i="2"/>
  <c r="AO105" i="2"/>
  <c r="AP105" i="2"/>
  <c r="AQ105" i="2"/>
  <c r="AR105" i="2"/>
  <c r="AS105" i="2"/>
  <c r="AT105" i="2"/>
  <c r="AU105" i="2"/>
  <c r="AV105" i="2"/>
  <c r="AW105" i="2"/>
  <c r="AX105" i="2"/>
  <c r="AY105" i="2"/>
  <c r="AZ105" i="2"/>
  <c r="F106" i="2"/>
  <c r="AH106" i="2"/>
  <c r="BA106" i="2" s="1"/>
  <c r="AK106" i="2"/>
  <c r="AN106" i="2"/>
  <c r="AO106" i="2"/>
  <c r="AP106" i="2"/>
  <c r="AQ106" i="2"/>
  <c r="AR106" i="2"/>
  <c r="AS106" i="2"/>
  <c r="AT106" i="2"/>
  <c r="AU106" i="2"/>
  <c r="AV106" i="2"/>
  <c r="AW106" i="2"/>
  <c r="AX106" i="2"/>
  <c r="AY106" i="2"/>
  <c r="AZ106" i="2"/>
  <c r="F107" i="2"/>
  <c r="AH107" i="2"/>
  <c r="BA107" i="2" s="1"/>
  <c r="AK107" i="2"/>
  <c r="AN107" i="2"/>
  <c r="AO107" i="2"/>
  <c r="AP107" i="2"/>
  <c r="AQ107" i="2"/>
  <c r="AR107" i="2"/>
  <c r="AS107" i="2"/>
  <c r="AT107" i="2"/>
  <c r="AU107" i="2"/>
  <c r="AV107" i="2"/>
  <c r="AW107" i="2"/>
  <c r="AX107" i="2"/>
  <c r="AY107" i="2"/>
  <c r="AZ107" i="2"/>
  <c r="F108" i="2"/>
  <c r="AH108" i="2"/>
  <c r="BA108" i="2" s="1"/>
  <c r="AK108" i="2"/>
  <c r="AN108" i="2"/>
  <c r="AO108" i="2"/>
  <c r="AP108" i="2"/>
  <c r="AQ108" i="2"/>
  <c r="AR108" i="2"/>
  <c r="AS108" i="2"/>
  <c r="AT108" i="2"/>
  <c r="AU108" i="2"/>
  <c r="AV108" i="2"/>
  <c r="AW108" i="2"/>
  <c r="AX108" i="2"/>
  <c r="AY108" i="2"/>
  <c r="AZ108" i="2"/>
  <c r="F109" i="2"/>
  <c r="AH109" i="2"/>
  <c r="BA109" i="2" s="1"/>
  <c r="AK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F110" i="2"/>
  <c r="AH110" i="2"/>
  <c r="BA110" i="2" s="1"/>
  <c r="AK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F111" i="2"/>
  <c r="AH111" i="2"/>
  <c r="BA111" i="2" s="1"/>
  <c r="AK111" i="2"/>
  <c r="AN111" i="2"/>
  <c r="AO111" i="2"/>
  <c r="AP111" i="2"/>
  <c r="AQ111" i="2"/>
  <c r="AR111" i="2"/>
  <c r="AS111" i="2"/>
  <c r="AT111" i="2"/>
  <c r="AU111" i="2"/>
  <c r="AV111" i="2"/>
  <c r="AW111" i="2"/>
  <c r="AX111" i="2"/>
  <c r="AY111" i="2"/>
  <c r="AZ111" i="2"/>
  <c r="F112" i="2"/>
  <c r="AH112" i="2"/>
  <c r="BA112" i="2" s="1"/>
  <c r="AK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F113" i="2"/>
  <c r="AH113" i="2"/>
  <c r="BA113" i="2" s="1"/>
  <c r="AK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F114" i="2"/>
  <c r="AH114" i="2"/>
  <c r="BA114" i="2" s="1"/>
  <c r="AK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F115" i="2"/>
  <c r="AH115" i="2"/>
  <c r="BA115" i="2" s="1"/>
  <c r="AK115" i="2"/>
  <c r="AN115" i="2"/>
  <c r="AO115" i="2"/>
  <c r="AP115" i="2"/>
  <c r="AQ115" i="2"/>
  <c r="AR115" i="2"/>
  <c r="AS115" i="2"/>
  <c r="AT115" i="2"/>
  <c r="AU115" i="2"/>
  <c r="AV115" i="2"/>
  <c r="AW115" i="2"/>
  <c r="AX115" i="2"/>
  <c r="AY115" i="2"/>
  <c r="AZ115" i="2"/>
  <c r="F116" i="2"/>
  <c r="AH116" i="2"/>
  <c r="BA116" i="2" s="1"/>
  <c r="AK116" i="2"/>
  <c r="AN116" i="2"/>
  <c r="AO116" i="2"/>
  <c r="AP116" i="2"/>
  <c r="AQ116" i="2"/>
  <c r="AR116" i="2"/>
  <c r="AS116" i="2"/>
  <c r="AT116" i="2"/>
  <c r="AU116" i="2"/>
  <c r="AV116" i="2"/>
  <c r="AW116" i="2"/>
  <c r="AX116" i="2"/>
  <c r="AY116" i="2"/>
  <c r="AZ116" i="2"/>
  <c r="F117" i="2"/>
  <c r="AH117" i="2"/>
  <c r="BA117" i="2" s="1"/>
  <c r="AK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F118" i="2"/>
  <c r="AH118" i="2"/>
  <c r="BA118" i="2" s="1"/>
  <c r="AK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F119" i="2"/>
  <c r="AH119" i="2"/>
  <c r="BA119" i="2" s="1"/>
  <c r="AK119" i="2"/>
  <c r="AN119" i="2"/>
  <c r="AO119" i="2"/>
  <c r="AP119" i="2"/>
  <c r="AQ119" i="2"/>
  <c r="AR119" i="2"/>
  <c r="AS119" i="2"/>
  <c r="AT119" i="2"/>
  <c r="AU119" i="2"/>
  <c r="AV119" i="2"/>
  <c r="AW119" i="2"/>
  <c r="AX119" i="2"/>
  <c r="AY119" i="2"/>
  <c r="AZ119" i="2"/>
  <c r="F120" i="2"/>
  <c r="AH120" i="2"/>
  <c r="BA120" i="2" s="1"/>
  <c r="AK120" i="2"/>
  <c r="AN120" i="2"/>
  <c r="AO120" i="2"/>
  <c r="AP120" i="2"/>
  <c r="AQ120" i="2"/>
  <c r="AR120" i="2"/>
  <c r="AS120" i="2"/>
  <c r="AT120" i="2"/>
  <c r="AU120" i="2"/>
  <c r="AV120" i="2"/>
  <c r="AW120" i="2"/>
  <c r="AX120" i="2"/>
  <c r="AY120" i="2"/>
  <c r="AZ120" i="2"/>
  <c r="F121" i="2"/>
  <c r="AH121" i="2"/>
  <c r="BA121" i="2" s="1"/>
  <c r="AK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F122" i="2"/>
  <c r="AH122" i="2"/>
  <c r="BA122" i="2" s="1"/>
  <c r="AK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F123" i="2"/>
  <c r="AH123" i="2"/>
  <c r="BA123" i="2" s="1"/>
  <c r="AK123" i="2"/>
  <c r="AN123" i="2"/>
  <c r="AO123" i="2"/>
  <c r="AP123" i="2"/>
  <c r="AQ123" i="2"/>
  <c r="AR123" i="2"/>
  <c r="AS123" i="2"/>
  <c r="AT123" i="2"/>
  <c r="AU123" i="2"/>
  <c r="AV123" i="2"/>
  <c r="AW123" i="2"/>
  <c r="AX123" i="2"/>
  <c r="AY123" i="2"/>
  <c r="AZ123" i="2"/>
  <c r="F124" i="2"/>
  <c r="AH124" i="2"/>
  <c r="BA124" i="2" s="1"/>
  <c r="AK124" i="2"/>
  <c r="AN124" i="2"/>
  <c r="AO124" i="2"/>
  <c r="AP124" i="2"/>
  <c r="AQ124" i="2"/>
  <c r="AR124" i="2"/>
  <c r="AS124" i="2"/>
  <c r="AT124" i="2"/>
  <c r="AU124" i="2"/>
  <c r="AV124" i="2"/>
  <c r="AW124" i="2"/>
  <c r="AX124" i="2"/>
  <c r="AY124" i="2"/>
  <c r="AZ124" i="2"/>
  <c r="F125" i="2"/>
  <c r="AH125" i="2"/>
  <c r="BA125" i="2" s="1"/>
  <c r="AK125" i="2"/>
  <c r="AN125" i="2"/>
  <c r="AO125" i="2"/>
  <c r="AP125" i="2"/>
  <c r="AQ125" i="2"/>
  <c r="AR125" i="2"/>
  <c r="AS125" i="2"/>
  <c r="AT125" i="2"/>
  <c r="AU125" i="2"/>
  <c r="AV125" i="2"/>
  <c r="AW125" i="2"/>
  <c r="AX125" i="2"/>
  <c r="AY125" i="2"/>
  <c r="AZ125" i="2"/>
  <c r="F126" i="2"/>
  <c r="AH126" i="2"/>
  <c r="BA126" i="2" s="1"/>
  <c r="AK126" i="2"/>
  <c r="AN126" i="2"/>
  <c r="AO126" i="2"/>
  <c r="AP126" i="2"/>
  <c r="AQ126" i="2"/>
  <c r="AR126" i="2"/>
  <c r="AS126" i="2"/>
  <c r="AT126" i="2"/>
  <c r="AU126" i="2"/>
  <c r="AV126" i="2"/>
  <c r="AW126" i="2"/>
  <c r="AX126" i="2"/>
  <c r="AY126" i="2"/>
  <c r="AZ126" i="2"/>
  <c r="F127" i="2"/>
  <c r="AH127" i="2"/>
  <c r="BA127" i="2" s="1"/>
  <c r="AK127" i="2"/>
  <c r="AN127" i="2"/>
  <c r="AO127" i="2"/>
  <c r="AP127" i="2"/>
  <c r="AQ127" i="2"/>
  <c r="AR127" i="2"/>
  <c r="AS127" i="2"/>
  <c r="AT127" i="2"/>
  <c r="AU127" i="2"/>
  <c r="AV127" i="2"/>
  <c r="AW127" i="2"/>
  <c r="AX127" i="2"/>
  <c r="AY127" i="2"/>
  <c r="AZ127" i="2"/>
  <c r="F128" i="2"/>
  <c r="AH128" i="2"/>
  <c r="BA128" i="2" s="1"/>
  <c r="AK128" i="2"/>
  <c r="AN128" i="2"/>
  <c r="AO128" i="2"/>
  <c r="AP128" i="2"/>
  <c r="AQ128" i="2"/>
  <c r="AR128" i="2"/>
  <c r="AS128" i="2"/>
  <c r="AT128" i="2"/>
  <c r="AU128" i="2"/>
  <c r="AV128" i="2"/>
  <c r="AW128" i="2"/>
  <c r="AX128" i="2"/>
  <c r="AY128" i="2"/>
  <c r="AZ128" i="2"/>
  <c r="F129" i="2"/>
  <c r="AH129" i="2"/>
  <c r="BA129" i="2" s="1"/>
  <c r="AK129" i="2"/>
  <c r="AN129" i="2"/>
  <c r="AO129" i="2"/>
  <c r="AP129" i="2"/>
  <c r="AQ129" i="2"/>
  <c r="AR129" i="2"/>
  <c r="AS129" i="2"/>
  <c r="AT129" i="2"/>
  <c r="AU129" i="2"/>
  <c r="AV129" i="2"/>
  <c r="AW129" i="2"/>
  <c r="AX129" i="2"/>
  <c r="AY129" i="2"/>
  <c r="AZ129" i="2"/>
  <c r="F130" i="2"/>
  <c r="AH130" i="2"/>
  <c r="BA130" i="2" s="1"/>
  <c r="AK130" i="2"/>
  <c r="AN130" i="2"/>
  <c r="AO130" i="2"/>
  <c r="AP130" i="2"/>
  <c r="AQ130" i="2"/>
  <c r="AR130" i="2"/>
  <c r="AS130" i="2"/>
  <c r="AT130" i="2"/>
  <c r="AU130" i="2"/>
  <c r="AV130" i="2"/>
  <c r="AW130" i="2"/>
  <c r="AX130" i="2"/>
  <c r="AY130" i="2"/>
  <c r="AZ130" i="2"/>
  <c r="F131" i="2"/>
  <c r="AH131" i="2"/>
  <c r="BA131" i="2" s="1"/>
  <c r="AK131" i="2"/>
  <c r="AN131" i="2"/>
  <c r="AO131" i="2"/>
  <c r="AP131" i="2"/>
  <c r="AQ131" i="2"/>
  <c r="AR131" i="2"/>
  <c r="AS131" i="2"/>
  <c r="AT131" i="2"/>
  <c r="AU131" i="2"/>
  <c r="AV131" i="2"/>
  <c r="AW131" i="2"/>
  <c r="AX131" i="2"/>
  <c r="AY131" i="2"/>
  <c r="AZ131" i="2"/>
  <c r="F132" i="2"/>
  <c r="AH132" i="2"/>
  <c r="BA132" i="2" s="1"/>
  <c r="AK132" i="2"/>
  <c r="AN132" i="2"/>
  <c r="AO132" i="2"/>
  <c r="AP132" i="2"/>
  <c r="AQ132" i="2"/>
  <c r="AR132" i="2"/>
  <c r="AS132" i="2"/>
  <c r="AT132" i="2"/>
  <c r="AU132" i="2"/>
  <c r="AV132" i="2"/>
  <c r="AW132" i="2"/>
  <c r="AX132" i="2"/>
  <c r="AY132" i="2"/>
  <c r="AZ132" i="2"/>
  <c r="F133" i="2"/>
  <c r="AH133" i="2"/>
  <c r="BA133" i="2" s="1"/>
  <c r="AK133" i="2"/>
  <c r="AN133" i="2"/>
  <c r="AO133" i="2"/>
  <c r="AP133" i="2"/>
  <c r="AQ133" i="2"/>
  <c r="AR133" i="2"/>
  <c r="AS133" i="2"/>
  <c r="AT133" i="2"/>
  <c r="AU133" i="2"/>
  <c r="AV133" i="2"/>
  <c r="AW133" i="2"/>
  <c r="AX133" i="2"/>
  <c r="AY133" i="2"/>
  <c r="AZ133" i="2"/>
  <c r="F134" i="2"/>
  <c r="AH134" i="2"/>
  <c r="BA134" i="2" s="1"/>
  <c r="AK134" i="2"/>
  <c r="AN134" i="2"/>
  <c r="AO134" i="2"/>
  <c r="AP134" i="2"/>
  <c r="AQ134" i="2"/>
  <c r="AR134" i="2"/>
  <c r="AS134" i="2"/>
  <c r="AT134" i="2"/>
  <c r="AU134" i="2"/>
  <c r="AV134" i="2"/>
  <c r="AW134" i="2"/>
  <c r="AX134" i="2"/>
  <c r="AY134" i="2"/>
  <c r="AZ134" i="2"/>
  <c r="F135" i="2"/>
  <c r="AH135" i="2"/>
  <c r="BA135" i="2" s="1"/>
  <c r="AK135" i="2"/>
  <c r="AN135" i="2"/>
  <c r="AO135" i="2"/>
  <c r="AP135" i="2"/>
  <c r="AQ135" i="2"/>
  <c r="AR135" i="2"/>
  <c r="AS135" i="2"/>
  <c r="AT135" i="2"/>
  <c r="AU135" i="2"/>
  <c r="AV135" i="2"/>
  <c r="AW135" i="2"/>
  <c r="AX135" i="2"/>
  <c r="AY135" i="2"/>
  <c r="AZ135" i="2"/>
  <c r="F136" i="2"/>
  <c r="AH136" i="2"/>
  <c r="BA136" i="2" s="1"/>
  <c r="AK136" i="2"/>
  <c r="AN136" i="2"/>
  <c r="AO136" i="2"/>
  <c r="AP136" i="2"/>
  <c r="AQ136" i="2"/>
  <c r="AR136" i="2"/>
  <c r="AS136" i="2"/>
  <c r="AT136" i="2"/>
  <c r="AU136" i="2"/>
  <c r="AV136" i="2"/>
  <c r="AW136" i="2"/>
  <c r="AX136" i="2"/>
  <c r="AY136" i="2"/>
  <c r="AZ136" i="2"/>
  <c r="F137" i="2"/>
  <c r="AH137" i="2"/>
  <c r="BA137" i="2" s="1"/>
  <c r="AK137" i="2"/>
  <c r="AN137" i="2"/>
  <c r="AO137" i="2"/>
  <c r="AP137" i="2"/>
  <c r="AQ137" i="2"/>
  <c r="AR137" i="2"/>
  <c r="AS137" i="2"/>
  <c r="AT137" i="2"/>
  <c r="AU137" i="2"/>
  <c r="AV137" i="2"/>
  <c r="AW137" i="2"/>
  <c r="AX137" i="2"/>
  <c r="AY137" i="2"/>
  <c r="AZ137" i="2"/>
  <c r="F138" i="2"/>
  <c r="AH138" i="2"/>
  <c r="BA138" i="2" s="1"/>
  <c r="AK138" i="2"/>
  <c r="AN138" i="2"/>
  <c r="AO138" i="2"/>
  <c r="AP138" i="2"/>
  <c r="AQ138" i="2"/>
  <c r="AR138" i="2"/>
  <c r="AS138" i="2"/>
  <c r="AT138" i="2"/>
  <c r="AU138" i="2"/>
  <c r="AV138" i="2"/>
  <c r="AW138" i="2"/>
  <c r="AX138" i="2"/>
  <c r="AY138" i="2"/>
  <c r="AZ138" i="2"/>
  <c r="F139" i="2"/>
  <c r="AH139" i="2"/>
  <c r="BA139" i="2" s="1"/>
  <c r="AK139" i="2"/>
  <c r="AN139" i="2"/>
  <c r="AO139" i="2"/>
  <c r="AP139" i="2"/>
  <c r="AQ139" i="2"/>
  <c r="AR139" i="2"/>
  <c r="AS139" i="2"/>
  <c r="AT139" i="2"/>
  <c r="AU139" i="2"/>
  <c r="AV139" i="2"/>
  <c r="AW139" i="2"/>
  <c r="AX139" i="2"/>
  <c r="AY139" i="2"/>
  <c r="AZ139" i="2"/>
  <c r="F140" i="2"/>
  <c r="AH140" i="2"/>
  <c r="BA140" i="2" s="1"/>
  <c r="AK140" i="2"/>
  <c r="AN140" i="2"/>
  <c r="AO140" i="2"/>
  <c r="AP140" i="2"/>
  <c r="AQ140" i="2"/>
  <c r="AR140" i="2"/>
  <c r="AS140" i="2"/>
  <c r="AT140" i="2"/>
  <c r="AU140" i="2"/>
  <c r="AV140" i="2"/>
  <c r="AW140" i="2"/>
  <c r="AX140" i="2"/>
  <c r="AY140" i="2"/>
  <c r="AZ140" i="2"/>
  <c r="F141" i="2"/>
  <c r="AH141" i="2"/>
  <c r="BA141" i="2" s="1"/>
  <c r="AK141" i="2"/>
  <c r="AN141" i="2"/>
  <c r="AO141" i="2"/>
  <c r="AP141" i="2"/>
  <c r="AQ141" i="2"/>
  <c r="AR141" i="2"/>
  <c r="AS141" i="2"/>
  <c r="AT141" i="2"/>
  <c r="AU141" i="2"/>
  <c r="AV141" i="2"/>
  <c r="AW141" i="2"/>
  <c r="AX141" i="2"/>
  <c r="AY141" i="2"/>
  <c r="AZ141" i="2"/>
  <c r="F142" i="2"/>
  <c r="AH142" i="2"/>
  <c r="BA142" i="2" s="1"/>
  <c r="AK142" i="2"/>
  <c r="AN142" i="2"/>
  <c r="AO142" i="2"/>
  <c r="AP142" i="2"/>
  <c r="AQ142" i="2"/>
  <c r="AR142" i="2"/>
  <c r="AS142" i="2"/>
  <c r="AT142" i="2"/>
  <c r="AU142" i="2"/>
  <c r="AV142" i="2"/>
  <c r="AW142" i="2"/>
  <c r="AX142" i="2"/>
  <c r="AY142" i="2"/>
  <c r="AZ142" i="2"/>
  <c r="F143" i="2"/>
  <c r="AH143" i="2"/>
  <c r="BA143" i="2" s="1"/>
  <c r="AK143" i="2"/>
  <c r="AN143" i="2"/>
  <c r="AO143" i="2"/>
  <c r="AP143" i="2"/>
  <c r="AQ143" i="2"/>
  <c r="AR143" i="2"/>
  <c r="AS143" i="2"/>
  <c r="AT143" i="2"/>
  <c r="AU143" i="2"/>
  <c r="AV143" i="2"/>
  <c r="AW143" i="2"/>
  <c r="AX143" i="2"/>
  <c r="AY143" i="2"/>
  <c r="AZ143" i="2"/>
  <c r="F144" i="2"/>
  <c r="AH144" i="2"/>
  <c r="BA144" i="2" s="1"/>
  <c r="AK144" i="2"/>
  <c r="AN144" i="2"/>
  <c r="AO144" i="2"/>
  <c r="AP144" i="2"/>
  <c r="AQ144" i="2"/>
  <c r="AR144" i="2"/>
  <c r="AS144" i="2"/>
  <c r="AT144" i="2"/>
  <c r="AU144" i="2"/>
  <c r="AV144" i="2"/>
  <c r="AW144" i="2"/>
  <c r="AX144" i="2"/>
  <c r="AY144" i="2"/>
  <c r="AZ144" i="2"/>
  <c r="F145" i="2"/>
  <c r="AH145" i="2"/>
  <c r="BA145" i="2" s="1"/>
  <c r="AK145" i="2"/>
  <c r="AN145" i="2"/>
  <c r="AO145" i="2"/>
  <c r="AP145" i="2"/>
  <c r="AQ145" i="2"/>
  <c r="AR145" i="2"/>
  <c r="AS145" i="2"/>
  <c r="AT145" i="2"/>
  <c r="AU145" i="2"/>
  <c r="AV145" i="2"/>
  <c r="AW145" i="2"/>
  <c r="AX145" i="2"/>
  <c r="AY145" i="2"/>
  <c r="AZ145" i="2"/>
  <c r="F146" i="2"/>
  <c r="AH146" i="2"/>
  <c r="BA146" i="2" s="1"/>
  <c r="AK146" i="2"/>
  <c r="AN146" i="2"/>
  <c r="AO146" i="2"/>
  <c r="AP146" i="2"/>
  <c r="AQ146" i="2"/>
  <c r="AR146" i="2"/>
  <c r="AS146" i="2"/>
  <c r="AT146" i="2"/>
  <c r="AU146" i="2"/>
  <c r="AV146" i="2"/>
  <c r="AW146" i="2"/>
  <c r="AX146" i="2"/>
  <c r="AY146" i="2"/>
  <c r="AZ146" i="2"/>
  <c r="F147" i="2"/>
  <c r="AH147" i="2"/>
  <c r="BA147" i="2" s="1"/>
  <c r="AK147" i="2"/>
  <c r="AN147" i="2"/>
  <c r="AO147" i="2"/>
  <c r="AP147" i="2"/>
  <c r="AQ147" i="2"/>
  <c r="AR147" i="2"/>
  <c r="AS147" i="2"/>
  <c r="AT147" i="2"/>
  <c r="AU147" i="2"/>
  <c r="AV147" i="2"/>
  <c r="AW147" i="2"/>
  <c r="AX147" i="2"/>
  <c r="AY147" i="2"/>
  <c r="AZ147" i="2"/>
  <c r="F148" i="2"/>
  <c r="AH148" i="2"/>
  <c r="BA148" i="2" s="1"/>
  <c r="AK148" i="2"/>
  <c r="AN148" i="2"/>
  <c r="AO148" i="2"/>
  <c r="AP148" i="2"/>
  <c r="AQ148" i="2"/>
  <c r="AR148" i="2"/>
  <c r="AS148" i="2"/>
  <c r="AT148" i="2"/>
  <c r="AU148" i="2"/>
  <c r="AV148" i="2"/>
  <c r="AW148" i="2"/>
  <c r="AX148" i="2"/>
  <c r="AY148" i="2"/>
  <c r="AZ148" i="2"/>
  <c r="F149" i="2"/>
  <c r="AH149" i="2"/>
  <c r="BA149" i="2" s="1"/>
  <c r="AK149" i="2"/>
  <c r="AN149" i="2"/>
  <c r="AO149" i="2"/>
  <c r="AP149" i="2"/>
  <c r="AQ149" i="2"/>
  <c r="AR149" i="2"/>
  <c r="AS149" i="2"/>
  <c r="AT149" i="2"/>
  <c r="AU149" i="2"/>
  <c r="AV149" i="2"/>
  <c r="AW149" i="2"/>
  <c r="AX149" i="2"/>
  <c r="AY149" i="2"/>
  <c r="AZ149" i="2"/>
  <c r="F150" i="2"/>
  <c r="AH150" i="2"/>
  <c r="BA150" i="2" s="1"/>
  <c r="AK150" i="2"/>
  <c r="AN150" i="2"/>
  <c r="AO150" i="2"/>
  <c r="AP150" i="2"/>
  <c r="AQ150" i="2"/>
  <c r="AR150" i="2"/>
  <c r="AS150" i="2"/>
  <c r="AT150" i="2"/>
  <c r="AU150" i="2"/>
  <c r="AV150" i="2"/>
  <c r="AW150" i="2"/>
  <c r="AX150" i="2"/>
  <c r="AY150" i="2"/>
  <c r="AZ150" i="2"/>
  <c r="F151" i="2"/>
  <c r="AH151" i="2"/>
  <c r="BA151" i="2" s="1"/>
  <c r="AK151" i="2"/>
  <c r="AN151" i="2"/>
  <c r="AO151" i="2"/>
  <c r="AP151" i="2"/>
  <c r="AQ151" i="2"/>
  <c r="AR151" i="2"/>
  <c r="AS151" i="2"/>
  <c r="AT151" i="2"/>
  <c r="AU151" i="2"/>
  <c r="AV151" i="2"/>
  <c r="AW151" i="2"/>
  <c r="AX151" i="2"/>
  <c r="AY151" i="2"/>
  <c r="AZ151" i="2"/>
  <c r="F152" i="2"/>
  <c r="AH152" i="2"/>
  <c r="BA152" i="2" s="1"/>
  <c r="AK152" i="2"/>
  <c r="AN152" i="2"/>
  <c r="AO152" i="2"/>
  <c r="AP152" i="2"/>
  <c r="AQ152" i="2"/>
  <c r="AR152" i="2"/>
  <c r="AS152" i="2"/>
  <c r="AT152" i="2"/>
  <c r="AU152" i="2"/>
  <c r="AV152" i="2"/>
  <c r="AW152" i="2"/>
  <c r="AX152" i="2"/>
  <c r="AY152" i="2"/>
  <c r="AZ152" i="2"/>
  <c r="F153" i="2"/>
  <c r="AH153" i="2"/>
  <c r="BA153" i="2" s="1"/>
  <c r="AK153" i="2"/>
  <c r="AN153" i="2"/>
  <c r="AO153" i="2"/>
  <c r="AP153" i="2"/>
  <c r="AQ153" i="2"/>
  <c r="AR153" i="2"/>
  <c r="AS153" i="2"/>
  <c r="AT153" i="2"/>
  <c r="AU153" i="2"/>
  <c r="AV153" i="2"/>
  <c r="AW153" i="2"/>
  <c r="AX153" i="2"/>
  <c r="AY153" i="2"/>
  <c r="AZ153" i="2"/>
  <c r="F154" i="2"/>
  <c r="AH154" i="2"/>
  <c r="BA154" i="2" s="1"/>
  <c r="AK154" i="2"/>
  <c r="AN154" i="2"/>
  <c r="AO154" i="2"/>
  <c r="AP154" i="2"/>
  <c r="AQ154" i="2"/>
  <c r="AR154" i="2"/>
  <c r="AS154" i="2"/>
  <c r="AT154" i="2"/>
  <c r="AU154" i="2"/>
  <c r="AV154" i="2"/>
  <c r="AW154" i="2"/>
  <c r="AX154" i="2"/>
  <c r="AY154" i="2"/>
  <c r="AZ154" i="2"/>
  <c r="F155" i="2"/>
  <c r="AH155" i="2"/>
  <c r="BA155" i="2" s="1"/>
  <c r="AK155" i="2"/>
  <c r="AN155" i="2"/>
  <c r="AO155" i="2"/>
  <c r="AP155" i="2"/>
  <c r="AQ155" i="2"/>
  <c r="AR155" i="2"/>
  <c r="AS155" i="2"/>
  <c r="AT155" i="2"/>
  <c r="AU155" i="2"/>
  <c r="AV155" i="2"/>
  <c r="AW155" i="2"/>
  <c r="AX155" i="2"/>
  <c r="AY155" i="2"/>
  <c r="AZ155" i="2"/>
  <c r="F156" i="2"/>
  <c r="AH156" i="2"/>
  <c r="BA156" i="2" s="1"/>
  <c r="AK156" i="2"/>
  <c r="AN156" i="2"/>
  <c r="AO156" i="2"/>
  <c r="AP156" i="2"/>
  <c r="AQ156" i="2"/>
  <c r="AR156" i="2"/>
  <c r="AS156" i="2"/>
  <c r="AT156" i="2"/>
  <c r="AU156" i="2"/>
  <c r="AV156" i="2"/>
  <c r="AW156" i="2"/>
  <c r="AX156" i="2"/>
  <c r="AY156" i="2"/>
  <c r="AZ156" i="2"/>
  <c r="F157" i="2"/>
  <c r="AH157" i="2"/>
  <c r="BA157" i="2" s="1"/>
  <c r="AK157" i="2"/>
  <c r="AN157" i="2"/>
  <c r="AO157" i="2"/>
  <c r="AP157" i="2"/>
  <c r="AQ157" i="2"/>
  <c r="AR157" i="2"/>
  <c r="AS157" i="2"/>
  <c r="AT157" i="2"/>
  <c r="AU157" i="2"/>
  <c r="AV157" i="2"/>
  <c r="AW157" i="2"/>
  <c r="AX157" i="2"/>
  <c r="AY157" i="2"/>
  <c r="AZ157" i="2"/>
  <c r="F158" i="2"/>
  <c r="AH158" i="2"/>
  <c r="BA158" i="2" s="1"/>
  <c r="AK158" i="2"/>
  <c r="AN158" i="2"/>
  <c r="AO158" i="2"/>
  <c r="AP158" i="2"/>
  <c r="AQ158" i="2"/>
  <c r="AR158" i="2"/>
  <c r="AS158" i="2"/>
  <c r="AT158" i="2"/>
  <c r="AU158" i="2"/>
  <c r="AV158" i="2"/>
  <c r="AW158" i="2"/>
  <c r="AX158" i="2"/>
  <c r="AY158" i="2"/>
  <c r="AZ158" i="2"/>
  <c r="F159" i="2"/>
  <c r="AH159" i="2"/>
  <c r="BA159" i="2" s="1"/>
  <c r="AK159" i="2"/>
  <c r="AN159" i="2"/>
  <c r="AO159" i="2"/>
  <c r="AP159" i="2"/>
  <c r="AQ159" i="2"/>
  <c r="AR159" i="2"/>
  <c r="AS159" i="2"/>
  <c r="AT159" i="2"/>
  <c r="AU159" i="2"/>
  <c r="AV159" i="2"/>
  <c r="AW159" i="2"/>
  <c r="AX159" i="2"/>
  <c r="AY159" i="2"/>
  <c r="AZ159" i="2"/>
  <c r="F160" i="2"/>
  <c r="AH160" i="2"/>
  <c r="BA160" i="2" s="1"/>
  <c r="AK160" i="2"/>
  <c r="AN160" i="2"/>
  <c r="AO160" i="2"/>
  <c r="AP160" i="2"/>
  <c r="AQ160" i="2"/>
  <c r="AR160" i="2"/>
  <c r="AS160" i="2"/>
  <c r="AT160" i="2"/>
  <c r="AU160" i="2"/>
  <c r="AV160" i="2"/>
  <c r="AW160" i="2"/>
  <c r="AX160" i="2"/>
  <c r="AY160" i="2"/>
  <c r="AZ160" i="2"/>
  <c r="F161" i="2"/>
  <c r="AH161" i="2"/>
  <c r="BA161" i="2" s="1"/>
  <c r="AK161" i="2"/>
  <c r="AN161" i="2"/>
  <c r="AO161" i="2"/>
  <c r="AP161" i="2"/>
  <c r="AQ161" i="2"/>
  <c r="AR161" i="2"/>
  <c r="AS161" i="2"/>
  <c r="AT161" i="2"/>
  <c r="AU161" i="2"/>
  <c r="AV161" i="2"/>
  <c r="AW161" i="2"/>
  <c r="AX161" i="2"/>
  <c r="AY161" i="2"/>
  <c r="AZ161" i="2"/>
  <c r="F162" i="2"/>
  <c r="AH162" i="2"/>
  <c r="BA162" i="2" s="1"/>
  <c r="AK162" i="2"/>
  <c r="AN162" i="2"/>
  <c r="AO162" i="2"/>
  <c r="AP162" i="2"/>
  <c r="AQ162" i="2"/>
  <c r="AR162" i="2"/>
  <c r="AS162" i="2"/>
  <c r="AT162" i="2"/>
  <c r="AU162" i="2"/>
  <c r="AV162" i="2"/>
  <c r="AW162" i="2"/>
  <c r="AX162" i="2"/>
  <c r="AY162" i="2"/>
  <c r="AZ162" i="2"/>
  <c r="F163" i="2"/>
  <c r="AH163" i="2"/>
  <c r="BA163" i="2" s="1"/>
  <c r="AK163" i="2"/>
  <c r="AN163" i="2"/>
  <c r="AO163" i="2"/>
  <c r="AP163" i="2"/>
  <c r="AQ163" i="2"/>
  <c r="AR163" i="2"/>
  <c r="AS163" i="2"/>
  <c r="AT163" i="2"/>
  <c r="AU163" i="2"/>
  <c r="AV163" i="2"/>
  <c r="AW163" i="2"/>
  <c r="AX163" i="2"/>
  <c r="AY163" i="2"/>
  <c r="AZ163" i="2"/>
  <c r="F164" i="2"/>
  <c r="AH164" i="2"/>
  <c r="BA164" i="2" s="1"/>
  <c r="AK164" i="2"/>
  <c r="AN164" i="2"/>
  <c r="AO164" i="2"/>
  <c r="AP164" i="2"/>
  <c r="AQ164" i="2"/>
  <c r="AR164" i="2"/>
  <c r="AS164" i="2"/>
  <c r="AT164" i="2"/>
  <c r="AU164" i="2"/>
  <c r="AV164" i="2"/>
  <c r="AW164" i="2"/>
  <c r="AX164" i="2"/>
  <c r="AY164" i="2"/>
  <c r="AZ164" i="2"/>
  <c r="F165" i="2"/>
  <c r="AH165" i="2"/>
  <c r="BA165" i="2" s="1"/>
  <c r="AK165" i="2"/>
  <c r="AN165" i="2"/>
  <c r="AO165" i="2"/>
  <c r="AP165" i="2"/>
  <c r="AQ165" i="2"/>
  <c r="AR165" i="2"/>
  <c r="AS165" i="2"/>
  <c r="AT165" i="2"/>
  <c r="AU165" i="2"/>
  <c r="AV165" i="2"/>
  <c r="AW165" i="2"/>
  <c r="AX165" i="2"/>
  <c r="AY165" i="2"/>
  <c r="AZ165" i="2"/>
  <c r="F166" i="2"/>
  <c r="AH166" i="2"/>
  <c r="BA166" i="2" s="1"/>
  <c r="AK166" i="2"/>
  <c r="AN166" i="2"/>
  <c r="AO166" i="2"/>
  <c r="AP166" i="2"/>
  <c r="AQ166" i="2"/>
  <c r="AR166" i="2"/>
  <c r="AS166" i="2"/>
  <c r="AT166" i="2"/>
  <c r="AU166" i="2"/>
  <c r="AV166" i="2"/>
  <c r="AW166" i="2"/>
  <c r="AX166" i="2"/>
  <c r="AY166" i="2"/>
  <c r="AZ166" i="2"/>
  <c r="F167" i="2"/>
  <c r="AH167" i="2"/>
  <c r="BA167" i="2" s="1"/>
  <c r="AK167" i="2"/>
  <c r="AN167" i="2"/>
  <c r="AO167" i="2"/>
  <c r="AP167" i="2"/>
  <c r="AQ167" i="2"/>
  <c r="AR167" i="2"/>
  <c r="AS167" i="2"/>
  <c r="AT167" i="2"/>
  <c r="AU167" i="2"/>
  <c r="AV167" i="2"/>
  <c r="AW167" i="2"/>
  <c r="AX167" i="2"/>
  <c r="AY167" i="2"/>
  <c r="AZ167" i="2"/>
  <c r="F168" i="2"/>
  <c r="AH168" i="2"/>
  <c r="BA168" i="2" s="1"/>
  <c r="AK168" i="2"/>
  <c r="AN168" i="2"/>
  <c r="AO168" i="2"/>
  <c r="AP168" i="2"/>
  <c r="AQ168" i="2"/>
  <c r="AR168" i="2"/>
  <c r="AS168" i="2"/>
  <c r="AT168" i="2"/>
  <c r="AU168" i="2"/>
  <c r="AV168" i="2"/>
  <c r="AW168" i="2"/>
  <c r="AX168" i="2"/>
  <c r="AY168" i="2"/>
  <c r="AZ168" i="2"/>
  <c r="F169" i="2"/>
  <c r="AH169" i="2"/>
  <c r="BA169" i="2" s="1"/>
  <c r="AK169" i="2"/>
  <c r="AN169" i="2"/>
  <c r="AO169" i="2"/>
  <c r="AP169" i="2"/>
  <c r="AQ169" i="2"/>
  <c r="AR169" i="2"/>
  <c r="AS169" i="2"/>
  <c r="AT169" i="2"/>
  <c r="AU169" i="2"/>
  <c r="AV169" i="2"/>
  <c r="AW169" i="2"/>
  <c r="AX169" i="2"/>
  <c r="AY169" i="2"/>
  <c r="AZ169" i="2"/>
  <c r="F170" i="2"/>
  <c r="AH170" i="2"/>
  <c r="BA170" i="2" s="1"/>
  <c r="AK170" i="2"/>
  <c r="AN170" i="2"/>
  <c r="AO170" i="2"/>
  <c r="AP170" i="2"/>
  <c r="AQ170" i="2"/>
  <c r="AR170" i="2"/>
  <c r="AS170" i="2"/>
  <c r="AT170" i="2"/>
  <c r="AU170" i="2"/>
  <c r="AV170" i="2"/>
  <c r="AW170" i="2"/>
  <c r="AX170" i="2"/>
  <c r="AY170" i="2"/>
  <c r="AZ170" i="2"/>
  <c r="F171" i="2"/>
  <c r="AH171" i="2"/>
  <c r="BA171" i="2" s="1"/>
  <c r="AK171" i="2"/>
  <c r="AN171" i="2"/>
  <c r="AO171" i="2"/>
  <c r="AP171" i="2"/>
  <c r="AQ171" i="2"/>
  <c r="AR171" i="2"/>
  <c r="AS171" i="2"/>
  <c r="AT171" i="2"/>
  <c r="AU171" i="2"/>
  <c r="AV171" i="2"/>
  <c r="AW171" i="2"/>
  <c r="AX171" i="2"/>
  <c r="AY171" i="2"/>
  <c r="AZ171" i="2"/>
  <c r="F172" i="2"/>
  <c r="AH172" i="2"/>
  <c r="BA172" i="2" s="1"/>
  <c r="AK172" i="2"/>
  <c r="AN172" i="2"/>
  <c r="AO172" i="2"/>
  <c r="AP172" i="2"/>
  <c r="AQ172" i="2"/>
  <c r="AR172" i="2"/>
  <c r="AS172" i="2"/>
  <c r="AT172" i="2"/>
  <c r="AU172" i="2"/>
  <c r="AV172" i="2"/>
  <c r="AW172" i="2"/>
  <c r="AX172" i="2"/>
  <c r="AY172" i="2"/>
  <c r="AZ172" i="2"/>
  <c r="F173" i="2"/>
  <c r="AH173" i="2"/>
  <c r="BA173" i="2" s="1"/>
  <c r="AK173" i="2"/>
  <c r="AN173" i="2"/>
  <c r="AO173" i="2"/>
  <c r="AP173" i="2"/>
  <c r="AQ173" i="2"/>
  <c r="AR173" i="2"/>
  <c r="AS173" i="2"/>
  <c r="AT173" i="2"/>
  <c r="AU173" i="2"/>
  <c r="AV173" i="2"/>
  <c r="AW173" i="2"/>
  <c r="AX173" i="2"/>
  <c r="AY173" i="2"/>
  <c r="AZ173" i="2"/>
  <c r="F174" i="2"/>
  <c r="AH174" i="2"/>
  <c r="BA174" i="2" s="1"/>
  <c r="AK174" i="2"/>
  <c r="AN174" i="2"/>
  <c r="AO174" i="2"/>
  <c r="AP174" i="2"/>
  <c r="AQ174" i="2"/>
  <c r="AR174" i="2"/>
  <c r="AS174" i="2"/>
  <c r="AT174" i="2"/>
  <c r="AU174" i="2"/>
  <c r="AV174" i="2"/>
  <c r="AW174" i="2"/>
  <c r="AX174" i="2"/>
  <c r="AY174" i="2"/>
  <c r="AZ174" i="2"/>
  <c r="F175" i="2"/>
  <c r="AH175" i="2"/>
  <c r="BA175" i="2" s="1"/>
  <c r="AK175" i="2"/>
  <c r="AN175" i="2"/>
  <c r="AO175" i="2"/>
  <c r="AP175" i="2"/>
  <c r="AQ175" i="2"/>
  <c r="AR175" i="2"/>
  <c r="AS175" i="2"/>
  <c r="AT175" i="2"/>
  <c r="AU175" i="2"/>
  <c r="AV175" i="2"/>
  <c r="AW175" i="2"/>
  <c r="AX175" i="2"/>
  <c r="AY175" i="2"/>
  <c r="AZ175" i="2"/>
  <c r="F176" i="2"/>
  <c r="AH176" i="2"/>
  <c r="BA176" i="2" s="1"/>
  <c r="AK176" i="2"/>
  <c r="AN176" i="2"/>
  <c r="AO176" i="2"/>
  <c r="AP176" i="2"/>
  <c r="AQ176" i="2"/>
  <c r="AR176" i="2"/>
  <c r="AS176" i="2"/>
  <c r="AT176" i="2"/>
  <c r="AU176" i="2"/>
  <c r="AV176" i="2"/>
  <c r="AW176" i="2"/>
  <c r="AX176" i="2"/>
  <c r="AY176" i="2"/>
  <c r="AZ176" i="2"/>
  <c r="F177" i="2"/>
  <c r="AH177" i="2"/>
  <c r="BA177" i="2" s="1"/>
  <c r="AK177" i="2"/>
  <c r="AN177" i="2"/>
  <c r="AO177" i="2"/>
  <c r="AP177" i="2"/>
  <c r="AQ177" i="2"/>
  <c r="AR177" i="2"/>
  <c r="AS177" i="2"/>
  <c r="AT177" i="2"/>
  <c r="AU177" i="2"/>
  <c r="AV177" i="2"/>
  <c r="AW177" i="2"/>
  <c r="AX177" i="2"/>
  <c r="AY177" i="2"/>
  <c r="AZ177" i="2"/>
  <c r="F178" i="2"/>
  <c r="AH178" i="2"/>
  <c r="BA178" i="2" s="1"/>
  <c r="AK178" i="2"/>
  <c r="AN178" i="2"/>
  <c r="AO178" i="2"/>
  <c r="AP178" i="2"/>
  <c r="AQ178" i="2"/>
  <c r="AR178" i="2"/>
  <c r="AS178" i="2"/>
  <c r="AT178" i="2"/>
  <c r="AU178" i="2"/>
  <c r="AV178" i="2"/>
  <c r="AW178" i="2"/>
  <c r="AX178" i="2"/>
  <c r="AY178" i="2"/>
  <c r="AZ178" i="2"/>
  <c r="F179" i="2"/>
  <c r="AH179" i="2"/>
  <c r="BA179" i="2" s="1"/>
  <c r="AK179" i="2"/>
  <c r="AN179" i="2"/>
  <c r="AO179" i="2"/>
  <c r="AP179" i="2"/>
  <c r="AQ179" i="2"/>
  <c r="AR179" i="2"/>
  <c r="AS179" i="2"/>
  <c r="AT179" i="2"/>
  <c r="AU179" i="2"/>
  <c r="AV179" i="2"/>
  <c r="AW179" i="2"/>
  <c r="AX179" i="2"/>
  <c r="AY179" i="2"/>
  <c r="AZ179" i="2"/>
  <c r="F180" i="2"/>
  <c r="AH180" i="2"/>
  <c r="BA180" i="2" s="1"/>
  <c r="AK180" i="2"/>
  <c r="AN180" i="2"/>
  <c r="AO180" i="2"/>
  <c r="AP180" i="2"/>
  <c r="AQ180" i="2"/>
  <c r="AR180" i="2"/>
  <c r="AS180" i="2"/>
  <c r="AT180" i="2"/>
  <c r="AU180" i="2"/>
  <c r="AV180" i="2"/>
  <c r="AW180" i="2"/>
  <c r="AX180" i="2"/>
  <c r="AY180" i="2"/>
  <c r="AZ180" i="2"/>
  <c r="F181" i="2"/>
  <c r="AH181" i="2"/>
  <c r="BA181" i="2" s="1"/>
  <c r="AK181" i="2"/>
  <c r="AN181" i="2"/>
  <c r="AO181" i="2"/>
  <c r="AP181" i="2"/>
  <c r="AQ181" i="2"/>
  <c r="AR181" i="2"/>
  <c r="AS181" i="2"/>
  <c r="AT181" i="2"/>
  <c r="AU181" i="2"/>
  <c r="AV181" i="2"/>
  <c r="AW181" i="2"/>
  <c r="AX181" i="2"/>
  <c r="AY181" i="2"/>
  <c r="AZ181" i="2"/>
  <c r="F182" i="2"/>
  <c r="AH182" i="2"/>
  <c r="BA182" i="2" s="1"/>
  <c r="AK182" i="2"/>
  <c r="AN182" i="2"/>
  <c r="AO182" i="2"/>
  <c r="AP182" i="2"/>
  <c r="AQ182" i="2"/>
  <c r="AR182" i="2"/>
  <c r="AS182" i="2"/>
  <c r="AT182" i="2"/>
  <c r="AU182" i="2"/>
  <c r="AV182" i="2"/>
  <c r="AW182" i="2"/>
  <c r="AX182" i="2"/>
  <c r="AY182" i="2"/>
  <c r="AZ182" i="2"/>
  <c r="F183" i="2"/>
  <c r="AH183" i="2"/>
  <c r="BA183" i="2" s="1"/>
  <c r="AK183" i="2"/>
  <c r="AN183" i="2"/>
  <c r="AO183" i="2"/>
  <c r="AP183" i="2"/>
  <c r="AQ183" i="2"/>
  <c r="AR183" i="2"/>
  <c r="AS183" i="2"/>
  <c r="AT183" i="2"/>
  <c r="AU183" i="2"/>
  <c r="AV183" i="2"/>
  <c r="AW183" i="2"/>
  <c r="AX183" i="2"/>
  <c r="AY183" i="2"/>
  <c r="AZ183" i="2"/>
  <c r="F184" i="2"/>
  <c r="AH184" i="2"/>
  <c r="BA184" i="2" s="1"/>
  <c r="AK184" i="2"/>
  <c r="AN184" i="2"/>
  <c r="AO184" i="2"/>
  <c r="AP184" i="2"/>
  <c r="AQ184" i="2"/>
  <c r="AR184" i="2"/>
  <c r="AS184" i="2"/>
  <c r="AT184" i="2"/>
  <c r="AU184" i="2"/>
  <c r="AV184" i="2"/>
  <c r="AW184" i="2"/>
  <c r="AX184" i="2"/>
  <c r="AY184" i="2"/>
  <c r="AZ184" i="2"/>
  <c r="F185" i="2"/>
  <c r="AH185" i="2"/>
  <c r="BA185" i="2" s="1"/>
  <c r="AK185" i="2"/>
  <c r="AN185" i="2"/>
  <c r="AO185" i="2"/>
  <c r="AP185" i="2"/>
  <c r="AQ185" i="2"/>
  <c r="AR185" i="2"/>
  <c r="AS185" i="2"/>
  <c r="AT185" i="2"/>
  <c r="AU185" i="2"/>
  <c r="AV185" i="2"/>
  <c r="AW185" i="2"/>
  <c r="AX185" i="2"/>
  <c r="AY185" i="2"/>
  <c r="AZ185" i="2"/>
  <c r="F186" i="2"/>
  <c r="AH186" i="2"/>
  <c r="BA186" i="2" s="1"/>
  <c r="AK186" i="2"/>
  <c r="AN186" i="2"/>
  <c r="AO186" i="2"/>
  <c r="AP186" i="2"/>
  <c r="AQ186" i="2"/>
  <c r="AR186" i="2"/>
  <c r="AS186" i="2"/>
  <c r="AT186" i="2"/>
  <c r="AU186" i="2"/>
  <c r="AV186" i="2"/>
  <c r="AW186" i="2"/>
  <c r="AX186" i="2"/>
  <c r="AY186" i="2"/>
  <c r="AZ186" i="2"/>
  <c r="F187" i="2"/>
  <c r="AH187" i="2"/>
  <c r="BA187" i="2" s="1"/>
  <c r="AK187" i="2"/>
  <c r="AN187" i="2"/>
  <c r="AO187" i="2"/>
  <c r="AP187" i="2"/>
  <c r="AQ187" i="2"/>
  <c r="AR187" i="2"/>
  <c r="AS187" i="2"/>
  <c r="AT187" i="2"/>
  <c r="AU187" i="2"/>
  <c r="AV187" i="2"/>
  <c r="AW187" i="2"/>
  <c r="AX187" i="2"/>
  <c r="AY187" i="2"/>
  <c r="AZ187" i="2"/>
  <c r="F188" i="2"/>
  <c r="AH188" i="2"/>
  <c r="BA188" i="2" s="1"/>
  <c r="AK188" i="2"/>
  <c r="AN188" i="2"/>
  <c r="AO188" i="2"/>
  <c r="AP188" i="2"/>
  <c r="AQ188" i="2"/>
  <c r="AR188" i="2"/>
  <c r="AS188" i="2"/>
  <c r="AT188" i="2"/>
  <c r="AU188" i="2"/>
  <c r="AV188" i="2"/>
  <c r="AW188" i="2"/>
  <c r="AX188" i="2"/>
  <c r="AY188" i="2"/>
  <c r="AZ188" i="2"/>
  <c r="F189" i="2"/>
  <c r="AH189" i="2"/>
  <c r="BA189" i="2" s="1"/>
  <c r="AK189" i="2"/>
  <c r="AN189" i="2"/>
  <c r="AO189" i="2"/>
  <c r="AP189" i="2"/>
  <c r="AQ189" i="2"/>
  <c r="AR189" i="2"/>
  <c r="AS189" i="2"/>
  <c r="AT189" i="2"/>
  <c r="AU189" i="2"/>
  <c r="AV189" i="2"/>
  <c r="AW189" i="2"/>
  <c r="AX189" i="2"/>
  <c r="AY189" i="2"/>
  <c r="AZ189" i="2"/>
  <c r="F190" i="2"/>
  <c r="AH190" i="2"/>
  <c r="BA190" i="2" s="1"/>
  <c r="AK190" i="2"/>
  <c r="AN190" i="2"/>
  <c r="AO190" i="2"/>
  <c r="AP190" i="2"/>
  <c r="AQ190" i="2"/>
  <c r="AR190" i="2"/>
  <c r="AS190" i="2"/>
  <c r="AT190" i="2"/>
  <c r="AU190" i="2"/>
  <c r="AV190" i="2"/>
  <c r="AW190" i="2"/>
  <c r="AX190" i="2"/>
  <c r="AY190" i="2"/>
  <c r="AZ190" i="2"/>
  <c r="F191" i="2"/>
  <c r="AH191" i="2"/>
  <c r="BA191" i="2" s="1"/>
  <c r="AK191" i="2"/>
  <c r="AN191" i="2"/>
  <c r="AO191" i="2"/>
  <c r="AP191" i="2"/>
  <c r="AQ191" i="2"/>
  <c r="AR191" i="2"/>
  <c r="AS191" i="2"/>
  <c r="AT191" i="2"/>
  <c r="AU191" i="2"/>
  <c r="AV191" i="2"/>
  <c r="AW191" i="2"/>
  <c r="AX191" i="2"/>
  <c r="AY191" i="2"/>
  <c r="AZ191" i="2"/>
  <c r="F192" i="2"/>
  <c r="AH192" i="2"/>
  <c r="BA192" i="2" s="1"/>
  <c r="AK192" i="2"/>
  <c r="AN192" i="2"/>
  <c r="AO192" i="2"/>
  <c r="AP192" i="2"/>
  <c r="AQ192" i="2"/>
  <c r="AR192" i="2"/>
  <c r="AS192" i="2"/>
  <c r="AT192" i="2"/>
  <c r="AU192" i="2"/>
  <c r="AV192" i="2"/>
  <c r="AW192" i="2"/>
  <c r="AX192" i="2"/>
  <c r="AY192" i="2"/>
  <c r="AZ192" i="2"/>
  <c r="F193" i="2"/>
  <c r="AH193" i="2"/>
  <c r="BA193" i="2" s="1"/>
  <c r="AK193" i="2"/>
  <c r="AN193" i="2"/>
  <c r="AO193" i="2"/>
  <c r="AP193" i="2"/>
  <c r="AQ193" i="2"/>
  <c r="AR193" i="2"/>
  <c r="AS193" i="2"/>
  <c r="AT193" i="2"/>
  <c r="AU193" i="2"/>
  <c r="AV193" i="2"/>
  <c r="AW193" i="2"/>
  <c r="AX193" i="2"/>
  <c r="AY193" i="2"/>
  <c r="AZ193" i="2"/>
  <c r="F194" i="2"/>
  <c r="AH194" i="2"/>
  <c r="BA194" i="2" s="1"/>
  <c r="AK194" i="2"/>
  <c r="AN194" i="2"/>
  <c r="AO194" i="2"/>
  <c r="AP194" i="2"/>
  <c r="AQ194" i="2"/>
  <c r="AR194" i="2"/>
  <c r="AS194" i="2"/>
  <c r="AT194" i="2"/>
  <c r="AU194" i="2"/>
  <c r="AV194" i="2"/>
  <c r="AW194" i="2"/>
  <c r="AX194" i="2"/>
  <c r="AY194" i="2"/>
  <c r="AZ194" i="2"/>
  <c r="F195" i="2"/>
  <c r="AH195" i="2"/>
  <c r="BA195" i="2" s="1"/>
  <c r="AK195" i="2"/>
  <c r="AN195" i="2"/>
  <c r="AO195" i="2"/>
  <c r="AP195" i="2"/>
  <c r="AQ195" i="2"/>
  <c r="AR195" i="2"/>
  <c r="AS195" i="2"/>
  <c r="AT195" i="2"/>
  <c r="AU195" i="2"/>
  <c r="AV195" i="2"/>
  <c r="AW195" i="2"/>
  <c r="AX195" i="2"/>
  <c r="AY195" i="2"/>
  <c r="AZ195" i="2"/>
  <c r="F196" i="2"/>
  <c r="AH196" i="2"/>
  <c r="BA196" i="2" s="1"/>
  <c r="AK196" i="2"/>
  <c r="AN196" i="2"/>
  <c r="AO196" i="2"/>
  <c r="AP196" i="2"/>
  <c r="AQ196" i="2"/>
  <c r="AR196" i="2"/>
  <c r="AS196" i="2"/>
  <c r="AT196" i="2"/>
  <c r="AU196" i="2"/>
  <c r="AV196" i="2"/>
  <c r="AW196" i="2"/>
  <c r="AX196" i="2"/>
  <c r="AY196" i="2"/>
  <c r="AZ196" i="2"/>
  <c r="F197" i="2"/>
  <c r="AH197" i="2"/>
  <c r="BA197" i="2" s="1"/>
  <c r="AK197" i="2"/>
  <c r="AN197" i="2"/>
  <c r="AO197" i="2"/>
  <c r="AP197" i="2"/>
  <c r="AQ197" i="2"/>
  <c r="AR197" i="2"/>
  <c r="AS197" i="2"/>
  <c r="AT197" i="2"/>
  <c r="AU197" i="2"/>
  <c r="AV197" i="2"/>
  <c r="AW197" i="2"/>
  <c r="AX197" i="2"/>
  <c r="AY197" i="2"/>
  <c r="AZ197" i="2"/>
  <c r="F198" i="2"/>
  <c r="AH198" i="2"/>
  <c r="BA198" i="2" s="1"/>
  <c r="AK198" i="2"/>
  <c r="AN198" i="2"/>
  <c r="AO198" i="2"/>
  <c r="AP198" i="2"/>
  <c r="AQ198" i="2"/>
  <c r="AR198" i="2"/>
  <c r="AS198" i="2"/>
  <c r="AT198" i="2"/>
  <c r="AU198" i="2"/>
  <c r="AV198" i="2"/>
  <c r="AW198" i="2"/>
  <c r="AX198" i="2"/>
  <c r="AY198" i="2"/>
  <c r="AZ198" i="2"/>
  <c r="F199" i="2"/>
  <c r="AH199" i="2"/>
  <c r="BA199" i="2" s="1"/>
  <c r="AK199" i="2"/>
  <c r="AN199" i="2"/>
  <c r="AO199" i="2"/>
  <c r="AP199" i="2"/>
  <c r="AQ199" i="2"/>
  <c r="AR199" i="2"/>
  <c r="AS199" i="2"/>
  <c r="AT199" i="2"/>
  <c r="AU199" i="2"/>
  <c r="AV199" i="2"/>
  <c r="AW199" i="2"/>
  <c r="AX199" i="2"/>
  <c r="AY199" i="2"/>
  <c r="AZ199" i="2"/>
  <c r="F200" i="2"/>
  <c r="AH200" i="2"/>
  <c r="BA200" i="2" s="1"/>
  <c r="AK200" i="2"/>
  <c r="AN200" i="2"/>
  <c r="AO200" i="2"/>
  <c r="AP200" i="2"/>
  <c r="AQ200" i="2"/>
  <c r="AR200" i="2"/>
  <c r="AS200" i="2"/>
  <c r="AT200" i="2"/>
  <c r="AU200" i="2"/>
  <c r="AV200" i="2"/>
  <c r="AW200" i="2"/>
  <c r="AX200" i="2"/>
  <c r="AY200" i="2"/>
  <c r="AZ200" i="2"/>
  <c r="F201" i="2"/>
  <c r="AH201" i="2"/>
  <c r="BA201" i="2" s="1"/>
  <c r="AK201" i="2"/>
  <c r="AN201" i="2"/>
  <c r="AO201" i="2"/>
  <c r="AP201" i="2"/>
  <c r="AQ201" i="2"/>
  <c r="AR201" i="2"/>
  <c r="AS201" i="2"/>
  <c r="AT201" i="2"/>
  <c r="AU201" i="2"/>
  <c r="AV201" i="2"/>
  <c r="AW201" i="2"/>
  <c r="AX201" i="2"/>
  <c r="AY201" i="2"/>
  <c r="AZ201" i="2"/>
  <c r="F202" i="2"/>
  <c r="AH202" i="2"/>
  <c r="BA202" i="2" s="1"/>
  <c r="AK202" i="2"/>
  <c r="AN202" i="2"/>
  <c r="AO202" i="2"/>
  <c r="AP202" i="2"/>
  <c r="AQ202" i="2"/>
  <c r="AR202" i="2"/>
  <c r="AS202" i="2"/>
  <c r="AT202" i="2"/>
  <c r="AU202" i="2"/>
  <c r="AV202" i="2"/>
  <c r="AW202" i="2"/>
  <c r="AX202" i="2"/>
  <c r="AY202" i="2"/>
  <c r="AZ202" i="2"/>
  <c r="F203" i="2"/>
  <c r="AH203" i="2"/>
  <c r="BA203" i="2" s="1"/>
  <c r="AK203" i="2"/>
  <c r="AN203" i="2"/>
  <c r="AO203" i="2"/>
  <c r="AP203" i="2"/>
  <c r="AQ203" i="2"/>
  <c r="AR203" i="2"/>
  <c r="AS203" i="2"/>
  <c r="AT203" i="2"/>
  <c r="AU203" i="2"/>
  <c r="AV203" i="2"/>
  <c r="AW203" i="2"/>
  <c r="AX203" i="2"/>
  <c r="AY203" i="2"/>
  <c r="AZ203" i="2"/>
  <c r="F204" i="2"/>
  <c r="AH204" i="2"/>
  <c r="BA204" i="2" s="1"/>
  <c r="AK204" i="2"/>
  <c r="AN204" i="2"/>
  <c r="AO204" i="2"/>
  <c r="AP204" i="2"/>
  <c r="AQ204" i="2"/>
  <c r="AR204" i="2"/>
  <c r="AS204" i="2"/>
  <c r="AT204" i="2"/>
  <c r="AU204" i="2"/>
  <c r="AV204" i="2"/>
  <c r="AW204" i="2"/>
  <c r="AX204" i="2"/>
  <c r="AY204" i="2"/>
  <c r="AZ204" i="2"/>
  <c r="F205" i="2"/>
  <c r="AH205" i="2"/>
  <c r="BA205" i="2" s="1"/>
  <c r="AK205" i="2"/>
  <c r="AN205" i="2"/>
  <c r="AO205" i="2"/>
  <c r="AP205" i="2"/>
  <c r="AQ205" i="2"/>
  <c r="AR205" i="2"/>
  <c r="AS205" i="2"/>
  <c r="AT205" i="2"/>
  <c r="AU205" i="2"/>
  <c r="AV205" i="2"/>
  <c r="AW205" i="2"/>
  <c r="AX205" i="2"/>
  <c r="AY205" i="2"/>
  <c r="AZ205" i="2"/>
  <c r="F206" i="2"/>
  <c r="AH206" i="2"/>
  <c r="BA206" i="2" s="1"/>
  <c r="AK206" i="2"/>
  <c r="AN206" i="2"/>
  <c r="AO206" i="2"/>
  <c r="AP206" i="2"/>
  <c r="AQ206" i="2"/>
  <c r="AR206" i="2"/>
  <c r="AS206" i="2"/>
  <c r="AT206" i="2"/>
  <c r="AU206" i="2"/>
  <c r="AV206" i="2"/>
  <c r="AW206" i="2"/>
  <c r="AX206" i="2"/>
  <c r="AY206" i="2"/>
  <c r="AZ206" i="2"/>
  <c r="F207" i="2"/>
  <c r="AH207" i="2"/>
  <c r="BA207" i="2" s="1"/>
  <c r="AK207" i="2"/>
  <c r="AN207" i="2"/>
  <c r="AO207" i="2"/>
  <c r="AP207" i="2"/>
  <c r="AQ207" i="2"/>
  <c r="AR207" i="2"/>
  <c r="AS207" i="2"/>
  <c r="AT207" i="2"/>
  <c r="AU207" i="2"/>
  <c r="AV207" i="2"/>
  <c r="AW207" i="2"/>
  <c r="AX207" i="2"/>
  <c r="AY207" i="2"/>
  <c r="AZ207" i="2"/>
  <c r="F208" i="2"/>
  <c r="AH208" i="2"/>
  <c r="BA208" i="2" s="1"/>
  <c r="AK208" i="2"/>
  <c r="AN208" i="2"/>
  <c r="AO208" i="2"/>
  <c r="AP208" i="2"/>
  <c r="AQ208" i="2"/>
  <c r="AR208" i="2"/>
  <c r="AS208" i="2"/>
  <c r="AT208" i="2"/>
  <c r="AU208" i="2"/>
  <c r="AV208" i="2"/>
  <c r="AW208" i="2"/>
  <c r="AX208" i="2"/>
  <c r="AY208" i="2"/>
  <c r="AZ208" i="2"/>
  <c r="AN209" i="2"/>
  <c r="AO209" i="2"/>
  <c r="AP209" i="2"/>
  <c r="AQ209" i="2"/>
  <c r="AR209" i="2"/>
  <c r="AS209" i="2"/>
  <c r="AT209" i="2"/>
  <c r="AU209" i="2"/>
  <c r="AV209" i="2"/>
  <c r="AW209" i="2"/>
  <c r="AX209" i="2"/>
  <c r="AY209" i="2"/>
  <c r="AZ209" i="2"/>
  <c r="BA209" i="2"/>
  <c r="H210" i="2"/>
  <c r="AN210" i="2" s="1"/>
  <c r="J210" i="2"/>
  <c r="AO210" i="2" s="1"/>
  <c r="L210" i="2"/>
  <c r="AP210" i="2" s="1"/>
  <c r="N210" i="2"/>
  <c r="AQ210" i="2" s="1"/>
  <c r="P210" i="2"/>
  <c r="AR210" i="2" s="1"/>
  <c r="R210" i="2"/>
  <c r="AS210" i="2" s="1"/>
  <c r="T210" i="2"/>
  <c r="AT210" i="2" s="1"/>
  <c r="V210" i="2"/>
  <c r="AU210" i="2" s="1"/>
  <c r="X210" i="2"/>
  <c r="AV210" i="2" s="1"/>
  <c r="Z210" i="2"/>
  <c r="AW210" i="2" s="1"/>
  <c r="AB210" i="2"/>
  <c r="AX210" i="2" s="1"/>
  <c r="AD210" i="2"/>
  <c r="AY210" i="2" s="1"/>
  <c r="AF210" i="2"/>
  <c r="AZ210" i="2" s="1"/>
  <c r="AN211" i="2"/>
  <c r="AO211" i="2"/>
  <c r="AP211" i="2"/>
  <c r="AQ211" i="2"/>
  <c r="AR211" i="2"/>
  <c r="AS211" i="2"/>
  <c r="AT211" i="2"/>
  <c r="AU211" i="2"/>
  <c r="AV211" i="2"/>
  <c r="AW211" i="2"/>
  <c r="AX211" i="2"/>
  <c r="AY211" i="2"/>
  <c r="AZ211" i="2"/>
  <c r="AN212" i="2"/>
  <c r="AO212" i="2"/>
  <c r="AP212" i="2"/>
  <c r="AQ212" i="2"/>
  <c r="AR212" i="2"/>
  <c r="AS212" i="2"/>
  <c r="AT212" i="2"/>
  <c r="AU212" i="2"/>
  <c r="AV212" i="2"/>
  <c r="AW212" i="2"/>
  <c r="AX212" i="2"/>
  <c r="AY212" i="2"/>
  <c r="AZ212" i="2"/>
  <c r="AN213" i="2"/>
  <c r="AO213" i="2"/>
  <c r="AP213" i="2"/>
  <c r="AQ213" i="2"/>
  <c r="AR213" i="2"/>
  <c r="AS213" i="2"/>
  <c r="AT213" i="2"/>
  <c r="AU213" i="2"/>
  <c r="AV213" i="2"/>
  <c r="AW213" i="2"/>
  <c r="AX213" i="2"/>
  <c r="AY213" i="2"/>
  <c r="AZ213" i="2"/>
  <c r="AN214" i="2"/>
  <c r="AO214" i="2"/>
  <c r="AP214" i="2"/>
  <c r="AQ214" i="2"/>
  <c r="AR214" i="2"/>
  <c r="AS214" i="2"/>
  <c r="AT214" i="2"/>
  <c r="AU214" i="2"/>
  <c r="AV214" i="2"/>
  <c r="AW214" i="2"/>
  <c r="AX214" i="2"/>
  <c r="AY214" i="2"/>
  <c r="AZ214" i="2"/>
  <c r="AN215" i="2"/>
  <c r="AO215" i="2"/>
  <c r="AP215" i="2"/>
  <c r="AQ215" i="2"/>
  <c r="AR215" i="2"/>
  <c r="AS215" i="2"/>
  <c r="AT215" i="2"/>
  <c r="AU215" i="2"/>
  <c r="AV215" i="2"/>
  <c r="AW215" i="2"/>
  <c r="AX215" i="2"/>
  <c r="AY215" i="2"/>
  <c r="AZ215" i="2"/>
  <c r="AN216" i="2"/>
  <c r="AO216" i="2"/>
  <c r="AP216" i="2"/>
  <c r="AQ216" i="2"/>
  <c r="AR216" i="2"/>
  <c r="AS216" i="2"/>
  <c r="AT216" i="2"/>
  <c r="AU216" i="2"/>
  <c r="AV216" i="2"/>
  <c r="AW216" i="2"/>
  <c r="AX216" i="2"/>
  <c r="AY216" i="2"/>
  <c r="AZ216" i="2"/>
  <c r="AN217" i="2"/>
  <c r="AO217" i="2"/>
  <c r="AP217" i="2"/>
  <c r="AQ217" i="2"/>
  <c r="AR217" i="2"/>
  <c r="AS217" i="2"/>
  <c r="AT217" i="2"/>
  <c r="AU217" i="2"/>
  <c r="AV217" i="2"/>
  <c r="AW217" i="2"/>
  <c r="AX217" i="2"/>
  <c r="AY217" i="2"/>
  <c r="AZ217" i="2"/>
  <c r="AN218" i="2"/>
  <c r="AO218" i="2"/>
  <c r="AP218" i="2"/>
  <c r="AQ218" i="2"/>
  <c r="AR218" i="2"/>
  <c r="AS218" i="2"/>
  <c r="AT218" i="2"/>
  <c r="AU218" i="2"/>
  <c r="AV218" i="2"/>
  <c r="AW218" i="2"/>
  <c r="AX218" i="2"/>
  <c r="AY218" i="2"/>
  <c r="AZ218" i="2"/>
  <c r="AN219" i="2"/>
  <c r="AO219" i="2"/>
  <c r="AP219" i="2"/>
  <c r="AQ219" i="2"/>
  <c r="AR219" i="2"/>
  <c r="AS219" i="2"/>
  <c r="AT219" i="2"/>
  <c r="AU219" i="2"/>
  <c r="AV219" i="2"/>
  <c r="AW219" i="2"/>
  <c r="AX219" i="2"/>
  <c r="AY219" i="2"/>
  <c r="AZ219" i="2"/>
  <c r="AN220" i="2"/>
  <c r="AO220" i="2"/>
  <c r="AP220" i="2"/>
  <c r="AQ220" i="2"/>
  <c r="AR220" i="2"/>
  <c r="AS220" i="2"/>
  <c r="AT220" i="2"/>
  <c r="AU220" i="2"/>
  <c r="AV220" i="2"/>
  <c r="AW220" i="2"/>
  <c r="AX220" i="2"/>
  <c r="AY220" i="2"/>
  <c r="AZ220" i="2"/>
  <c r="AN221" i="2"/>
  <c r="AO221" i="2"/>
  <c r="AP221" i="2"/>
  <c r="AQ221" i="2"/>
  <c r="AR221" i="2"/>
  <c r="AS221" i="2"/>
  <c r="AT221" i="2"/>
  <c r="AU221" i="2"/>
  <c r="AV221" i="2"/>
  <c r="AW221" i="2"/>
  <c r="AX221" i="2"/>
  <c r="AY221" i="2"/>
  <c r="AZ221" i="2"/>
  <c r="AN222" i="2"/>
  <c r="AO222" i="2"/>
  <c r="AP222" i="2"/>
  <c r="AQ222" i="2"/>
  <c r="AR222" i="2"/>
  <c r="AS222" i="2"/>
  <c r="AT222" i="2"/>
  <c r="AU222" i="2"/>
  <c r="AV222" i="2"/>
  <c r="AW222" i="2"/>
  <c r="AX222" i="2"/>
  <c r="AY222" i="2"/>
  <c r="AZ222" i="2"/>
  <c r="AN223" i="2"/>
  <c r="AO223" i="2"/>
  <c r="AP223" i="2"/>
  <c r="AQ223" i="2"/>
  <c r="AR223" i="2"/>
  <c r="AS223" i="2"/>
  <c r="AT223" i="2"/>
  <c r="AU223" i="2"/>
  <c r="AV223" i="2"/>
  <c r="AW223" i="2"/>
  <c r="AX223" i="2"/>
  <c r="AY223" i="2"/>
  <c r="AZ223" i="2"/>
  <c r="AN224" i="2"/>
  <c r="AO224" i="2"/>
  <c r="AP224" i="2"/>
  <c r="AQ224" i="2"/>
  <c r="AR224" i="2"/>
  <c r="AS224" i="2"/>
  <c r="AT224" i="2"/>
  <c r="AU224" i="2"/>
  <c r="AV224" i="2"/>
  <c r="AW224" i="2"/>
  <c r="AX224" i="2"/>
  <c r="AY224" i="2"/>
  <c r="AZ224" i="2"/>
  <c r="AN225" i="2"/>
  <c r="AO225" i="2"/>
  <c r="AP225" i="2"/>
  <c r="AQ225" i="2"/>
  <c r="AR225" i="2"/>
  <c r="AS225" i="2"/>
  <c r="AT225" i="2"/>
  <c r="AU225" i="2"/>
  <c r="AV225" i="2"/>
  <c r="AW225" i="2"/>
  <c r="AX225" i="2"/>
  <c r="AY225" i="2"/>
  <c r="AZ225" i="2"/>
  <c r="AN226" i="2"/>
  <c r="AO226" i="2"/>
  <c r="AP226" i="2"/>
  <c r="AQ226" i="2"/>
  <c r="AR226" i="2"/>
  <c r="AS226" i="2"/>
  <c r="AT226" i="2"/>
  <c r="AU226" i="2"/>
  <c r="AV226" i="2"/>
  <c r="AW226" i="2"/>
  <c r="AX226" i="2"/>
  <c r="AY226" i="2"/>
  <c r="AZ226" i="2"/>
  <c r="AN227" i="2"/>
  <c r="AO227" i="2"/>
  <c r="AP227" i="2"/>
  <c r="AQ227" i="2"/>
  <c r="AR227" i="2"/>
  <c r="AS227" i="2"/>
  <c r="AT227" i="2"/>
  <c r="AU227" i="2"/>
  <c r="AV227" i="2"/>
  <c r="AW227" i="2"/>
  <c r="AX227" i="2"/>
  <c r="AY227" i="2"/>
  <c r="AZ227" i="2"/>
  <c r="AN228" i="2"/>
  <c r="AO228" i="2"/>
  <c r="AP228" i="2"/>
  <c r="AQ228" i="2"/>
  <c r="AR228" i="2"/>
  <c r="AS228" i="2"/>
  <c r="AT228" i="2"/>
  <c r="AU228" i="2"/>
  <c r="AV228" i="2"/>
  <c r="AW228" i="2"/>
  <c r="AX228" i="2"/>
  <c r="AY228" i="2"/>
  <c r="AZ228" i="2"/>
  <c r="AN229" i="2"/>
  <c r="AO229" i="2"/>
  <c r="AP229" i="2"/>
  <c r="AQ229" i="2"/>
  <c r="AR229" i="2"/>
  <c r="AS229" i="2"/>
  <c r="AT229" i="2"/>
  <c r="AU229" i="2"/>
  <c r="AV229" i="2"/>
  <c r="AW229" i="2"/>
  <c r="AX229" i="2"/>
  <c r="AY229" i="2"/>
  <c r="AZ229" i="2"/>
  <c r="AN230" i="2"/>
  <c r="AO230" i="2"/>
  <c r="AP230" i="2"/>
  <c r="AQ230" i="2"/>
  <c r="AR230" i="2"/>
  <c r="AS230" i="2"/>
  <c r="AT230" i="2"/>
  <c r="AU230" i="2"/>
  <c r="AV230" i="2"/>
  <c r="AW230" i="2"/>
  <c r="AX230" i="2"/>
  <c r="AY230" i="2"/>
  <c r="AZ230" i="2"/>
  <c r="AN231" i="2"/>
  <c r="AO231" i="2"/>
  <c r="AP231" i="2"/>
  <c r="AQ231" i="2"/>
  <c r="AR231" i="2"/>
  <c r="AS231" i="2"/>
  <c r="AT231" i="2"/>
  <c r="AU231" i="2"/>
  <c r="AV231" i="2"/>
  <c r="AW231" i="2"/>
  <c r="AX231" i="2"/>
  <c r="AY231" i="2"/>
  <c r="AZ231" i="2"/>
  <c r="AN232" i="2"/>
  <c r="AO232" i="2"/>
  <c r="AP232" i="2"/>
  <c r="AQ232" i="2"/>
  <c r="AR232" i="2"/>
  <c r="AS232" i="2"/>
  <c r="AT232" i="2"/>
  <c r="AU232" i="2"/>
  <c r="AV232" i="2"/>
  <c r="AW232" i="2"/>
  <c r="AX232" i="2"/>
  <c r="AY232" i="2"/>
  <c r="AZ232" i="2"/>
  <c r="AN233" i="2"/>
  <c r="AO233" i="2"/>
  <c r="AP233" i="2"/>
  <c r="AQ233" i="2"/>
  <c r="AR233" i="2"/>
  <c r="AS233" i="2"/>
  <c r="AT233" i="2"/>
  <c r="AU233" i="2"/>
  <c r="AV233" i="2"/>
  <c r="AW233" i="2"/>
  <c r="AX233" i="2"/>
  <c r="AY233" i="2"/>
  <c r="AZ233" i="2"/>
  <c r="AN234" i="2"/>
  <c r="AO234" i="2"/>
  <c r="AP234" i="2"/>
  <c r="AQ234" i="2"/>
  <c r="AR234" i="2"/>
  <c r="AS234" i="2"/>
  <c r="AT234" i="2"/>
  <c r="AU234" i="2"/>
  <c r="AV234" i="2"/>
  <c r="AW234" i="2"/>
  <c r="AX234" i="2"/>
  <c r="AY234" i="2"/>
  <c r="AZ234" i="2"/>
  <c r="AN235" i="2"/>
  <c r="AO235" i="2"/>
  <c r="AP235" i="2"/>
  <c r="AQ235" i="2"/>
  <c r="AR235" i="2"/>
  <c r="AS235" i="2"/>
  <c r="AT235" i="2"/>
  <c r="AU235" i="2"/>
  <c r="AV235" i="2"/>
  <c r="AW235" i="2"/>
  <c r="AX235" i="2"/>
  <c r="AY235" i="2"/>
  <c r="AZ235" i="2"/>
  <c r="AN236" i="2"/>
  <c r="AO236" i="2"/>
  <c r="AP236" i="2"/>
  <c r="AQ236" i="2"/>
  <c r="AR236" i="2"/>
  <c r="AS236" i="2"/>
  <c r="AT236" i="2"/>
  <c r="AU236" i="2"/>
  <c r="AV236" i="2"/>
  <c r="AW236" i="2"/>
  <c r="AX236" i="2"/>
  <c r="AY236" i="2"/>
  <c r="AZ236" i="2"/>
  <c r="AN237" i="2"/>
  <c r="AO237" i="2"/>
  <c r="AP237" i="2"/>
  <c r="AQ237" i="2"/>
  <c r="AR237" i="2"/>
  <c r="AS237" i="2"/>
  <c r="AT237" i="2"/>
  <c r="AU237" i="2"/>
  <c r="AV237" i="2"/>
  <c r="AW237" i="2"/>
  <c r="AX237" i="2"/>
  <c r="AY237" i="2"/>
  <c r="AZ237" i="2"/>
  <c r="AN238" i="2"/>
  <c r="AO238" i="2"/>
  <c r="AP238" i="2"/>
  <c r="AQ238" i="2"/>
  <c r="AR238" i="2"/>
  <c r="AS238" i="2"/>
  <c r="AT238" i="2"/>
  <c r="AU238" i="2"/>
  <c r="AV238" i="2"/>
  <c r="AW238" i="2"/>
  <c r="AX238" i="2"/>
  <c r="AY238" i="2"/>
  <c r="AZ238" i="2"/>
  <c r="AN239" i="2"/>
  <c r="AO239" i="2"/>
  <c r="AP239" i="2"/>
  <c r="AQ239" i="2"/>
  <c r="AR239" i="2"/>
  <c r="AS239" i="2"/>
  <c r="AT239" i="2"/>
  <c r="AU239" i="2"/>
  <c r="AV239" i="2"/>
  <c r="AW239" i="2"/>
  <c r="AX239" i="2"/>
  <c r="AY239" i="2"/>
  <c r="AZ239" i="2"/>
  <c r="AN240" i="2"/>
  <c r="AO240" i="2"/>
  <c r="AP240" i="2"/>
  <c r="AQ240" i="2"/>
  <c r="AR240" i="2"/>
  <c r="AS240" i="2"/>
  <c r="AT240" i="2"/>
  <c r="AU240" i="2"/>
  <c r="AV240" i="2"/>
  <c r="AW240" i="2"/>
  <c r="AX240" i="2"/>
  <c r="AY240" i="2"/>
  <c r="AZ240" i="2"/>
  <c r="AN241" i="2"/>
  <c r="AO241" i="2"/>
  <c r="AP241" i="2"/>
  <c r="AQ241" i="2"/>
  <c r="AR241" i="2"/>
  <c r="AS241" i="2"/>
  <c r="AT241" i="2"/>
  <c r="AU241" i="2"/>
  <c r="AV241" i="2"/>
  <c r="AW241" i="2"/>
  <c r="AX241" i="2"/>
  <c r="AY241" i="2"/>
  <c r="AZ241" i="2"/>
  <c r="AN242" i="2"/>
  <c r="AO242" i="2"/>
  <c r="AP242" i="2"/>
  <c r="AQ242" i="2"/>
  <c r="AR242" i="2"/>
  <c r="AS242" i="2"/>
  <c r="AT242" i="2"/>
  <c r="AU242" i="2"/>
  <c r="AV242" i="2"/>
  <c r="AW242" i="2"/>
  <c r="AX242" i="2"/>
  <c r="AY242" i="2"/>
  <c r="AZ242" i="2"/>
  <c r="AN243" i="2"/>
  <c r="AO243" i="2"/>
  <c r="AP243" i="2"/>
  <c r="AQ243" i="2"/>
  <c r="AR243" i="2"/>
  <c r="AS243" i="2"/>
  <c r="AT243" i="2"/>
  <c r="AU243" i="2"/>
  <c r="AV243" i="2"/>
  <c r="AW243" i="2"/>
  <c r="AX243" i="2"/>
  <c r="AY243" i="2"/>
  <c r="AZ243" i="2"/>
  <c r="AN244" i="2"/>
  <c r="AO244" i="2"/>
  <c r="AP244" i="2"/>
  <c r="AQ244" i="2"/>
  <c r="AR244" i="2"/>
  <c r="AS244" i="2"/>
  <c r="AT244" i="2"/>
  <c r="AU244" i="2"/>
  <c r="AV244" i="2"/>
  <c r="AW244" i="2"/>
  <c r="AX244" i="2"/>
  <c r="AY244" i="2"/>
  <c r="AZ244" i="2"/>
  <c r="AN245" i="2"/>
  <c r="AO245" i="2"/>
  <c r="AP245" i="2"/>
  <c r="AQ245" i="2"/>
  <c r="AR245" i="2"/>
  <c r="AS245" i="2"/>
  <c r="AT245" i="2"/>
  <c r="AU245" i="2"/>
  <c r="AV245" i="2"/>
  <c r="AW245" i="2"/>
  <c r="AX245" i="2"/>
  <c r="AY245" i="2"/>
  <c r="AZ245" i="2"/>
  <c r="AN246" i="2"/>
  <c r="AO246" i="2"/>
  <c r="AP246" i="2"/>
  <c r="AQ246" i="2"/>
  <c r="AR246" i="2"/>
  <c r="AS246" i="2"/>
  <c r="AT246" i="2"/>
  <c r="AU246" i="2"/>
  <c r="AV246" i="2"/>
  <c r="AW246" i="2"/>
  <c r="AX246" i="2"/>
  <c r="AY246" i="2"/>
  <c r="AZ246" i="2"/>
  <c r="AN247" i="2"/>
  <c r="AO247" i="2"/>
  <c r="AP247" i="2"/>
  <c r="AQ247" i="2"/>
  <c r="AR247" i="2"/>
  <c r="AS247" i="2"/>
  <c r="AT247" i="2"/>
  <c r="AU247" i="2"/>
  <c r="AV247" i="2"/>
  <c r="AW247" i="2"/>
  <c r="AX247" i="2"/>
  <c r="AY247" i="2"/>
  <c r="AZ247" i="2"/>
  <c r="AN248" i="2"/>
  <c r="AO248" i="2"/>
  <c r="AP248" i="2"/>
  <c r="AQ248" i="2"/>
  <c r="AR248" i="2"/>
  <c r="AS248" i="2"/>
  <c r="AT248" i="2"/>
  <c r="AU248" i="2"/>
  <c r="AV248" i="2"/>
  <c r="AW248" i="2"/>
  <c r="AX248" i="2"/>
  <c r="AY248" i="2"/>
  <c r="AZ248" i="2"/>
  <c r="AN249" i="2"/>
  <c r="AO249" i="2"/>
  <c r="AP249" i="2"/>
  <c r="AQ249" i="2"/>
  <c r="AR249" i="2"/>
  <c r="AS249" i="2"/>
  <c r="AT249" i="2"/>
  <c r="AU249" i="2"/>
  <c r="AV249" i="2"/>
  <c r="AW249" i="2"/>
  <c r="AX249" i="2"/>
  <c r="AY249" i="2"/>
  <c r="AZ249" i="2"/>
  <c r="AN250" i="2"/>
  <c r="AO250" i="2"/>
  <c r="AP250" i="2"/>
  <c r="AQ250" i="2"/>
  <c r="AR250" i="2"/>
  <c r="AS250" i="2"/>
  <c r="AT250" i="2"/>
  <c r="AU250" i="2"/>
  <c r="AV250" i="2"/>
  <c r="AW250" i="2"/>
  <c r="AX250" i="2"/>
  <c r="AY250" i="2"/>
  <c r="AZ250" i="2"/>
  <c r="AN251" i="2"/>
  <c r="AO251" i="2"/>
  <c r="AP251" i="2"/>
  <c r="AQ251" i="2"/>
  <c r="AR251" i="2"/>
  <c r="AS251" i="2"/>
  <c r="AT251" i="2"/>
  <c r="AU251" i="2"/>
  <c r="AV251" i="2"/>
  <c r="AW251" i="2"/>
  <c r="AX251" i="2"/>
  <c r="AY251" i="2"/>
  <c r="AZ251" i="2"/>
  <c r="AN252" i="2"/>
  <c r="AO252" i="2"/>
  <c r="AP252" i="2"/>
  <c r="AQ252" i="2"/>
  <c r="AR252" i="2"/>
  <c r="AS252" i="2"/>
  <c r="AT252" i="2"/>
  <c r="AU252" i="2"/>
  <c r="AV252" i="2"/>
  <c r="AW252" i="2"/>
  <c r="AX252" i="2"/>
  <c r="AY252" i="2"/>
  <c r="AZ252" i="2"/>
  <c r="AN253" i="2"/>
  <c r="AO253" i="2"/>
  <c r="AP253" i="2"/>
  <c r="AQ253" i="2"/>
  <c r="AR253" i="2"/>
  <c r="AS253" i="2"/>
  <c r="AT253" i="2"/>
  <c r="AU253" i="2"/>
  <c r="AV253" i="2"/>
  <c r="AW253" i="2"/>
  <c r="AX253" i="2"/>
  <c r="AY253" i="2"/>
  <c r="AZ253" i="2"/>
  <c r="AN254" i="2"/>
  <c r="AO254" i="2"/>
  <c r="AP254" i="2"/>
  <c r="AQ254" i="2"/>
  <c r="AR254" i="2"/>
  <c r="AS254" i="2"/>
  <c r="AT254" i="2"/>
  <c r="AU254" i="2"/>
  <c r="AV254" i="2"/>
  <c r="AW254" i="2"/>
  <c r="AX254" i="2"/>
  <c r="AY254" i="2"/>
  <c r="AZ254" i="2"/>
  <c r="AN255" i="2"/>
  <c r="AO255" i="2"/>
  <c r="AP255" i="2"/>
  <c r="AQ255" i="2"/>
  <c r="AR255" i="2"/>
  <c r="AS255" i="2"/>
  <c r="AT255" i="2"/>
  <c r="AU255" i="2"/>
  <c r="AV255" i="2"/>
  <c r="AW255" i="2"/>
  <c r="AX255" i="2"/>
  <c r="AY255" i="2"/>
  <c r="AZ255" i="2"/>
  <c r="AN256" i="2"/>
  <c r="AO256" i="2"/>
  <c r="AP256" i="2"/>
  <c r="AQ256" i="2"/>
  <c r="AR256" i="2"/>
  <c r="AS256" i="2"/>
  <c r="AT256" i="2"/>
  <c r="AU256" i="2"/>
  <c r="AV256" i="2"/>
  <c r="AW256" i="2"/>
  <c r="AX256" i="2"/>
  <c r="AY256" i="2"/>
  <c r="AZ256" i="2"/>
  <c r="AN257" i="2"/>
  <c r="AO257" i="2"/>
  <c r="AP257" i="2"/>
  <c r="AQ257" i="2"/>
  <c r="AR257" i="2"/>
  <c r="AS257" i="2"/>
  <c r="AT257" i="2"/>
  <c r="AU257" i="2"/>
  <c r="AV257" i="2"/>
  <c r="AW257" i="2"/>
  <c r="AX257" i="2"/>
  <c r="AY257" i="2"/>
  <c r="AZ257" i="2"/>
  <c r="AN258" i="2"/>
  <c r="AO258" i="2"/>
  <c r="AP258" i="2"/>
  <c r="AQ258" i="2"/>
  <c r="AR258" i="2"/>
  <c r="AS258" i="2"/>
  <c r="AT258" i="2"/>
  <c r="AU258" i="2"/>
  <c r="AV258" i="2"/>
  <c r="AW258" i="2"/>
  <c r="AX258" i="2"/>
  <c r="AY258" i="2"/>
  <c r="AZ258" i="2"/>
  <c r="AN259" i="2"/>
  <c r="AO259" i="2"/>
  <c r="AP259" i="2"/>
  <c r="AQ259" i="2"/>
  <c r="AR259" i="2"/>
  <c r="AS259" i="2"/>
  <c r="AT259" i="2"/>
  <c r="AU259" i="2"/>
  <c r="AV259" i="2"/>
  <c r="AW259" i="2"/>
  <c r="AX259" i="2"/>
  <c r="AY259" i="2"/>
  <c r="AZ259" i="2"/>
  <c r="AN260" i="2"/>
  <c r="AO260" i="2"/>
  <c r="AP260" i="2"/>
  <c r="AQ260" i="2"/>
  <c r="AR260" i="2"/>
  <c r="AS260" i="2"/>
  <c r="AT260" i="2"/>
  <c r="AU260" i="2"/>
  <c r="AV260" i="2"/>
  <c r="AW260" i="2"/>
  <c r="AX260" i="2"/>
  <c r="AY260" i="2"/>
  <c r="AZ260" i="2"/>
  <c r="AN261" i="2"/>
  <c r="AO261" i="2"/>
  <c r="AP261" i="2"/>
  <c r="AQ261" i="2"/>
  <c r="AR261" i="2"/>
  <c r="AS261" i="2"/>
  <c r="AT261" i="2"/>
  <c r="AU261" i="2"/>
  <c r="AV261" i="2"/>
  <c r="AW261" i="2"/>
  <c r="AX261" i="2"/>
  <c r="AY261" i="2"/>
  <c r="AZ261" i="2"/>
  <c r="AN262" i="2"/>
  <c r="AO262" i="2"/>
  <c r="AP262" i="2"/>
  <c r="AQ262" i="2"/>
  <c r="AR262" i="2"/>
  <c r="AS262" i="2"/>
  <c r="AT262" i="2"/>
  <c r="AU262" i="2"/>
  <c r="AV262" i="2"/>
  <c r="AW262" i="2"/>
  <c r="AX262" i="2"/>
  <c r="AY262" i="2"/>
  <c r="AZ262" i="2"/>
  <c r="AN263" i="2"/>
  <c r="AO263" i="2"/>
  <c r="AP263" i="2"/>
  <c r="AQ263" i="2"/>
  <c r="AR263" i="2"/>
  <c r="AS263" i="2"/>
  <c r="AT263" i="2"/>
  <c r="AU263" i="2"/>
  <c r="AV263" i="2"/>
  <c r="AW263" i="2"/>
  <c r="AX263" i="2"/>
  <c r="AY263" i="2"/>
  <c r="AZ263" i="2"/>
  <c r="AN264" i="2"/>
  <c r="AO264" i="2"/>
  <c r="AP264" i="2"/>
  <c r="AQ264" i="2"/>
  <c r="AR264" i="2"/>
  <c r="AS264" i="2"/>
  <c r="AT264" i="2"/>
  <c r="AU264" i="2"/>
  <c r="AV264" i="2"/>
  <c r="AW264" i="2"/>
  <c r="AX264" i="2"/>
  <c r="AY264" i="2"/>
  <c r="AZ264" i="2"/>
  <c r="AN265" i="2"/>
  <c r="AO265" i="2"/>
  <c r="AP265" i="2"/>
  <c r="AQ265" i="2"/>
  <c r="AR265" i="2"/>
  <c r="AS265" i="2"/>
  <c r="AT265" i="2"/>
  <c r="AU265" i="2"/>
  <c r="AV265" i="2"/>
  <c r="AW265" i="2"/>
  <c r="AX265" i="2"/>
  <c r="AY265" i="2"/>
  <c r="AZ265" i="2"/>
  <c r="AN266" i="2"/>
  <c r="AO266" i="2"/>
  <c r="AP266" i="2"/>
  <c r="AQ266" i="2"/>
  <c r="AR266" i="2"/>
  <c r="AS266" i="2"/>
  <c r="AT266" i="2"/>
  <c r="AU266" i="2"/>
  <c r="AV266" i="2"/>
  <c r="AW266" i="2"/>
  <c r="AX266" i="2"/>
  <c r="AY266" i="2"/>
  <c r="AZ266" i="2"/>
  <c r="AN267" i="2"/>
  <c r="AO267" i="2"/>
  <c r="AP267" i="2"/>
  <c r="AQ267" i="2"/>
  <c r="AR267" i="2"/>
  <c r="AS267" i="2"/>
  <c r="AT267" i="2"/>
  <c r="AU267" i="2"/>
  <c r="AV267" i="2"/>
  <c r="AW267" i="2"/>
  <c r="AX267" i="2"/>
  <c r="AY267" i="2"/>
  <c r="AZ267" i="2"/>
  <c r="AN268" i="2"/>
  <c r="AO268" i="2"/>
  <c r="AP268" i="2"/>
  <c r="AQ268" i="2"/>
  <c r="AR268" i="2"/>
  <c r="AS268" i="2"/>
  <c r="AT268" i="2"/>
  <c r="AU268" i="2"/>
  <c r="AV268" i="2"/>
  <c r="AW268" i="2"/>
  <c r="AX268" i="2"/>
  <c r="AY268" i="2"/>
  <c r="AZ268" i="2"/>
  <c r="AN269" i="2"/>
  <c r="AO269" i="2"/>
  <c r="AP269" i="2"/>
  <c r="AQ269" i="2"/>
  <c r="AR269" i="2"/>
  <c r="AS269" i="2"/>
  <c r="AT269" i="2"/>
  <c r="AU269" i="2"/>
  <c r="AV269" i="2"/>
  <c r="AW269" i="2"/>
  <c r="AX269" i="2"/>
  <c r="AY269" i="2"/>
  <c r="AZ269" i="2"/>
  <c r="AN270" i="2"/>
  <c r="AO270" i="2"/>
  <c r="AP270" i="2"/>
  <c r="AQ270" i="2"/>
  <c r="AR270" i="2"/>
  <c r="AS270" i="2"/>
  <c r="AT270" i="2"/>
  <c r="AU270" i="2"/>
  <c r="AV270" i="2"/>
  <c r="AW270" i="2"/>
  <c r="AX270" i="2"/>
  <c r="AY270" i="2"/>
  <c r="AZ270" i="2"/>
  <c r="AN271" i="2"/>
  <c r="AO271" i="2"/>
  <c r="AP271" i="2"/>
  <c r="AQ271" i="2"/>
  <c r="AR271" i="2"/>
  <c r="AS271" i="2"/>
  <c r="AT271" i="2"/>
  <c r="AU271" i="2"/>
  <c r="AV271" i="2"/>
  <c r="AW271" i="2"/>
  <c r="AX271" i="2"/>
  <c r="AY271" i="2"/>
  <c r="AZ271" i="2"/>
  <c r="AN272" i="2"/>
  <c r="AO272" i="2"/>
  <c r="AP272" i="2"/>
  <c r="AQ272" i="2"/>
  <c r="AR272" i="2"/>
  <c r="AS272" i="2"/>
  <c r="AT272" i="2"/>
  <c r="AU272" i="2"/>
  <c r="AV272" i="2"/>
  <c r="AW272" i="2"/>
  <c r="AX272" i="2"/>
  <c r="AY272" i="2"/>
  <c r="AZ272" i="2"/>
  <c r="AN273" i="2"/>
  <c r="AO273" i="2"/>
  <c r="AP273" i="2"/>
  <c r="AQ273" i="2"/>
  <c r="AR273" i="2"/>
  <c r="AS273" i="2"/>
  <c r="AT273" i="2"/>
  <c r="AU273" i="2"/>
  <c r="AV273" i="2"/>
  <c r="AW273" i="2"/>
  <c r="AX273" i="2"/>
  <c r="AY273" i="2"/>
  <c r="AZ273" i="2"/>
  <c r="AN274" i="2"/>
  <c r="AO274" i="2"/>
  <c r="AP274" i="2"/>
  <c r="AQ274" i="2"/>
  <c r="AR274" i="2"/>
  <c r="AS274" i="2"/>
  <c r="AT274" i="2"/>
  <c r="AU274" i="2"/>
  <c r="AV274" i="2"/>
  <c r="AW274" i="2"/>
  <c r="AX274" i="2"/>
  <c r="AY274" i="2"/>
  <c r="AZ274" i="2"/>
  <c r="AN275" i="2"/>
  <c r="AO275" i="2"/>
  <c r="AP275" i="2"/>
  <c r="AQ275" i="2"/>
  <c r="AR275" i="2"/>
  <c r="AS275" i="2"/>
  <c r="AT275" i="2"/>
  <c r="AU275" i="2"/>
  <c r="AV275" i="2"/>
  <c r="AW275" i="2"/>
  <c r="AX275" i="2"/>
  <c r="AY275" i="2"/>
  <c r="AZ275" i="2"/>
  <c r="AN276" i="2"/>
  <c r="AO276" i="2"/>
  <c r="AP276" i="2"/>
  <c r="AQ276" i="2"/>
  <c r="AR276" i="2"/>
  <c r="AS276" i="2"/>
  <c r="AT276" i="2"/>
  <c r="AU276" i="2"/>
  <c r="AV276" i="2"/>
  <c r="AW276" i="2"/>
  <c r="AX276" i="2"/>
  <c r="AY276" i="2"/>
  <c r="AZ276" i="2"/>
  <c r="AN277" i="2"/>
  <c r="AO277" i="2"/>
  <c r="AP277" i="2"/>
  <c r="AQ277" i="2"/>
  <c r="AR277" i="2"/>
  <c r="AS277" i="2"/>
  <c r="AT277" i="2"/>
  <c r="AU277" i="2"/>
  <c r="AV277" i="2"/>
  <c r="AW277" i="2"/>
  <c r="AX277" i="2"/>
  <c r="AY277" i="2"/>
  <c r="AZ277" i="2"/>
  <c r="AN278" i="2"/>
  <c r="AO278" i="2"/>
  <c r="AP278" i="2"/>
  <c r="AQ278" i="2"/>
  <c r="AR278" i="2"/>
  <c r="AS278" i="2"/>
  <c r="AT278" i="2"/>
  <c r="AU278" i="2"/>
  <c r="AV278" i="2"/>
  <c r="AW278" i="2"/>
  <c r="AX278" i="2"/>
  <c r="AY278" i="2"/>
  <c r="AZ278" i="2"/>
  <c r="AN279" i="2"/>
  <c r="AO279" i="2"/>
  <c r="AP279" i="2"/>
  <c r="AQ279" i="2"/>
  <c r="AR279" i="2"/>
  <c r="AS279" i="2"/>
  <c r="AT279" i="2"/>
  <c r="AU279" i="2"/>
  <c r="AV279" i="2"/>
  <c r="AW279" i="2"/>
  <c r="AX279" i="2"/>
  <c r="AY279" i="2"/>
  <c r="AZ279" i="2"/>
  <c r="AN280" i="2"/>
  <c r="AO280" i="2"/>
  <c r="AP280" i="2"/>
  <c r="AQ280" i="2"/>
  <c r="AR280" i="2"/>
  <c r="AS280" i="2"/>
  <c r="AT280" i="2"/>
  <c r="AU280" i="2"/>
  <c r="AV280" i="2"/>
  <c r="AW280" i="2"/>
  <c r="AX280" i="2"/>
  <c r="AY280" i="2"/>
  <c r="AZ280" i="2"/>
  <c r="AN281" i="2"/>
  <c r="AO281" i="2"/>
  <c r="AP281" i="2"/>
  <c r="AQ281" i="2"/>
  <c r="AR281" i="2"/>
  <c r="AS281" i="2"/>
  <c r="AT281" i="2"/>
  <c r="AU281" i="2"/>
  <c r="AV281" i="2"/>
  <c r="AW281" i="2"/>
  <c r="AX281" i="2"/>
  <c r="AY281" i="2"/>
  <c r="AZ281" i="2"/>
  <c r="AN282" i="2"/>
  <c r="AO282" i="2"/>
  <c r="AP282" i="2"/>
  <c r="AQ282" i="2"/>
  <c r="AR282" i="2"/>
  <c r="AS282" i="2"/>
  <c r="AT282" i="2"/>
  <c r="AU282" i="2"/>
  <c r="AV282" i="2"/>
  <c r="AW282" i="2"/>
  <c r="AX282" i="2"/>
  <c r="AY282" i="2"/>
  <c r="AZ282" i="2"/>
  <c r="AN283" i="2"/>
  <c r="AO283" i="2"/>
  <c r="AP283" i="2"/>
  <c r="AQ283" i="2"/>
  <c r="AR283" i="2"/>
  <c r="AS283" i="2"/>
  <c r="AT283" i="2"/>
  <c r="AU283" i="2"/>
  <c r="AV283" i="2"/>
  <c r="AW283" i="2"/>
  <c r="AX283" i="2"/>
  <c r="AY283" i="2"/>
  <c r="AZ283" i="2"/>
  <c r="AN284" i="2"/>
  <c r="AO284" i="2"/>
  <c r="AP284" i="2"/>
  <c r="AQ284" i="2"/>
  <c r="AR284" i="2"/>
  <c r="AS284" i="2"/>
  <c r="AT284" i="2"/>
  <c r="AU284" i="2"/>
  <c r="AV284" i="2"/>
  <c r="AW284" i="2"/>
  <c r="AX284" i="2"/>
  <c r="AY284" i="2"/>
  <c r="AZ284" i="2"/>
  <c r="AN285" i="2"/>
  <c r="AO285" i="2"/>
  <c r="AP285" i="2"/>
  <c r="AQ285" i="2"/>
  <c r="AR285" i="2"/>
  <c r="AS285" i="2"/>
  <c r="AT285" i="2"/>
  <c r="AU285" i="2"/>
  <c r="AV285" i="2"/>
  <c r="AW285" i="2"/>
  <c r="AX285" i="2"/>
  <c r="AY285" i="2"/>
  <c r="AZ285" i="2"/>
  <c r="AN286" i="2"/>
  <c r="AO286" i="2"/>
  <c r="AP286" i="2"/>
  <c r="AQ286" i="2"/>
  <c r="AR286" i="2"/>
  <c r="AS286" i="2"/>
  <c r="AT286" i="2"/>
  <c r="AU286" i="2"/>
  <c r="AV286" i="2"/>
  <c r="AW286" i="2"/>
  <c r="AX286" i="2"/>
  <c r="AY286" i="2"/>
  <c r="AZ286" i="2"/>
  <c r="AN287" i="2"/>
  <c r="AO287" i="2"/>
  <c r="AP287" i="2"/>
  <c r="AQ287" i="2"/>
  <c r="AR287" i="2"/>
  <c r="AS287" i="2"/>
  <c r="AT287" i="2"/>
  <c r="AU287" i="2"/>
  <c r="AV287" i="2"/>
  <c r="AW287" i="2"/>
  <c r="AX287" i="2"/>
  <c r="AY287" i="2"/>
  <c r="AZ287" i="2"/>
  <c r="AN288" i="2"/>
  <c r="AO288" i="2"/>
  <c r="AP288" i="2"/>
  <c r="AQ288" i="2"/>
  <c r="AR288" i="2"/>
  <c r="AS288" i="2"/>
  <c r="AT288" i="2"/>
  <c r="AU288" i="2"/>
  <c r="AV288" i="2"/>
  <c r="AW288" i="2"/>
  <c r="AX288" i="2"/>
  <c r="AY288" i="2"/>
  <c r="AZ288" i="2"/>
  <c r="AN289" i="2"/>
  <c r="AO289" i="2"/>
  <c r="AP289" i="2"/>
  <c r="AQ289" i="2"/>
  <c r="AR289" i="2"/>
  <c r="AS289" i="2"/>
  <c r="AT289" i="2"/>
  <c r="AU289" i="2"/>
  <c r="AV289" i="2"/>
  <c r="AW289" i="2"/>
  <c r="AX289" i="2"/>
  <c r="AY289" i="2"/>
  <c r="AZ289" i="2"/>
  <c r="AN290" i="2"/>
  <c r="AO290" i="2"/>
  <c r="AP290" i="2"/>
  <c r="AQ290" i="2"/>
  <c r="AR290" i="2"/>
  <c r="AS290" i="2"/>
  <c r="AT290" i="2"/>
  <c r="AU290" i="2"/>
  <c r="AV290" i="2"/>
  <c r="AW290" i="2"/>
  <c r="AX290" i="2"/>
  <c r="AY290" i="2"/>
  <c r="AZ290" i="2"/>
  <c r="AN291" i="2"/>
  <c r="AO291" i="2"/>
  <c r="AP291" i="2"/>
  <c r="AQ291" i="2"/>
  <c r="AR291" i="2"/>
  <c r="AS291" i="2"/>
  <c r="AT291" i="2"/>
  <c r="AU291" i="2"/>
  <c r="AV291" i="2"/>
  <c r="AW291" i="2"/>
  <c r="AX291" i="2"/>
  <c r="AY291" i="2"/>
  <c r="AZ291" i="2"/>
  <c r="AN292" i="2"/>
  <c r="AO292" i="2"/>
  <c r="AP292" i="2"/>
  <c r="AQ292" i="2"/>
  <c r="AR292" i="2"/>
  <c r="AS292" i="2"/>
  <c r="AT292" i="2"/>
  <c r="AU292" i="2"/>
  <c r="AV292" i="2"/>
  <c r="AW292" i="2"/>
  <c r="AX292" i="2"/>
  <c r="AY292" i="2"/>
  <c r="AZ292" i="2"/>
  <c r="AN293" i="2"/>
  <c r="AO293" i="2"/>
  <c r="AP293" i="2"/>
  <c r="AQ293" i="2"/>
  <c r="AR293" i="2"/>
  <c r="AS293" i="2"/>
  <c r="AT293" i="2"/>
  <c r="AU293" i="2"/>
  <c r="AV293" i="2"/>
  <c r="AW293" i="2"/>
  <c r="AX293" i="2"/>
  <c r="AY293" i="2"/>
  <c r="AZ293" i="2"/>
  <c r="AN294" i="2"/>
  <c r="AO294" i="2"/>
  <c r="AP294" i="2"/>
  <c r="AQ294" i="2"/>
  <c r="AR294" i="2"/>
  <c r="AS294" i="2"/>
  <c r="AT294" i="2"/>
  <c r="AU294" i="2"/>
  <c r="AV294" i="2"/>
  <c r="AW294" i="2"/>
  <c r="AX294" i="2"/>
  <c r="AY294" i="2"/>
  <c r="AZ294" i="2"/>
  <c r="AN295" i="2"/>
  <c r="AO295" i="2"/>
  <c r="AP295" i="2"/>
  <c r="AQ295" i="2"/>
  <c r="AR295" i="2"/>
  <c r="AS295" i="2"/>
  <c r="AT295" i="2"/>
  <c r="AU295" i="2"/>
  <c r="AV295" i="2"/>
  <c r="AW295" i="2"/>
  <c r="AX295" i="2"/>
  <c r="AY295" i="2"/>
  <c r="AZ295" i="2"/>
  <c r="AN296" i="2"/>
  <c r="AO296" i="2"/>
  <c r="AP296" i="2"/>
  <c r="AQ296" i="2"/>
  <c r="AR296" i="2"/>
  <c r="AS296" i="2"/>
  <c r="AT296" i="2"/>
  <c r="AU296" i="2"/>
  <c r="AV296" i="2"/>
  <c r="AW296" i="2"/>
  <c r="AX296" i="2"/>
  <c r="AY296" i="2"/>
  <c r="AZ296" i="2"/>
  <c r="AN297" i="2"/>
  <c r="AO297" i="2"/>
  <c r="AP297" i="2"/>
  <c r="AQ297" i="2"/>
  <c r="AR297" i="2"/>
  <c r="AS297" i="2"/>
  <c r="AT297" i="2"/>
  <c r="AU297" i="2"/>
  <c r="AV297" i="2"/>
  <c r="AW297" i="2"/>
  <c r="AX297" i="2"/>
  <c r="AY297" i="2"/>
  <c r="AZ297" i="2"/>
  <c r="AN298" i="2"/>
  <c r="AO298" i="2"/>
  <c r="AP298" i="2"/>
  <c r="AQ298" i="2"/>
  <c r="AR298" i="2"/>
  <c r="AS298" i="2"/>
  <c r="AT298" i="2"/>
  <c r="AU298" i="2"/>
  <c r="AV298" i="2"/>
  <c r="AW298" i="2"/>
  <c r="AX298" i="2"/>
  <c r="AY298" i="2"/>
  <c r="AZ298" i="2"/>
  <c r="AN299" i="2"/>
  <c r="AO299" i="2"/>
  <c r="AP299" i="2"/>
  <c r="AQ299" i="2"/>
  <c r="AR299" i="2"/>
  <c r="AS299" i="2"/>
  <c r="AT299" i="2"/>
  <c r="AU299" i="2"/>
  <c r="AV299" i="2"/>
  <c r="AW299" i="2"/>
  <c r="AX299" i="2"/>
  <c r="AY299" i="2"/>
  <c r="AZ299" i="2"/>
  <c r="AN300" i="2"/>
  <c r="AO300" i="2"/>
  <c r="AP300" i="2"/>
  <c r="AQ300" i="2"/>
  <c r="AR300" i="2"/>
  <c r="AS300" i="2"/>
  <c r="AT300" i="2"/>
  <c r="AU300" i="2"/>
  <c r="AV300" i="2"/>
  <c r="AW300" i="2"/>
  <c r="AX300" i="2"/>
  <c r="AY300" i="2"/>
  <c r="AZ300" i="2"/>
  <c r="AN301" i="2"/>
  <c r="AO301" i="2"/>
  <c r="AP301" i="2"/>
  <c r="AQ301" i="2"/>
  <c r="AR301" i="2"/>
  <c r="AS301" i="2"/>
  <c r="AT301" i="2"/>
  <c r="AU301" i="2"/>
  <c r="AV301" i="2"/>
  <c r="AW301" i="2"/>
  <c r="AX301" i="2"/>
  <c r="AY301" i="2"/>
  <c r="AZ301" i="2"/>
  <c r="AN302" i="2"/>
  <c r="AO302" i="2"/>
  <c r="AP302" i="2"/>
  <c r="AQ302" i="2"/>
  <c r="AR302" i="2"/>
  <c r="AS302" i="2"/>
  <c r="AT302" i="2"/>
  <c r="AU302" i="2"/>
  <c r="AV302" i="2"/>
  <c r="AW302" i="2"/>
  <c r="AX302" i="2"/>
  <c r="AY302" i="2"/>
  <c r="AZ302" i="2"/>
  <c r="AN303" i="2"/>
  <c r="AO303" i="2"/>
  <c r="AP303" i="2"/>
  <c r="AQ303" i="2"/>
  <c r="AR303" i="2"/>
  <c r="AS303" i="2"/>
  <c r="AT303" i="2"/>
  <c r="AU303" i="2"/>
  <c r="AV303" i="2"/>
  <c r="AW303" i="2"/>
  <c r="AX303" i="2"/>
  <c r="AY303" i="2"/>
  <c r="AZ303" i="2"/>
  <c r="AN304" i="2"/>
  <c r="AO304" i="2"/>
  <c r="AP304" i="2"/>
  <c r="AQ304" i="2"/>
  <c r="AR304" i="2"/>
  <c r="AS304" i="2"/>
  <c r="AT304" i="2"/>
  <c r="AU304" i="2"/>
  <c r="AV304" i="2"/>
  <c r="AW304" i="2"/>
  <c r="AX304" i="2"/>
  <c r="AY304" i="2"/>
  <c r="AZ304" i="2"/>
  <c r="AN305" i="2"/>
  <c r="AO305" i="2"/>
  <c r="AP305" i="2"/>
  <c r="AQ305" i="2"/>
  <c r="AR305" i="2"/>
  <c r="AS305" i="2"/>
  <c r="AT305" i="2"/>
  <c r="AU305" i="2"/>
  <c r="AV305" i="2"/>
  <c r="AW305" i="2"/>
  <c r="AX305" i="2"/>
  <c r="AY305" i="2"/>
  <c r="AZ305" i="2"/>
  <c r="AN306" i="2"/>
  <c r="AO306" i="2"/>
  <c r="AP306" i="2"/>
  <c r="AQ306" i="2"/>
  <c r="AR306" i="2"/>
  <c r="AS306" i="2"/>
  <c r="AT306" i="2"/>
  <c r="AU306" i="2"/>
  <c r="AV306" i="2"/>
  <c r="AW306" i="2"/>
  <c r="AX306" i="2"/>
  <c r="AY306" i="2"/>
  <c r="AZ306" i="2"/>
  <c r="AN307" i="2"/>
  <c r="AO307" i="2"/>
  <c r="AP307" i="2"/>
  <c r="AQ307" i="2"/>
  <c r="AR307" i="2"/>
  <c r="AS307" i="2"/>
  <c r="AT307" i="2"/>
  <c r="AU307" i="2"/>
  <c r="AV307" i="2"/>
  <c r="AW307" i="2"/>
  <c r="AX307" i="2"/>
  <c r="AY307" i="2"/>
  <c r="AZ307" i="2"/>
  <c r="AN308" i="2"/>
  <c r="AO308" i="2"/>
  <c r="AP308" i="2"/>
  <c r="AQ308" i="2"/>
  <c r="AR308" i="2"/>
  <c r="AS308" i="2"/>
  <c r="AT308" i="2"/>
  <c r="AU308" i="2"/>
  <c r="AV308" i="2"/>
  <c r="AW308" i="2"/>
  <c r="AX308" i="2"/>
  <c r="AY308" i="2"/>
  <c r="AZ308" i="2"/>
  <c r="F8" i="5"/>
  <c r="AG8" i="5"/>
  <c r="AJ8" i="5"/>
  <c r="AK8" i="5"/>
  <c r="AL8" i="5"/>
  <c r="AM8" i="5"/>
  <c r="AN8" i="5"/>
  <c r="AO8" i="5"/>
  <c r="AP8" i="5"/>
  <c r="AQ8" i="5"/>
  <c r="AR8" i="5"/>
  <c r="AS8" i="5"/>
  <c r="AT8" i="5"/>
  <c r="AU8" i="5"/>
  <c r="F9" i="5"/>
  <c r="AG9" i="5"/>
  <c r="G16" i="10" s="1"/>
  <c r="AJ9" i="5"/>
  <c r="AK9" i="5"/>
  <c r="AL9" i="5"/>
  <c r="AM9" i="5"/>
  <c r="AN9" i="5"/>
  <c r="AO9" i="5"/>
  <c r="AP9" i="5"/>
  <c r="AQ9" i="5"/>
  <c r="AR9" i="5"/>
  <c r="AS9" i="5"/>
  <c r="AT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F10" i="5"/>
  <c r="AG10" i="5"/>
  <c r="AJ10" i="5"/>
  <c r="AK10" i="5"/>
  <c r="AL10" i="5"/>
  <c r="AM10" i="5"/>
  <c r="AN10" i="5"/>
  <c r="AO10" i="5"/>
  <c r="AP10" i="5"/>
  <c r="AQ10" i="5"/>
  <c r="AR10" i="5"/>
  <c r="AS10" i="5"/>
  <c r="AT10" i="5"/>
  <c r="F11" i="5"/>
  <c r="AG11" i="5"/>
  <c r="AJ11" i="5"/>
  <c r="AK11" i="5"/>
  <c r="AL11" i="5"/>
  <c r="AM11" i="5"/>
  <c r="AN11" i="5"/>
  <c r="AO11" i="5"/>
  <c r="AP11" i="5"/>
  <c r="AQ11" i="5"/>
  <c r="AR11" i="5"/>
  <c r="AS11" i="5"/>
  <c r="AT11" i="5"/>
  <c r="F12" i="5"/>
  <c r="AG12" i="5"/>
  <c r="AJ12" i="5"/>
  <c r="AK12" i="5"/>
  <c r="AL12" i="5"/>
  <c r="AM12" i="5"/>
  <c r="AN12" i="5"/>
  <c r="AO12" i="5"/>
  <c r="AP12" i="5"/>
  <c r="AQ12" i="5"/>
  <c r="AR12" i="5"/>
  <c r="AS12" i="5"/>
  <c r="AT12" i="5"/>
  <c r="F13" i="5"/>
  <c r="AG13" i="5"/>
  <c r="AJ13" i="5"/>
  <c r="AK13" i="5"/>
  <c r="AL13" i="5"/>
  <c r="AM13" i="5"/>
  <c r="AN13" i="5"/>
  <c r="AO13" i="5"/>
  <c r="AP13" i="5"/>
  <c r="AQ13" i="5"/>
  <c r="AR13" i="5"/>
  <c r="AS13" i="5"/>
  <c r="AT13" i="5"/>
  <c r="F14" i="5"/>
  <c r="AG14" i="5"/>
  <c r="AJ14" i="5"/>
  <c r="AK14" i="5"/>
  <c r="AL14" i="5"/>
  <c r="AM14" i="5"/>
  <c r="AN14" i="5"/>
  <c r="AO14" i="5"/>
  <c r="AP14" i="5"/>
  <c r="AQ14" i="5"/>
  <c r="AR14" i="5"/>
  <c r="AS14" i="5"/>
  <c r="AT14" i="5"/>
  <c r="F15" i="5"/>
  <c r="AG15" i="5"/>
  <c r="AJ15" i="5"/>
  <c r="AK15" i="5"/>
  <c r="AL15" i="5"/>
  <c r="AM15" i="5"/>
  <c r="AN15" i="5"/>
  <c r="AO15" i="5"/>
  <c r="AP15" i="5"/>
  <c r="AQ15" i="5"/>
  <c r="AR15" i="5"/>
  <c r="AS15" i="5"/>
  <c r="AT15" i="5"/>
  <c r="F16" i="5"/>
  <c r="AG16" i="5"/>
  <c r="AJ16" i="5"/>
  <c r="AK16" i="5"/>
  <c r="AL16" i="5"/>
  <c r="AM16" i="5"/>
  <c r="AN16" i="5"/>
  <c r="AO16" i="5"/>
  <c r="AP16" i="5"/>
  <c r="AQ16" i="5"/>
  <c r="AR16" i="5"/>
  <c r="AS16" i="5"/>
  <c r="AT16" i="5"/>
  <c r="F17" i="5"/>
  <c r="AD17" i="5"/>
  <c r="AU17" i="5" s="1"/>
  <c r="AG17" i="5"/>
  <c r="AJ17" i="5"/>
  <c r="AK17" i="5"/>
  <c r="AL17" i="5"/>
  <c r="AM17" i="5"/>
  <c r="AN17" i="5"/>
  <c r="AO17" i="5"/>
  <c r="AP17" i="5"/>
  <c r="AQ17" i="5"/>
  <c r="AR17" i="5"/>
  <c r="AS17" i="5"/>
  <c r="AT17" i="5"/>
  <c r="F18" i="5"/>
  <c r="AD18" i="5"/>
  <c r="AU18" i="5" s="1"/>
  <c r="AG18" i="5"/>
  <c r="AJ18" i="5"/>
  <c r="AK18" i="5"/>
  <c r="AL18" i="5"/>
  <c r="AM18" i="5"/>
  <c r="AN18" i="5"/>
  <c r="AO18" i="5"/>
  <c r="AP18" i="5"/>
  <c r="AQ18" i="5"/>
  <c r="AR18" i="5"/>
  <c r="AS18" i="5"/>
  <c r="AT18" i="5"/>
  <c r="F19" i="5"/>
  <c r="AD19" i="5"/>
  <c r="AU19" i="5" s="1"/>
  <c r="AG19" i="5"/>
  <c r="AJ19" i="5"/>
  <c r="AK19" i="5"/>
  <c r="AL19" i="5"/>
  <c r="AM19" i="5"/>
  <c r="AN19" i="5"/>
  <c r="AO19" i="5"/>
  <c r="AP19" i="5"/>
  <c r="AQ19" i="5"/>
  <c r="AR19" i="5"/>
  <c r="AS19" i="5"/>
  <c r="AT19" i="5"/>
  <c r="F20" i="5"/>
  <c r="AD20" i="5"/>
  <c r="AU20" i="5" s="1"/>
  <c r="AG20" i="5"/>
  <c r="AJ20" i="5"/>
  <c r="AK20" i="5"/>
  <c r="AL20" i="5"/>
  <c r="AM20" i="5"/>
  <c r="AN20" i="5"/>
  <c r="AO20" i="5"/>
  <c r="AP20" i="5"/>
  <c r="AQ20" i="5"/>
  <c r="AR20" i="5"/>
  <c r="AS20" i="5"/>
  <c r="AT20" i="5"/>
  <c r="F21" i="5"/>
  <c r="AD21" i="5"/>
  <c r="AU21" i="5" s="1"/>
  <c r="AG21" i="5"/>
  <c r="AJ21" i="5"/>
  <c r="AK21" i="5"/>
  <c r="AL21" i="5"/>
  <c r="AM21" i="5"/>
  <c r="AN21" i="5"/>
  <c r="AO21" i="5"/>
  <c r="AP21" i="5"/>
  <c r="AQ21" i="5"/>
  <c r="AR21" i="5"/>
  <c r="AS21" i="5"/>
  <c r="AT21" i="5"/>
  <c r="F22" i="5"/>
  <c r="AD22" i="5"/>
  <c r="AU22" i="5" s="1"/>
  <c r="AG22" i="5"/>
  <c r="AJ22" i="5"/>
  <c r="AK22" i="5"/>
  <c r="AL22" i="5"/>
  <c r="AM22" i="5"/>
  <c r="AN22" i="5"/>
  <c r="AO22" i="5"/>
  <c r="AP22" i="5"/>
  <c r="AQ22" i="5"/>
  <c r="AR22" i="5"/>
  <c r="AS22" i="5"/>
  <c r="AT22" i="5"/>
  <c r="F23" i="5"/>
  <c r="AD23" i="5"/>
  <c r="AU23" i="5" s="1"/>
  <c r="AG23" i="5"/>
  <c r="AJ23" i="5"/>
  <c r="AK23" i="5"/>
  <c r="AL23" i="5"/>
  <c r="AM23" i="5"/>
  <c r="AN23" i="5"/>
  <c r="AO23" i="5"/>
  <c r="AP23" i="5"/>
  <c r="AQ23" i="5"/>
  <c r="AR23" i="5"/>
  <c r="AS23" i="5"/>
  <c r="AT23" i="5"/>
  <c r="F24" i="5"/>
  <c r="AD24" i="5"/>
  <c r="AG24" i="5"/>
  <c r="AJ24" i="5"/>
  <c r="AK24" i="5"/>
  <c r="AL24" i="5"/>
  <c r="AM24" i="5"/>
  <c r="AN24" i="5"/>
  <c r="AO24" i="5"/>
  <c r="AP24" i="5"/>
  <c r="AQ24" i="5"/>
  <c r="AR24" i="5"/>
  <c r="AS24" i="5"/>
  <c r="AT24" i="5"/>
  <c r="F25" i="5"/>
  <c r="AD25" i="5"/>
  <c r="AG25" i="5"/>
  <c r="AJ25" i="5"/>
  <c r="AK25" i="5"/>
  <c r="AL25" i="5"/>
  <c r="AM25" i="5"/>
  <c r="AN25" i="5"/>
  <c r="AO25" i="5"/>
  <c r="AP25" i="5"/>
  <c r="AQ25" i="5"/>
  <c r="AR25" i="5"/>
  <c r="AS25" i="5"/>
  <c r="AT25" i="5"/>
  <c r="F26" i="5"/>
  <c r="AD26" i="5"/>
  <c r="AG26" i="5"/>
  <c r="AJ26" i="5"/>
  <c r="AK26" i="5"/>
  <c r="AL26" i="5"/>
  <c r="AM26" i="5"/>
  <c r="AN26" i="5"/>
  <c r="AO26" i="5"/>
  <c r="AP26" i="5"/>
  <c r="AQ26" i="5"/>
  <c r="AR26" i="5"/>
  <c r="AS26" i="5"/>
  <c r="AT26" i="5"/>
  <c r="F27" i="5"/>
  <c r="AD27" i="5"/>
  <c r="AU27" i="5" s="1"/>
  <c r="AG27" i="5"/>
  <c r="AJ27" i="5"/>
  <c r="AK27" i="5"/>
  <c r="AL27" i="5"/>
  <c r="AM27" i="5"/>
  <c r="AN27" i="5"/>
  <c r="AO27" i="5"/>
  <c r="AP27" i="5"/>
  <c r="AQ27" i="5"/>
  <c r="AR27" i="5"/>
  <c r="AS27" i="5"/>
  <c r="AT27" i="5"/>
  <c r="F28" i="5"/>
  <c r="AD28" i="5"/>
  <c r="AU28" i="5" s="1"/>
  <c r="AG28" i="5"/>
  <c r="AJ28" i="5"/>
  <c r="AK28" i="5"/>
  <c r="AL28" i="5"/>
  <c r="AM28" i="5"/>
  <c r="AN28" i="5"/>
  <c r="AO28" i="5"/>
  <c r="AP28" i="5"/>
  <c r="AQ28" i="5"/>
  <c r="AR28" i="5"/>
  <c r="AS28" i="5"/>
  <c r="AT28" i="5"/>
  <c r="F29" i="5"/>
  <c r="AD29" i="5"/>
  <c r="AU29" i="5" s="1"/>
  <c r="AG29" i="5"/>
  <c r="AJ29" i="5"/>
  <c r="AK29" i="5"/>
  <c r="AL29" i="5"/>
  <c r="AM29" i="5"/>
  <c r="AN29" i="5"/>
  <c r="AO29" i="5"/>
  <c r="AP29" i="5"/>
  <c r="AQ29" i="5"/>
  <c r="AR29" i="5"/>
  <c r="AS29" i="5"/>
  <c r="AT29" i="5"/>
  <c r="F30" i="5"/>
  <c r="AD30" i="5"/>
  <c r="AU30" i="5" s="1"/>
  <c r="AG30" i="5"/>
  <c r="AJ30" i="5"/>
  <c r="AK30" i="5"/>
  <c r="AL30" i="5"/>
  <c r="AM30" i="5"/>
  <c r="AN30" i="5"/>
  <c r="AO30" i="5"/>
  <c r="AP30" i="5"/>
  <c r="AQ30" i="5"/>
  <c r="AR30" i="5"/>
  <c r="AS30" i="5"/>
  <c r="AT30" i="5"/>
  <c r="F31" i="5"/>
  <c r="AD31" i="5"/>
  <c r="AU31" i="5" s="1"/>
  <c r="AG31" i="5"/>
  <c r="AJ31" i="5"/>
  <c r="AK31" i="5"/>
  <c r="AL31" i="5"/>
  <c r="AM31" i="5"/>
  <c r="AN31" i="5"/>
  <c r="AO31" i="5"/>
  <c r="AP31" i="5"/>
  <c r="AQ31" i="5"/>
  <c r="AR31" i="5"/>
  <c r="AS31" i="5"/>
  <c r="AT31" i="5"/>
  <c r="F32" i="5"/>
  <c r="AD32" i="5"/>
  <c r="AU32" i="5" s="1"/>
  <c r="AG32" i="5"/>
  <c r="AJ32" i="5"/>
  <c r="AK32" i="5"/>
  <c r="AL32" i="5"/>
  <c r="AM32" i="5"/>
  <c r="AN32" i="5"/>
  <c r="AO32" i="5"/>
  <c r="AP32" i="5"/>
  <c r="AQ32" i="5"/>
  <c r="AR32" i="5"/>
  <c r="AS32" i="5"/>
  <c r="AT32" i="5"/>
  <c r="F33" i="5"/>
  <c r="AD33" i="5"/>
  <c r="AU33" i="5" s="1"/>
  <c r="AG33" i="5"/>
  <c r="AJ33" i="5"/>
  <c r="AK33" i="5"/>
  <c r="AL33" i="5"/>
  <c r="AM33" i="5"/>
  <c r="AN33" i="5"/>
  <c r="AO33" i="5"/>
  <c r="AP33" i="5"/>
  <c r="AQ33" i="5"/>
  <c r="AR33" i="5"/>
  <c r="AS33" i="5"/>
  <c r="AT33" i="5"/>
  <c r="F34" i="5"/>
  <c r="AD34" i="5"/>
  <c r="AG34" i="5"/>
  <c r="AJ34" i="5"/>
  <c r="AK34" i="5"/>
  <c r="AL34" i="5"/>
  <c r="AM34" i="5"/>
  <c r="AN34" i="5"/>
  <c r="AO34" i="5"/>
  <c r="AP34" i="5"/>
  <c r="AQ34" i="5"/>
  <c r="AR34" i="5"/>
  <c r="AS34" i="5"/>
  <c r="AT34" i="5"/>
  <c r="F35" i="5"/>
  <c r="AD35" i="5"/>
  <c r="AG35" i="5"/>
  <c r="AJ35" i="5"/>
  <c r="AK35" i="5"/>
  <c r="AL35" i="5"/>
  <c r="AM35" i="5"/>
  <c r="AN35" i="5"/>
  <c r="AO35" i="5"/>
  <c r="AP35" i="5"/>
  <c r="AQ35" i="5"/>
  <c r="AR35" i="5"/>
  <c r="AS35" i="5"/>
  <c r="AT35" i="5"/>
  <c r="F36" i="5"/>
  <c r="AD36" i="5"/>
  <c r="AU36" i="5" s="1"/>
  <c r="AG36" i="5"/>
  <c r="AJ36" i="5"/>
  <c r="AK36" i="5"/>
  <c r="AL36" i="5"/>
  <c r="AM36" i="5"/>
  <c r="AN36" i="5"/>
  <c r="AO36" i="5"/>
  <c r="AP36" i="5"/>
  <c r="AQ36" i="5"/>
  <c r="AR36" i="5"/>
  <c r="AS36" i="5"/>
  <c r="AT36" i="5"/>
  <c r="F37" i="5"/>
  <c r="AD37" i="5"/>
  <c r="AU37" i="5" s="1"/>
  <c r="AG37" i="5"/>
  <c r="AJ37" i="5"/>
  <c r="AK37" i="5"/>
  <c r="AL37" i="5"/>
  <c r="AM37" i="5"/>
  <c r="AN37" i="5"/>
  <c r="AO37" i="5"/>
  <c r="AP37" i="5"/>
  <c r="AQ37" i="5"/>
  <c r="AR37" i="5"/>
  <c r="AS37" i="5"/>
  <c r="AT37" i="5"/>
  <c r="F38" i="5"/>
  <c r="AD38" i="5"/>
  <c r="AU38" i="5" s="1"/>
  <c r="AG38" i="5"/>
  <c r="AJ38" i="5"/>
  <c r="AK38" i="5"/>
  <c r="AL38" i="5"/>
  <c r="AM38" i="5"/>
  <c r="AN38" i="5"/>
  <c r="AO38" i="5"/>
  <c r="AP38" i="5"/>
  <c r="AQ38" i="5"/>
  <c r="AR38" i="5"/>
  <c r="AS38" i="5"/>
  <c r="AT38" i="5"/>
  <c r="F39" i="5"/>
  <c r="AD39" i="5"/>
  <c r="AU39" i="5" s="1"/>
  <c r="AG39" i="5"/>
  <c r="AJ39" i="5"/>
  <c r="AK39" i="5"/>
  <c r="AL39" i="5"/>
  <c r="AM39" i="5"/>
  <c r="AN39" i="5"/>
  <c r="AO39" i="5"/>
  <c r="AP39" i="5"/>
  <c r="AQ39" i="5"/>
  <c r="AR39" i="5"/>
  <c r="AS39" i="5"/>
  <c r="AT39" i="5"/>
  <c r="F40" i="5"/>
  <c r="AD40" i="5"/>
  <c r="AU40" i="5" s="1"/>
  <c r="AG40" i="5"/>
  <c r="AJ40" i="5"/>
  <c r="AK40" i="5"/>
  <c r="AL40" i="5"/>
  <c r="AM40" i="5"/>
  <c r="AN40" i="5"/>
  <c r="AO40" i="5"/>
  <c r="AP40" i="5"/>
  <c r="AQ40" i="5"/>
  <c r="AR40" i="5"/>
  <c r="AS40" i="5"/>
  <c r="AT40" i="5"/>
  <c r="F41" i="5"/>
  <c r="AD41" i="5"/>
  <c r="AG41" i="5"/>
  <c r="AJ41" i="5"/>
  <c r="AK41" i="5"/>
  <c r="AL41" i="5"/>
  <c r="AM41" i="5"/>
  <c r="AN41" i="5"/>
  <c r="AO41" i="5"/>
  <c r="AP41" i="5"/>
  <c r="AQ41" i="5"/>
  <c r="AR41" i="5"/>
  <c r="AS41" i="5"/>
  <c r="AT41" i="5"/>
  <c r="F42" i="5"/>
  <c r="AD42" i="5"/>
  <c r="AU42" i="5" s="1"/>
  <c r="AG42" i="5"/>
  <c r="AJ42" i="5"/>
  <c r="AK42" i="5"/>
  <c r="AL42" i="5"/>
  <c r="AM42" i="5"/>
  <c r="AN42" i="5"/>
  <c r="AO42" i="5"/>
  <c r="AP42" i="5"/>
  <c r="AQ42" i="5"/>
  <c r="AR42" i="5"/>
  <c r="AS42" i="5"/>
  <c r="AT42" i="5"/>
  <c r="F43" i="5"/>
  <c r="AD43" i="5"/>
  <c r="AG43" i="5"/>
  <c r="AJ43" i="5"/>
  <c r="AK43" i="5"/>
  <c r="AL43" i="5"/>
  <c r="AM43" i="5"/>
  <c r="AN43" i="5"/>
  <c r="AO43" i="5"/>
  <c r="AP43" i="5"/>
  <c r="AQ43" i="5"/>
  <c r="AR43" i="5"/>
  <c r="AS43" i="5"/>
  <c r="AT43" i="5"/>
  <c r="F44" i="5"/>
  <c r="AD44" i="5"/>
  <c r="AG44" i="5"/>
  <c r="AJ44" i="5"/>
  <c r="AK44" i="5"/>
  <c r="AL44" i="5"/>
  <c r="AM44" i="5"/>
  <c r="AN44" i="5"/>
  <c r="AO44" i="5"/>
  <c r="AP44" i="5"/>
  <c r="AQ44" i="5"/>
  <c r="AR44" i="5"/>
  <c r="AS44" i="5"/>
  <c r="AT44" i="5"/>
  <c r="F45" i="5"/>
  <c r="AD45" i="5"/>
  <c r="AG45" i="5"/>
  <c r="AJ45" i="5"/>
  <c r="AK45" i="5"/>
  <c r="AL45" i="5"/>
  <c r="AM45" i="5"/>
  <c r="AN45" i="5"/>
  <c r="AO45" i="5"/>
  <c r="AP45" i="5"/>
  <c r="AQ45" i="5"/>
  <c r="AR45" i="5"/>
  <c r="AS45" i="5"/>
  <c r="AT45" i="5"/>
  <c r="F46" i="5"/>
  <c r="AD46" i="5"/>
  <c r="AU46" i="5" s="1"/>
  <c r="AG46" i="5"/>
  <c r="AJ46" i="5"/>
  <c r="AK46" i="5"/>
  <c r="AL46" i="5"/>
  <c r="AM46" i="5"/>
  <c r="AN46" i="5"/>
  <c r="AO46" i="5"/>
  <c r="AP46" i="5"/>
  <c r="AQ46" i="5"/>
  <c r="AR46" i="5"/>
  <c r="AS46" i="5"/>
  <c r="AT46" i="5"/>
  <c r="F47" i="5"/>
  <c r="AD47" i="5"/>
  <c r="AG47" i="5"/>
  <c r="AJ47" i="5"/>
  <c r="AK47" i="5"/>
  <c r="AL47" i="5"/>
  <c r="AM47" i="5"/>
  <c r="AN47" i="5"/>
  <c r="AO47" i="5"/>
  <c r="AP47" i="5"/>
  <c r="AQ47" i="5"/>
  <c r="AR47" i="5"/>
  <c r="AS47" i="5"/>
  <c r="AT47" i="5"/>
  <c r="F48" i="5"/>
  <c r="AD48" i="5"/>
  <c r="AG48" i="5"/>
  <c r="AJ48" i="5"/>
  <c r="AK48" i="5"/>
  <c r="AL48" i="5"/>
  <c r="AM48" i="5"/>
  <c r="AN48" i="5"/>
  <c r="AO48" i="5"/>
  <c r="AP48" i="5"/>
  <c r="AQ48" i="5"/>
  <c r="AR48" i="5"/>
  <c r="AS48" i="5"/>
  <c r="AT48" i="5"/>
  <c r="F49" i="5"/>
  <c r="AD49" i="5"/>
  <c r="AU49" i="5" s="1"/>
  <c r="AG49" i="5"/>
  <c r="AJ49" i="5"/>
  <c r="AK49" i="5"/>
  <c r="AL49" i="5"/>
  <c r="AM49" i="5"/>
  <c r="AN49" i="5"/>
  <c r="AO49" i="5"/>
  <c r="AP49" i="5"/>
  <c r="AQ49" i="5"/>
  <c r="AR49" i="5"/>
  <c r="AS49" i="5"/>
  <c r="AT49" i="5"/>
  <c r="F50" i="5"/>
  <c r="AD50" i="5"/>
  <c r="AU50" i="5" s="1"/>
  <c r="AG50" i="5"/>
  <c r="AJ50" i="5"/>
  <c r="AK50" i="5"/>
  <c r="AL50" i="5"/>
  <c r="AM50" i="5"/>
  <c r="AN50" i="5"/>
  <c r="AO50" i="5"/>
  <c r="AP50" i="5"/>
  <c r="AQ50" i="5"/>
  <c r="AR50" i="5"/>
  <c r="AS50" i="5"/>
  <c r="AT50" i="5"/>
  <c r="F51" i="5"/>
  <c r="AD51" i="5"/>
  <c r="AU51" i="5" s="1"/>
  <c r="AG51" i="5"/>
  <c r="AJ51" i="5"/>
  <c r="AK51" i="5"/>
  <c r="AL51" i="5"/>
  <c r="AM51" i="5"/>
  <c r="AN51" i="5"/>
  <c r="AO51" i="5"/>
  <c r="AP51" i="5"/>
  <c r="AQ51" i="5"/>
  <c r="AR51" i="5"/>
  <c r="AS51" i="5"/>
  <c r="AT51" i="5"/>
  <c r="F52" i="5"/>
  <c r="AD52" i="5"/>
  <c r="AU52" i="5" s="1"/>
  <c r="AG52" i="5"/>
  <c r="AJ52" i="5"/>
  <c r="AK52" i="5"/>
  <c r="AL52" i="5"/>
  <c r="AM52" i="5"/>
  <c r="AN52" i="5"/>
  <c r="AO52" i="5"/>
  <c r="AP52" i="5"/>
  <c r="AQ52" i="5"/>
  <c r="AR52" i="5"/>
  <c r="AS52" i="5"/>
  <c r="AT52" i="5"/>
  <c r="F53" i="5"/>
  <c r="AD53" i="5"/>
  <c r="AU53" i="5" s="1"/>
  <c r="AG53" i="5"/>
  <c r="AJ53" i="5"/>
  <c r="AK53" i="5"/>
  <c r="AL53" i="5"/>
  <c r="AM53" i="5"/>
  <c r="AN53" i="5"/>
  <c r="AO53" i="5"/>
  <c r="AP53" i="5"/>
  <c r="AQ53" i="5"/>
  <c r="AR53" i="5"/>
  <c r="AS53" i="5"/>
  <c r="AT53" i="5"/>
  <c r="F54" i="5"/>
  <c r="AD54" i="5"/>
  <c r="AU54" i="5" s="1"/>
  <c r="AG54" i="5"/>
  <c r="AJ54" i="5"/>
  <c r="AK54" i="5"/>
  <c r="AL54" i="5"/>
  <c r="AM54" i="5"/>
  <c r="AN54" i="5"/>
  <c r="AO54" i="5"/>
  <c r="AP54" i="5"/>
  <c r="AQ54" i="5"/>
  <c r="AR54" i="5"/>
  <c r="AS54" i="5"/>
  <c r="AT54" i="5"/>
  <c r="F55" i="5"/>
  <c r="AD55" i="5"/>
  <c r="AG55" i="5"/>
  <c r="AJ55" i="5"/>
  <c r="AK55" i="5"/>
  <c r="AL55" i="5"/>
  <c r="AM55" i="5"/>
  <c r="AN55" i="5"/>
  <c r="AO55" i="5"/>
  <c r="AP55" i="5"/>
  <c r="AQ55" i="5"/>
  <c r="AR55" i="5"/>
  <c r="AS55" i="5"/>
  <c r="AT55" i="5"/>
  <c r="F56" i="5"/>
  <c r="AD56" i="5"/>
  <c r="AU56" i="5" s="1"/>
  <c r="AG56" i="5"/>
  <c r="AJ56" i="5"/>
  <c r="AK56" i="5"/>
  <c r="AL56" i="5"/>
  <c r="AM56" i="5"/>
  <c r="AN56" i="5"/>
  <c r="AO56" i="5"/>
  <c r="AP56" i="5"/>
  <c r="AQ56" i="5"/>
  <c r="AR56" i="5"/>
  <c r="AS56" i="5"/>
  <c r="AT56" i="5"/>
  <c r="F57" i="5"/>
  <c r="AD57" i="5"/>
  <c r="AG57" i="5"/>
  <c r="AJ57" i="5"/>
  <c r="AK57" i="5"/>
  <c r="AL57" i="5"/>
  <c r="AM57" i="5"/>
  <c r="AN57" i="5"/>
  <c r="AO57" i="5"/>
  <c r="AP57" i="5"/>
  <c r="AQ57" i="5"/>
  <c r="AR57" i="5"/>
  <c r="AS57" i="5"/>
  <c r="AT57" i="5"/>
  <c r="F58" i="5"/>
  <c r="AD58" i="5"/>
  <c r="AU58" i="5" s="1"/>
  <c r="AG58" i="5"/>
  <c r="AJ58" i="5"/>
  <c r="AK58" i="5"/>
  <c r="AL58" i="5"/>
  <c r="AM58" i="5"/>
  <c r="AN58" i="5"/>
  <c r="AO58" i="5"/>
  <c r="AP58" i="5"/>
  <c r="AQ58" i="5"/>
  <c r="AR58" i="5"/>
  <c r="AS58" i="5"/>
  <c r="AT58" i="5"/>
  <c r="F59" i="5"/>
  <c r="AD59" i="5"/>
  <c r="AU59" i="5" s="1"/>
  <c r="AG59" i="5"/>
  <c r="AJ59" i="5"/>
  <c r="AK59" i="5"/>
  <c r="AL59" i="5"/>
  <c r="AM59" i="5"/>
  <c r="AN59" i="5"/>
  <c r="AO59" i="5"/>
  <c r="AP59" i="5"/>
  <c r="AQ59" i="5"/>
  <c r="AR59" i="5"/>
  <c r="AS59" i="5"/>
  <c r="AT59" i="5"/>
  <c r="F60" i="5"/>
  <c r="AD60" i="5"/>
  <c r="AU60" i="5" s="1"/>
  <c r="AG60" i="5"/>
  <c r="AJ60" i="5"/>
  <c r="AK60" i="5"/>
  <c r="AL60" i="5"/>
  <c r="AM60" i="5"/>
  <c r="AN60" i="5"/>
  <c r="AO60" i="5"/>
  <c r="AP60" i="5"/>
  <c r="AQ60" i="5"/>
  <c r="AR60" i="5"/>
  <c r="AS60" i="5"/>
  <c r="AT60" i="5"/>
  <c r="F61" i="5"/>
  <c r="AD61" i="5"/>
  <c r="AU61" i="5" s="1"/>
  <c r="AG61" i="5"/>
  <c r="AJ61" i="5"/>
  <c r="AK61" i="5"/>
  <c r="AL61" i="5"/>
  <c r="AM61" i="5"/>
  <c r="AN61" i="5"/>
  <c r="AO61" i="5"/>
  <c r="AP61" i="5"/>
  <c r="AQ61" i="5"/>
  <c r="AR61" i="5"/>
  <c r="AS61" i="5"/>
  <c r="AT61" i="5"/>
  <c r="F62" i="5"/>
  <c r="AD62" i="5"/>
  <c r="AU62" i="5" s="1"/>
  <c r="AG62" i="5"/>
  <c r="AJ62" i="5"/>
  <c r="AK62" i="5"/>
  <c r="AL62" i="5"/>
  <c r="AM62" i="5"/>
  <c r="AN62" i="5"/>
  <c r="AO62" i="5"/>
  <c r="AP62" i="5"/>
  <c r="AQ62" i="5"/>
  <c r="AR62" i="5"/>
  <c r="AS62" i="5"/>
  <c r="AT62" i="5"/>
  <c r="F63" i="5"/>
  <c r="AD63" i="5"/>
  <c r="AG63" i="5"/>
  <c r="AJ63" i="5"/>
  <c r="AK63" i="5"/>
  <c r="AL63" i="5"/>
  <c r="AM63" i="5"/>
  <c r="AN63" i="5"/>
  <c r="AO63" i="5"/>
  <c r="AP63" i="5"/>
  <c r="AQ63" i="5"/>
  <c r="AR63" i="5"/>
  <c r="AS63" i="5"/>
  <c r="AT63" i="5"/>
  <c r="F64" i="5"/>
  <c r="AD64" i="5"/>
  <c r="AU64" i="5" s="1"/>
  <c r="AG64" i="5"/>
  <c r="AJ64" i="5"/>
  <c r="AK64" i="5"/>
  <c r="AL64" i="5"/>
  <c r="AM64" i="5"/>
  <c r="AN64" i="5"/>
  <c r="AO64" i="5"/>
  <c r="AP64" i="5"/>
  <c r="AQ64" i="5"/>
  <c r="AR64" i="5"/>
  <c r="AS64" i="5"/>
  <c r="AT64" i="5"/>
  <c r="F65" i="5"/>
  <c r="AD65" i="5"/>
  <c r="AU65" i="5" s="1"/>
  <c r="AG65" i="5"/>
  <c r="AJ65" i="5"/>
  <c r="AK65" i="5"/>
  <c r="AL65" i="5"/>
  <c r="AM65" i="5"/>
  <c r="AN65" i="5"/>
  <c r="AO65" i="5"/>
  <c r="AP65" i="5"/>
  <c r="AQ65" i="5"/>
  <c r="AR65" i="5"/>
  <c r="AS65" i="5"/>
  <c r="AT65" i="5"/>
  <c r="F66" i="5"/>
  <c r="AD66" i="5"/>
  <c r="AU66" i="5" s="1"/>
  <c r="AG66" i="5"/>
  <c r="AJ66" i="5"/>
  <c r="AK66" i="5"/>
  <c r="AL66" i="5"/>
  <c r="AM66" i="5"/>
  <c r="AN66" i="5"/>
  <c r="AO66" i="5"/>
  <c r="AP66" i="5"/>
  <c r="AQ66" i="5"/>
  <c r="AR66" i="5"/>
  <c r="AS66" i="5"/>
  <c r="AT66" i="5"/>
  <c r="F67" i="5"/>
  <c r="AD67" i="5"/>
  <c r="AU67" i="5" s="1"/>
  <c r="AG67" i="5"/>
  <c r="AJ67" i="5"/>
  <c r="AK67" i="5"/>
  <c r="AL67" i="5"/>
  <c r="AM67" i="5"/>
  <c r="AN67" i="5"/>
  <c r="AO67" i="5"/>
  <c r="AP67" i="5"/>
  <c r="AQ67" i="5"/>
  <c r="AR67" i="5"/>
  <c r="AS67" i="5"/>
  <c r="AT67" i="5"/>
  <c r="F68" i="5"/>
  <c r="AD68" i="5"/>
  <c r="AU68" i="5" s="1"/>
  <c r="AG68" i="5"/>
  <c r="AJ68" i="5"/>
  <c r="AK68" i="5"/>
  <c r="AL68" i="5"/>
  <c r="AM68" i="5"/>
  <c r="AN68" i="5"/>
  <c r="AO68" i="5"/>
  <c r="AP68" i="5"/>
  <c r="AQ68" i="5"/>
  <c r="AR68" i="5"/>
  <c r="AS68" i="5"/>
  <c r="AT68" i="5"/>
  <c r="F69" i="5"/>
  <c r="AD69" i="5"/>
  <c r="AU69" i="5" s="1"/>
  <c r="AG69" i="5"/>
  <c r="AJ69" i="5"/>
  <c r="AK69" i="5"/>
  <c r="AL69" i="5"/>
  <c r="AM69" i="5"/>
  <c r="AN69" i="5"/>
  <c r="AO69" i="5"/>
  <c r="AP69" i="5"/>
  <c r="AQ69" i="5"/>
  <c r="AR69" i="5"/>
  <c r="AS69" i="5"/>
  <c r="AT69" i="5"/>
  <c r="F70" i="5"/>
  <c r="AD70" i="5"/>
  <c r="AU70" i="5" s="1"/>
  <c r="AG70" i="5"/>
  <c r="AJ70" i="5"/>
  <c r="AK70" i="5"/>
  <c r="AL70" i="5"/>
  <c r="AM70" i="5"/>
  <c r="AN70" i="5"/>
  <c r="AO70" i="5"/>
  <c r="AP70" i="5"/>
  <c r="AQ70" i="5"/>
  <c r="AR70" i="5"/>
  <c r="AS70" i="5"/>
  <c r="AT70" i="5"/>
  <c r="F71" i="5"/>
  <c r="AD71" i="5"/>
  <c r="AU71" i="5" s="1"/>
  <c r="AG71" i="5"/>
  <c r="AJ71" i="5"/>
  <c r="AK71" i="5"/>
  <c r="AL71" i="5"/>
  <c r="AM71" i="5"/>
  <c r="AN71" i="5"/>
  <c r="AO71" i="5"/>
  <c r="AP71" i="5"/>
  <c r="AQ71" i="5"/>
  <c r="AR71" i="5"/>
  <c r="AS71" i="5"/>
  <c r="AT71" i="5"/>
  <c r="F72" i="5"/>
  <c r="AD72" i="5"/>
  <c r="AG72" i="5"/>
  <c r="AJ72" i="5"/>
  <c r="AK72" i="5"/>
  <c r="AL72" i="5"/>
  <c r="AM72" i="5"/>
  <c r="AN72" i="5"/>
  <c r="AO72" i="5"/>
  <c r="AP72" i="5"/>
  <c r="AQ72" i="5"/>
  <c r="AR72" i="5"/>
  <c r="AS72" i="5"/>
  <c r="AT72" i="5"/>
  <c r="F73" i="5"/>
  <c r="AD73" i="5"/>
  <c r="AG73" i="5"/>
  <c r="AJ73" i="5"/>
  <c r="AK73" i="5"/>
  <c r="AL73" i="5"/>
  <c r="AM73" i="5"/>
  <c r="AN73" i="5"/>
  <c r="AO73" i="5"/>
  <c r="AP73" i="5"/>
  <c r="AQ73" i="5"/>
  <c r="AR73" i="5"/>
  <c r="AS73" i="5"/>
  <c r="AT73" i="5"/>
  <c r="F74" i="5"/>
  <c r="AD74" i="5"/>
  <c r="AG74" i="5"/>
  <c r="AJ74" i="5"/>
  <c r="AK74" i="5"/>
  <c r="AL74" i="5"/>
  <c r="AM74" i="5"/>
  <c r="AN74" i="5"/>
  <c r="AO74" i="5"/>
  <c r="AP74" i="5"/>
  <c r="AQ74" i="5"/>
  <c r="AR74" i="5"/>
  <c r="AS74" i="5"/>
  <c r="AT74" i="5"/>
  <c r="F75" i="5"/>
  <c r="AD75" i="5"/>
  <c r="AU75" i="5" s="1"/>
  <c r="AG75" i="5"/>
  <c r="AJ75" i="5"/>
  <c r="AK75" i="5"/>
  <c r="AL75" i="5"/>
  <c r="AM75" i="5"/>
  <c r="AN75" i="5"/>
  <c r="AO75" i="5"/>
  <c r="AP75" i="5"/>
  <c r="AQ75" i="5"/>
  <c r="AR75" i="5"/>
  <c r="AS75" i="5"/>
  <c r="AT75" i="5"/>
  <c r="F76" i="5"/>
  <c r="AD76" i="5"/>
  <c r="AU76" i="5" s="1"/>
  <c r="AG76" i="5"/>
  <c r="AJ76" i="5"/>
  <c r="AK76" i="5"/>
  <c r="AL76" i="5"/>
  <c r="AM76" i="5"/>
  <c r="AN76" i="5"/>
  <c r="AO76" i="5"/>
  <c r="AP76" i="5"/>
  <c r="AQ76" i="5"/>
  <c r="AR76" i="5"/>
  <c r="AS76" i="5"/>
  <c r="AT76" i="5"/>
  <c r="F77" i="5"/>
  <c r="AD77" i="5"/>
  <c r="AU77" i="5" s="1"/>
  <c r="AG77" i="5"/>
  <c r="AJ77" i="5"/>
  <c r="AK77" i="5"/>
  <c r="AL77" i="5"/>
  <c r="AM77" i="5"/>
  <c r="AN77" i="5"/>
  <c r="AO77" i="5"/>
  <c r="AP77" i="5"/>
  <c r="AQ77" i="5"/>
  <c r="AR77" i="5"/>
  <c r="AS77" i="5"/>
  <c r="AT77" i="5"/>
  <c r="F78" i="5"/>
  <c r="AD78" i="5"/>
  <c r="AU78" i="5" s="1"/>
  <c r="AG78" i="5"/>
  <c r="AJ78" i="5"/>
  <c r="AK78" i="5"/>
  <c r="AL78" i="5"/>
  <c r="AM78" i="5"/>
  <c r="AN78" i="5"/>
  <c r="AO78" i="5"/>
  <c r="AP78" i="5"/>
  <c r="AQ78" i="5"/>
  <c r="AR78" i="5"/>
  <c r="AS78" i="5"/>
  <c r="AT78" i="5"/>
  <c r="F79" i="5"/>
  <c r="AD79" i="5"/>
  <c r="AU79" i="5" s="1"/>
  <c r="AG79" i="5"/>
  <c r="AJ79" i="5"/>
  <c r="AK79" i="5"/>
  <c r="AL79" i="5"/>
  <c r="AM79" i="5"/>
  <c r="AN79" i="5"/>
  <c r="AO79" i="5"/>
  <c r="AP79" i="5"/>
  <c r="AQ79" i="5"/>
  <c r="AR79" i="5"/>
  <c r="AS79" i="5"/>
  <c r="AT79" i="5"/>
  <c r="F80" i="5"/>
  <c r="AD80" i="5"/>
  <c r="AU80" i="5" s="1"/>
  <c r="AG80" i="5"/>
  <c r="AJ80" i="5"/>
  <c r="AK80" i="5"/>
  <c r="AL80" i="5"/>
  <c r="AM80" i="5"/>
  <c r="AN80" i="5"/>
  <c r="AO80" i="5"/>
  <c r="AP80" i="5"/>
  <c r="AQ80" i="5"/>
  <c r="AR80" i="5"/>
  <c r="AS80" i="5"/>
  <c r="AT80" i="5"/>
  <c r="F81" i="5"/>
  <c r="AD81" i="5"/>
  <c r="AG81" i="5"/>
  <c r="AJ81" i="5"/>
  <c r="AK81" i="5"/>
  <c r="AL81" i="5"/>
  <c r="AM81" i="5"/>
  <c r="AN81" i="5"/>
  <c r="AO81" i="5"/>
  <c r="AP81" i="5"/>
  <c r="AQ81" i="5"/>
  <c r="AR81" i="5"/>
  <c r="AS81" i="5"/>
  <c r="AT81" i="5"/>
  <c r="F82" i="5"/>
  <c r="AD82" i="5"/>
  <c r="AG82" i="5"/>
  <c r="AJ82" i="5"/>
  <c r="AK82" i="5"/>
  <c r="AL82" i="5"/>
  <c r="AM82" i="5"/>
  <c r="AN82" i="5"/>
  <c r="AO82" i="5"/>
  <c r="AP82" i="5"/>
  <c r="AQ82" i="5"/>
  <c r="AR82" i="5"/>
  <c r="AS82" i="5"/>
  <c r="AT82" i="5"/>
  <c r="F83" i="5"/>
  <c r="AD83" i="5"/>
  <c r="AU83" i="5" s="1"/>
  <c r="AG83" i="5"/>
  <c r="AJ83" i="5"/>
  <c r="AK83" i="5"/>
  <c r="AL83" i="5"/>
  <c r="AM83" i="5"/>
  <c r="AN83" i="5"/>
  <c r="AO83" i="5"/>
  <c r="AP83" i="5"/>
  <c r="AQ83" i="5"/>
  <c r="AR83" i="5"/>
  <c r="AS83" i="5"/>
  <c r="AT83" i="5"/>
  <c r="F84" i="5"/>
  <c r="AD84" i="5"/>
  <c r="AG84" i="5"/>
  <c r="AJ84" i="5"/>
  <c r="AK84" i="5"/>
  <c r="AL84" i="5"/>
  <c r="AM84" i="5"/>
  <c r="AN84" i="5"/>
  <c r="AO84" i="5"/>
  <c r="AP84" i="5"/>
  <c r="AQ84" i="5"/>
  <c r="AR84" i="5"/>
  <c r="AS84" i="5"/>
  <c r="AT84" i="5"/>
  <c r="F85" i="5"/>
  <c r="AD85" i="5"/>
  <c r="AU85" i="5" s="1"/>
  <c r="AG85" i="5"/>
  <c r="AJ85" i="5"/>
  <c r="AK85" i="5"/>
  <c r="AL85" i="5"/>
  <c r="AM85" i="5"/>
  <c r="AN85" i="5"/>
  <c r="AO85" i="5"/>
  <c r="AP85" i="5"/>
  <c r="AQ85" i="5"/>
  <c r="AR85" i="5"/>
  <c r="AS85" i="5"/>
  <c r="AT85" i="5"/>
  <c r="F86" i="5"/>
  <c r="AD86" i="5"/>
  <c r="AU86" i="5" s="1"/>
  <c r="AG86" i="5"/>
  <c r="AJ86" i="5"/>
  <c r="AK86" i="5"/>
  <c r="AL86" i="5"/>
  <c r="AM86" i="5"/>
  <c r="AN86" i="5"/>
  <c r="AO86" i="5"/>
  <c r="AP86" i="5"/>
  <c r="AQ86" i="5"/>
  <c r="AR86" i="5"/>
  <c r="AS86" i="5"/>
  <c r="AT86" i="5"/>
  <c r="F87" i="5"/>
  <c r="AD87" i="5"/>
  <c r="AU87" i="5" s="1"/>
  <c r="AG87" i="5"/>
  <c r="AJ87" i="5"/>
  <c r="AK87" i="5"/>
  <c r="AL87" i="5"/>
  <c r="AM87" i="5"/>
  <c r="AN87" i="5"/>
  <c r="AO87" i="5"/>
  <c r="AP87" i="5"/>
  <c r="AQ87" i="5"/>
  <c r="AR87" i="5"/>
  <c r="AS87" i="5"/>
  <c r="AT87" i="5"/>
  <c r="F88" i="5"/>
  <c r="AD88" i="5"/>
  <c r="AG88" i="5"/>
  <c r="AJ88" i="5"/>
  <c r="AK88" i="5"/>
  <c r="AL88" i="5"/>
  <c r="AM88" i="5"/>
  <c r="AN88" i="5"/>
  <c r="AO88" i="5"/>
  <c r="AP88" i="5"/>
  <c r="AQ88" i="5"/>
  <c r="AR88" i="5"/>
  <c r="AS88" i="5"/>
  <c r="AT88" i="5"/>
  <c r="F89" i="5"/>
  <c r="AD89" i="5"/>
  <c r="AU89" i="5" s="1"/>
  <c r="AG89" i="5"/>
  <c r="AJ89" i="5"/>
  <c r="AK89" i="5"/>
  <c r="AL89" i="5"/>
  <c r="AM89" i="5"/>
  <c r="AN89" i="5"/>
  <c r="AO89" i="5"/>
  <c r="AP89" i="5"/>
  <c r="AQ89" i="5"/>
  <c r="AR89" i="5"/>
  <c r="AS89" i="5"/>
  <c r="AT89" i="5"/>
  <c r="F90" i="5"/>
  <c r="AD90" i="5"/>
  <c r="AU90" i="5" s="1"/>
  <c r="AG90" i="5"/>
  <c r="AJ90" i="5"/>
  <c r="AK90" i="5"/>
  <c r="AL90" i="5"/>
  <c r="AM90" i="5"/>
  <c r="AN90" i="5"/>
  <c r="AO90" i="5"/>
  <c r="AP90" i="5"/>
  <c r="AQ90" i="5"/>
  <c r="AR90" i="5"/>
  <c r="AS90" i="5"/>
  <c r="AT90" i="5"/>
  <c r="F91" i="5"/>
  <c r="AD91" i="5"/>
  <c r="AU91" i="5" s="1"/>
  <c r="AG91" i="5"/>
  <c r="AJ91" i="5"/>
  <c r="AK91" i="5"/>
  <c r="AL91" i="5"/>
  <c r="AM91" i="5"/>
  <c r="AN91" i="5"/>
  <c r="AO91" i="5"/>
  <c r="AP91" i="5"/>
  <c r="AQ91" i="5"/>
  <c r="AR91" i="5"/>
  <c r="AS91" i="5"/>
  <c r="AT91" i="5"/>
  <c r="F92" i="5"/>
  <c r="AD92" i="5"/>
  <c r="AU92" i="5" s="1"/>
  <c r="AG92" i="5"/>
  <c r="AJ92" i="5"/>
  <c r="AK92" i="5"/>
  <c r="AL92" i="5"/>
  <c r="AM92" i="5"/>
  <c r="AN92" i="5"/>
  <c r="AO92" i="5"/>
  <c r="AP92" i="5"/>
  <c r="AQ92" i="5"/>
  <c r="AR92" i="5"/>
  <c r="AS92" i="5"/>
  <c r="AT92" i="5"/>
  <c r="F93" i="5"/>
  <c r="AD93" i="5"/>
  <c r="AU93" i="5" s="1"/>
  <c r="AG93" i="5"/>
  <c r="AJ93" i="5"/>
  <c r="AK93" i="5"/>
  <c r="AL93" i="5"/>
  <c r="AM93" i="5"/>
  <c r="AN93" i="5"/>
  <c r="AO93" i="5"/>
  <c r="AP93" i="5"/>
  <c r="AQ93" i="5"/>
  <c r="AR93" i="5"/>
  <c r="AS93" i="5"/>
  <c r="AT93" i="5"/>
  <c r="F94" i="5"/>
  <c r="AD94" i="5"/>
  <c r="AU94" i="5" s="1"/>
  <c r="AG94" i="5"/>
  <c r="AJ94" i="5"/>
  <c r="AK94" i="5"/>
  <c r="AL94" i="5"/>
  <c r="AM94" i="5"/>
  <c r="AN94" i="5"/>
  <c r="AO94" i="5"/>
  <c r="AP94" i="5"/>
  <c r="AQ94" i="5"/>
  <c r="AR94" i="5"/>
  <c r="AS94" i="5"/>
  <c r="AT94" i="5"/>
  <c r="F95" i="5"/>
  <c r="AD95" i="5"/>
  <c r="AU95" i="5" s="1"/>
  <c r="AG95" i="5"/>
  <c r="AJ95" i="5"/>
  <c r="AK95" i="5"/>
  <c r="AL95" i="5"/>
  <c r="AM95" i="5"/>
  <c r="AN95" i="5"/>
  <c r="AO95" i="5"/>
  <c r="AP95" i="5"/>
  <c r="AQ95" i="5"/>
  <c r="AR95" i="5"/>
  <c r="AS95" i="5"/>
  <c r="AT95" i="5"/>
  <c r="F96" i="5"/>
  <c r="AD96" i="5"/>
  <c r="AU96" i="5" s="1"/>
  <c r="AG96" i="5"/>
  <c r="AJ96" i="5"/>
  <c r="AK96" i="5"/>
  <c r="AL96" i="5"/>
  <c r="AM96" i="5"/>
  <c r="AN96" i="5"/>
  <c r="AO96" i="5"/>
  <c r="AP96" i="5"/>
  <c r="AQ96" i="5"/>
  <c r="AR96" i="5"/>
  <c r="AS96" i="5"/>
  <c r="AT96" i="5"/>
  <c r="F97" i="5"/>
  <c r="AD97" i="5"/>
  <c r="AU97" i="5" s="1"/>
  <c r="AG97" i="5"/>
  <c r="AJ97" i="5"/>
  <c r="AK97" i="5"/>
  <c r="AL97" i="5"/>
  <c r="AM97" i="5"/>
  <c r="AN97" i="5"/>
  <c r="AO97" i="5"/>
  <c r="AP97" i="5"/>
  <c r="AQ97" i="5"/>
  <c r="AR97" i="5"/>
  <c r="AS97" i="5"/>
  <c r="AT97" i="5"/>
  <c r="F98" i="5"/>
  <c r="AD98" i="5"/>
  <c r="AU98" i="5" s="1"/>
  <c r="AG98" i="5"/>
  <c r="AJ98" i="5"/>
  <c r="AK98" i="5"/>
  <c r="AL98" i="5"/>
  <c r="AM98" i="5"/>
  <c r="AN98" i="5"/>
  <c r="AO98" i="5"/>
  <c r="AP98" i="5"/>
  <c r="AQ98" i="5"/>
  <c r="AR98" i="5"/>
  <c r="AS98" i="5"/>
  <c r="AT98" i="5"/>
  <c r="F99" i="5"/>
  <c r="AD99" i="5"/>
  <c r="AU99" i="5" s="1"/>
  <c r="AG99" i="5"/>
  <c r="AJ99" i="5"/>
  <c r="AK99" i="5"/>
  <c r="AL99" i="5"/>
  <c r="AM99" i="5"/>
  <c r="AN99" i="5"/>
  <c r="AO99" i="5"/>
  <c r="AP99" i="5"/>
  <c r="AQ99" i="5"/>
  <c r="AR99" i="5"/>
  <c r="AS99" i="5"/>
  <c r="AT99" i="5"/>
  <c r="F100" i="5"/>
  <c r="AD100" i="5"/>
  <c r="AU100" i="5" s="1"/>
  <c r="AG100" i="5"/>
  <c r="AJ100" i="5"/>
  <c r="AK100" i="5"/>
  <c r="AL100" i="5"/>
  <c r="AM100" i="5"/>
  <c r="AN100" i="5"/>
  <c r="AO100" i="5"/>
  <c r="AP100" i="5"/>
  <c r="AQ100" i="5"/>
  <c r="AR100" i="5"/>
  <c r="AS100" i="5"/>
  <c r="AT100" i="5"/>
  <c r="F101" i="5"/>
  <c r="AD101" i="5"/>
  <c r="AU101" i="5" s="1"/>
  <c r="AG101" i="5"/>
  <c r="AJ101" i="5"/>
  <c r="AK101" i="5"/>
  <c r="AL101" i="5"/>
  <c r="AM101" i="5"/>
  <c r="AN101" i="5"/>
  <c r="AO101" i="5"/>
  <c r="AP101" i="5"/>
  <c r="AQ101" i="5"/>
  <c r="AR101" i="5"/>
  <c r="AS101" i="5"/>
  <c r="AT101" i="5"/>
  <c r="F102" i="5"/>
  <c r="AD102" i="5"/>
  <c r="AU102" i="5" s="1"/>
  <c r="AG102" i="5"/>
  <c r="AJ102" i="5"/>
  <c r="AK102" i="5"/>
  <c r="AL102" i="5"/>
  <c r="AM102" i="5"/>
  <c r="AN102" i="5"/>
  <c r="AO102" i="5"/>
  <c r="AP102" i="5"/>
  <c r="AQ102" i="5"/>
  <c r="AR102" i="5"/>
  <c r="AS102" i="5"/>
  <c r="AT102" i="5"/>
  <c r="F103" i="5"/>
  <c r="AD103" i="5"/>
  <c r="AU103" i="5" s="1"/>
  <c r="AG103" i="5"/>
  <c r="AJ103" i="5"/>
  <c r="AK103" i="5"/>
  <c r="AL103" i="5"/>
  <c r="AM103" i="5"/>
  <c r="AN103" i="5"/>
  <c r="AO103" i="5"/>
  <c r="AP103" i="5"/>
  <c r="AQ103" i="5"/>
  <c r="AR103" i="5"/>
  <c r="AS103" i="5"/>
  <c r="AT103" i="5"/>
  <c r="F104" i="5"/>
  <c r="AD104" i="5"/>
  <c r="AU104" i="5" s="1"/>
  <c r="AG104" i="5"/>
  <c r="AJ104" i="5"/>
  <c r="AK104" i="5"/>
  <c r="AL104" i="5"/>
  <c r="AM104" i="5"/>
  <c r="AN104" i="5"/>
  <c r="AO104" i="5"/>
  <c r="AP104" i="5"/>
  <c r="AQ104" i="5"/>
  <c r="AR104" i="5"/>
  <c r="AS104" i="5"/>
  <c r="AT104" i="5"/>
  <c r="F105" i="5"/>
  <c r="AD105" i="5"/>
  <c r="AU105" i="5" s="1"/>
  <c r="AG105" i="5"/>
  <c r="AJ105" i="5"/>
  <c r="AK105" i="5"/>
  <c r="AL105" i="5"/>
  <c r="AM105" i="5"/>
  <c r="AN105" i="5"/>
  <c r="AO105" i="5"/>
  <c r="AP105" i="5"/>
  <c r="AQ105" i="5"/>
  <c r="AR105" i="5"/>
  <c r="AS105" i="5"/>
  <c r="AT105" i="5"/>
  <c r="F106" i="5"/>
  <c r="AD106" i="5"/>
  <c r="AU106" i="5" s="1"/>
  <c r="AG106" i="5"/>
  <c r="AJ106" i="5"/>
  <c r="AK106" i="5"/>
  <c r="AL106" i="5"/>
  <c r="AM106" i="5"/>
  <c r="AN106" i="5"/>
  <c r="AO106" i="5"/>
  <c r="AP106" i="5"/>
  <c r="AQ106" i="5"/>
  <c r="AR106" i="5"/>
  <c r="AS106" i="5"/>
  <c r="AT106" i="5"/>
  <c r="F107" i="5"/>
  <c r="AD107" i="5"/>
  <c r="AU107" i="5" s="1"/>
  <c r="AG107" i="5"/>
  <c r="AJ107" i="5"/>
  <c r="AK107" i="5"/>
  <c r="AL107" i="5"/>
  <c r="AM107" i="5"/>
  <c r="AN107" i="5"/>
  <c r="AO107" i="5"/>
  <c r="AP107" i="5"/>
  <c r="AQ107" i="5"/>
  <c r="AR107" i="5"/>
  <c r="AS107" i="5"/>
  <c r="AT107" i="5"/>
  <c r="F108" i="5"/>
  <c r="AD108" i="5"/>
  <c r="AU108" i="5" s="1"/>
  <c r="AG108" i="5"/>
  <c r="AJ108" i="5"/>
  <c r="AK108" i="5"/>
  <c r="AL108" i="5"/>
  <c r="AM108" i="5"/>
  <c r="AN108" i="5"/>
  <c r="AO108" i="5"/>
  <c r="AP108" i="5"/>
  <c r="AQ108" i="5"/>
  <c r="AR108" i="5"/>
  <c r="AS108" i="5"/>
  <c r="AT108" i="5"/>
  <c r="F109" i="5"/>
  <c r="AD109" i="5"/>
  <c r="AU109" i="5" s="1"/>
  <c r="AG109" i="5"/>
  <c r="AJ109" i="5"/>
  <c r="AK109" i="5"/>
  <c r="AL109" i="5"/>
  <c r="AM109" i="5"/>
  <c r="AN109" i="5"/>
  <c r="AO109" i="5"/>
  <c r="AP109" i="5"/>
  <c r="AQ109" i="5"/>
  <c r="AR109" i="5"/>
  <c r="AS109" i="5"/>
  <c r="AT109" i="5"/>
  <c r="F110" i="5"/>
  <c r="AD110" i="5"/>
  <c r="AU110" i="5" s="1"/>
  <c r="AG110" i="5"/>
  <c r="AJ110" i="5"/>
  <c r="AK110" i="5"/>
  <c r="AL110" i="5"/>
  <c r="AM110" i="5"/>
  <c r="AN110" i="5"/>
  <c r="AO110" i="5"/>
  <c r="AP110" i="5"/>
  <c r="AQ110" i="5"/>
  <c r="AR110" i="5"/>
  <c r="AS110" i="5"/>
  <c r="AT110" i="5"/>
  <c r="F111" i="5"/>
  <c r="AD111" i="5"/>
  <c r="AU111" i="5" s="1"/>
  <c r="AG111" i="5"/>
  <c r="AJ111" i="5"/>
  <c r="AK111" i="5"/>
  <c r="AL111" i="5"/>
  <c r="AM111" i="5"/>
  <c r="AN111" i="5"/>
  <c r="AO111" i="5"/>
  <c r="AP111" i="5"/>
  <c r="AQ111" i="5"/>
  <c r="AR111" i="5"/>
  <c r="AS111" i="5"/>
  <c r="AT111" i="5"/>
  <c r="F112" i="5"/>
  <c r="AD112" i="5"/>
  <c r="AU112" i="5" s="1"/>
  <c r="AG112" i="5"/>
  <c r="AJ112" i="5"/>
  <c r="AK112" i="5"/>
  <c r="AL112" i="5"/>
  <c r="AM112" i="5"/>
  <c r="AN112" i="5"/>
  <c r="AO112" i="5"/>
  <c r="AP112" i="5"/>
  <c r="AQ112" i="5"/>
  <c r="AR112" i="5"/>
  <c r="AS112" i="5"/>
  <c r="AT112" i="5"/>
  <c r="F113" i="5"/>
  <c r="AD113" i="5"/>
  <c r="AU113" i="5" s="1"/>
  <c r="AG113" i="5"/>
  <c r="AJ113" i="5"/>
  <c r="AK113" i="5"/>
  <c r="AL113" i="5"/>
  <c r="AM113" i="5"/>
  <c r="AN113" i="5"/>
  <c r="AO113" i="5"/>
  <c r="AP113" i="5"/>
  <c r="AQ113" i="5"/>
  <c r="AR113" i="5"/>
  <c r="AS113" i="5"/>
  <c r="AT113" i="5"/>
  <c r="F114" i="5"/>
  <c r="AD114" i="5"/>
  <c r="AU114" i="5" s="1"/>
  <c r="AG114" i="5"/>
  <c r="AJ114" i="5"/>
  <c r="AK114" i="5"/>
  <c r="AL114" i="5"/>
  <c r="AM114" i="5"/>
  <c r="AN114" i="5"/>
  <c r="AO114" i="5"/>
  <c r="AP114" i="5"/>
  <c r="AQ114" i="5"/>
  <c r="AR114" i="5"/>
  <c r="AS114" i="5"/>
  <c r="AT114" i="5"/>
  <c r="F115" i="5"/>
  <c r="AD115" i="5"/>
  <c r="AU115" i="5" s="1"/>
  <c r="AG115" i="5"/>
  <c r="AJ115" i="5"/>
  <c r="AK115" i="5"/>
  <c r="AL115" i="5"/>
  <c r="AM115" i="5"/>
  <c r="AN115" i="5"/>
  <c r="AO115" i="5"/>
  <c r="AP115" i="5"/>
  <c r="AQ115" i="5"/>
  <c r="AR115" i="5"/>
  <c r="AS115" i="5"/>
  <c r="AT115" i="5"/>
  <c r="F116" i="5"/>
  <c r="AD116" i="5"/>
  <c r="AU116" i="5" s="1"/>
  <c r="AG116" i="5"/>
  <c r="AJ116" i="5"/>
  <c r="AK116" i="5"/>
  <c r="AL116" i="5"/>
  <c r="AM116" i="5"/>
  <c r="AN116" i="5"/>
  <c r="AO116" i="5"/>
  <c r="AP116" i="5"/>
  <c r="AQ116" i="5"/>
  <c r="AR116" i="5"/>
  <c r="AS116" i="5"/>
  <c r="AT116" i="5"/>
  <c r="F117" i="5"/>
  <c r="AD117" i="5"/>
  <c r="AU117" i="5" s="1"/>
  <c r="AG117" i="5"/>
  <c r="AJ117" i="5"/>
  <c r="AK117" i="5"/>
  <c r="AL117" i="5"/>
  <c r="AM117" i="5"/>
  <c r="AN117" i="5"/>
  <c r="AO117" i="5"/>
  <c r="AP117" i="5"/>
  <c r="AQ117" i="5"/>
  <c r="AR117" i="5"/>
  <c r="AS117" i="5"/>
  <c r="AT117" i="5"/>
  <c r="F118" i="5"/>
  <c r="AD118" i="5"/>
  <c r="AU118" i="5" s="1"/>
  <c r="AG118" i="5"/>
  <c r="AJ118" i="5"/>
  <c r="AK118" i="5"/>
  <c r="AL118" i="5"/>
  <c r="AM118" i="5"/>
  <c r="AN118" i="5"/>
  <c r="AO118" i="5"/>
  <c r="AP118" i="5"/>
  <c r="AQ118" i="5"/>
  <c r="AR118" i="5"/>
  <c r="AS118" i="5"/>
  <c r="AT118" i="5"/>
  <c r="F119" i="5"/>
  <c r="AD119" i="5"/>
  <c r="AU119" i="5" s="1"/>
  <c r="AG119" i="5"/>
  <c r="AJ119" i="5"/>
  <c r="AK119" i="5"/>
  <c r="AL119" i="5"/>
  <c r="AM119" i="5"/>
  <c r="AN119" i="5"/>
  <c r="AO119" i="5"/>
  <c r="AP119" i="5"/>
  <c r="AQ119" i="5"/>
  <c r="AR119" i="5"/>
  <c r="AS119" i="5"/>
  <c r="AT119" i="5"/>
  <c r="F120" i="5"/>
  <c r="AD120" i="5"/>
  <c r="AU120" i="5" s="1"/>
  <c r="AG120" i="5"/>
  <c r="AJ120" i="5"/>
  <c r="AK120" i="5"/>
  <c r="AL120" i="5"/>
  <c r="AM120" i="5"/>
  <c r="AN120" i="5"/>
  <c r="AO120" i="5"/>
  <c r="AP120" i="5"/>
  <c r="AQ120" i="5"/>
  <c r="AR120" i="5"/>
  <c r="AS120" i="5"/>
  <c r="AT120" i="5"/>
  <c r="F121" i="5"/>
  <c r="AD121" i="5"/>
  <c r="AU121" i="5" s="1"/>
  <c r="AG121" i="5"/>
  <c r="AJ121" i="5"/>
  <c r="AK121" i="5"/>
  <c r="AL121" i="5"/>
  <c r="AM121" i="5"/>
  <c r="AN121" i="5"/>
  <c r="AO121" i="5"/>
  <c r="AP121" i="5"/>
  <c r="AQ121" i="5"/>
  <c r="AR121" i="5"/>
  <c r="AS121" i="5"/>
  <c r="AT121" i="5"/>
  <c r="F122" i="5"/>
  <c r="AD122" i="5"/>
  <c r="AU122" i="5" s="1"/>
  <c r="AG122" i="5"/>
  <c r="AJ122" i="5"/>
  <c r="AK122" i="5"/>
  <c r="AL122" i="5"/>
  <c r="AM122" i="5"/>
  <c r="AN122" i="5"/>
  <c r="AO122" i="5"/>
  <c r="AP122" i="5"/>
  <c r="AQ122" i="5"/>
  <c r="AR122" i="5"/>
  <c r="AS122" i="5"/>
  <c r="AT122" i="5"/>
  <c r="F123" i="5"/>
  <c r="AD123" i="5"/>
  <c r="AU123" i="5" s="1"/>
  <c r="AG123" i="5"/>
  <c r="AJ123" i="5"/>
  <c r="AK123" i="5"/>
  <c r="AL123" i="5"/>
  <c r="AM123" i="5"/>
  <c r="AN123" i="5"/>
  <c r="AO123" i="5"/>
  <c r="AP123" i="5"/>
  <c r="AQ123" i="5"/>
  <c r="AR123" i="5"/>
  <c r="AS123" i="5"/>
  <c r="AT123" i="5"/>
  <c r="F124" i="5"/>
  <c r="AD124" i="5"/>
  <c r="AU124" i="5" s="1"/>
  <c r="AG124" i="5"/>
  <c r="AJ124" i="5"/>
  <c r="AK124" i="5"/>
  <c r="AL124" i="5"/>
  <c r="AM124" i="5"/>
  <c r="AN124" i="5"/>
  <c r="AO124" i="5"/>
  <c r="AP124" i="5"/>
  <c r="AQ124" i="5"/>
  <c r="AR124" i="5"/>
  <c r="AS124" i="5"/>
  <c r="AT124" i="5"/>
  <c r="F125" i="5"/>
  <c r="AD125" i="5"/>
  <c r="AU125" i="5" s="1"/>
  <c r="AG125" i="5"/>
  <c r="AJ125" i="5"/>
  <c r="AK125" i="5"/>
  <c r="AL125" i="5"/>
  <c r="AM125" i="5"/>
  <c r="AN125" i="5"/>
  <c r="AO125" i="5"/>
  <c r="AP125" i="5"/>
  <c r="AQ125" i="5"/>
  <c r="AR125" i="5"/>
  <c r="AS125" i="5"/>
  <c r="AT125" i="5"/>
  <c r="F126" i="5"/>
  <c r="AD126" i="5"/>
  <c r="AU126" i="5" s="1"/>
  <c r="AG126" i="5"/>
  <c r="AJ126" i="5"/>
  <c r="AK126" i="5"/>
  <c r="AL126" i="5"/>
  <c r="AM126" i="5"/>
  <c r="AN126" i="5"/>
  <c r="AO126" i="5"/>
  <c r="AP126" i="5"/>
  <c r="AQ126" i="5"/>
  <c r="AR126" i="5"/>
  <c r="AS126" i="5"/>
  <c r="AT126" i="5"/>
  <c r="F127" i="5"/>
  <c r="AD127" i="5"/>
  <c r="AU127" i="5" s="1"/>
  <c r="AG127" i="5"/>
  <c r="AJ127" i="5"/>
  <c r="AK127" i="5"/>
  <c r="AL127" i="5"/>
  <c r="AM127" i="5"/>
  <c r="AN127" i="5"/>
  <c r="AO127" i="5"/>
  <c r="AP127" i="5"/>
  <c r="AQ127" i="5"/>
  <c r="AR127" i="5"/>
  <c r="AS127" i="5"/>
  <c r="AT127" i="5"/>
  <c r="F128" i="5"/>
  <c r="AD128" i="5"/>
  <c r="AU128" i="5" s="1"/>
  <c r="AG128" i="5"/>
  <c r="AJ128" i="5"/>
  <c r="AK128" i="5"/>
  <c r="AL128" i="5"/>
  <c r="AM128" i="5"/>
  <c r="AN128" i="5"/>
  <c r="AO128" i="5"/>
  <c r="AP128" i="5"/>
  <c r="AQ128" i="5"/>
  <c r="AR128" i="5"/>
  <c r="AS128" i="5"/>
  <c r="AT128" i="5"/>
  <c r="F129" i="5"/>
  <c r="AD129" i="5"/>
  <c r="AU129" i="5" s="1"/>
  <c r="AG129" i="5"/>
  <c r="AJ129" i="5"/>
  <c r="AK129" i="5"/>
  <c r="AL129" i="5"/>
  <c r="AM129" i="5"/>
  <c r="AN129" i="5"/>
  <c r="AO129" i="5"/>
  <c r="AP129" i="5"/>
  <c r="AQ129" i="5"/>
  <c r="AR129" i="5"/>
  <c r="AS129" i="5"/>
  <c r="AT129" i="5"/>
  <c r="F130" i="5"/>
  <c r="AD130" i="5"/>
  <c r="AU130" i="5" s="1"/>
  <c r="AG130" i="5"/>
  <c r="AJ130" i="5"/>
  <c r="AK130" i="5"/>
  <c r="AL130" i="5"/>
  <c r="AM130" i="5"/>
  <c r="AN130" i="5"/>
  <c r="AO130" i="5"/>
  <c r="AP130" i="5"/>
  <c r="AQ130" i="5"/>
  <c r="AR130" i="5"/>
  <c r="AS130" i="5"/>
  <c r="AT130" i="5"/>
  <c r="F131" i="5"/>
  <c r="AD131" i="5"/>
  <c r="AU131" i="5" s="1"/>
  <c r="AG131" i="5"/>
  <c r="AJ131" i="5"/>
  <c r="AK131" i="5"/>
  <c r="AL131" i="5"/>
  <c r="AM131" i="5"/>
  <c r="AN131" i="5"/>
  <c r="AO131" i="5"/>
  <c r="AP131" i="5"/>
  <c r="AQ131" i="5"/>
  <c r="AR131" i="5"/>
  <c r="AS131" i="5"/>
  <c r="AT131" i="5"/>
  <c r="F132" i="5"/>
  <c r="AD132" i="5"/>
  <c r="AU132" i="5" s="1"/>
  <c r="AG132" i="5"/>
  <c r="AJ132" i="5"/>
  <c r="AK132" i="5"/>
  <c r="AL132" i="5"/>
  <c r="AM132" i="5"/>
  <c r="AN132" i="5"/>
  <c r="AO132" i="5"/>
  <c r="AP132" i="5"/>
  <c r="AQ132" i="5"/>
  <c r="AR132" i="5"/>
  <c r="AS132" i="5"/>
  <c r="AT132" i="5"/>
  <c r="F133" i="5"/>
  <c r="AD133" i="5"/>
  <c r="AU133" i="5" s="1"/>
  <c r="AG133" i="5"/>
  <c r="AJ133" i="5"/>
  <c r="AK133" i="5"/>
  <c r="AL133" i="5"/>
  <c r="AM133" i="5"/>
  <c r="AN133" i="5"/>
  <c r="AO133" i="5"/>
  <c r="AP133" i="5"/>
  <c r="AQ133" i="5"/>
  <c r="AR133" i="5"/>
  <c r="AS133" i="5"/>
  <c r="AT133" i="5"/>
  <c r="F134" i="5"/>
  <c r="AD134" i="5"/>
  <c r="AU134" i="5" s="1"/>
  <c r="AG134" i="5"/>
  <c r="AJ134" i="5"/>
  <c r="AK134" i="5"/>
  <c r="AL134" i="5"/>
  <c r="AM134" i="5"/>
  <c r="AN134" i="5"/>
  <c r="AO134" i="5"/>
  <c r="AP134" i="5"/>
  <c r="AQ134" i="5"/>
  <c r="AR134" i="5"/>
  <c r="AS134" i="5"/>
  <c r="AT134" i="5"/>
  <c r="F135" i="5"/>
  <c r="AD135" i="5"/>
  <c r="AU135" i="5" s="1"/>
  <c r="AG135" i="5"/>
  <c r="AJ135" i="5"/>
  <c r="AK135" i="5"/>
  <c r="AL135" i="5"/>
  <c r="AM135" i="5"/>
  <c r="AN135" i="5"/>
  <c r="AO135" i="5"/>
  <c r="AP135" i="5"/>
  <c r="AQ135" i="5"/>
  <c r="AR135" i="5"/>
  <c r="AS135" i="5"/>
  <c r="AT135" i="5"/>
  <c r="F136" i="5"/>
  <c r="AD136" i="5"/>
  <c r="AU136" i="5" s="1"/>
  <c r="AG136" i="5"/>
  <c r="AJ136" i="5"/>
  <c r="AK136" i="5"/>
  <c r="AL136" i="5"/>
  <c r="AM136" i="5"/>
  <c r="AN136" i="5"/>
  <c r="AO136" i="5"/>
  <c r="AP136" i="5"/>
  <c r="AQ136" i="5"/>
  <c r="AR136" i="5"/>
  <c r="AS136" i="5"/>
  <c r="AT136" i="5"/>
  <c r="F137" i="5"/>
  <c r="AD137" i="5"/>
  <c r="AU137" i="5" s="1"/>
  <c r="AG137" i="5"/>
  <c r="AJ137" i="5"/>
  <c r="AK137" i="5"/>
  <c r="AL137" i="5"/>
  <c r="AM137" i="5"/>
  <c r="AN137" i="5"/>
  <c r="AO137" i="5"/>
  <c r="AP137" i="5"/>
  <c r="AQ137" i="5"/>
  <c r="AR137" i="5"/>
  <c r="AS137" i="5"/>
  <c r="AT137" i="5"/>
  <c r="F138" i="5"/>
  <c r="AD138" i="5"/>
  <c r="AU138" i="5" s="1"/>
  <c r="AG138" i="5"/>
  <c r="AJ138" i="5"/>
  <c r="AK138" i="5"/>
  <c r="AL138" i="5"/>
  <c r="AM138" i="5"/>
  <c r="AN138" i="5"/>
  <c r="AO138" i="5"/>
  <c r="AP138" i="5"/>
  <c r="AQ138" i="5"/>
  <c r="AR138" i="5"/>
  <c r="AS138" i="5"/>
  <c r="AT138" i="5"/>
  <c r="F139" i="5"/>
  <c r="AD139" i="5"/>
  <c r="AU139" i="5" s="1"/>
  <c r="AG139" i="5"/>
  <c r="AJ139" i="5"/>
  <c r="AK139" i="5"/>
  <c r="AL139" i="5"/>
  <c r="AM139" i="5"/>
  <c r="AN139" i="5"/>
  <c r="AO139" i="5"/>
  <c r="AP139" i="5"/>
  <c r="AQ139" i="5"/>
  <c r="AR139" i="5"/>
  <c r="AS139" i="5"/>
  <c r="AT139" i="5"/>
  <c r="F140" i="5"/>
  <c r="AD140" i="5"/>
  <c r="AU140" i="5" s="1"/>
  <c r="AG140" i="5"/>
  <c r="AJ140" i="5"/>
  <c r="AK140" i="5"/>
  <c r="AL140" i="5"/>
  <c r="AM140" i="5"/>
  <c r="AN140" i="5"/>
  <c r="AO140" i="5"/>
  <c r="AP140" i="5"/>
  <c r="AQ140" i="5"/>
  <c r="AR140" i="5"/>
  <c r="AS140" i="5"/>
  <c r="AT140" i="5"/>
  <c r="F141" i="5"/>
  <c r="AD141" i="5"/>
  <c r="AU141" i="5" s="1"/>
  <c r="AG141" i="5"/>
  <c r="AJ141" i="5"/>
  <c r="AK141" i="5"/>
  <c r="AL141" i="5"/>
  <c r="AM141" i="5"/>
  <c r="AN141" i="5"/>
  <c r="AO141" i="5"/>
  <c r="AP141" i="5"/>
  <c r="AQ141" i="5"/>
  <c r="AR141" i="5"/>
  <c r="AS141" i="5"/>
  <c r="AT141" i="5"/>
  <c r="F142" i="5"/>
  <c r="AD142" i="5"/>
  <c r="AU142" i="5" s="1"/>
  <c r="AG142" i="5"/>
  <c r="AJ142" i="5"/>
  <c r="AK142" i="5"/>
  <c r="AL142" i="5"/>
  <c r="AM142" i="5"/>
  <c r="AN142" i="5"/>
  <c r="AO142" i="5"/>
  <c r="AP142" i="5"/>
  <c r="AQ142" i="5"/>
  <c r="AR142" i="5"/>
  <c r="AS142" i="5"/>
  <c r="AT142" i="5"/>
  <c r="F143" i="5"/>
  <c r="AD143" i="5"/>
  <c r="AU143" i="5" s="1"/>
  <c r="AG143" i="5"/>
  <c r="AJ143" i="5"/>
  <c r="AK143" i="5"/>
  <c r="AL143" i="5"/>
  <c r="AM143" i="5"/>
  <c r="AN143" i="5"/>
  <c r="AO143" i="5"/>
  <c r="AP143" i="5"/>
  <c r="AQ143" i="5"/>
  <c r="AR143" i="5"/>
  <c r="AS143" i="5"/>
  <c r="AT143" i="5"/>
  <c r="F144" i="5"/>
  <c r="AD144" i="5"/>
  <c r="AU144" i="5" s="1"/>
  <c r="AG144" i="5"/>
  <c r="AJ144" i="5"/>
  <c r="AK144" i="5"/>
  <c r="AL144" i="5"/>
  <c r="AM144" i="5"/>
  <c r="AN144" i="5"/>
  <c r="AO144" i="5"/>
  <c r="AP144" i="5"/>
  <c r="AQ144" i="5"/>
  <c r="AR144" i="5"/>
  <c r="AS144" i="5"/>
  <c r="AT144" i="5"/>
  <c r="F145" i="5"/>
  <c r="AD145" i="5"/>
  <c r="AU145" i="5" s="1"/>
  <c r="AG145" i="5"/>
  <c r="AJ145" i="5"/>
  <c r="AK145" i="5"/>
  <c r="AL145" i="5"/>
  <c r="AM145" i="5"/>
  <c r="AN145" i="5"/>
  <c r="AO145" i="5"/>
  <c r="AP145" i="5"/>
  <c r="AQ145" i="5"/>
  <c r="AR145" i="5"/>
  <c r="AS145" i="5"/>
  <c r="AT145" i="5"/>
  <c r="F146" i="5"/>
  <c r="AD146" i="5"/>
  <c r="AU146" i="5" s="1"/>
  <c r="AG146" i="5"/>
  <c r="AJ146" i="5"/>
  <c r="AK146" i="5"/>
  <c r="AL146" i="5"/>
  <c r="AM146" i="5"/>
  <c r="AN146" i="5"/>
  <c r="AO146" i="5"/>
  <c r="AP146" i="5"/>
  <c r="AQ146" i="5"/>
  <c r="AR146" i="5"/>
  <c r="AS146" i="5"/>
  <c r="AT146" i="5"/>
  <c r="F147" i="5"/>
  <c r="AD147" i="5"/>
  <c r="AU147" i="5" s="1"/>
  <c r="AG147" i="5"/>
  <c r="AJ147" i="5"/>
  <c r="AK147" i="5"/>
  <c r="AL147" i="5"/>
  <c r="AM147" i="5"/>
  <c r="AN147" i="5"/>
  <c r="AO147" i="5"/>
  <c r="AP147" i="5"/>
  <c r="AQ147" i="5"/>
  <c r="AR147" i="5"/>
  <c r="AS147" i="5"/>
  <c r="AT147" i="5"/>
  <c r="F148" i="5"/>
  <c r="AD148" i="5"/>
  <c r="AU148" i="5" s="1"/>
  <c r="AG148" i="5"/>
  <c r="AJ148" i="5"/>
  <c r="AK148" i="5"/>
  <c r="AL148" i="5"/>
  <c r="AM148" i="5"/>
  <c r="AN148" i="5"/>
  <c r="AO148" i="5"/>
  <c r="AP148" i="5"/>
  <c r="AQ148" i="5"/>
  <c r="AR148" i="5"/>
  <c r="AS148" i="5"/>
  <c r="AT148" i="5"/>
  <c r="F149" i="5"/>
  <c r="AD149" i="5"/>
  <c r="AU149" i="5" s="1"/>
  <c r="AG149" i="5"/>
  <c r="AJ149" i="5"/>
  <c r="AK149" i="5"/>
  <c r="AL149" i="5"/>
  <c r="AM149" i="5"/>
  <c r="AN149" i="5"/>
  <c r="AO149" i="5"/>
  <c r="AP149" i="5"/>
  <c r="AQ149" i="5"/>
  <c r="AR149" i="5"/>
  <c r="AS149" i="5"/>
  <c r="AT149" i="5"/>
  <c r="F150" i="5"/>
  <c r="AD150" i="5"/>
  <c r="AU150" i="5" s="1"/>
  <c r="AG150" i="5"/>
  <c r="AJ150" i="5"/>
  <c r="AK150" i="5"/>
  <c r="AL150" i="5"/>
  <c r="AM150" i="5"/>
  <c r="AN150" i="5"/>
  <c r="AO150" i="5"/>
  <c r="AP150" i="5"/>
  <c r="AQ150" i="5"/>
  <c r="AR150" i="5"/>
  <c r="AS150" i="5"/>
  <c r="AT150" i="5"/>
  <c r="F151" i="5"/>
  <c r="AD151" i="5"/>
  <c r="AU151" i="5" s="1"/>
  <c r="AG151" i="5"/>
  <c r="AJ151" i="5"/>
  <c r="AK151" i="5"/>
  <c r="AL151" i="5"/>
  <c r="AM151" i="5"/>
  <c r="AN151" i="5"/>
  <c r="AO151" i="5"/>
  <c r="AP151" i="5"/>
  <c r="AQ151" i="5"/>
  <c r="AR151" i="5"/>
  <c r="AS151" i="5"/>
  <c r="AT151" i="5"/>
  <c r="F152" i="5"/>
  <c r="AD152" i="5"/>
  <c r="AU152" i="5" s="1"/>
  <c r="AG152" i="5"/>
  <c r="AJ152" i="5"/>
  <c r="AK152" i="5"/>
  <c r="AL152" i="5"/>
  <c r="AM152" i="5"/>
  <c r="AN152" i="5"/>
  <c r="AO152" i="5"/>
  <c r="AP152" i="5"/>
  <c r="AQ152" i="5"/>
  <c r="AR152" i="5"/>
  <c r="AS152" i="5"/>
  <c r="AT152" i="5"/>
  <c r="F153" i="5"/>
  <c r="AD153" i="5"/>
  <c r="AU153" i="5" s="1"/>
  <c r="AG153" i="5"/>
  <c r="AJ153" i="5"/>
  <c r="AK153" i="5"/>
  <c r="AL153" i="5"/>
  <c r="AM153" i="5"/>
  <c r="AN153" i="5"/>
  <c r="AO153" i="5"/>
  <c r="AP153" i="5"/>
  <c r="AQ153" i="5"/>
  <c r="AR153" i="5"/>
  <c r="AS153" i="5"/>
  <c r="AT153" i="5"/>
  <c r="F154" i="5"/>
  <c r="AD154" i="5"/>
  <c r="AU154" i="5" s="1"/>
  <c r="AG154" i="5"/>
  <c r="AJ154" i="5"/>
  <c r="AK154" i="5"/>
  <c r="AL154" i="5"/>
  <c r="AM154" i="5"/>
  <c r="AN154" i="5"/>
  <c r="AO154" i="5"/>
  <c r="AP154" i="5"/>
  <c r="AQ154" i="5"/>
  <c r="AR154" i="5"/>
  <c r="AS154" i="5"/>
  <c r="AT154" i="5"/>
  <c r="F155" i="5"/>
  <c r="AD155" i="5"/>
  <c r="AU155" i="5" s="1"/>
  <c r="AG155" i="5"/>
  <c r="AJ155" i="5"/>
  <c r="AK155" i="5"/>
  <c r="AL155" i="5"/>
  <c r="AM155" i="5"/>
  <c r="AN155" i="5"/>
  <c r="AO155" i="5"/>
  <c r="AP155" i="5"/>
  <c r="AQ155" i="5"/>
  <c r="AR155" i="5"/>
  <c r="AS155" i="5"/>
  <c r="AT155" i="5"/>
  <c r="F156" i="5"/>
  <c r="AD156" i="5"/>
  <c r="AU156" i="5" s="1"/>
  <c r="AG156" i="5"/>
  <c r="AJ156" i="5"/>
  <c r="AK156" i="5"/>
  <c r="AL156" i="5"/>
  <c r="AM156" i="5"/>
  <c r="AN156" i="5"/>
  <c r="AO156" i="5"/>
  <c r="AP156" i="5"/>
  <c r="AQ156" i="5"/>
  <c r="AR156" i="5"/>
  <c r="AS156" i="5"/>
  <c r="AT156" i="5"/>
  <c r="F157" i="5"/>
  <c r="AD157" i="5"/>
  <c r="AU157" i="5" s="1"/>
  <c r="AG157" i="5"/>
  <c r="AJ157" i="5"/>
  <c r="AK157" i="5"/>
  <c r="AL157" i="5"/>
  <c r="AM157" i="5"/>
  <c r="AN157" i="5"/>
  <c r="AO157" i="5"/>
  <c r="AP157" i="5"/>
  <c r="AQ157" i="5"/>
  <c r="AR157" i="5"/>
  <c r="AS157" i="5"/>
  <c r="AT157" i="5"/>
  <c r="F158" i="5"/>
  <c r="AD158" i="5"/>
  <c r="AU158" i="5" s="1"/>
  <c r="AG158" i="5"/>
  <c r="AJ158" i="5"/>
  <c r="AK158" i="5"/>
  <c r="AL158" i="5"/>
  <c r="AM158" i="5"/>
  <c r="AN158" i="5"/>
  <c r="AO158" i="5"/>
  <c r="AP158" i="5"/>
  <c r="AQ158" i="5"/>
  <c r="AR158" i="5"/>
  <c r="AS158" i="5"/>
  <c r="AT158" i="5"/>
  <c r="F159" i="5"/>
  <c r="AD159" i="5"/>
  <c r="AU159" i="5" s="1"/>
  <c r="AG159" i="5"/>
  <c r="AJ159" i="5"/>
  <c r="AK159" i="5"/>
  <c r="AL159" i="5"/>
  <c r="AM159" i="5"/>
  <c r="AN159" i="5"/>
  <c r="AO159" i="5"/>
  <c r="AP159" i="5"/>
  <c r="AQ159" i="5"/>
  <c r="AR159" i="5"/>
  <c r="AS159" i="5"/>
  <c r="AT159" i="5"/>
  <c r="F160" i="5"/>
  <c r="AD160" i="5"/>
  <c r="AU160" i="5" s="1"/>
  <c r="AG160" i="5"/>
  <c r="AJ160" i="5"/>
  <c r="AK160" i="5"/>
  <c r="AL160" i="5"/>
  <c r="AM160" i="5"/>
  <c r="AN160" i="5"/>
  <c r="AO160" i="5"/>
  <c r="AP160" i="5"/>
  <c r="AQ160" i="5"/>
  <c r="AR160" i="5"/>
  <c r="AS160" i="5"/>
  <c r="AT160" i="5"/>
  <c r="F161" i="5"/>
  <c r="AD161" i="5"/>
  <c r="AU161" i="5" s="1"/>
  <c r="AG161" i="5"/>
  <c r="AJ161" i="5"/>
  <c r="AK161" i="5"/>
  <c r="AL161" i="5"/>
  <c r="AM161" i="5"/>
  <c r="AN161" i="5"/>
  <c r="AO161" i="5"/>
  <c r="AP161" i="5"/>
  <c r="AQ161" i="5"/>
  <c r="AR161" i="5"/>
  <c r="AS161" i="5"/>
  <c r="AT161" i="5"/>
  <c r="F162" i="5"/>
  <c r="AD162" i="5"/>
  <c r="AU162" i="5" s="1"/>
  <c r="AG162" i="5"/>
  <c r="AJ162" i="5"/>
  <c r="AK162" i="5"/>
  <c r="AL162" i="5"/>
  <c r="AM162" i="5"/>
  <c r="AN162" i="5"/>
  <c r="AO162" i="5"/>
  <c r="AP162" i="5"/>
  <c r="AQ162" i="5"/>
  <c r="AR162" i="5"/>
  <c r="AS162" i="5"/>
  <c r="AT162" i="5"/>
  <c r="F163" i="5"/>
  <c r="AD163" i="5"/>
  <c r="AU163" i="5" s="1"/>
  <c r="AG163" i="5"/>
  <c r="AJ163" i="5"/>
  <c r="AK163" i="5"/>
  <c r="AL163" i="5"/>
  <c r="AM163" i="5"/>
  <c r="AN163" i="5"/>
  <c r="AO163" i="5"/>
  <c r="AP163" i="5"/>
  <c r="AQ163" i="5"/>
  <c r="AR163" i="5"/>
  <c r="AS163" i="5"/>
  <c r="AT163" i="5"/>
  <c r="F164" i="5"/>
  <c r="AD164" i="5"/>
  <c r="AU164" i="5" s="1"/>
  <c r="AG164" i="5"/>
  <c r="AJ164" i="5"/>
  <c r="AK164" i="5"/>
  <c r="AL164" i="5"/>
  <c r="AM164" i="5"/>
  <c r="AN164" i="5"/>
  <c r="AO164" i="5"/>
  <c r="AP164" i="5"/>
  <c r="AQ164" i="5"/>
  <c r="AR164" i="5"/>
  <c r="AS164" i="5"/>
  <c r="AT164" i="5"/>
  <c r="F165" i="5"/>
  <c r="AD165" i="5"/>
  <c r="AU165" i="5" s="1"/>
  <c r="AG165" i="5"/>
  <c r="AJ165" i="5"/>
  <c r="AK165" i="5"/>
  <c r="AL165" i="5"/>
  <c r="AM165" i="5"/>
  <c r="AN165" i="5"/>
  <c r="AO165" i="5"/>
  <c r="AP165" i="5"/>
  <c r="AQ165" i="5"/>
  <c r="AR165" i="5"/>
  <c r="AS165" i="5"/>
  <c r="AT165" i="5"/>
  <c r="F166" i="5"/>
  <c r="AD166" i="5"/>
  <c r="AU166" i="5" s="1"/>
  <c r="AG166" i="5"/>
  <c r="AJ166" i="5"/>
  <c r="AK166" i="5"/>
  <c r="AL166" i="5"/>
  <c r="AM166" i="5"/>
  <c r="AN166" i="5"/>
  <c r="AO166" i="5"/>
  <c r="AP166" i="5"/>
  <c r="AQ166" i="5"/>
  <c r="AR166" i="5"/>
  <c r="AS166" i="5"/>
  <c r="AT166" i="5"/>
  <c r="F167" i="5"/>
  <c r="AD167" i="5"/>
  <c r="AU167" i="5" s="1"/>
  <c r="AG167" i="5"/>
  <c r="AJ167" i="5"/>
  <c r="AK167" i="5"/>
  <c r="AL167" i="5"/>
  <c r="AM167" i="5"/>
  <c r="AN167" i="5"/>
  <c r="AO167" i="5"/>
  <c r="AP167" i="5"/>
  <c r="AQ167" i="5"/>
  <c r="AR167" i="5"/>
  <c r="AS167" i="5"/>
  <c r="AT167" i="5"/>
  <c r="F168" i="5"/>
  <c r="AD168" i="5"/>
  <c r="AU168" i="5" s="1"/>
  <c r="AG168" i="5"/>
  <c r="AJ168" i="5"/>
  <c r="AK168" i="5"/>
  <c r="AL168" i="5"/>
  <c r="AM168" i="5"/>
  <c r="AN168" i="5"/>
  <c r="AO168" i="5"/>
  <c r="AP168" i="5"/>
  <c r="AQ168" i="5"/>
  <c r="AR168" i="5"/>
  <c r="AS168" i="5"/>
  <c r="AT168" i="5"/>
  <c r="F169" i="5"/>
  <c r="AD169" i="5"/>
  <c r="AU169" i="5" s="1"/>
  <c r="AG169" i="5"/>
  <c r="AJ169" i="5"/>
  <c r="AK169" i="5"/>
  <c r="AL169" i="5"/>
  <c r="AM169" i="5"/>
  <c r="AN169" i="5"/>
  <c r="AO169" i="5"/>
  <c r="AP169" i="5"/>
  <c r="AQ169" i="5"/>
  <c r="AR169" i="5"/>
  <c r="AS169" i="5"/>
  <c r="AT169" i="5"/>
  <c r="F170" i="5"/>
  <c r="AD170" i="5"/>
  <c r="AU170" i="5" s="1"/>
  <c r="AG170" i="5"/>
  <c r="AJ170" i="5"/>
  <c r="AK170" i="5"/>
  <c r="AL170" i="5"/>
  <c r="AM170" i="5"/>
  <c r="AN170" i="5"/>
  <c r="AO170" i="5"/>
  <c r="AP170" i="5"/>
  <c r="AQ170" i="5"/>
  <c r="AR170" i="5"/>
  <c r="AS170" i="5"/>
  <c r="AT170" i="5"/>
  <c r="F171" i="5"/>
  <c r="AD171" i="5"/>
  <c r="AU171" i="5" s="1"/>
  <c r="AG171" i="5"/>
  <c r="AJ171" i="5"/>
  <c r="AK171" i="5"/>
  <c r="AL171" i="5"/>
  <c r="AM171" i="5"/>
  <c r="AN171" i="5"/>
  <c r="AO171" i="5"/>
  <c r="AP171" i="5"/>
  <c r="AQ171" i="5"/>
  <c r="AR171" i="5"/>
  <c r="AS171" i="5"/>
  <c r="AT171" i="5"/>
  <c r="F172" i="5"/>
  <c r="AD172" i="5"/>
  <c r="AU172" i="5" s="1"/>
  <c r="AG172" i="5"/>
  <c r="AJ172" i="5"/>
  <c r="AK172" i="5"/>
  <c r="AL172" i="5"/>
  <c r="AM172" i="5"/>
  <c r="AN172" i="5"/>
  <c r="AO172" i="5"/>
  <c r="AP172" i="5"/>
  <c r="AQ172" i="5"/>
  <c r="AR172" i="5"/>
  <c r="AS172" i="5"/>
  <c r="AT172" i="5"/>
  <c r="F173" i="5"/>
  <c r="AD173" i="5"/>
  <c r="AU173" i="5" s="1"/>
  <c r="AG173" i="5"/>
  <c r="AJ173" i="5"/>
  <c r="AK173" i="5"/>
  <c r="AL173" i="5"/>
  <c r="AM173" i="5"/>
  <c r="AN173" i="5"/>
  <c r="AO173" i="5"/>
  <c r="AP173" i="5"/>
  <c r="AQ173" i="5"/>
  <c r="AR173" i="5"/>
  <c r="AS173" i="5"/>
  <c r="AT173" i="5"/>
  <c r="F174" i="5"/>
  <c r="AD174" i="5"/>
  <c r="AU174" i="5" s="1"/>
  <c r="AG174" i="5"/>
  <c r="AJ174" i="5"/>
  <c r="AK174" i="5"/>
  <c r="AL174" i="5"/>
  <c r="AM174" i="5"/>
  <c r="AN174" i="5"/>
  <c r="AO174" i="5"/>
  <c r="AP174" i="5"/>
  <c r="AQ174" i="5"/>
  <c r="AR174" i="5"/>
  <c r="AS174" i="5"/>
  <c r="AT174" i="5"/>
  <c r="F175" i="5"/>
  <c r="AD175" i="5"/>
  <c r="AU175" i="5" s="1"/>
  <c r="AG175" i="5"/>
  <c r="AJ175" i="5"/>
  <c r="AK175" i="5"/>
  <c r="AL175" i="5"/>
  <c r="AM175" i="5"/>
  <c r="AN175" i="5"/>
  <c r="AO175" i="5"/>
  <c r="AP175" i="5"/>
  <c r="AQ175" i="5"/>
  <c r="AR175" i="5"/>
  <c r="AS175" i="5"/>
  <c r="AT175" i="5"/>
  <c r="F176" i="5"/>
  <c r="AD176" i="5"/>
  <c r="AU176" i="5" s="1"/>
  <c r="AG176" i="5"/>
  <c r="AJ176" i="5"/>
  <c r="AK176" i="5"/>
  <c r="AL176" i="5"/>
  <c r="AM176" i="5"/>
  <c r="AN176" i="5"/>
  <c r="AO176" i="5"/>
  <c r="AP176" i="5"/>
  <c r="AQ176" i="5"/>
  <c r="AR176" i="5"/>
  <c r="AS176" i="5"/>
  <c r="AT176" i="5"/>
  <c r="F177" i="5"/>
  <c r="AD177" i="5"/>
  <c r="AU177" i="5" s="1"/>
  <c r="AG177" i="5"/>
  <c r="AJ177" i="5"/>
  <c r="AK177" i="5"/>
  <c r="AL177" i="5"/>
  <c r="AM177" i="5"/>
  <c r="AN177" i="5"/>
  <c r="AO177" i="5"/>
  <c r="AP177" i="5"/>
  <c r="AQ177" i="5"/>
  <c r="AR177" i="5"/>
  <c r="AS177" i="5"/>
  <c r="AT177" i="5"/>
  <c r="F178" i="5"/>
  <c r="AD178" i="5"/>
  <c r="AU178" i="5" s="1"/>
  <c r="AG178" i="5"/>
  <c r="AJ178" i="5"/>
  <c r="AK178" i="5"/>
  <c r="AL178" i="5"/>
  <c r="AM178" i="5"/>
  <c r="AN178" i="5"/>
  <c r="AO178" i="5"/>
  <c r="AP178" i="5"/>
  <c r="AQ178" i="5"/>
  <c r="AR178" i="5"/>
  <c r="AS178" i="5"/>
  <c r="AT178" i="5"/>
  <c r="F179" i="5"/>
  <c r="AD179" i="5"/>
  <c r="AU179" i="5" s="1"/>
  <c r="AG179" i="5"/>
  <c r="AJ179" i="5"/>
  <c r="AK179" i="5"/>
  <c r="AL179" i="5"/>
  <c r="AM179" i="5"/>
  <c r="AN179" i="5"/>
  <c r="AO179" i="5"/>
  <c r="AP179" i="5"/>
  <c r="AQ179" i="5"/>
  <c r="AR179" i="5"/>
  <c r="AS179" i="5"/>
  <c r="AT179" i="5"/>
  <c r="F180" i="5"/>
  <c r="AD180" i="5"/>
  <c r="AU180" i="5" s="1"/>
  <c r="AG180" i="5"/>
  <c r="AJ180" i="5"/>
  <c r="AK180" i="5"/>
  <c r="AL180" i="5"/>
  <c r="AM180" i="5"/>
  <c r="AN180" i="5"/>
  <c r="AO180" i="5"/>
  <c r="AP180" i="5"/>
  <c r="AQ180" i="5"/>
  <c r="AR180" i="5"/>
  <c r="AS180" i="5"/>
  <c r="AT180" i="5"/>
  <c r="F181" i="5"/>
  <c r="AD181" i="5"/>
  <c r="AU181" i="5" s="1"/>
  <c r="AG181" i="5"/>
  <c r="AJ181" i="5"/>
  <c r="AK181" i="5"/>
  <c r="AL181" i="5"/>
  <c r="AM181" i="5"/>
  <c r="AN181" i="5"/>
  <c r="AO181" i="5"/>
  <c r="AP181" i="5"/>
  <c r="AQ181" i="5"/>
  <c r="AR181" i="5"/>
  <c r="AS181" i="5"/>
  <c r="AT181" i="5"/>
  <c r="F182" i="5"/>
  <c r="AD182" i="5"/>
  <c r="AU182" i="5" s="1"/>
  <c r="AG182" i="5"/>
  <c r="AJ182" i="5"/>
  <c r="AK182" i="5"/>
  <c r="AL182" i="5"/>
  <c r="AM182" i="5"/>
  <c r="AN182" i="5"/>
  <c r="AO182" i="5"/>
  <c r="AP182" i="5"/>
  <c r="AQ182" i="5"/>
  <c r="AR182" i="5"/>
  <c r="AS182" i="5"/>
  <c r="AT182" i="5"/>
  <c r="F183" i="5"/>
  <c r="AD183" i="5"/>
  <c r="AU183" i="5" s="1"/>
  <c r="AG183" i="5"/>
  <c r="AJ183" i="5"/>
  <c r="AK183" i="5"/>
  <c r="AL183" i="5"/>
  <c r="AM183" i="5"/>
  <c r="AN183" i="5"/>
  <c r="AO183" i="5"/>
  <c r="AP183" i="5"/>
  <c r="AQ183" i="5"/>
  <c r="AR183" i="5"/>
  <c r="AS183" i="5"/>
  <c r="AT183" i="5"/>
  <c r="F184" i="5"/>
  <c r="AD184" i="5"/>
  <c r="AU184" i="5" s="1"/>
  <c r="AG184" i="5"/>
  <c r="AJ184" i="5"/>
  <c r="AK184" i="5"/>
  <c r="AL184" i="5"/>
  <c r="AM184" i="5"/>
  <c r="AN184" i="5"/>
  <c r="AO184" i="5"/>
  <c r="AP184" i="5"/>
  <c r="AQ184" i="5"/>
  <c r="AR184" i="5"/>
  <c r="AS184" i="5"/>
  <c r="AT184" i="5"/>
  <c r="F185" i="5"/>
  <c r="AD185" i="5"/>
  <c r="AU185" i="5" s="1"/>
  <c r="AG185" i="5"/>
  <c r="AJ185" i="5"/>
  <c r="AK185" i="5"/>
  <c r="AL185" i="5"/>
  <c r="AM185" i="5"/>
  <c r="AN185" i="5"/>
  <c r="AO185" i="5"/>
  <c r="AP185" i="5"/>
  <c r="AQ185" i="5"/>
  <c r="AR185" i="5"/>
  <c r="AS185" i="5"/>
  <c r="AT185" i="5"/>
  <c r="F186" i="5"/>
  <c r="AD186" i="5"/>
  <c r="AU186" i="5" s="1"/>
  <c r="AG186" i="5"/>
  <c r="AJ186" i="5"/>
  <c r="AK186" i="5"/>
  <c r="AL186" i="5"/>
  <c r="AM186" i="5"/>
  <c r="AN186" i="5"/>
  <c r="AO186" i="5"/>
  <c r="AP186" i="5"/>
  <c r="AQ186" i="5"/>
  <c r="AR186" i="5"/>
  <c r="AS186" i="5"/>
  <c r="AT186" i="5"/>
  <c r="F187" i="5"/>
  <c r="AD187" i="5"/>
  <c r="AU187" i="5" s="1"/>
  <c r="AG187" i="5"/>
  <c r="AJ187" i="5"/>
  <c r="AK187" i="5"/>
  <c r="AL187" i="5"/>
  <c r="AM187" i="5"/>
  <c r="AN187" i="5"/>
  <c r="AO187" i="5"/>
  <c r="AP187" i="5"/>
  <c r="AQ187" i="5"/>
  <c r="AR187" i="5"/>
  <c r="AS187" i="5"/>
  <c r="AT187" i="5"/>
  <c r="F188" i="5"/>
  <c r="AD188" i="5"/>
  <c r="AU188" i="5" s="1"/>
  <c r="AG188" i="5"/>
  <c r="AJ188" i="5"/>
  <c r="AK188" i="5"/>
  <c r="AL188" i="5"/>
  <c r="AM188" i="5"/>
  <c r="AN188" i="5"/>
  <c r="AO188" i="5"/>
  <c r="AP188" i="5"/>
  <c r="AQ188" i="5"/>
  <c r="AR188" i="5"/>
  <c r="AS188" i="5"/>
  <c r="AT188" i="5"/>
  <c r="F189" i="5"/>
  <c r="AD189" i="5"/>
  <c r="AU189" i="5" s="1"/>
  <c r="AG189" i="5"/>
  <c r="AJ189" i="5"/>
  <c r="AK189" i="5"/>
  <c r="AL189" i="5"/>
  <c r="AM189" i="5"/>
  <c r="AN189" i="5"/>
  <c r="AO189" i="5"/>
  <c r="AP189" i="5"/>
  <c r="AQ189" i="5"/>
  <c r="AR189" i="5"/>
  <c r="AS189" i="5"/>
  <c r="AT189" i="5"/>
  <c r="F190" i="5"/>
  <c r="AD190" i="5"/>
  <c r="AU190" i="5" s="1"/>
  <c r="AG190" i="5"/>
  <c r="AJ190" i="5"/>
  <c r="AK190" i="5"/>
  <c r="AL190" i="5"/>
  <c r="AM190" i="5"/>
  <c r="AN190" i="5"/>
  <c r="AO190" i="5"/>
  <c r="AP190" i="5"/>
  <c r="AQ190" i="5"/>
  <c r="AR190" i="5"/>
  <c r="AS190" i="5"/>
  <c r="AT190" i="5"/>
  <c r="F191" i="5"/>
  <c r="AD191" i="5"/>
  <c r="AU191" i="5" s="1"/>
  <c r="AG191" i="5"/>
  <c r="AJ191" i="5"/>
  <c r="AK191" i="5"/>
  <c r="AL191" i="5"/>
  <c r="AM191" i="5"/>
  <c r="AN191" i="5"/>
  <c r="AO191" i="5"/>
  <c r="AP191" i="5"/>
  <c r="AQ191" i="5"/>
  <c r="AR191" i="5"/>
  <c r="AS191" i="5"/>
  <c r="AT191" i="5"/>
  <c r="F192" i="5"/>
  <c r="AD192" i="5"/>
  <c r="AU192" i="5" s="1"/>
  <c r="AG192" i="5"/>
  <c r="AJ192" i="5"/>
  <c r="AK192" i="5"/>
  <c r="AL192" i="5"/>
  <c r="AM192" i="5"/>
  <c r="AN192" i="5"/>
  <c r="AO192" i="5"/>
  <c r="AP192" i="5"/>
  <c r="AQ192" i="5"/>
  <c r="AR192" i="5"/>
  <c r="AS192" i="5"/>
  <c r="AT192" i="5"/>
  <c r="F193" i="5"/>
  <c r="AD193" i="5"/>
  <c r="AU193" i="5" s="1"/>
  <c r="AG193" i="5"/>
  <c r="AJ193" i="5"/>
  <c r="AK193" i="5"/>
  <c r="AL193" i="5"/>
  <c r="AM193" i="5"/>
  <c r="AN193" i="5"/>
  <c r="AO193" i="5"/>
  <c r="AP193" i="5"/>
  <c r="AQ193" i="5"/>
  <c r="AR193" i="5"/>
  <c r="AS193" i="5"/>
  <c r="AT193" i="5"/>
  <c r="F194" i="5"/>
  <c r="AD194" i="5"/>
  <c r="AU194" i="5" s="1"/>
  <c r="AG194" i="5"/>
  <c r="AJ194" i="5"/>
  <c r="AK194" i="5"/>
  <c r="AL194" i="5"/>
  <c r="AM194" i="5"/>
  <c r="AN194" i="5"/>
  <c r="AO194" i="5"/>
  <c r="AP194" i="5"/>
  <c r="AQ194" i="5"/>
  <c r="AR194" i="5"/>
  <c r="AS194" i="5"/>
  <c r="AT194" i="5"/>
  <c r="F195" i="5"/>
  <c r="AD195" i="5"/>
  <c r="AU195" i="5" s="1"/>
  <c r="AG195" i="5"/>
  <c r="AJ195" i="5"/>
  <c r="AK195" i="5"/>
  <c r="AL195" i="5"/>
  <c r="AM195" i="5"/>
  <c r="AN195" i="5"/>
  <c r="AO195" i="5"/>
  <c r="AP195" i="5"/>
  <c r="AQ195" i="5"/>
  <c r="AR195" i="5"/>
  <c r="AS195" i="5"/>
  <c r="AT195" i="5"/>
  <c r="F196" i="5"/>
  <c r="AD196" i="5"/>
  <c r="AU196" i="5" s="1"/>
  <c r="AG196" i="5"/>
  <c r="AJ196" i="5"/>
  <c r="AK196" i="5"/>
  <c r="AL196" i="5"/>
  <c r="AM196" i="5"/>
  <c r="AN196" i="5"/>
  <c r="AO196" i="5"/>
  <c r="AP196" i="5"/>
  <c r="AQ196" i="5"/>
  <c r="AR196" i="5"/>
  <c r="AS196" i="5"/>
  <c r="AT196" i="5"/>
  <c r="F197" i="5"/>
  <c r="AD197" i="5"/>
  <c r="AU197" i="5" s="1"/>
  <c r="AG197" i="5"/>
  <c r="AJ197" i="5"/>
  <c r="AK197" i="5"/>
  <c r="AL197" i="5"/>
  <c r="AM197" i="5"/>
  <c r="AN197" i="5"/>
  <c r="AO197" i="5"/>
  <c r="AP197" i="5"/>
  <c r="AQ197" i="5"/>
  <c r="AR197" i="5"/>
  <c r="AS197" i="5"/>
  <c r="AT197" i="5"/>
  <c r="F198" i="5"/>
  <c r="AD198" i="5"/>
  <c r="AU198" i="5" s="1"/>
  <c r="AG198" i="5"/>
  <c r="AJ198" i="5"/>
  <c r="AK198" i="5"/>
  <c r="AL198" i="5"/>
  <c r="AM198" i="5"/>
  <c r="AN198" i="5"/>
  <c r="AO198" i="5"/>
  <c r="AP198" i="5"/>
  <c r="AQ198" i="5"/>
  <c r="AR198" i="5"/>
  <c r="AS198" i="5"/>
  <c r="AT198" i="5"/>
  <c r="F199" i="5"/>
  <c r="AD199" i="5"/>
  <c r="AU199" i="5" s="1"/>
  <c r="AG199" i="5"/>
  <c r="AJ199" i="5"/>
  <c r="AK199" i="5"/>
  <c r="AL199" i="5"/>
  <c r="AM199" i="5"/>
  <c r="AN199" i="5"/>
  <c r="AO199" i="5"/>
  <c r="AP199" i="5"/>
  <c r="AQ199" i="5"/>
  <c r="AR199" i="5"/>
  <c r="AS199" i="5"/>
  <c r="AT199" i="5"/>
  <c r="F200" i="5"/>
  <c r="AD200" i="5"/>
  <c r="AU200" i="5" s="1"/>
  <c r="AG200" i="5"/>
  <c r="AJ200" i="5"/>
  <c r="AK200" i="5"/>
  <c r="AL200" i="5"/>
  <c r="AM200" i="5"/>
  <c r="AN200" i="5"/>
  <c r="AO200" i="5"/>
  <c r="AP200" i="5"/>
  <c r="AQ200" i="5"/>
  <c r="AR200" i="5"/>
  <c r="AS200" i="5"/>
  <c r="AT200" i="5"/>
  <c r="F201" i="5"/>
  <c r="AD201" i="5"/>
  <c r="AU201" i="5" s="1"/>
  <c r="AG201" i="5"/>
  <c r="AJ201" i="5"/>
  <c r="AK201" i="5"/>
  <c r="AL201" i="5"/>
  <c r="AM201" i="5"/>
  <c r="AN201" i="5"/>
  <c r="AO201" i="5"/>
  <c r="AP201" i="5"/>
  <c r="AQ201" i="5"/>
  <c r="AR201" i="5"/>
  <c r="AS201" i="5"/>
  <c r="AT201" i="5"/>
  <c r="F202" i="5"/>
  <c r="AD202" i="5"/>
  <c r="AU202" i="5" s="1"/>
  <c r="AG202" i="5"/>
  <c r="AJ202" i="5"/>
  <c r="AK202" i="5"/>
  <c r="AL202" i="5"/>
  <c r="AM202" i="5"/>
  <c r="AN202" i="5"/>
  <c r="AO202" i="5"/>
  <c r="AP202" i="5"/>
  <c r="AQ202" i="5"/>
  <c r="AR202" i="5"/>
  <c r="AS202" i="5"/>
  <c r="AT202" i="5"/>
  <c r="F203" i="5"/>
  <c r="AD203" i="5"/>
  <c r="AU203" i="5" s="1"/>
  <c r="AG203" i="5"/>
  <c r="AJ203" i="5"/>
  <c r="AK203" i="5"/>
  <c r="AL203" i="5"/>
  <c r="AM203" i="5"/>
  <c r="AN203" i="5"/>
  <c r="AO203" i="5"/>
  <c r="AP203" i="5"/>
  <c r="AQ203" i="5"/>
  <c r="AR203" i="5"/>
  <c r="AS203" i="5"/>
  <c r="AT203" i="5"/>
  <c r="F204" i="5"/>
  <c r="AD204" i="5"/>
  <c r="AU204" i="5" s="1"/>
  <c r="AG204" i="5"/>
  <c r="AJ204" i="5"/>
  <c r="AK204" i="5"/>
  <c r="AL204" i="5"/>
  <c r="AM204" i="5"/>
  <c r="AN204" i="5"/>
  <c r="AO204" i="5"/>
  <c r="AP204" i="5"/>
  <c r="AQ204" i="5"/>
  <c r="AR204" i="5"/>
  <c r="AS204" i="5"/>
  <c r="AT204" i="5"/>
  <c r="F205" i="5"/>
  <c r="AD205" i="5"/>
  <c r="AU205" i="5" s="1"/>
  <c r="AG205" i="5"/>
  <c r="AJ205" i="5"/>
  <c r="AK205" i="5"/>
  <c r="AL205" i="5"/>
  <c r="AM205" i="5"/>
  <c r="AN205" i="5"/>
  <c r="AO205" i="5"/>
  <c r="AP205" i="5"/>
  <c r="AQ205" i="5"/>
  <c r="AR205" i="5"/>
  <c r="AS205" i="5"/>
  <c r="AT205" i="5"/>
  <c r="F206" i="5"/>
  <c r="AD206" i="5"/>
  <c r="AU206" i="5" s="1"/>
  <c r="AG206" i="5"/>
  <c r="AJ206" i="5"/>
  <c r="AK206" i="5"/>
  <c r="AL206" i="5"/>
  <c r="AM206" i="5"/>
  <c r="AN206" i="5"/>
  <c r="AO206" i="5"/>
  <c r="AP206" i="5"/>
  <c r="AQ206" i="5"/>
  <c r="AR206" i="5"/>
  <c r="AS206" i="5"/>
  <c r="AT206" i="5"/>
  <c r="F207" i="5"/>
  <c r="AD207" i="5"/>
  <c r="AU207" i="5" s="1"/>
  <c r="AG207" i="5"/>
  <c r="AJ207" i="5"/>
  <c r="AK207" i="5"/>
  <c r="AL207" i="5"/>
  <c r="AM207" i="5"/>
  <c r="AN207" i="5"/>
  <c r="AO207" i="5"/>
  <c r="AP207" i="5"/>
  <c r="AQ207" i="5"/>
  <c r="AR207" i="5"/>
  <c r="AS207" i="5"/>
  <c r="AT207" i="5"/>
  <c r="F208" i="5"/>
  <c r="AD208" i="5"/>
  <c r="AU208" i="5" s="1"/>
  <c r="AG208" i="5"/>
  <c r="AJ208" i="5"/>
  <c r="AK208" i="5"/>
  <c r="AL208" i="5"/>
  <c r="AM208" i="5"/>
  <c r="AN208" i="5"/>
  <c r="AO208" i="5"/>
  <c r="AP208" i="5"/>
  <c r="AQ208" i="5"/>
  <c r="AR208" i="5"/>
  <c r="AS208" i="5"/>
  <c r="AT208" i="5"/>
  <c r="AJ209" i="5"/>
  <c r="AK209" i="5"/>
  <c r="AL209" i="5"/>
  <c r="AM209" i="5"/>
  <c r="AN209" i="5"/>
  <c r="AO209" i="5"/>
  <c r="AP209" i="5"/>
  <c r="AQ209" i="5"/>
  <c r="AR209" i="5"/>
  <c r="AS209" i="5"/>
  <c r="H210" i="5"/>
  <c r="AJ210" i="5" s="1"/>
  <c r="J210" i="5"/>
  <c r="AK210" i="5" s="1"/>
  <c r="L210" i="5"/>
  <c r="AL210" i="5" s="1"/>
  <c r="N210" i="5"/>
  <c r="AM210" i="5" s="1"/>
  <c r="P210" i="5"/>
  <c r="AN210" i="5" s="1"/>
  <c r="R210" i="5"/>
  <c r="AO210" i="5"/>
  <c r="T210" i="5"/>
  <c r="AP210" i="5" s="1"/>
  <c r="AQ210" i="5"/>
  <c r="V210" i="5"/>
  <c r="AR210" i="5" s="1"/>
  <c r="X210" i="5"/>
  <c r="Z210" i="5"/>
  <c r="AS210" i="5" s="1"/>
  <c r="AB210" i="5"/>
  <c r="AJ211" i="5"/>
  <c r="AK211" i="5"/>
  <c r="AL211" i="5"/>
  <c r="AM211" i="5"/>
  <c r="AN211" i="5"/>
  <c r="AO211" i="5"/>
  <c r="AP211" i="5"/>
  <c r="AQ211" i="5"/>
  <c r="AR211" i="5"/>
  <c r="AS211" i="5"/>
  <c r="AJ212" i="5"/>
  <c r="AK212" i="5"/>
  <c r="AL212" i="5"/>
  <c r="AM212" i="5"/>
  <c r="AN212" i="5"/>
  <c r="AO212" i="5"/>
  <c r="AP212" i="5"/>
  <c r="AQ212" i="5"/>
  <c r="AR212" i="5"/>
  <c r="AS212" i="5"/>
  <c r="AJ213" i="5"/>
  <c r="AK213" i="5"/>
  <c r="AL213" i="5"/>
  <c r="AM213" i="5"/>
  <c r="AN213" i="5"/>
  <c r="AO213" i="5"/>
  <c r="AP213" i="5"/>
  <c r="AQ213" i="5"/>
  <c r="AR213" i="5"/>
  <c r="AS213" i="5"/>
  <c r="AJ214" i="5"/>
  <c r="AK214" i="5"/>
  <c r="AL214" i="5"/>
  <c r="AM214" i="5"/>
  <c r="AN214" i="5"/>
  <c r="AO214" i="5"/>
  <c r="AP214" i="5"/>
  <c r="AQ214" i="5"/>
  <c r="AR214" i="5"/>
  <c r="AS214" i="5"/>
  <c r="AJ215" i="5"/>
  <c r="AK215" i="5"/>
  <c r="AL215" i="5"/>
  <c r="AM215" i="5"/>
  <c r="AN215" i="5"/>
  <c r="AO215" i="5"/>
  <c r="AP215" i="5"/>
  <c r="AQ215" i="5"/>
  <c r="AR215" i="5"/>
  <c r="AS215" i="5"/>
  <c r="AJ216" i="5"/>
  <c r="AK216" i="5"/>
  <c r="AL216" i="5"/>
  <c r="AM216" i="5"/>
  <c r="AN216" i="5"/>
  <c r="AO216" i="5"/>
  <c r="AP216" i="5"/>
  <c r="AQ216" i="5"/>
  <c r="AR216" i="5"/>
  <c r="AS216" i="5"/>
  <c r="AJ217" i="5"/>
  <c r="AK217" i="5"/>
  <c r="AL217" i="5"/>
  <c r="AM217" i="5"/>
  <c r="AN217" i="5"/>
  <c r="AO217" i="5"/>
  <c r="AP217" i="5"/>
  <c r="AQ217" i="5"/>
  <c r="AR217" i="5"/>
  <c r="AS217" i="5"/>
  <c r="AJ218" i="5"/>
  <c r="AK218" i="5"/>
  <c r="AL218" i="5"/>
  <c r="AM218" i="5"/>
  <c r="AN218" i="5"/>
  <c r="AO218" i="5"/>
  <c r="AP218" i="5"/>
  <c r="AQ218" i="5"/>
  <c r="AR218" i="5"/>
  <c r="AS218" i="5"/>
  <c r="AJ219" i="5"/>
  <c r="AK219" i="5"/>
  <c r="AL219" i="5"/>
  <c r="AM219" i="5"/>
  <c r="AN219" i="5"/>
  <c r="AO219" i="5"/>
  <c r="AP219" i="5"/>
  <c r="AQ219" i="5"/>
  <c r="AR219" i="5"/>
  <c r="AS219" i="5"/>
  <c r="AJ220" i="5"/>
  <c r="AK220" i="5"/>
  <c r="AL220" i="5"/>
  <c r="AM220" i="5"/>
  <c r="AN220" i="5"/>
  <c r="AO220" i="5"/>
  <c r="AP220" i="5"/>
  <c r="AQ220" i="5"/>
  <c r="AR220" i="5"/>
  <c r="AS220" i="5"/>
  <c r="AJ221" i="5"/>
  <c r="AK221" i="5"/>
  <c r="AL221" i="5"/>
  <c r="AM221" i="5"/>
  <c r="AN221" i="5"/>
  <c r="AO221" i="5"/>
  <c r="AP221" i="5"/>
  <c r="AQ221" i="5"/>
  <c r="AR221" i="5"/>
  <c r="AS221" i="5"/>
  <c r="AJ222" i="5"/>
  <c r="AK222" i="5"/>
  <c r="AL222" i="5"/>
  <c r="AM222" i="5"/>
  <c r="AN222" i="5"/>
  <c r="AO222" i="5"/>
  <c r="AP222" i="5"/>
  <c r="AQ222" i="5"/>
  <c r="AR222" i="5"/>
  <c r="AS222" i="5"/>
  <c r="AJ223" i="5"/>
  <c r="AK223" i="5"/>
  <c r="AL223" i="5"/>
  <c r="AM223" i="5"/>
  <c r="AN223" i="5"/>
  <c r="AO223" i="5"/>
  <c r="AP223" i="5"/>
  <c r="AQ223" i="5"/>
  <c r="AR223" i="5"/>
  <c r="AS223" i="5"/>
  <c r="AJ224" i="5"/>
  <c r="AK224" i="5"/>
  <c r="AL224" i="5"/>
  <c r="AM224" i="5"/>
  <c r="AN224" i="5"/>
  <c r="AO224" i="5"/>
  <c r="AP224" i="5"/>
  <c r="AQ224" i="5"/>
  <c r="AR224" i="5"/>
  <c r="AS224" i="5"/>
  <c r="AJ225" i="5"/>
  <c r="AK225" i="5"/>
  <c r="AL225" i="5"/>
  <c r="AM225" i="5"/>
  <c r="AN225" i="5"/>
  <c r="AO225" i="5"/>
  <c r="AP225" i="5"/>
  <c r="AQ225" i="5"/>
  <c r="AR225" i="5"/>
  <c r="AS225" i="5"/>
  <c r="AJ226" i="5"/>
  <c r="AK226" i="5"/>
  <c r="AL226" i="5"/>
  <c r="AM226" i="5"/>
  <c r="AN226" i="5"/>
  <c r="AO226" i="5"/>
  <c r="AP226" i="5"/>
  <c r="AQ226" i="5"/>
  <c r="AR226" i="5"/>
  <c r="AS226" i="5"/>
  <c r="AJ227" i="5"/>
  <c r="AK227" i="5"/>
  <c r="AL227" i="5"/>
  <c r="AM227" i="5"/>
  <c r="AN227" i="5"/>
  <c r="AO227" i="5"/>
  <c r="AP227" i="5"/>
  <c r="AQ227" i="5"/>
  <c r="AR227" i="5"/>
  <c r="AS227" i="5"/>
  <c r="AJ228" i="5"/>
  <c r="AK228" i="5"/>
  <c r="AL228" i="5"/>
  <c r="AM228" i="5"/>
  <c r="AN228" i="5"/>
  <c r="AO228" i="5"/>
  <c r="AP228" i="5"/>
  <c r="AQ228" i="5"/>
  <c r="AR228" i="5"/>
  <c r="AS228" i="5"/>
  <c r="AJ229" i="5"/>
  <c r="AK229" i="5"/>
  <c r="AL229" i="5"/>
  <c r="AM229" i="5"/>
  <c r="AN229" i="5"/>
  <c r="AO229" i="5"/>
  <c r="AP229" i="5"/>
  <c r="AQ229" i="5"/>
  <c r="AR229" i="5"/>
  <c r="AS229" i="5"/>
  <c r="AJ230" i="5"/>
  <c r="AK230" i="5"/>
  <c r="AL230" i="5"/>
  <c r="AM230" i="5"/>
  <c r="AN230" i="5"/>
  <c r="AO230" i="5"/>
  <c r="AP230" i="5"/>
  <c r="AQ230" i="5"/>
  <c r="AR230" i="5"/>
  <c r="AS230" i="5"/>
  <c r="AJ231" i="5"/>
  <c r="AK231" i="5"/>
  <c r="AL231" i="5"/>
  <c r="AM231" i="5"/>
  <c r="AN231" i="5"/>
  <c r="AO231" i="5"/>
  <c r="AP231" i="5"/>
  <c r="AQ231" i="5"/>
  <c r="AR231" i="5"/>
  <c r="AS231" i="5"/>
  <c r="AJ232" i="5"/>
  <c r="AK232" i="5"/>
  <c r="AL232" i="5"/>
  <c r="AM232" i="5"/>
  <c r="AN232" i="5"/>
  <c r="AO232" i="5"/>
  <c r="AP232" i="5"/>
  <c r="AQ232" i="5"/>
  <c r="AR232" i="5"/>
  <c r="AS232" i="5"/>
  <c r="AJ233" i="5"/>
  <c r="AK233" i="5"/>
  <c r="AL233" i="5"/>
  <c r="AM233" i="5"/>
  <c r="AN233" i="5"/>
  <c r="AO233" i="5"/>
  <c r="AP233" i="5"/>
  <c r="AQ233" i="5"/>
  <c r="AR233" i="5"/>
  <c r="AS233" i="5"/>
  <c r="AJ234" i="5"/>
  <c r="AK234" i="5"/>
  <c r="AL234" i="5"/>
  <c r="AM234" i="5"/>
  <c r="AN234" i="5"/>
  <c r="AO234" i="5"/>
  <c r="AP234" i="5"/>
  <c r="AQ234" i="5"/>
  <c r="AR234" i="5"/>
  <c r="AS234" i="5"/>
  <c r="AJ235" i="5"/>
  <c r="AK235" i="5"/>
  <c r="AL235" i="5"/>
  <c r="AM235" i="5"/>
  <c r="AN235" i="5"/>
  <c r="AO235" i="5"/>
  <c r="AP235" i="5"/>
  <c r="AQ235" i="5"/>
  <c r="AR235" i="5"/>
  <c r="AS235" i="5"/>
  <c r="AJ236" i="5"/>
  <c r="AK236" i="5"/>
  <c r="AL236" i="5"/>
  <c r="AM236" i="5"/>
  <c r="AN236" i="5"/>
  <c r="AO236" i="5"/>
  <c r="AP236" i="5"/>
  <c r="AQ236" i="5"/>
  <c r="AR236" i="5"/>
  <c r="AS236" i="5"/>
  <c r="AJ237" i="5"/>
  <c r="AK237" i="5"/>
  <c r="AL237" i="5"/>
  <c r="AM237" i="5"/>
  <c r="AN237" i="5"/>
  <c r="AO237" i="5"/>
  <c r="AP237" i="5"/>
  <c r="AQ237" i="5"/>
  <c r="AR237" i="5"/>
  <c r="AS237" i="5"/>
  <c r="AJ238" i="5"/>
  <c r="AK238" i="5"/>
  <c r="AL238" i="5"/>
  <c r="AM238" i="5"/>
  <c r="AN238" i="5"/>
  <c r="AO238" i="5"/>
  <c r="AP238" i="5"/>
  <c r="AQ238" i="5"/>
  <c r="AR238" i="5"/>
  <c r="AS238" i="5"/>
  <c r="AJ239" i="5"/>
  <c r="AK239" i="5"/>
  <c r="AL239" i="5"/>
  <c r="AM239" i="5"/>
  <c r="AN239" i="5"/>
  <c r="AO239" i="5"/>
  <c r="AP239" i="5"/>
  <c r="AQ239" i="5"/>
  <c r="AR239" i="5"/>
  <c r="AS239" i="5"/>
  <c r="AJ240" i="5"/>
  <c r="AK240" i="5"/>
  <c r="AL240" i="5"/>
  <c r="AM240" i="5"/>
  <c r="AN240" i="5"/>
  <c r="AO240" i="5"/>
  <c r="AP240" i="5"/>
  <c r="AQ240" i="5"/>
  <c r="AR240" i="5"/>
  <c r="AS240" i="5"/>
  <c r="AJ241" i="5"/>
  <c r="AK241" i="5"/>
  <c r="AL241" i="5"/>
  <c r="AM241" i="5"/>
  <c r="AN241" i="5"/>
  <c r="AO241" i="5"/>
  <c r="AP241" i="5"/>
  <c r="AQ241" i="5"/>
  <c r="AR241" i="5"/>
  <c r="AS241" i="5"/>
  <c r="AJ242" i="5"/>
  <c r="AK242" i="5"/>
  <c r="AL242" i="5"/>
  <c r="AM242" i="5"/>
  <c r="AN242" i="5"/>
  <c r="AO242" i="5"/>
  <c r="AP242" i="5"/>
  <c r="AQ242" i="5"/>
  <c r="AR242" i="5"/>
  <c r="AS242" i="5"/>
  <c r="AJ243" i="5"/>
  <c r="AK243" i="5"/>
  <c r="AL243" i="5"/>
  <c r="AM243" i="5"/>
  <c r="AN243" i="5"/>
  <c r="AO243" i="5"/>
  <c r="AP243" i="5"/>
  <c r="AQ243" i="5"/>
  <c r="AR243" i="5"/>
  <c r="AS243" i="5"/>
  <c r="AJ244" i="5"/>
  <c r="AK244" i="5"/>
  <c r="AL244" i="5"/>
  <c r="AM244" i="5"/>
  <c r="AN244" i="5"/>
  <c r="AO244" i="5"/>
  <c r="AP244" i="5"/>
  <c r="AQ244" i="5"/>
  <c r="AR244" i="5"/>
  <c r="AS244" i="5"/>
  <c r="AJ245" i="5"/>
  <c r="AK245" i="5"/>
  <c r="AL245" i="5"/>
  <c r="AM245" i="5"/>
  <c r="AN245" i="5"/>
  <c r="AO245" i="5"/>
  <c r="AP245" i="5"/>
  <c r="AQ245" i="5"/>
  <c r="AR245" i="5"/>
  <c r="AS245" i="5"/>
  <c r="AJ246" i="5"/>
  <c r="AK246" i="5"/>
  <c r="AL246" i="5"/>
  <c r="AM246" i="5"/>
  <c r="AN246" i="5"/>
  <c r="AO246" i="5"/>
  <c r="AP246" i="5"/>
  <c r="AQ246" i="5"/>
  <c r="AR246" i="5"/>
  <c r="AS246" i="5"/>
  <c r="AJ247" i="5"/>
  <c r="AK247" i="5"/>
  <c r="AL247" i="5"/>
  <c r="AM247" i="5"/>
  <c r="AN247" i="5"/>
  <c r="AO247" i="5"/>
  <c r="AP247" i="5"/>
  <c r="AQ247" i="5"/>
  <c r="AR247" i="5"/>
  <c r="AS247" i="5"/>
  <c r="AJ248" i="5"/>
  <c r="AK248" i="5"/>
  <c r="AL248" i="5"/>
  <c r="AM248" i="5"/>
  <c r="AN248" i="5"/>
  <c r="AO248" i="5"/>
  <c r="AP248" i="5"/>
  <c r="AQ248" i="5"/>
  <c r="AR248" i="5"/>
  <c r="AS248" i="5"/>
  <c r="AJ249" i="5"/>
  <c r="AK249" i="5"/>
  <c r="AL249" i="5"/>
  <c r="AM249" i="5"/>
  <c r="AN249" i="5"/>
  <c r="AO249" i="5"/>
  <c r="AP249" i="5"/>
  <c r="AQ249" i="5"/>
  <c r="AR249" i="5"/>
  <c r="AS249" i="5"/>
  <c r="AJ250" i="5"/>
  <c r="AK250" i="5"/>
  <c r="AL250" i="5"/>
  <c r="AM250" i="5"/>
  <c r="AN250" i="5"/>
  <c r="AO250" i="5"/>
  <c r="AP250" i="5"/>
  <c r="AQ250" i="5"/>
  <c r="AR250" i="5"/>
  <c r="AS250" i="5"/>
  <c r="AJ251" i="5"/>
  <c r="AK251" i="5"/>
  <c r="AL251" i="5"/>
  <c r="AM251" i="5"/>
  <c r="AN251" i="5"/>
  <c r="AO251" i="5"/>
  <c r="AP251" i="5"/>
  <c r="AQ251" i="5"/>
  <c r="AR251" i="5"/>
  <c r="AS251" i="5"/>
  <c r="AJ252" i="5"/>
  <c r="AK252" i="5"/>
  <c r="AL252" i="5"/>
  <c r="AM252" i="5"/>
  <c r="AN252" i="5"/>
  <c r="AO252" i="5"/>
  <c r="AP252" i="5"/>
  <c r="AQ252" i="5"/>
  <c r="AR252" i="5"/>
  <c r="AS252" i="5"/>
  <c r="AJ253" i="5"/>
  <c r="AK253" i="5"/>
  <c r="AL253" i="5"/>
  <c r="AM253" i="5"/>
  <c r="AN253" i="5"/>
  <c r="AO253" i="5"/>
  <c r="AP253" i="5"/>
  <c r="AQ253" i="5"/>
  <c r="AR253" i="5"/>
  <c r="AS253" i="5"/>
  <c r="AJ254" i="5"/>
  <c r="AK254" i="5"/>
  <c r="AL254" i="5"/>
  <c r="AM254" i="5"/>
  <c r="AN254" i="5"/>
  <c r="AO254" i="5"/>
  <c r="AP254" i="5"/>
  <c r="AQ254" i="5"/>
  <c r="AR254" i="5"/>
  <c r="AS254" i="5"/>
  <c r="AJ255" i="5"/>
  <c r="AK255" i="5"/>
  <c r="AL255" i="5"/>
  <c r="AM255" i="5"/>
  <c r="AN255" i="5"/>
  <c r="AO255" i="5"/>
  <c r="AP255" i="5"/>
  <c r="AQ255" i="5"/>
  <c r="AR255" i="5"/>
  <c r="AS255" i="5"/>
  <c r="AJ256" i="5"/>
  <c r="AK256" i="5"/>
  <c r="AL256" i="5"/>
  <c r="AM256" i="5"/>
  <c r="AN256" i="5"/>
  <c r="AO256" i="5"/>
  <c r="AP256" i="5"/>
  <c r="AQ256" i="5"/>
  <c r="AR256" i="5"/>
  <c r="AS256" i="5"/>
  <c r="AJ257" i="5"/>
  <c r="AK257" i="5"/>
  <c r="AL257" i="5"/>
  <c r="AM257" i="5"/>
  <c r="AN257" i="5"/>
  <c r="AO257" i="5"/>
  <c r="AP257" i="5"/>
  <c r="AQ257" i="5"/>
  <c r="AR257" i="5"/>
  <c r="AS257" i="5"/>
  <c r="AJ258" i="5"/>
  <c r="AK258" i="5"/>
  <c r="AL258" i="5"/>
  <c r="AM258" i="5"/>
  <c r="AN258" i="5"/>
  <c r="AO258" i="5"/>
  <c r="AP258" i="5"/>
  <c r="AQ258" i="5"/>
  <c r="AR258" i="5"/>
  <c r="AS258" i="5"/>
  <c r="AJ259" i="5"/>
  <c r="AK259" i="5"/>
  <c r="AL259" i="5"/>
  <c r="AM259" i="5"/>
  <c r="AN259" i="5"/>
  <c r="AO259" i="5"/>
  <c r="AP259" i="5"/>
  <c r="AQ259" i="5"/>
  <c r="AR259" i="5"/>
  <c r="AS259" i="5"/>
  <c r="AJ260" i="5"/>
  <c r="AK260" i="5"/>
  <c r="AL260" i="5"/>
  <c r="AM260" i="5"/>
  <c r="AN260" i="5"/>
  <c r="AO260" i="5"/>
  <c r="AP260" i="5"/>
  <c r="AQ260" i="5"/>
  <c r="AR260" i="5"/>
  <c r="AS260" i="5"/>
  <c r="AJ261" i="5"/>
  <c r="AK261" i="5"/>
  <c r="AL261" i="5"/>
  <c r="AM261" i="5"/>
  <c r="AN261" i="5"/>
  <c r="AO261" i="5"/>
  <c r="AP261" i="5"/>
  <c r="AQ261" i="5"/>
  <c r="AR261" i="5"/>
  <c r="AS261" i="5"/>
  <c r="AJ262" i="5"/>
  <c r="AK262" i="5"/>
  <c r="AL262" i="5"/>
  <c r="AM262" i="5"/>
  <c r="AN262" i="5"/>
  <c r="AO262" i="5"/>
  <c r="AP262" i="5"/>
  <c r="AQ262" i="5"/>
  <c r="AR262" i="5"/>
  <c r="AS262" i="5"/>
  <c r="AJ263" i="5"/>
  <c r="AK263" i="5"/>
  <c r="AL263" i="5"/>
  <c r="AM263" i="5"/>
  <c r="AN263" i="5"/>
  <c r="AO263" i="5"/>
  <c r="AP263" i="5"/>
  <c r="AQ263" i="5"/>
  <c r="AR263" i="5"/>
  <c r="AS263" i="5"/>
  <c r="AJ264" i="5"/>
  <c r="AK264" i="5"/>
  <c r="AL264" i="5"/>
  <c r="AM264" i="5"/>
  <c r="AN264" i="5"/>
  <c r="AO264" i="5"/>
  <c r="AP264" i="5"/>
  <c r="AQ264" i="5"/>
  <c r="AR264" i="5"/>
  <c r="AS264" i="5"/>
  <c r="AJ265" i="5"/>
  <c r="AK265" i="5"/>
  <c r="AL265" i="5"/>
  <c r="AM265" i="5"/>
  <c r="AN265" i="5"/>
  <c r="AO265" i="5"/>
  <c r="AP265" i="5"/>
  <c r="AQ265" i="5"/>
  <c r="AR265" i="5"/>
  <c r="AS265" i="5"/>
  <c r="AJ266" i="5"/>
  <c r="AK266" i="5"/>
  <c r="AL266" i="5"/>
  <c r="AM266" i="5"/>
  <c r="AN266" i="5"/>
  <c r="AO266" i="5"/>
  <c r="AP266" i="5"/>
  <c r="AQ266" i="5"/>
  <c r="AR266" i="5"/>
  <c r="AS266" i="5"/>
  <c r="AJ267" i="5"/>
  <c r="AK267" i="5"/>
  <c r="AL267" i="5"/>
  <c r="AM267" i="5"/>
  <c r="AN267" i="5"/>
  <c r="AO267" i="5"/>
  <c r="AP267" i="5"/>
  <c r="AQ267" i="5"/>
  <c r="AR267" i="5"/>
  <c r="AS267" i="5"/>
  <c r="AJ268" i="5"/>
  <c r="AK268" i="5"/>
  <c r="AL268" i="5"/>
  <c r="AM268" i="5"/>
  <c r="AN268" i="5"/>
  <c r="AO268" i="5"/>
  <c r="AP268" i="5"/>
  <c r="AQ268" i="5"/>
  <c r="AR268" i="5"/>
  <c r="AS268" i="5"/>
  <c r="AJ269" i="5"/>
  <c r="AK269" i="5"/>
  <c r="AL269" i="5"/>
  <c r="AM269" i="5"/>
  <c r="AN269" i="5"/>
  <c r="AO269" i="5"/>
  <c r="AP269" i="5"/>
  <c r="AQ269" i="5"/>
  <c r="AR269" i="5"/>
  <c r="AS269" i="5"/>
  <c r="AJ270" i="5"/>
  <c r="AK270" i="5"/>
  <c r="AL270" i="5"/>
  <c r="AM270" i="5"/>
  <c r="AN270" i="5"/>
  <c r="AO270" i="5"/>
  <c r="AP270" i="5"/>
  <c r="AQ270" i="5"/>
  <c r="AR270" i="5"/>
  <c r="AS270" i="5"/>
  <c r="AJ271" i="5"/>
  <c r="AK271" i="5"/>
  <c r="AL271" i="5"/>
  <c r="AM271" i="5"/>
  <c r="AN271" i="5"/>
  <c r="AO271" i="5"/>
  <c r="AP271" i="5"/>
  <c r="AQ271" i="5"/>
  <c r="AR271" i="5"/>
  <c r="AS271" i="5"/>
  <c r="AJ272" i="5"/>
  <c r="AK272" i="5"/>
  <c r="AL272" i="5"/>
  <c r="AM272" i="5"/>
  <c r="AN272" i="5"/>
  <c r="AO272" i="5"/>
  <c r="AP272" i="5"/>
  <c r="AQ272" i="5"/>
  <c r="AR272" i="5"/>
  <c r="AS272" i="5"/>
  <c r="AJ273" i="5"/>
  <c r="AK273" i="5"/>
  <c r="AL273" i="5"/>
  <c r="AM273" i="5"/>
  <c r="AN273" i="5"/>
  <c r="AO273" i="5"/>
  <c r="AP273" i="5"/>
  <c r="AQ273" i="5"/>
  <c r="AR273" i="5"/>
  <c r="AS273" i="5"/>
  <c r="AJ274" i="5"/>
  <c r="AK274" i="5"/>
  <c r="AL274" i="5"/>
  <c r="AM274" i="5"/>
  <c r="AN274" i="5"/>
  <c r="AO274" i="5"/>
  <c r="AP274" i="5"/>
  <c r="AQ274" i="5"/>
  <c r="AR274" i="5"/>
  <c r="AS274" i="5"/>
  <c r="AJ275" i="5"/>
  <c r="AK275" i="5"/>
  <c r="AL275" i="5"/>
  <c r="AM275" i="5"/>
  <c r="AN275" i="5"/>
  <c r="AO275" i="5"/>
  <c r="AP275" i="5"/>
  <c r="AQ275" i="5"/>
  <c r="AR275" i="5"/>
  <c r="AS275" i="5"/>
  <c r="AJ276" i="5"/>
  <c r="AK276" i="5"/>
  <c r="AL276" i="5"/>
  <c r="AM276" i="5"/>
  <c r="AN276" i="5"/>
  <c r="AO276" i="5"/>
  <c r="AP276" i="5"/>
  <c r="AQ276" i="5"/>
  <c r="AR276" i="5"/>
  <c r="AS276" i="5"/>
  <c r="AJ277" i="5"/>
  <c r="AK277" i="5"/>
  <c r="AL277" i="5"/>
  <c r="AM277" i="5"/>
  <c r="AN277" i="5"/>
  <c r="AO277" i="5"/>
  <c r="AP277" i="5"/>
  <c r="AQ277" i="5"/>
  <c r="AR277" i="5"/>
  <c r="AS277" i="5"/>
  <c r="AJ278" i="5"/>
  <c r="AK278" i="5"/>
  <c r="AL278" i="5"/>
  <c r="AM278" i="5"/>
  <c r="AN278" i="5"/>
  <c r="AO278" i="5"/>
  <c r="AP278" i="5"/>
  <c r="AQ278" i="5"/>
  <c r="AR278" i="5"/>
  <c r="AS278" i="5"/>
  <c r="AJ279" i="5"/>
  <c r="AK279" i="5"/>
  <c r="AL279" i="5"/>
  <c r="AM279" i="5"/>
  <c r="AN279" i="5"/>
  <c r="AO279" i="5"/>
  <c r="AP279" i="5"/>
  <c r="AQ279" i="5"/>
  <c r="AR279" i="5"/>
  <c r="AS279" i="5"/>
  <c r="AJ280" i="5"/>
  <c r="AK280" i="5"/>
  <c r="AL280" i="5"/>
  <c r="AM280" i="5"/>
  <c r="AN280" i="5"/>
  <c r="AO280" i="5"/>
  <c r="AP280" i="5"/>
  <c r="AQ280" i="5"/>
  <c r="AR280" i="5"/>
  <c r="AS280" i="5"/>
  <c r="AJ281" i="5"/>
  <c r="AK281" i="5"/>
  <c r="AL281" i="5"/>
  <c r="AM281" i="5"/>
  <c r="AN281" i="5"/>
  <c r="AO281" i="5"/>
  <c r="AP281" i="5"/>
  <c r="AQ281" i="5"/>
  <c r="AR281" i="5"/>
  <c r="AS281" i="5"/>
  <c r="AJ282" i="5"/>
  <c r="AK282" i="5"/>
  <c r="AL282" i="5"/>
  <c r="AM282" i="5"/>
  <c r="AN282" i="5"/>
  <c r="AO282" i="5"/>
  <c r="AP282" i="5"/>
  <c r="AQ282" i="5"/>
  <c r="AR282" i="5"/>
  <c r="AS282" i="5"/>
  <c r="AJ283" i="5"/>
  <c r="AK283" i="5"/>
  <c r="AL283" i="5"/>
  <c r="AM283" i="5"/>
  <c r="AN283" i="5"/>
  <c r="AO283" i="5"/>
  <c r="AP283" i="5"/>
  <c r="AQ283" i="5"/>
  <c r="AR283" i="5"/>
  <c r="AS283" i="5"/>
  <c r="AJ284" i="5"/>
  <c r="AK284" i="5"/>
  <c r="AL284" i="5"/>
  <c r="AM284" i="5"/>
  <c r="AN284" i="5"/>
  <c r="AO284" i="5"/>
  <c r="AP284" i="5"/>
  <c r="AQ284" i="5"/>
  <c r="AR284" i="5"/>
  <c r="AS284" i="5"/>
  <c r="AJ285" i="5"/>
  <c r="AK285" i="5"/>
  <c r="AL285" i="5"/>
  <c r="AM285" i="5"/>
  <c r="AN285" i="5"/>
  <c r="AO285" i="5"/>
  <c r="AP285" i="5"/>
  <c r="AQ285" i="5"/>
  <c r="AR285" i="5"/>
  <c r="AS285" i="5"/>
  <c r="AJ286" i="5"/>
  <c r="AK286" i="5"/>
  <c r="AL286" i="5"/>
  <c r="AM286" i="5"/>
  <c r="AN286" i="5"/>
  <c r="AO286" i="5"/>
  <c r="AP286" i="5"/>
  <c r="AQ286" i="5"/>
  <c r="AR286" i="5"/>
  <c r="AS286" i="5"/>
  <c r="AJ287" i="5"/>
  <c r="AK287" i="5"/>
  <c r="AL287" i="5"/>
  <c r="AM287" i="5"/>
  <c r="AN287" i="5"/>
  <c r="AO287" i="5"/>
  <c r="AP287" i="5"/>
  <c r="AQ287" i="5"/>
  <c r="AR287" i="5"/>
  <c r="AS287" i="5"/>
  <c r="AJ288" i="5"/>
  <c r="AK288" i="5"/>
  <c r="AL288" i="5"/>
  <c r="AM288" i="5"/>
  <c r="AN288" i="5"/>
  <c r="AO288" i="5"/>
  <c r="AP288" i="5"/>
  <c r="AQ288" i="5"/>
  <c r="AR288" i="5"/>
  <c r="AS288" i="5"/>
  <c r="AJ289" i="5"/>
  <c r="AK289" i="5"/>
  <c r="AL289" i="5"/>
  <c r="AM289" i="5"/>
  <c r="AN289" i="5"/>
  <c r="AO289" i="5"/>
  <c r="AP289" i="5"/>
  <c r="AQ289" i="5"/>
  <c r="AR289" i="5"/>
  <c r="AS289" i="5"/>
  <c r="AJ290" i="5"/>
  <c r="AK290" i="5"/>
  <c r="AL290" i="5"/>
  <c r="AM290" i="5"/>
  <c r="AN290" i="5"/>
  <c r="AO290" i="5"/>
  <c r="AP290" i="5"/>
  <c r="AQ290" i="5"/>
  <c r="AR290" i="5"/>
  <c r="AS290" i="5"/>
  <c r="AJ291" i="5"/>
  <c r="AK291" i="5"/>
  <c r="AL291" i="5"/>
  <c r="AM291" i="5"/>
  <c r="AN291" i="5"/>
  <c r="AO291" i="5"/>
  <c r="AP291" i="5"/>
  <c r="AQ291" i="5"/>
  <c r="AR291" i="5"/>
  <c r="AS291" i="5"/>
  <c r="AJ292" i="5"/>
  <c r="AK292" i="5"/>
  <c r="AL292" i="5"/>
  <c r="AM292" i="5"/>
  <c r="AN292" i="5"/>
  <c r="AO292" i="5"/>
  <c r="AP292" i="5"/>
  <c r="AQ292" i="5"/>
  <c r="AR292" i="5"/>
  <c r="AS292" i="5"/>
  <c r="AJ293" i="5"/>
  <c r="AK293" i="5"/>
  <c r="AL293" i="5"/>
  <c r="AM293" i="5"/>
  <c r="AN293" i="5"/>
  <c r="AO293" i="5"/>
  <c r="AP293" i="5"/>
  <c r="AQ293" i="5"/>
  <c r="AR293" i="5"/>
  <c r="AS293" i="5"/>
  <c r="AJ294" i="5"/>
  <c r="AK294" i="5"/>
  <c r="AL294" i="5"/>
  <c r="AM294" i="5"/>
  <c r="AN294" i="5"/>
  <c r="AO294" i="5"/>
  <c r="AP294" i="5"/>
  <c r="AQ294" i="5"/>
  <c r="AR294" i="5"/>
  <c r="AS294" i="5"/>
  <c r="AJ295" i="5"/>
  <c r="AK295" i="5"/>
  <c r="AL295" i="5"/>
  <c r="AM295" i="5"/>
  <c r="AN295" i="5"/>
  <c r="AO295" i="5"/>
  <c r="AP295" i="5"/>
  <c r="AQ295" i="5"/>
  <c r="AR295" i="5"/>
  <c r="AS295" i="5"/>
  <c r="AJ296" i="5"/>
  <c r="AK296" i="5"/>
  <c r="AL296" i="5"/>
  <c r="AM296" i="5"/>
  <c r="AN296" i="5"/>
  <c r="AO296" i="5"/>
  <c r="AP296" i="5"/>
  <c r="AQ296" i="5"/>
  <c r="AR296" i="5"/>
  <c r="AS296" i="5"/>
  <c r="AJ297" i="5"/>
  <c r="AK297" i="5"/>
  <c r="AL297" i="5"/>
  <c r="AM297" i="5"/>
  <c r="AN297" i="5"/>
  <c r="AO297" i="5"/>
  <c r="AP297" i="5"/>
  <c r="AQ297" i="5"/>
  <c r="AR297" i="5"/>
  <c r="AS297" i="5"/>
  <c r="AJ298" i="5"/>
  <c r="AK298" i="5"/>
  <c r="AL298" i="5"/>
  <c r="AM298" i="5"/>
  <c r="AN298" i="5"/>
  <c r="AO298" i="5"/>
  <c r="AP298" i="5"/>
  <c r="AQ298" i="5"/>
  <c r="AR298" i="5"/>
  <c r="AS298" i="5"/>
  <c r="AJ299" i="5"/>
  <c r="AK299" i="5"/>
  <c r="AL299" i="5"/>
  <c r="AM299" i="5"/>
  <c r="AN299" i="5"/>
  <c r="AO299" i="5"/>
  <c r="AP299" i="5"/>
  <c r="AQ299" i="5"/>
  <c r="AR299" i="5"/>
  <c r="AS299" i="5"/>
  <c r="AJ300" i="5"/>
  <c r="AK300" i="5"/>
  <c r="AL300" i="5"/>
  <c r="AM300" i="5"/>
  <c r="AN300" i="5"/>
  <c r="AO300" i="5"/>
  <c r="AP300" i="5"/>
  <c r="AQ300" i="5"/>
  <c r="AR300" i="5"/>
  <c r="AS300" i="5"/>
  <c r="AJ301" i="5"/>
  <c r="AK301" i="5"/>
  <c r="AL301" i="5"/>
  <c r="AM301" i="5"/>
  <c r="AN301" i="5"/>
  <c r="AO301" i="5"/>
  <c r="AP301" i="5"/>
  <c r="AQ301" i="5"/>
  <c r="AR301" i="5"/>
  <c r="AS301" i="5"/>
  <c r="AJ302" i="5"/>
  <c r="AK302" i="5"/>
  <c r="AL302" i="5"/>
  <c r="AM302" i="5"/>
  <c r="AN302" i="5"/>
  <c r="AO302" i="5"/>
  <c r="AP302" i="5"/>
  <c r="AQ302" i="5"/>
  <c r="AR302" i="5"/>
  <c r="AS302" i="5"/>
  <c r="AJ303" i="5"/>
  <c r="AK303" i="5"/>
  <c r="AL303" i="5"/>
  <c r="AM303" i="5"/>
  <c r="AN303" i="5"/>
  <c r="AO303" i="5"/>
  <c r="AP303" i="5"/>
  <c r="AQ303" i="5"/>
  <c r="AR303" i="5"/>
  <c r="AS303" i="5"/>
  <c r="AJ304" i="5"/>
  <c r="AK304" i="5"/>
  <c r="AL304" i="5"/>
  <c r="AM304" i="5"/>
  <c r="AN304" i="5"/>
  <c r="AO304" i="5"/>
  <c r="AP304" i="5"/>
  <c r="AQ304" i="5"/>
  <c r="AR304" i="5"/>
  <c r="AS304" i="5"/>
  <c r="AJ305" i="5"/>
  <c r="AK305" i="5"/>
  <c r="AL305" i="5"/>
  <c r="AM305" i="5"/>
  <c r="AN305" i="5"/>
  <c r="AO305" i="5"/>
  <c r="AP305" i="5"/>
  <c r="AQ305" i="5"/>
  <c r="AR305" i="5"/>
  <c r="AS305" i="5"/>
  <c r="AJ306" i="5"/>
  <c r="AK306" i="5"/>
  <c r="AL306" i="5"/>
  <c r="AM306" i="5"/>
  <c r="AN306" i="5"/>
  <c r="AO306" i="5"/>
  <c r="AP306" i="5"/>
  <c r="AQ306" i="5"/>
  <c r="AR306" i="5"/>
  <c r="AS306" i="5"/>
  <c r="AJ307" i="5"/>
  <c r="AK307" i="5"/>
  <c r="AL307" i="5"/>
  <c r="AM307" i="5"/>
  <c r="AN307" i="5"/>
  <c r="AO307" i="5"/>
  <c r="AP307" i="5"/>
  <c r="AQ307" i="5"/>
  <c r="AR307" i="5"/>
  <c r="AS307" i="5"/>
  <c r="AJ308" i="5"/>
  <c r="AK308" i="5"/>
  <c r="AL308" i="5"/>
  <c r="AM308" i="5"/>
  <c r="AN308" i="5"/>
  <c r="AO308" i="5"/>
  <c r="AP308" i="5"/>
  <c r="AQ308" i="5"/>
  <c r="AR308" i="5"/>
  <c r="AS308" i="5"/>
  <c r="G10" i="6"/>
  <c r="B21" i="6" s="1"/>
  <c r="G21" i="6"/>
  <c r="B32" i="6" s="1"/>
  <c r="G32" i="6" s="1"/>
  <c r="B43" i="6" s="1"/>
  <c r="G43" i="6" s="1"/>
  <c r="B54" i="6" s="1"/>
  <c r="G54" i="6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H10" i="2"/>
  <c r="BA10" i="2" s="1"/>
  <c r="V14" i="6"/>
  <c r="V15" i="6" s="1"/>
  <c r="N15" i="6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N53" i="6" s="1"/>
  <c r="N54" i="6" s="1"/>
  <c r="N55" i="6" s="1"/>
  <c r="N56" i="6" s="1"/>
  <c r="N57" i="6" s="1"/>
  <c r="N58" i="6" s="1"/>
  <c r="N59" i="6" s="1"/>
  <c r="N60" i="6" s="1"/>
  <c r="N61" i="6" s="1"/>
  <c r="V20" i="6"/>
  <c r="E23" i="6"/>
  <c r="S27" i="8" s="1"/>
  <c r="AJ27" i="8" s="1"/>
  <c r="J23" i="6"/>
  <c r="Y27" i="8" s="1"/>
  <c r="AJ29" i="8" s="1"/>
  <c r="E25" i="6"/>
  <c r="S29" i="8" s="1"/>
  <c r="F25" i="6"/>
  <c r="T29" i="8" s="1"/>
  <c r="J25" i="6"/>
  <c r="Y29" i="8" s="1"/>
  <c r="K25" i="6"/>
  <c r="Z29" i="8" s="1"/>
  <c r="E26" i="6"/>
  <c r="S30" i="8" s="1"/>
  <c r="F26" i="6"/>
  <c r="T30" i="8" s="1"/>
  <c r="J26" i="6"/>
  <c r="Y30" i="8" s="1"/>
  <c r="K26" i="6"/>
  <c r="Z30" i="8" s="1"/>
  <c r="T26" i="6"/>
  <c r="V26" i="6"/>
  <c r="E27" i="6"/>
  <c r="S31" i="8" s="1"/>
  <c r="F27" i="6"/>
  <c r="T31" i="8" s="1"/>
  <c r="J27" i="6"/>
  <c r="Y31" i="8" s="1"/>
  <c r="K27" i="6"/>
  <c r="Z31" i="8" s="1"/>
  <c r="R27" i="6"/>
  <c r="S27" i="6"/>
  <c r="U27" i="6"/>
  <c r="E28" i="6"/>
  <c r="S32" i="8" s="1"/>
  <c r="F28" i="6"/>
  <c r="T32" i="8" s="1"/>
  <c r="J28" i="6"/>
  <c r="Y32" i="8" s="1"/>
  <c r="K28" i="6"/>
  <c r="Z32" i="8" s="1"/>
  <c r="R28" i="6"/>
  <c r="S28" i="6"/>
  <c r="U28" i="6"/>
  <c r="E29" i="6"/>
  <c r="S33" i="8" s="1"/>
  <c r="F29" i="6"/>
  <c r="T33" i="8" s="1"/>
  <c r="J29" i="6"/>
  <c r="Y33" i="8" s="1"/>
  <c r="K29" i="6"/>
  <c r="Z33" i="8" s="1"/>
  <c r="R29" i="6"/>
  <c r="S29" i="6"/>
  <c r="U29" i="6"/>
  <c r="E30" i="6"/>
  <c r="S34" i="8" s="1"/>
  <c r="F30" i="6"/>
  <c r="T34" i="8" s="1"/>
  <c r="J30" i="6"/>
  <c r="Y34" i="8" s="1"/>
  <c r="K30" i="6"/>
  <c r="Z34" i="8" s="1"/>
  <c r="R30" i="6"/>
  <c r="S30" i="6"/>
  <c r="U30" i="6"/>
  <c r="V30" i="6"/>
  <c r="R31" i="6"/>
  <c r="S31" i="6"/>
  <c r="U31" i="6"/>
  <c r="V31" i="6"/>
  <c r="R32" i="6"/>
  <c r="S32" i="6"/>
  <c r="U32" i="6"/>
  <c r="V32" i="6"/>
  <c r="S33" i="6"/>
  <c r="R33" i="6"/>
  <c r="U33" i="6"/>
  <c r="V33" i="6"/>
  <c r="E34" i="6"/>
  <c r="S37" i="8" s="1"/>
  <c r="AJ37" i="8" s="1"/>
  <c r="J34" i="6"/>
  <c r="Y37" i="8" s="1"/>
  <c r="AJ39" i="8" s="1"/>
  <c r="R34" i="6"/>
  <c r="U34" i="6"/>
  <c r="V34" i="6"/>
  <c r="R35" i="6"/>
  <c r="S35" i="6"/>
  <c r="T35" i="6"/>
  <c r="U35" i="6"/>
  <c r="E36" i="6"/>
  <c r="S39" i="8" s="1"/>
  <c r="F36" i="6"/>
  <c r="T39" i="8" s="1"/>
  <c r="J36" i="6"/>
  <c r="Y39" i="8" s="1"/>
  <c r="K36" i="6"/>
  <c r="Z39" i="8" s="1"/>
  <c r="R36" i="6"/>
  <c r="U36" i="6"/>
  <c r="V36" i="6"/>
  <c r="E37" i="6"/>
  <c r="S40" i="8" s="1"/>
  <c r="F37" i="6"/>
  <c r="T40" i="8" s="1"/>
  <c r="J37" i="6"/>
  <c r="Y40" i="8" s="1"/>
  <c r="K37" i="6"/>
  <c r="Z40" i="8" s="1"/>
  <c r="R37" i="6"/>
  <c r="S37" i="6"/>
  <c r="T37" i="6"/>
  <c r="U37" i="6"/>
  <c r="E38" i="6"/>
  <c r="S41" i="8" s="1"/>
  <c r="F38" i="6"/>
  <c r="T41" i="8" s="1"/>
  <c r="J38" i="6"/>
  <c r="Y41" i="8" s="1"/>
  <c r="K38" i="6"/>
  <c r="Z41" i="8" s="1"/>
  <c r="R38" i="6"/>
  <c r="U38" i="6"/>
  <c r="V38" i="6"/>
  <c r="E39" i="6"/>
  <c r="S42" i="8" s="1"/>
  <c r="F39" i="6"/>
  <c r="T42" i="8" s="1"/>
  <c r="J39" i="6"/>
  <c r="Y42" i="8" s="1"/>
  <c r="K39" i="6"/>
  <c r="Z42" i="8" s="1"/>
  <c r="R39" i="6"/>
  <c r="S39" i="6"/>
  <c r="U39" i="6"/>
  <c r="E40" i="6"/>
  <c r="S43" i="8" s="1"/>
  <c r="F40" i="6"/>
  <c r="T43" i="8" s="1"/>
  <c r="J40" i="6"/>
  <c r="Y43" i="8" s="1"/>
  <c r="K40" i="6"/>
  <c r="Z43" i="8" s="1"/>
  <c r="R40" i="6"/>
  <c r="S40" i="6"/>
  <c r="U40" i="6"/>
  <c r="E41" i="6"/>
  <c r="S44" i="8" s="1"/>
  <c r="F41" i="6"/>
  <c r="T44" i="8" s="1"/>
  <c r="J41" i="6"/>
  <c r="Y44" i="8" s="1"/>
  <c r="K41" i="6"/>
  <c r="Z44" i="8" s="1"/>
  <c r="R41" i="6"/>
  <c r="S41" i="6"/>
  <c r="U41" i="6"/>
  <c r="R42" i="6"/>
  <c r="S42" i="6"/>
  <c r="U42" i="6"/>
  <c r="V42" i="6"/>
  <c r="R43" i="6"/>
  <c r="S43" i="6"/>
  <c r="U43" i="6"/>
  <c r="V43" i="6"/>
  <c r="V44" i="6"/>
  <c r="E45" i="6"/>
  <c r="S47" i="8" s="1"/>
  <c r="AJ47" i="8" s="1"/>
  <c r="J45" i="6"/>
  <c r="Y47" i="8" s="1"/>
  <c r="AJ49" i="8" s="1"/>
  <c r="R45" i="6"/>
  <c r="S45" i="6"/>
  <c r="T45" i="6"/>
  <c r="U45" i="6"/>
  <c r="V45" i="6"/>
  <c r="E47" i="6"/>
  <c r="S49" i="8" s="1"/>
  <c r="F47" i="6"/>
  <c r="T49" i="8" s="1"/>
  <c r="J47" i="6"/>
  <c r="Y49" i="8" s="1"/>
  <c r="K47" i="6"/>
  <c r="Z49" i="8" s="1"/>
  <c r="U47" i="6"/>
  <c r="R47" i="6"/>
  <c r="E48" i="6"/>
  <c r="S50" i="8" s="1"/>
  <c r="F48" i="6"/>
  <c r="T50" i="8" s="1"/>
  <c r="J48" i="6"/>
  <c r="Y50" i="8" s="1"/>
  <c r="K48" i="6"/>
  <c r="Z50" i="8" s="1"/>
  <c r="R48" i="6"/>
  <c r="S48" i="6"/>
  <c r="T48" i="6"/>
  <c r="U48" i="6"/>
  <c r="V48" i="6"/>
  <c r="E49" i="6"/>
  <c r="S51" i="8" s="1"/>
  <c r="F49" i="6"/>
  <c r="T51" i="8" s="1"/>
  <c r="J49" i="6"/>
  <c r="Y51" i="8" s="1"/>
  <c r="K49" i="6"/>
  <c r="Z51" i="8" s="1"/>
  <c r="R49" i="6"/>
  <c r="S49" i="6"/>
  <c r="T49" i="6"/>
  <c r="U49" i="6"/>
  <c r="E50" i="6"/>
  <c r="S52" i="8" s="1"/>
  <c r="F50" i="6"/>
  <c r="T52" i="8" s="1"/>
  <c r="J50" i="6"/>
  <c r="Y52" i="8" s="1"/>
  <c r="K50" i="6"/>
  <c r="Z52" i="8" s="1"/>
  <c r="R50" i="6"/>
  <c r="S50" i="6"/>
  <c r="T50" i="6"/>
  <c r="U50" i="6"/>
  <c r="V50" i="6"/>
  <c r="E51" i="6"/>
  <c r="S53" i="8" s="1"/>
  <c r="F51" i="6"/>
  <c r="T53" i="8" s="1"/>
  <c r="J51" i="6"/>
  <c r="Y53" i="8" s="1"/>
  <c r="K51" i="6"/>
  <c r="Z53" i="8" s="1"/>
  <c r="S51" i="6"/>
  <c r="U51" i="6"/>
  <c r="E52" i="6"/>
  <c r="S54" i="8" s="1"/>
  <c r="F52" i="6"/>
  <c r="T54" i="8" s="1"/>
  <c r="J52" i="6"/>
  <c r="Y54" i="8" s="1"/>
  <c r="K52" i="6"/>
  <c r="Z54" i="8" s="1"/>
  <c r="S52" i="6"/>
  <c r="U52" i="6"/>
  <c r="S53" i="6"/>
  <c r="U53" i="6"/>
  <c r="S54" i="6"/>
  <c r="U54" i="6"/>
  <c r="S55" i="6"/>
  <c r="U55" i="6"/>
  <c r="V55" i="6"/>
  <c r="E56" i="6"/>
  <c r="S57" i="8" s="1"/>
  <c r="AJ57" i="8" s="1"/>
  <c r="J56" i="6"/>
  <c r="Y57" i="8" s="1"/>
  <c r="AJ59" i="8" s="1"/>
  <c r="S56" i="6"/>
  <c r="U56" i="6"/>
  <c r="V56" i="6"/>
  <c r="T57" i="6"/>
  <c r="U57" i="6"/>
  <c r="E58" i="6"/>
  <c r="S59" i="8" s="1"/>
  <c r="F58" i="6"/>
  <c r="T59" i="8" s="1"/>
  <c r="J58" i="6"/>
  <c r="Y59" i="8" s="1"/>
  <c r="K58" i="6"/>
  <c r="Z59" i="8" s="1"/>
  <c r="R58" i="6"/>
  <c r="S58" i="6"/>
  <c r="T58" i="6"/>
  <c r="U58" i="6"/>
  <c r="V58" i="6"/>
  <c r="E59" i="6"/>
  <c r="S60" i="8" s="1"/>
  <c r="F59" i="6"/>
  <c r="T60" i="8" s="1"/>
  <c r="J59" i="6"/>
  <c r="Y60" i="8" s="1"/>
  <c r="K59" i="6"/>
  <c r="Z60" i="8" s="1"/>
  <c r="T59" i="6"/>
  <c r="U59" i="6"/>
  <c r="E60" i="6"/>
  <c r="S61" i="8" s="1"/>
  <c r="F60" i="6"/>
  <c r="T61" i="8" s="1"/>
  <c r="J60" i="6"/>
  <c r="Y61" i="8" s="1"/>
  <c r="K60" i="6"/>
  <c r="Z61" i="8" s="1"/>
  <c r="R60" i="6"/>
  <c r="S60" i="6"/>
  <c r="T60" i="6"/>
  <c r="U60" i="6"/>
  <c r="V60" i="6"/>
  <c r="E61" i="6"/>
  <c r="S62" i="8" s="1"/>
  <c r="F61" i="6"/>
  <c r="T62" i="8" s="1"/>
  <c r="J61" i="6"/>
  <c r="Y62" i="8" s="1"/>
  <c r="K61" i="6"/>
  <c r="Z62" i="8" s="1"/>
  <c r="U61" i="6"/>
  <c r="V61" i="6"/>
  <c r="T61" i="6"/>
  <c r="E62" i="6"/>
  <c r="S63" i="8" s="1"/>
  <c r="F62" i="6"/>
  <c r="T63" i="8" s="1"/>
  <c r="J62" i="6"/>
  <c r="Y63" i="8" s="1"/>
  <c r="K62" i="6"/>
  <c r="Z63" i="8" s="1"/>
  <c r="R62" i="6"/>
  <c r="S62" i="6"/>
  <c r="T62" i="6"/>
  <c r="U62" i="6"/>
  <c r="V62" i="6"/>
  <c r="E63" i="6"/>
  <c r="S64" i="8" s="1"/>
  <c r="F63" i="6"/>
  <c r="T64" i="8" s="1"/>
  <c r="J63" i="6"/>
  <c r="Y64" i="8" s="1"/>
  <c r="K63" i="6"/>
  <c r="Z64" i="8" s="1"/>
  <c r="S63" i="6"/>
  <c r="U63" i="6"/>
  <c r="S65" i="6"/>
  <c r="U65" i="6"/>
  <c r="U67" i="6"/>
  <c r="V67" i="6"/>
  <c r="S67" i="6"/>
  <c r="S68" i="6"/>
  <c r="U68" i="6"/>
  <c r="V68" i="6"/>
  <c r="R70" i="6"/>
  <c r="S70" i="6"/>
  <c r="T70" i="6"/>
  <c r="U70" i="6"/>
  <c r="R72" i="6"/>
  <c r="U72" i="6"/>
  <c r="V72" i="6"/>
  <c r="G10" i="7"/>
  <c r="B21" i="7" s="1"/>
  <c r="G21" i="7" s="1"/>
  <c r="B32" i="7" s="1"/>
  <c r="G32" i="7" s="1"/>
  <c r="B43" i="7" s="1"/>
  <c r="G43" i="7" s="1"/>
  <c r="B54" i="7" s="1"/>
  <c r="G54" i="7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N15" i="7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56" i="7" s="1"/>
  <c r="N57" i="7" s="1"/>
  <c r="N58" i="7" s="1"/>
  <c r="N59" i="7" s="1"/>
  <c r="N60" i="7" s="1"/>
  <c r="N61" i="7" s="1"/>
  <c r="J18" i="7"/>
  <c r="Y23" i="10" s="1"/>
  <c r="K18" i="7"/>
  <c r="Z23" i="10" s="1"/>
  <c r="E19" i="7"/>
  <c r="S24" i="10" s="1"/>
  <c r="F19" i="7"/>
  <c r="T24" i="10" s="1"/>
  <c r="J19" i="7"/>
  <c r="Y24" i="10" s="1"/>
  <c r="K19" i="7"/>
  <c r="Z24" i="10" s="1"/>
  <c r="E23" i="7"/>
  <c r="S27" i="10" s="1"/>
  <c r="AJ27" i="10" s="1"/>
  <c r="J23" i="7"/>
  <c r="Y27" i="10" s="1"/>
  <c r="AJ29" i="10" s="1"/>
  <c r="E25" i="7"/>
  <c r="S29" i="10" s="1"/>
  <c r="F25" i="7"/>
  <c r="T29" i="10" s="1"/>
  <c r="J25" i="7"/>
  <c r="Y29" i="10" s="1"/>
  <c r="K25" i="7"/>
  <c r="Z29" i="10" s="1"/>
  <c r="E26" i="7"/>
  <c r="S30" i="10" s="1"/>
  <c r="F26" i="7"/>
  <c r="T30" i="10" s="1"/>
  <c r="J26" i="7"/>
  <c r="Y30" i="10" s="1"/>
  <c r="K26" i="7"/>
  <c r="Z30" i="10" s="1"/>
  <c r="E27" i="7"/>
  <c r="S31" i="10" s="1"/>
  <c r="F27" i="7"/>
  <c r="T31" i="10" s="1"/>
  <c r="J27" i="7"/>
  <c r="Y31" i="10" s="1"/>
  <c r="K27" i="7"/>
  <c r="Z31" i="10" s="1"/>
  <c r="E28" i="7"/>
  <c r="S32" i="10" s="1"/>
  <c r="F28" i="7"/>
  <c r="T32" i="10" s="1"/>
  <c r="J28" i="7"/>
  <c r="Y32" i="10" s="1"/>
  <c r="K28" i="7"/>
  <c r="Z32" i="10" s="1"/>
  <c r="E29" i="7"/>
  <c r="S33" i="10" s="1"/>
  <c r="F29" i="7"/>
  <c r="T33" i="10" s="1"/>
  <c r="J29" i="7"/>
  <c r="Y33" i="10" s="1"/>
  <c r="K29" i="7"/>
  <c r="Z33" i="10" s="1"/>
  <c r="E30" i="7"/>
  <c r="S34" i="10" s="1"/>
  <c r="F30" i="7"/>
  <c r="T34" i="10" s="1"/>
  <c r="J30" i="7"/>
  <c r="Y34" i="10" s="1"/>
  <c r="K30" i="7"/>
  <c r="Z34" i="10" s="1"/>
  <c r="E34" i="7"/>
  <c r="S37" i="10" s="1"/>
  <c r="AJ37" i="10" s="1"/>
  <c r="J34" i="7"/>
  <c r="Y37" i="10" s="1"/>
  <c r="AJ39" i="10" s="1"/>
  <c r="E36" i="7"/>
  <c r="S39" i="10" s="1"/>
  <c r="F36" i="7"/>
  <c r="T39" i="10" s="1"/>
  <c r="J36" i="7"/>
  <c r="Y39" i="10" s="1"/>
  <c r="K36" i="7"/>
  <c r="Z39" i="10" s="1"/>
  <c r="E37" i="7"/>
  <c r="S40" i="10" s="1"/>
  <c r="F37" i="7"/>
  <c r="T40" i="10" s="1"/>
  <c r="J37" i="7"/>
  <c r="Y40" i="10" s="1"/>
  <c r="K37" i="7"/>
  <c r="Z40" i="10" s="1"/>
  <c r="E38" i="7"/>
  <c r="S41" i="10" s="1"/>
  <c r="F38" i="7"/>
  <c r="T41" i="10" s="1"/>
  <c r="J38" i="7"/>
  <c r="Y41" i="10" s="1"/>
  <c r="K38" i="7"/>
  <c r="Z41" i="10" s="1"/>
  <c r="E39" i="7"/>
  <c r="S42" i="10" s="1"/>
  <c r="F39" i="7"/>
  <c r="T42" i="10" s="1"/>
  <c r="J39" i="7"/>
  <c r="Y42" i="10" s="1"/>
  <c r="K39" i="7"/>
  <c r="Z42" i="10" s="1"/>
  <c r="E40" i="7"/>
  <c r="S43" i="10" s="1"/>
  <c r="F40" i="7"/>
  <c r="T43" i="10" s="1"/>
  <c r="J40" i="7"/>
  <c r="Y43" i="10" s="1"/>
  <c r="K40" i="7"/>
  <c r="Z43" i="10" s="1"/>
  <c r="E41" i="7"/>
  <c r="S44" i="10" s="1"/>
  <c r="F41" i="7"/>
  <c r="T44" i="10" s="1"/>
  <c r="J41" i="7"/>
  <c r="Y44" i="10" s="1"/>
  <c r="K41" i="7"/>
  <c r="Z44" i="10" s="1"/>
  <c r="E45" i="7"/>
  <c r="J45" i="7"/>
  <c r="Y47" i="10" s="1"/>
  <c r="AJ49" i="10" s="1"/>
  <c r="E47" i="7"/>
  <c r="S49" i="10" s="1"/>
  <c r="F47" i="7"/>
  <c r="T49" i="10" s="1"/>
  <c r="J47" i="7"/>
  <c r="Y49" i="10" s="1"/>
  <c r="K47" i="7"/>
  <c r="Z49" i="10" s="1"/>
  <c r="E48" i="7"/>
  <c r="S50" i="10" s="1"/>
  <c r="F48" i="7"/>
  <c r="T50" i="10" s="1"/>
  <c r="J48" i="7"/>
  <c r="Y50" i="10" s="1"/>
  <c r="K48" i="7"/>
  <c r="Z50" i="10" s="1"/>
  <c r="E49" i="7"/>
  <c r="S51" i="10" s="1"/>
  <c r="F49" i="7"/>
  <c r="T51" i="10" s="1"/>
  <c r="J49" i="7"/>
  <c r="Y51" i="10" s="1"/>
  <c r="K49" i="7"/>
  <c r="Z51" i="10" s="1"/>
  <c r="E50" i="7"/>
  <c r="S52" i="10" s="1"/>
  <c r="F50" i="7"/>
  <c r="T52" i="10" s="1"/>
  <c r="J50" i="7"/>
  <c r="Y52" i="10" s="1"/>
  <c r="K50" i="7"/>
  <c r="Z52" i="10" s="1"/>
  <c r="E51" i="7"/>
  <c r="S53" i="10" s="1"/>
  <c r="F51" i="7"/>
  <c r="T53" i="10" s="1"/>
  <c r="J51" i="7"/>
  <c r="Y53" i="10" s="1"/>
  <c r="K51" i="7"/>
  <c r="Z53" i="10" s="1"/>
  <c r="E52" i="7"/>
  <c r="S54" i="10" s="1"/>
  <c r="F52" i="7"/>
  <c r="T54" i="10" s="1"/>
  <c r="J52" i="7"/>
  <c r="Y54" i="10" s="1"/>
  <c r="K52" i="7"/>
  <c r="Z54" i="10" s="1"/>
  <c r="E56" i="7"/>
  <c r="S57" i="10" s="1"/>
  <c r="AJ57" i="10" s="1"/>
  <c r="J56" i="7"/>
  <c r="Y57" i="10" s="1"/>
  <c r="AJ59" i="10" s="1"/>
  <c r="E58" i="7"/>
  <c r="S59" i="10" s="1"/>
  <c r="F58" i="7"/>
  <c r="T59" i="10" s="1"/>
  <c r="J58" i="7"/>
  <c r="Y59" i="10" s="1"/>
  <c r="K58" i="7"/>
  <c r="Z59" i="10" s="1"/>
  <c r="E59" i="7"/>
  <c r="S60" i="10" s="1"/>
  <c r="F59" i="7"/>
  <c r="T60" i="10" s="1"/>
  <c r="J59" i="7"/>
  <c r="Y60" i="10" s="1"/>
  <c r="K59" i="7"/>
  <c r="Z60" i="10" s="1"/>
  <c r="E60" i="7"/>
  <c r="S61" i="10" s="1"/>
  <c r="F60" i="7"/>
  <c r="T61" i="10" s="1"/>
  <c r="J60" i="7"/>
  <c r="Y61" i="10" s="1"/>
  <c r="K60" i="7"/>
  <c r="Z61" i="10" s="1"/>
  <c r="E61" i="7"/>
  <c r="S62" i="10" s="1"/>
  <c r="F61" i="7"/>
  <c r="T62" i="10" s="1"/>
  <c r="J61" i="7"/>
  <c r="Y62" i="10" s="1"/>
  <c r="K61" i="7"/>
  <c r="Z62" i="10" s="1"/>
  <c r="E62" i="7"/>
  <c r="S63" i="10" s="1"/>
  <c r="F62" i="7"/>
  <c r="T63" i="10" s="1"/>
  <c r="J62" i="7"/>
  <c r="Y63" i="10" s="1"/>
  <c r="K62" i="7"/>
  <c r="Z63" i="10" s="1"/>
  <c r="E63" i="7"/>
  <c r="S64" i="10" s="1"/>
  <c r="F63" i="7"/>
  <c r="T64" i="10" s="1"/>
  <c r="J63" i="7"/>
  <c r="Y64" i="10" s="1"/>
  <c r="K63" i="7"/>
  <c r="Z64" i="10" s="1"/>
  <c r="J9" i="8"/>
  <c r="D11" i="8"/>
  <c r="D66" i="8" s="1"/>
  <c r="J11" i="8"/>
  <c r="T12" i="8" s="1"/>
  <c r="C12" i="8"/>
  <c r="C67" i="8" s="1"/>
  <c r="J12" i="8"/>
  <c r="J67" i="8" s="1"/>
  <c r="C16" i="8"/>
  <c r="D16" i="8"/>
  <c r="E16" i="8"/>
  <c r="F16" i="8"/>
  <c r="I16" i="8"/>
  <c r="J16" i="8"/>
  <c r="K16" i="8"/>
  <c r="L16" i="8"/>
  <c r="B17" i="8"/>
  <c r="F17" i="8" s="1"/>
  <c r="L17" i="8"/>
  <c r="AJ21" i="8"/>
  <c r="AJ31" i="8"/>
  <c r="AJ41" i="8"/>
  <c r="AJ51" i="8"/>
  <c r="AJ61" i="8"/>
  <c r="C63" i="8"/>
  <c r="B72" i="8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G111" i="8"/>
  <c r="J9" i="10"/>
  <c r="D11" i="10"/>
  <c r="D66" i="10" s="1"/>
  <c r="J11" i="10"/>
  <c r="C12" i="10"/>
  <c r="C67" i="10" s="1"/>
  <c r="J12" i="10"/>
  <c r="J67" i="10" s="1"/>
  <c r="C16" i="10"/>
  <c r="D16" i="10"/>
  <c r="E16" i="10"/>
  <c r="F16" i="10"/>
  <c r="I16" i="10"/>
  <c r="J16" i="10"/>
  <c r="K16" i="10"/>
  <c r="L16" i="10"/>
  <c r="B17" i="10"/>
  <c r="L17" i="10" s="1"/>
  <c r="AJ21" i="10"/>
  <c r="AJ31" i="10"/>
  <c r="AJ41" i="10"/>
  <c r="AJ51" i="10"/>
  <c r="E61" i="10"/>
  <c r="AJ61" i="10"/>
  <c r="C63" i="10"/>
  <c r="C71" i="10"/>
  <c r="D71" i="10"/>
  <c r="E71" i="10"/>
  <c r="F71" i="10"/>
  <c r="I71" i="10"/>
  <c r="J71" i="10"/>
  <c r="K71" i="10"/>
  <c r="L71" i="10"/>
  <c r="B72" i="10"/>
  <c r="D72" i="10" s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2" i="12"/>
  <c r="B2" i="12"/>
  <c r="C2" i="12"/>
  <c r="D2" i="12"/>
  <c r="E2" i="12"/>
  <c r="B18" i="8"/>
  <c r="J18" i="8" s="1"/>
  <c r="I17" i="8"/>
  <c r="E17" i="8"/>
  <c r="R64" i="6"/>
  <c r="T64" i="6"/>
  <c r="V64" i="6"/>
  <c r="R63" i="6"/>
  <c r="T63" i="6"/>
  <c r="V63" i="6"/>
  <c r="R53" i="6"/>
  <c r="T53" i="6"/>
  <c r="V53" i="6"/>
  <c r="R52" i="6"/>
  <c r="T52" i="6"/>
  <c r="V52" i="6"/>
  <c r="R51" i="6"/>
  <c r="T51" i="6"/>
  <c r="V51" i="6"/>
  <c r="R68" i="6"/>
  <c r="T68" i="6"/>
  <c r="R67" i="6"/>
  <c r="T67" i="6"/>
  <c r="R66" i="6"/>
  <c r="T66" i="6"/>
  <c r="R65" i="6"/>
  <c r="T65" i="6"/>
  <c r="V65" i="6"/>
  <c r="R56" i="6"/>
  <c r="T56" i="6"/>
  <c r="R55" i="6"/>
  <c r="T55" i="6"/>
  <c r="R54" i="6"/>
  <c r="T54" i="6"/>
  <c r="V54" i="6"/>
  <c r="T43" i="6"/>
  <c r="T42" i="6"/>
  <c r="V41" i="6"/>
  <c r="T41" i="6"/>
  <c r="V40" i="6"/>
  <c r="T40" i="6"/>
  <c r="V39" i="6"/>
  <c r="T39" i="6"/>
  <c r="T32" i="6"/>
  <c r="T31" i="6"/>
  <c r="T30" i="6"/>
  <c r="V29" i="6"/>
  <c r="T29" i="6"/>
  <c r="V28" i="6"/>
  <c r="T28" i="6"/>
  <c r="V27" i="6"/>
  <c r="T27" i="6"/>
  <c r="V16" i="6"/>
  <c r="J72" i="10"/>
  <c r="S69" i="6"/>
  <c r="T69" i="6"/>
  <c r="V69" i="6"/>
  <c r="R69" i="6"/>
  <c r="U69" i="6"/>
  <c r="S66" i="6"/>
  <c r="U66" i="6"/>
  <c r="V66" i="6"/>
  <c r="S73" i="6"/>
  <c r="T73" i="6"/>
  <c r="R73" i="6"/>
  <c r="U73" i="6"/>
  <c r="V73" i="6"/>
  <c r="R46" i="6"/>
  <c r="V46" i="6"/>
  <c r="S46" i="6"/>
  <c r="T46" i="6"/>
  <c r="U46" i="6"/>
  <c r="S71" i="6"/>
  <c r="T71" i="6"/>
  <c r="V71" i="6"/>
  <c r="R71" i="6"/>
  <c r="U71" i="6"/>
  <c r="R59" i="6"/>
  <c r="V59" i="6"/>
  <c r="S59" i="6"/>
  <c r="V47" i="6"/>
  <c r="R57" i="6"/>
  <c r="V57" i="6"/>
  <c r="S57" i="6"/>
  <c r="S38" i="6"/>
  <c r="T38" i="6"/>
  <c r="S36" i="6"/>
  <c r="T36" i="6"/>
  <c r="S34" i="6"/>
  <c r="T34" i="6"/>
  <c r="S64" i="6"/>
  <c r="U64" i="6"/>
  <c r="R61" i="6"/>
  <c r="S61" i="6"/>
  <c r="S47" i="6"/>
  <c r="T47" i="6"/>
  <c r="V70" i="6"/>
  <c r="V49" i="6"/>
  <c r="V37" i="6"/>
  <c r="V35" i="6"/>
  <c r="T33" i="6"/>
  <c r="T44" i="6"/>
  <c r="U44" i="6"/>
  <c r="S44" i="6"/>
  <c r="S26" i="6"/>
  <c r="R26" i="6"/>
  <c r="T72" i="6"/>
  <c r="S72" i="6"/>
  <c r="AH9" i="2"/>
  <c r="BA9" i="2" s="1"/>
  <c r="AH11" i="2"/>
  <c r="BA11" i="2" s="1"/>
  <c r="G71" i="10"/>
  <c r="V66" i="7"/>
  <c r="U58" i="7"/>
  <c r="T58" i="7"/>
  <c r="V42" i="7"/>
  <c r="S58" i="7"/>
  <c r="U50" i="7"/>
  <c r="S42" i="7"/>
  <c r="T50" i="7"/>
  <c r="T34" i="7"/>
  <c r="R26" i="7"/>
  <c r="U66" i="7"/>
  <c r="R50" i="7"/>
  <c r="T66" i="7"/>
  <c r="S73" i="7"/>
  <c r="U70" i="7"/>
  <c r="S69" i="7"/>
  <c r="R68" i="7"/>
  <c r="T65" i="7"/>
  <c r="R64" i="7"/>
  <c r="U61" i="7"/>
  <c r="S60" i="7"/>
  <c r="U57" i="7"/>
  <c r="T56" i="7"/>
  <c r="R55" i="7"/>
  <c r="T52" i="7"/>
  <c r="R51" i="7"/>
  <c r="U48" i="7"/>
  <c r="S47" i="7"/>
  <c r="T43" i="7"/>
  <c r="R42" i="7"/>
  <c r="T39" i="7"/>
  <c r="S38" i="7"/>
  <c r="U35" i="7"/>
  <c r="S34" i="7"/>
  <c r="V31" i="7"/>
  <c r="T30" i="7"/>
  <c r="R29" i="7"/>
  <c r="V27" i="7"/>
  <c r="U26" i="7"/>
  <c r="S25" i="7"/>
  <c r="R73" i="7"/>
  <c r="T70" i="7"/>
  <c r="R69" i="7"/>
  <c r="S65" i="7"/>
  <c r="T61" i="7"/>
  <c r="R60" i="7"/>
  <c r="T57" i="7"/>
  <c r="S56" i="7"/>
  <c r="S52" i="7"/>
  <c r="T48" i="7"/>
  <c r="R47" i="7"/>
  <c r="S43" i="7"/>
  <c r="S39" i="7"/>
  <c r="R38" i="7"/>
  <c r="T35" i="7"/>
  <c r="R34" i="7"/>
  <c r="S30" i="7"/>
  <c r="T26" i="7"/>
  <c r="R25" i="7"/>
  <c r="V67" i="7"/>
  <c r="R65" i="7"/>
  <c r="V63" i="7"/>
  <c r="V54" i="7"/>
  <c r="R52" i="7"/>
  <c r="R43" i="7"/>
  <c r="V41" i="7"/>
  <c r="R39" i="7"/>
  <c r="R30" i="7"/>
  <c r="V28" i="7"/>
  <c r="U67" i="7"/>
  <c r="U63" i="7"/>
  <c r="U54" i="7"/>
  <c r="U41" i="7"/>
  <c r="U32" i="7"/>
  <c r="U28" i="7"/>
  <c r="U19" i="7"/>
  <c r="V19" i="7"/>
  <c r="T67" i="7"/>
  <c r="T63" i="7"/>
  <c r="T54" i="7"/>
  <c r="T41" i="7"/>
  <c r="T32" i="7"/>
  <c r="T28" i="7"/>
  <c r="T19" i="7"/>
  <c r="V73" i="7"/>
  <c r="V69" i="7"/>
  <c r="U68" i="7"/>
  <c r="S67" i="7"/>
  <c r="U64" i="7"/>
  <c r="S63" i="7"/>
  <c r="V60" i="7"/>
  <c r="U55" i="7"/>
  <c r="S54" i="7"/>
  <c r="U51" i="7"/>
  <c r="V47" i="7"/>
  <c r="T46" i="7"/>
  <c r="U42" i="7"/>
  <c r="S41" i="7"/>
  <c r="T37" i="7"/>
  <c r="V34" i="7"/>
  <c r="T33" i="7"/>
  <c r="S32" i="7"/>
  <c r="U29" i="7"/>
  <c r="S28" i="7"/>
  <c r="V25" i="7"/>
  <c r="T24" i="7"/>
  <c r="V21" i="7"/>
  <c r="S19" i="7"/>
  <c r="AD10" i="5"/>
  <c r="AU10" i="5" s="1"/>
  <c r="AI200" i="2"/>
  <c r="G18" i="8"/>
  <c r="I18" i="8"/>
  <c r="F18" i="8"/>
  <c r="C18" i="8"/>
  <c r="E18" i="8"/>
  <c r="F72" i="10"/>
  <c r="K72" i="10"/>
  <c r="L72" i="10"/>
  <c r="D17" i="8"/>
  <c r="I17" i="10"/>
  <c r="T44" i="7"/>
  <c r="V37" i="7"/>
  <c r="G17" i="10" l="1"/>
  <c r="G203" i="5"/>
  <c r="G199" i="5"/>
  <c r="G195" i="5"/>
  <c r="G191" i="5"/>
  <c r="G187" i="5"/>
  <c r="G183" i="5"/>
  <c r="G179" i="5"/>
  <c r="G175" i="5"/>
  <c r="G171" i="5"/>
  <c r="G167" i="5"/>
  <c r="G163" i="5"/>
  <c r="G159" i="5"/>
  <c r="G155" i="5"/>
  <c r="G151" i="5"/>
  <c r="G147" i="5"/>
  <c r="G139" i="5"/>
  <c r="G135" i="5"/>
  <c r="G131" i="5"/>
  <c r="G115" i="5"/>
  <c r="G107" i="5"/>
  <c r="G103" i="5"/>
  <c r="G99" i="5"/>
  <c r="G95" i="5"/>
  <c r="G91" i="5"/>
  <c r="G87" i="5"/>
  <c r="G83" i="5"/>
  <c r="G79" i="5"/>
  <c r="G75" i="5"/>
  <c r="G59" i="5"/>
  <c r="G31" i="5"/>
  <c r="G27" i="5"/>
  <c r="G8" i="5"/>
  <c r="G207" i="2"/>
  <c r="G205" i="2"/>
  <c r="G203" i="2"/>
  <c r="G201" i="2"/>
  <c r="G199" i="2"/>
  <c r="G197" i="2"/>
  <c r="G195" i="2"/>
  <c r="G193" i="2"/>
  <c r="G191" i="2"/>
  <c r="C72" i="10"/>
  <c r="B18" i="10"/>
  <c r="G72" i="10"/>
  <c r="G189" i="2"/>
  <c r="G187" i="2"/>
  <c r="G185" i="2"/>
  <c r="G183" i="2"/>
  <c r="G181" i="2"/>
  <c r="G179" i="2"/>
  <c r="G177" i="2"/>
  <c r="G175" i="2"/>
  <c r="G173" i="2"/>
  <c r="G171" i="2"/>
  <c r="G169" i="2"/>
  <c r="G167" i="2"/>
  <c r="G165" i="2"/>
  <c r="G163" i="2"/>
  <c r="G161" i="2"/>
  <c r="G159" i="2"/>
  <c r="G157" i="2"/>
  <c r="G155" i="2"/>
  <c r="G153" i="2"/>
  <c r="G151" i="2"/>
  <c r="G149" i="2"/>
  <c r="G147" i="2"/>
  <c r="G145" i="2"/>
  <c r="G143" i="2"/>
  <c r="G141" i="2"/>
  <c r="G139" i="2"/>
  <c r="G137" i="2"/>
  <c r="G135" i="2"/>
  <c r="G131" i="2"/>
  <c r="G129" i="2"/>
  <c r="G127" i="2"/>
  <c r="G125" i="2"/>
  <c r="G123" i="2"/>
  <c r="G121" i="2"/>
  <c r="G119" i="2"/>
  <c r="G117" i="2"/>
  <c r="G115" i="2"/>
  <c r="G113" i="2"/>
  <c r="G111" i="2"/>
  <c r="G109" i="2"/>
  <c r="G107" i="2"/>
  <c r="G105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7" i="2"/>
  <c r="G55" i="2"/>
  <c r="G53" i="2"/>
  <c r="G51" i="2"/>
  <c r="G49" i="2"/>
  <c r="G47" i="2"/>
  <c r="G45" i="2"/>
  <c r="G43" i="2"/>
  <c r="G41" i="2"/>
  <c r="G39" i="2"/>
  <c r="G35" i="2"/>
  <c r="G33" i="2"/>
  <c r="G31" i="2"/>
  <c r="G29" i="2"/>
  <c r="G27" i="2"/>
  <c r="G25" i="2"/>
  <c r="AI92" i="2"/>
  <c r="AI34" i="2"/>
  <c r="U72" i="7"/>
  <c r="S68" i="7"/>
  <c r="V64" i="7"/>
  <c r="T73" i="7"/>
  <c r="T72" i="7"/>
  <c r="S64" i="7"/>
  <c r="R61" i="7"/>
  <c r="R53" i="7"/>
  <c r="U45" i="7"/>
  <c r="U44" i="7"/>
  <c r="T38" i="7"/>
  <c r="V30" i="7"/>
  <c r="U53" i="7"/>
  <c r="T45" i="7"/>
  <c r="R44" i="7"/>
  <c r="U33" i="7"/>
  <c r="S29" i="7"/>
  <c r="V22" i="7"/>
  <c r="AI94" i="2"/>
  <c r="V17" i="6"/>
  <c r="AI166" i="2"/>
  <c r="AI49" i="2"/>
  <c r="AI126" i="2"/>
  <c r="AI127" i="2"/>
  <c r="AI72" i="2"/>
  <c r="AI144" i="2"/>
  <c r="AI93" i="2"/>
  <c r="AI86" i="2"/>
  <c r="M17" i="8"/>
  <c r="G20" i="2"/>
  <c r="G9" i="2"/>
  <c r="H16" i="8" s="1"/>
  <c r="M16" i="8"/>
  <c r="M18" i="8"/>
  <c r="G133" i="2"/>
  <c r="G37" i="2"/>
  <c r="C18" i="10"/>
  <c r="F18" i="10"/>
  <c r="G8" i="2"/>
  <c r="V48" i="7"/>
  <c r="R35" i="7"/>
  <c r="G103" i="2"/>
  <c r="G59" i="2"/>
  <c r="G23" i="2"/>
  <c r="K18" i="10"/>
  <c r="C17" i="10"/>
  <c r="J17" i="10"/>
  <c r="E17" i="10"/>
  <c r="I18" i="10"/>
  <c r="K17" i="10"/>
  <c r="D17" i="10"/>
  <c r="G197" i="5"/>
  <c r="G169" i="5"/>
  <c r="G165" i="5"/>
  <c r="G161" i="5"/>
  <c r="G157" i="5"/>
  <c r="G153" i="5"/>
  <c r="G149" i="5"/>
  <c r="G145" i="5"/>
  <c r="G141" i="5"/>
  <c r="G137" i="5"/>
  <c r="G133" i="5"/>
  <c r="G129" i="5"/>
  <c r="G125" i="5"/>
  <c r="G121" i="5"/>
  <c r="G117" i="5"/>
  <c r="G113" i="5"/>
  <c r="G109" i="5"/>
  <c r="G105" i="5"/>
  <c r="G101" i="5"/>
  <c r="G69" i="5"/>
  <c r="G65" i="5"/>
  <c r="G53" i="5"/>
  <c r="G49" i="5"/>
  <c r="H71" i="10" s="1"/>
  <c r="G37" i="5"/>
  <c r="G21" i="5"/>
  <c r="R48" i="7"/>
  <c r="S35" i="7"/>
  <c r="V23" i="7"/>
  <c r="L18" i="10"/>
  <c r="B19" i="10"/>
  <c r="F17" i="10"/>
  <c r="B19" i="8"/>
  <c r="V55" i="7"/>
  <c r="V70" i="7"/>
  <c r="V58" i="7"/>
  <c r="S55" i="7"/>
  <c r="U52" i="7"/>
  <c r="T49" i="7"/>
  <c r="V46" i="7"/>
  <c r="T40" i="7"/>
  <c r="R70" i="7"/>
  <c r="T60" i="7"/>
  <c r="S49" i="7"/>
  <c r="U46" i="7"/>
  <c r="S40" i="7"/>
  <c r="U31" i="7"/>
  <c r="S31" i="7"/>
  <c r="AE9" i="5"/>
  <c r="N62" i="7"/>
  <c r="N63" i="7" s="1"/>
  <c r="N64" i="7" s="1"/>
  <c r="N65" i="7" s="1"/>
  <c r="N66" i="7" s="1"/>
  <c r="N67" i="7" s="1"/>
  <c r="N68" i="7" s="1"/>
  <c r="N69" i="7" s="1"/>
  <c r="N70" i="7" s="1"/>
  <c r="N71" i="7" s="1"/>
  <c r="N72" i="7" s="1"/>
  <c r="N73" i="7" s="1"/>
  <c r="A159" i="5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F18" i="7"/>
  <c r="T23" i="10" s="1"/>
  <c r="U18" i="7"/>
  <c r="V18" i="7" s="1"/>
  <c r="S18" i="7"/>
  <c r="E18" i="7"/>
  <c r="S23" i="10" s="1"/>
  <c r="T18" i="7"/>
  <c r="G207" i="5"/>
  <c r="G205" i="5"/>
  <c r="G201" i="5"/>
  <c r="G193" i="5"/>
  <c r="G181" i="5"/>
  <c r="G119" i="5"/>
  <c r="G97" i="5"/>
  <c r="G85" i="5"/>
  <c r="G61" i="5"/>
  <c r="G39" i="5"/>
  <c r="G33" i="5"/>
  <c r="G208" i="2"/>
  <c r="G204" i="2"/>
  <c r="G198" i="2"/>
  <c r="G196" i="2"/>
  <c r="G194" i="2"/>
  <c r="G176" i="2"/>
  <c r="G170" i="2"/>
  <c r="G166" i="2"/>
  <c r="G160" i="2"/>
  <c r="G158" i="2"/>
  <c r="G156" i="2"/>
  <c r="G154" i="2"/>
  <c r="G142" i="2"/>
  <c r="G136" i="2"/>
  <c r="G132" i="2"/>
  <c r="G126" i="2"/>
  <c r="G124" i="2"/>
  <c r="G120" i="2"/>
  <c r="G118" i="2"/>
  <c r="G114" i="2"/>
  <c r="G110" i="2"/>
  <c r="G108" i="2"/>
  <c r="G106" i="2"/>
  <c r="G104" i="2"/>
  <c r="G102" i="2"/>
  <c r="G96" i="2"/>
  <c r="G94" i="2"/>
  <c r="G84" i="2"/>
  <c r="G78" i="2"/>
  <c r="G76" i="2"/>
  <c r="G72" i="2"/>
  <c r="G70" i="2"/>
  <c r="G64" i="2"/>
  <c r="G60" i="2"/>
  <c r="G58" i="2"/>
  <c r="G56" i="2"/>
  <c r="G52" i="2"/>
  <c r="G48" i="2"/>
  <c r="G44" i="2"/>
  <c r="G42" i="2"/>
  <c r="G36" i="2"/>
  <c r="G30" i="2"/>
  <c r="G26" i="2"/>
  <c r="G24" i="2"/>
  <c r="AI10" i="2"/>
  <c r="AI19" i="2"/>
  <c r="N62" i="6"/>
  <c r="N63" i="6" s="1"/>
  <c r="N64" i="6" s="1"/>
  <c r="N65" i="6" s="1"/>
  <c r="N66" i="6" s="1"/>
  <c r="N67" i="6" s="1"/>
  <c r="N68" i="6" s="1"/>
  <c r="N69" i="6" s="1"/>
  <c r="N70" i="6" s="1"/>
  <c r="N71" i="6" s="1"/>
  <c r="N72" i="6" s="1"/>
  <c r="N73" i="6" s="1"/>
  <c r="AI9" i="2"/>
  <c r="G189" i="5"/>
  <c r="G185" i="5"/>
  <c r="G177" i="5"/>
  <c r="G173" i="5"/>
  <c r="G143" i="5"/>
  <c r="G127" i="5"/>
  <c r="G123" i="5"/>
  <c r="G111" i="5"/>
  <c r="G93" i="5"/>
  <c r="G89" i="5"/>
  <c r="G77" i="5"/>
  <c r="G71" i="5"/>
  <c r="G67" i="5"/>
  <c r="G51" i="5"/>
  <c r="G29" i="5"/>
  <c r="G23" i="5"/>
  <c r="G19" i="5"/>
  <c r="G206" i="2"/>
  <c r="G202" i="2"/>
  <c r="G200" i="2"/>
  <c r="G192" i="2"/>
  <c r="G190" i="2"/>
  <c r="G188" i="2"/>
  <c r="G186" i="2"/>
  <c r="G184" i="2"/>
  <c r="G182" i="2"/>
  <c r="G180" i="2"/>
  <c r="G178" i="2"/>
  <c r="G174" i="2"/>
  <c r="G172" i="2"/>
  <c r="G168" i="2"/>
  <c r="G164" i="2"/>
  <c r="G162" i="2"/>
  <c r="G152" i="2"/>
  <c r="G150" i="2"/>
  <c r="G148" i="2"/>
  <c r="G146" i="2"/>
  <c r="G144" i="2"/>
  <c r="G140" i="2"/>
  <c r="G138" i="2"/>
  <c r="G134" i="2"/>
  <c r="G130" i="2"/>
  <c r="G128" i="2"/>
  <c r="G122" i="2"/>
  <c r="G116" i="2"/>
  <c r="G112" i="2"/>
  <c r="G100" i="2"/>
  <c r="G98" i="2"/>
  <c r="G92" i="2"/>
  <c r="G90" i="2"/>
  <c r="G88" i="2"/>
  <c r="G86" i="2"/>
  <c r="G82" i="2"/>
  <c r="G80" i="2"/>
  <c r="G74" i="2"/>
  <c r="G68" i="2"/>
  <c r="G66" i="2"/>
  <c r="G62" i="2"/>
  <c r="G54" i="2"/>
  <c r="G50" i="2"/>
  <c r="G46" i="2"/>
  <c r="G40" i="2"/>
  <c r="G38" i="2"/>
  <c r="G34" i="2"/>
  <c r="G32" i="2"/>
  <c r="G28" i="2"/>
  <c r="G22" i="2"/>
  <c r="G21" i="2"/>
  <c r="A159" i="2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E19" i="6"/>
  <c r="S24" i="8" s="1"/>
  <c r="F19" i="6"/>
  <c r="T24" i="8" s="1"/>
  <c r="J66" i="10"/>
  <c r="T12" i="10"/>
  <c r="C19" i="10"/>
  <c r="E19" i="10"/>
  <c r="C19" i="8"/>
  <c r="K19" i="8"/>
  <c r="B20" i="8"/>
  <c r="V22" i="6"/>
  <c r="AI15" i="2" s="1"/>
  <c r="V23" i="6"/>
  <c r="AI17" i="2" s="1"/>
  <c r="V21" i="6"/>
  <c r="G10" i="2"/>
  <c r="H17" i="8" s="1"/>
  <c r="J19" i="10"/>
  <c r="D18" i="8"/>
  <c r="K18" i="8"/>
  <c r="L18" i="8"/>
  <c r="B73" i="10"/>
  <c r="M73" i="10" s="1"/>
  <c r="E72" i="10"/>
  <c r="I72" i="10"/>
  <c r="G11" i="2"/>
  <c r="H18" i="8" s="1"/>
  <c r="K17" i="8"/>
  <c r="J17" i="8"/>
  <c r="C17" i="8"/>
  <c r="G208" i="5"/>
  <c r="G206" i="5"/>
  <c r="G204" i="5"/>
  <c r="G202" i="5"/>
  <c r="G200" i="5"/>
  <c r="G198" i="5"/>
  <c r="G196" i="5"/>
  <c r="G194" i="5"/>
  <c r="G192" i="5"/>
  <c r="G190" i="5"/>
  <c r="G188" i="5"/>
  <c r="G186" i="5"/>
  <c r="G184" i="5"/>
  <c r="G182" i="5"/>
  <c r="G180" i="5"/>
  <c r="G178" i="5"/>
  <c r="G176" i="5"/>
  <c r="G174" i="5"/>
  <c r="G172" i="5"/>
  <c r="G170" i="5"/>
  <c r="G168" i="5"/>
  <c r="G166" i="5"/>
  <c r="G164" i="5"/>
  <c r="G162" i="5"/>
  <c r="G160" i="5"/>
  <c r="G158" i="5"/>
  <c r="G156" i="5"/>
  <c r="G154" i="5"/>
  <c r="G152" i="5"/>
  <c r="G150" i="5"/>
  <c r="G148" i="5"/>
  <c r="G146" i="5"/>
  <c r="G144" i="5"/>
  <c r="G142" i="5"/>
  <c r="G140" i="5"/>
  <c r="G138" i="5"/>
  <c r="G136" i="5"/>
  <c r="G134" i="5"/>
  <c r="G132" i="5"/>
  <c r="G130" i="5"/>
  <c r="G128" i="5"/>
  <c r="G126" i="5"/>
  <c r="G124" i="5"/>
  <c r="G122" i="5"/>
  <c r="G120" i="5"/>
  <c r="G118" i="5"/>
  <c r="G116" i="5"/>
  <c r="G114" i="5"/>
  <c r="G112" i="5"/>
  <c r="G110" i="5"/>
  <c r="G108" i="5"/>
  <c r="G106" i="5"/>
  <c r="G104" i="5"/>
  <c r="G102" i="5"/>
  <c r="G100" i="5"/>
  <c r="G98" i="5"/>
  <c r="G96" i="5"/>
  <c r="G94" i="5"/>
  <c r="G92" i="5"/>
  <c r="G90" i="5"/>
  <c r="G86" i="5"/>
  <c r="G80" i="5"/>
  <c r="G78" i="5"/>
  <c r="G76" i="5"/>
  <c r="G70" i="5"/>
  <c r="G68" i="5"/>
  <c r="G66" i="5"/>
  <c r="G64" i="5"/>
  <c r="G62" i="5"/>
  <c r="G60" i="5"/>
  <c r="G58" i="5"/>
  <c r="G56" i="5"/>
  <c r="G54" i="5"/>
  <c r="G52" i="5"/>
  <c r="G50" i="5"/>
  <c r="H72" i="10" s="1"/>
  <c r="G46" i="5"/>
  <c r="G42" i="5"/>
  <c r="G40" i="5"/>
  <c r="G38" i="5"/>
  <c r="G36" i="5"/>
  <c r="G32" i="5"/>
  <c r="G30" i="5"/>
  <c r="G28" i="5"/>
  <c r="G22" i="5"/>
  <c r="G20" i="5"/>
  <c r="G18" i="5"/>
  <c r="T36" i="7"/>
  <c r="R33" i="7"/>
  <c r="V24" i="7"/>
  <c r="R31" i="7"/>
  <c r="U37" i="7"/>
  <c r="S19" i="6"/>
  <c r="U24" i="7"/>
  <c r="R36" i="7"/>
  <c r="S24" i="7"/>
  <c r="V17" i="7"/>
  <c r="R18" i="7"/>
  <c r="AI51" i="2"/>
  <c r="AI187" i="2"/>
  <c r="AI25" i="2"/>
  <c r="AI181" i="2"/>
  <c r="AI26" i="2"/>
  <c r="AI195" i="2"/>
  <c r="AI173" i="2"/>
  <c r="AI193" i="2"/>
  <c r="AI41" i="2"/>
  <c r="AI107" i="2"/>
  <c r="AI156" i="2"/>
  <c r="AI75" i="2"/>
  <c r="U19" i="6"/>
  <c r="AI138" i="2"/>
  <c r="AI114" i="2"/>
  <c r="AI57" i="2"/>
  <c r="AI186" i="2"/>
  <c r="AI142" i="2"/>
  <c r="AI61" i="2"/>
  <c r="AI185" i="2"/>
  <c r="AI98" i="2"/>
  <c r="AI161" i="2"/>
  <c r="AI58" i="2"/>
  <c r="AI14" i="2"/>
  <c r="AI103" i="2"/>
  <c r="AI191" i="2"/>
  <c r="AI68" i="2"/>
  <c r="AI60" i="2"/>
  <c r="AI109" i="2"/>
  <c r="AI202" i="2"/>
  <c r="AI59" i="2"/>
  <c r="AI169" i="2"/>
  <c r="AI120" i="2"/>
  <c r="AI24" i="2"/>
  <c r="AI171" i="2"/>
  <c r="AI110" i="2"/>
  <c r="AI204" i="2"/>
  <c r="S47" i="10"/>
  <c r="AJ47" i="10" s="1"/>
  <c r="R22" i="6"/>
  <c r="F14" i="6"/>
  <c r="T19" i="8" s="1"/>
  <c r="U14" i="6"/>
  <c r="T25" i="6"/>
  <c r="S24" i="6"/>
  <c r="U22" i="6"/>
  <c r="T21" i="6"/>
  <c r="R17" i="6"/>
  <c r="E16" i="6"/>
  <c r="S21" i="8" s="1"/>
  <c r="U16" i="6"/>
  <c r="T15" i="6"/>
  <c r="S25" i="6"/>
  <c r="R24" i="6"/>
  <c r="T22" i="6"/>
  <c r="S18" i="6"/>
  <c r="K17" i="6"/>
  <c r="Z22" i="8" s="1"/>
  <c r="K14" i="6"/>
  <c r="Z19" i="8" s="1"/>
  <c r="T16" i="6"/>
  <c r="T20" i="6"/>
  <c r="S22" i="6"/>
  <c r="R18" i="6"/>
  <c r="J17" i="6"/>
  <c r="Y22" i="8" s="1"/>
  <c r="K15" i="6"/>
  <c r="Z20" i="8" s="1"/>
  <c r="J14" i="6"/>
  <c r="Y19" i="8" s="1"/>
  <c r="R15" i="6"/>
  <c r="S14" i="6"/>
  <c r="U23" i="6"/>
  <c r="J15" i="6"/>
  <c r="Y20" i="8" s="1"/>
  <c r="S16" i="6"/>
  <c r="R20" i="6"/>
  <c r="S23" i="6"/>
  <c r="K18" i="6"/>
  <c r="Z23" i="8" s="1"/>
  <c r="E17" i="6"/>
  <c r="S22" i="8" s="1"/>
  <c r="F15" i="6"/>
  <c r="T20" i="8" s="1"/>
  <c r="E14" i="6"/>
  <c r="S19" i="8" s="1"/>
  <c r="T17" i="6"/>
  <c r="R16" i="6"/>
  <c r="U20" i="6"/>
  <c r="R23" i="6"/>
  <c r="U15" i="6"/>
  <c r="T18" i="6"/>
  <c r="T23" i="6"/>
  <c r="U21" i="6"/>
  <c r="K19" i="6"/>
  <c r="Z24" i="8" s="1"/>
  <c r="J18" i="6"/>
  <c r="Y23" i="8" s="1"/>
  <c r="K16" i="6"/>
  <c r="Z21" i="8" s="1"/>
  <c r="E15" i="6"/>
  <c r="S20" i="8" s="1"/>
  <c r="J12" i="6"/>
  <c r="Y17" i="8" s="1"/>
  <c r="AJ19" i="8" s="1"/>
  <c r="S15" i="6"/>
  <c r="U18" i="6"/>
  <c r="V18" i="6" s="1"/>
  <c r="AI13" i="2" s="1"/>
  <c r="S17" i="6"/>
  <c r="U24" i="6"/>
  <c r="V24" i="6" s="1"/>
  <c r="S21" i="6"/>
  <c r="J19" i="6"/>
  <c r="Y24" i="8" s="1"/>
  <c r="F18" i="6"/>
  <c r="T23" i="8" s="1"/>
  <c r="J16" i="6"/>
  <c r="Y21" i="8" s="1"/>
  <c r="E12" i="6"/>
  <c r="S17" i="8" s="1"/>
  <c r="AJ17" i="8" s="1"/>
  <c r="AJ66" i="8" s="1"/>
  <c r="S20" i="6"/>
  <c r="F17" i="6"/>
  <c r="T22" i="8" s="1"/>
  <c r="T14" i="6"/>
  <c r="U17" i="6"/>
  <c r="R25" i="6"/>
  <c r="U25" i="6"/>
  <c r="V25" i="6" s="1"/>
  <c r="AI16" i="2" s="1"/>
  <c r="T24" i="6"/>
  <c r="R21" i="6"/>
  <c r="E18" i="6"/>
  <c r="S23" i="8" s="1"/>
  <c r="F16" i="6"/>
  <c r="T21" i="8" s="1"/>
  <c r="R14" i="6"/>
  <c r="AG210" i="5"/>
  <c r="AK210" i="2"/>
  <c r="G17" i="8"/>
  <c r="AI32" i="2"/>
  <c r="AI111" i="2"/>
  <c r="AI188" i="2"/>
  <c r="AI179" i="2"/>
  <c r="AI122" i="2"/>
  <c r="AI87" i="2"/>
  <c r="AI177" i="2"/>
  <c r="AI123" i="2"/>
  <c r="AI62" i="2"/>
  <c r="AI56" i="2"/>
  <c r="AI40" i="2"/>
  <c r="AI37" i="2"/>
  <c r="AI30" i="2"/>
  <c r="AI152" i="2"/>
  <c r="AI206" i="2"/>
  <c r="AI69" i="2"/>
  <c r="AI31" i="2"/>
  <c r="AI135" i="2"/>
  <c r="AI99" i="2"/>
  <c r="AI178" i="2"/>
  <c r="AI146" i="2"/>
  <c r="AI170" i="2"/>
  <c r="AI80" i="2"/>
  <c r="AI198" i="2"/>
  <c r="AI119" i="2"/>
  <c r="V19" i="6"/>
  <c r="AI11" i="2" s="1"/>
  <c r="AI67" i="2"/>
  <c r="AI189" i="2"/>
  <c r="AI130" i="2"/>
  <c r="AI78" i="2"/>
  <c r="AI45" i="2"/>
  <c r="AI29" i="2"/>
  <c r="AI141" i="2"/>
  <c r="AI208" i="2"/>
  <c r="AI65" i="2"/>
  <c r="AI199" i="2"/>
  <c r="AI82" i="2"/>
  <c r="AI63" i="2"/>
  <c r="AI53" i="2"/>
  <c r="AI33" i="2"/>
  <c r="AI153" i="2"/>
  <c r="AI150" i="2"/>
  <c r="AI115" i="2"/>
  <c r="AI194" i="2"/>
  <c r="AI70" i="2"/>
  <c r="AI129" i="2"/>
  <c r="AI148" i="2"/>
  <c r="AI154" i="2"/>
  <c r="AI168" i="2"/>
  <c r="AI205" i="2"/>
  <c r="AI182" i="2"/>
  <c r="AI88" i="2"/>
  <c r="AI22" i="2"/>
  <c r="AI81" i="2"/>
  <c r="AI201" i="2"/>
  <c r="AI84" i="2"/>
  <c r="AI183" i="2"/>
  <c r="AI21" i="2"/>
  <c r="AI207" i="2"/>
  <c r="AI101" i="2"/>
  <c r="AI162" i="2"/>
  <c r="AI55" i="2"/>
  <c r="AI48" i="2"/>
  <c r="AI175" i="2"/>
  <c r="AI52" i="2"/>
  <c r="AI54" i="2"/>
  <c r="AI145" i="2"/>
  <c r="AI136" i="2"/>
  <c r="AI27" i="2"/>
  <c r="AI28" i="2"/>
  <c r="AI190" i="2"/>
  <c r="AI132" i="2"/>
  <c r="AI91" i="2"/>
  <c r="T19" i="6"/>
  <c r="R19" i="6"/>
  <c r="AI134" i="2"/>
  <c r="AI97" i="2"/>
  <c r="AI174" i="2"/>
  <c r="AI43" i="2"/>
  <c r="AI108" i="2"/>
  <c r="AI73" i="2"/>
  <c r="AI71" i="2"/>
  <c r="AI23" i="2"/>
  <c r="AI38" i="2"/>
  <c r="AI79" i="2"/>
  <c r="AI46" i="2"/>
  <c r="AI128" i="2"/>
  <c r="AI66" i="2"/>
  <c r="AI133" i="2"/>
  <c r="AI47" i="2"/>
  <c r="AI167" i="2"/>
  <c r="AI118" i="2"/>
  <c r="AI137" i="2"/>
  <c r="AI139" i="2"/>
  <c r="AI143" i="2"/>
  <c r="AI64" i="2"/>
  <c r="AI105" i="2"/>
  <c r="AH12" i="2"/>
  <c r="AI113" i="2"/>
  <c r="AI18" i="2"/>
  <c r="AI155" i="2"/>
  <c r="AI124" i="2"/>
  <c r="AI89" i="2"/>
  <c r="AI85" i="2"/>
  <c r="AI180" i="2"/>
  <c r="AI100" i="2"/>
  <c r="AI112" i="2"/>
  <c r="AI121" i="2"/>
  <c r="AI163" i="2"/>
  <c r="AI106" i="2"/>
  <c r="AI76" i="2"/>
  <c r="AI165" i="2"/>
  <c r="AI50" i="2"/>
  <c r="AI131" i="2"/>
  <c r="AI74" i="2"/>
  <c r="AI39" i="2"/>
  <c r="AI117" i="2"/>
  <c r="AI44" i="2"/>
  <c r="AI164" i="2"/>
  <c r="AI160" i="2"/>
  <c r="AI140" i="2"/>
  <c r="AI12" i="2"/>
  <c r="AI83" i="2"/>
  <c r="AI149" i="2"/>
  <c r="AI196" i="2"/>
  <c r="AI116" i="2"/>
  <c r="AI102" i="2"/>
  <c r="AI95" i="2"/>
  <c r="AI172" i="2"/>
  <c r="AI147" i="2"/>
  <c r="AI192" i="2"/>
  <c r="AI35" i="2"/>
  <c r="AI157" i="2"/>
  <c r="AI90" i="2"/>
  <c r="AI197" i="2"/>
  <c r="AI20" i="2"/>
  <c r="AI158" i="2"/>
  <c r="AI125" i="2"/>
  <c r="AI151" i="2"/>
  <c r="AI203" i="2"/>
  <c r="AI159" i="2"/>
  <c r="AI36" i="2"/>
  <c r="AI184" i="2"/>
  <c r="AI42" i="2"/>
  <c r="AI77" i="2"/>
  <c r="AI104" i="2"/>
  <c r="AI176" i="2"/>
  <c r="AI96" i="2"/>
  <c r="AH13" i="2"/>
  <c r="AH19" i="2"/>
  <c r="AH18" i="2"/>
  <c r="AH17" i="2"/>
  <c r="AH16" i="2"/>
  <c r="AH15" i="2"/>
  <c r="AH14" i="2"/>
  <c r="AE75" i="5"/>
  <c r="AE14" i="5"/>
  <c r="AD14" i="5"/>
  <c r="AU14" i="5" s="1"/>
  <c r="G14" i="5" s="1"/>
  <c r="G17" i="5"/>
  <c r="E12" i="7"/>
  <c r="S17" i="10" s="1"/>
  <c r="AJ17" i="10" s="1"/>
  <c r="J12" i="7"/>
  <c r="Y17" i="10" s="1"/>
  <c r="AJ19" i="10" s="1"/>
  <c r="F16" i="7"/>
  <c r="T21" i="10" s="1"/>
  <c r="J17" i="7"/>
  <c r="Y22" i="10" s="1"/>
  <c r="U16" i="7"/>
  <c r="F17" i="7"/>
  <c r="T22" i="10" s="1"/>
  <c r="K16" i="7"/>
  <c r="Z21" i="10" s="1"/>
  <c r="J14" i="7"/>
  <c r="Y19" i="10" s="1"/>
  <c r="T15" i="7"/>
  <c r="R17" i="7"/>
  <c r="T17" i="7"/>
  <c r="R14" i="7"/>
  <c r="E15" i="7"/>
  <c r="S20" i="10" s="1"/>
  <c r="J16" i="7"/>
  <c r="Y21" i="10" s="1"/>
  <c r="R21" i="7"/>
  <c r="T14" i="7"/>
  <c r="U23" i="7"/>
  <c r="U22" i="7"/>
  <c r="E14" i="7"/>
  <c r="S19" i="10" s="1"/>
  <c r="E17" i="7"/>
  <c r="S22" i="10" s="1"/>
  <c r="S23" i="7"/>
  <c r="S22" i="7"/>
  <c r="S14" i="7"/>
  <c r="F15" i="7"/>
  <c r="T20" i="10" s="1"/>
  <c r="U17" i="7"/>
  <c r="K15" i="7"/>
  <c r="Z20" i="10" s="1"/>
  <c r="R23" i="7"/>
  <c r="T23" i="7"/>
  <c r="R22" i="7"/>
  <c r="S17" i="7"/>
  <c r="E16" i="7"/>
  <c r="S21" i="10" s="1"/>
  <c r="F14" i="7"/>
  <c r="T19" i="10" s="1"/>
  <c r="J15" i="7"/>
  <c r="Y20" i="10" s="1"/>
  <c r="T22" i="7"/>
  <c r="U14" i="7"/>
  <c r="K17" i="7"/>
  <c r="Z22" i="10" s="1"/>
  <c r="K14" i="7"/>
  <c r="Z19" i="10" s="1"/>
  <c r="M16" i="10"/>
  <c r="AU88" i="5"/>
  <c r="G88" i="5" s="1"/>
  <c r="S21" i="7"/>
  <c r="T21" i="7"/>
  <c r="U21" i="7"/>
  <c r="AE87" i="5"/>
  <c r="AE133" i="5"/>
  <c r="AE193" i="5"/>
  <c r="AE86" i="5"/>
  <c r="AE102" i="5"/>
  <c r="AE50" i="5"/>
  <c r="AE200" i="5"/>
  <c r="AE148" i="5"/>
  <c r="AE207" i="5"/>
  <c r="AE89" i="5"/>
  <c r="AE113" i="5"/>
  <c r="AE129" i="5"/>
  <c r="AE134" i="5"/>
  <c r="AE159" i="5"/>
  <c r="AE42" i="5"/>
  <c r="AE33" i="5"/>
  <c r="AD15" i="5"/>
  <c r="AU15" i="5" s="1"/>
  <c r="G15" i="5" s="1"/>
  <c r="AE82" i="5"/>
  <c r="AE46" i="5"/>
  <c r="AE191" i="5"/>
  <c r="AE71" i="5"/>
  <c r="U20" i="7"/>
  <c r="AE166" i="5"/>
  <c r="AE56" i="5"/>
  <c r="AE197" i="5"/>
  <c r="AE174" i="5"/>
  <c r="AE58" i="5"/>
  <c r="AE196" i="5"/>
  <c r="AE172" i="5"/>
  <c r="AE169" i="5"/>
  <c r="S20" i="7"/>
  <c r="AE165" i="5"/>
  <c r="AE155" i="5"/>
  <c r="AE81" i="5"/>
  <c r="AE201" i="5"/>
  <c r="AE32" i="5"/>
  <c r="R20" i="7"/>
  <c r="T20" i="7"/>
  <c r="AE83" i="5"/>
  <c r="M17" i="10"/>
  <c r="AE149" i="5"/>
  <c r="AE187" i="5"/>
  <c r="AE67" i="5"/>
  <c r="AE171" i="5"/>
  <c r="AE115" i="5"/>
  <c r="AE119" i="5"/>
  <c r="AE118" i="5"/>
  <c r="AE99" i="5"/>
  <c r="AE204" i="5"/>
  <c r="V16" i="7"/>
  <c r="T16" i="7"/>
  <c r="AU74" i="5"/>
  <c r="G74" i="5" s="1"/>
  <c r="AU41" i="5"/>
  <c r="G41" i="5" s="1"/>
  <c r="AD12" i="5"/>
  <c r="AU12" i="5" s="1"/>
  <c r="G12" i="5" s="1"/>
  <c r="H19" i="10" s="1"/>
  <c r="R16" i="7"/>
  <c r="S16" i="7"/>
  <c r="M72" i="10"/>
  <c r="AE39" i="5"/>
  <c r="AE161" i="5"/>
  <c r="AE79" i="5"/>
  <c r="AE15" i="5"/>
  <c r="AU73" i="5"/>
  <c r="G73" i="5" s="1"/>
  <c r="AU48" i="5"/>
  <c r="G48" i="5" s="1"/>
  <c r="AU26" i="5"/>
  <c r="G26" i="5" s="1"/>
  <c r="M71" i="10"/>
  <c r="AU43" i="5"/>
  <c r="G43" i="5" s="1"/>
  <c r="AE150" i="5"/>
  <c r="AE78" i="5"/>
  <c r="AE40" i="5"/>
  <c r="AE100" i="5"/>
  <c r="AE65" i="5"/>
  <c r="AE182" i="5"/>
  <c r="AE53" i="5"/>
  <c r="AE88" i="5"/>
  <c r="AD16" i="5"/>
  <c r="AU16" i="5" s="1"/>
  <c r="G16" i="5" s="1"/>
  <c r="AE105" i="5"/>
  <c r="AE44" i="5"/>
  <c r="AE103" i="5"/>
  <c r="S15" i="7"/>
  <c r="AE179" i="5"/>
  <c r="AE183" i="5"/>
  <c r="AE137" i="5"/>
  <c r="AE62" i="5"/>
  <c r="AE18" i="5"/>
  <c r="AE101" i="5"/>
  <c r="AE135" i="5"/>
  <c r="AE177" i="5"/>
  <c r="AE26" i="5"/>
  <c r="AE185" i="5"/>
  <c r="AE24" i="5"/>
  <c r="AE57" i="5"/>
  <c r="AE157" i="5"/>
  <c r="AE45" i="5"/>
  <c r="AE111" i="5"/>
  <c r="AE139" i="5"/>
  <c r="AE143" i="5"/>
  <c r="AE126" i="5"/>
  <c r="AE132" i="5"/>
  <c r="AE120" i="5"/>
  <c r="AE13" i="5"/>
  <c r="AE66" i="5"/>
  <c r="AE36" i="5"/>
  <c r="AE92" i="5"/>
  <c r="AE158" i="5"/>
  <c r="AE27" i="5"/>
  <c r="AE160" i="5"/>
  <c r="AE130" i="5"/>
  <c r="AE31" i="5"/>
  <c r="AE164" i="5"/>
  <c r="AE16" i="5"/>
  <c r="AE195" i="5"/>
  <c r="AE205" i="5"/>
  <c r="AE54" i="5"/>
  <c r="AE167" i="5"/>
  <c r="AE49" i="5"/>
  <c r="AE94" i="5"/>
  <c r="AE69" i="5"/>
  <c r="AE203" i="5"/>
  <c r="AD11" i="5"/>
  <c r="AU11" i="5" s="1"/>
  <c r="G11" i="5" s="1"/>
  <c r="H18" i="10" s="1"/>
  <c r="V15" i="7"/>
  <c r="AE10" i="5" s="1"/>
  <c r="AE112" i="5"/>
  <c r="AE116" i="5"/>
  <c r="AE37" i="5"/>
  <c r="AE96" i="5"/>
  <c r="AE131" i="5"/>
  <c r="AE202" i="5"/>
  <c r="AE180" i="5"/>
  <c r="AE107" i="5"/>
  <c r="AE60" i="5"/>
  <c r="AE181" i="5"/>
  <c r="AE128" i="5"/>
  <c r="AE64" i="5"/>
  <c r="AE152" i="5"/>
  <c r="AE162" i="5"/>
  <c r="AE125" i="5"/>
  <c r="AE68" i="5"/>
  <c r="AE124" i="5"/>
  <c r="AE21" i="5"/>
  <c r="AE59" i="5"/>
  <c r="AE192" i="5"/>
  <c r="AE121" i="5"/>
  <c r="AE63" i="5"/>
  <c r="AE34" i="5"/>
  <c r="AE48" i="5"/>
  <c r="AE104" i="5"/>
  <c r="AE77" i="5"/>
  <c r="AE20" i="5"/>
  <c r="AE199" i="5"/>
  <c r="AE198" i="5"/>
  <c r="AE85" i="5"/>
  <c r="AE186" i="5"/>
  <c r="AE47" i="5"/>
  <c r="AE173" i="5"/>
  <c r="U15" i="7"/>
  <c r="AE145" i="5"/>
  <c r="AE194" i="5"/>
  <c r="AD13" i="5"/>
  <c r="M19" i="10"/>
  <c r="AE147" i="5"/>
  <c r="AE151" i="5"/>
  <c r="AE109" i="5"/>
  <c r="AE70" i="5"/>
  <c r="AE110" i="5"/>
  <c r="AE73" i="5"/>
  <c r="AE208" i="5"/>
  <c r="AE141" i="5"/>
  <c r="AE76" i="5"/>
  <c r="AE19" i="5"/>
  <c r="AE184" i="5"/>
  <c r="AE153" i="5"/>
  <c r="AE146" i="5"/>
  <c r="AE23" i="5"/>
  <c r="AE156" i="5"/>
  <c r="AE106" i="5"/>
  <c r="AE91" i="5"/>
  <c r="AE122" i="5"/>
  <c r="AE74" i="5"/>
  <c r="AE95" i="5"/>
  <c r="AE114" i="5"/>
  <c r="AE80" i="5"/>
  <c r="AE136" i="5"/>
  <c r="AE30" i="5"/>
  <c r="AE52" i="5"/>
  <c r="AE108" i="5"/>
  <c r="AE189" i="5"/>
  <c r="AE38" i="5"/>
  <c r="AE22" i="5"/>
  <c r="AE175" i="5"/>
  <c r="AE41" i="5"/>
  <c r="AE11" i="5"/>
  <c r="AE29" i="5"/>
  <c r="AE178" i="5"/>
  <c r="AE138" i="5"/>
  <c r="AE72" i="5"/>
  <c r="AE163" i="5"/>
  <c r="AE51" i="5"/>
  <c r="AE154" i="5"/>
  <c r="AE25" i="5"/>
  <c r="AE90" i="5"/>
  <c r="AE55" i="5"/>
  <c r="AE188" i="5"/>
  <c r="AE93" i="5"/>
  <c r="AE123" i="5"/>
  <c r="AE97" i="5"/>
  <c r="AE142" i="5"/>
  <c r="AE127" i="5"/>
  <c r="AE117" i="5"/>
  <c r="AE35" i="5"/>
  <c r="AE168" i="5"/>
  <c r="AE98" i="5"/>
  <c r="AE84" i="5"/>
  <c r="AE140" i="5"/>
  <c r="AE61" i="5"/>
  <c r="AE43" i="5"/>
  <c r="AE170" i="5"/>
  <c r="AE176" i="5"/>
  <c r="AE206" i="5"/>
  <c r="AE28" i="5"/>
  <c r="AE190" i="5"/>
  <c r="AE144" i="5"/>
  <c r="R15" i="7"/>
  <c r="AU84" i="5"/>
  <c r="G84" i="5" s="1"/>
  <c r="AU57" i="5"/>
  <c r="G57" i="5" s="1"/>
  <c r="AU47" i="5"/>
  <c r="G47" i="5" s="1"/>
  <c r="AU35" i="5"/>
  <c r="G35" i="5" s="1"/>
  <c r="AU25" i="5"/>
  <c r="G25" i="5" s="1"/>
  <c r="AU82" i="5"/>
  <c r="G82" i="5" s="1"/>
  <c r="AU81" i="5"/>
  <c r="G81" i="5" s="1"/>
  <c r="AU72" i="5"/>
  <c r="G72" i="5" s="1"/>
  <c r="AU63" i="5"/>
  <c r="G63" i="5" s="1"/>
  <c r="AU55" i="5"/>
  <c r="G55" i="5" s="1"/>
  <c r="AU45" i="5"/>
  <c r="G45" i="5" s="1"/>
  <c r="AU44" i="5"/>
  <c r="G44" i="5" s="1"/>
  <c r="AU34" i="5"/>
  <c r="G34" i="5" s="1"/>
  <c r="AU24" i="5"/>
  <c r="G24" i="5" s="1"/>
  <c r="G10" i="5"/>
  <c r="H17" i="10" s="1"/>
  <c r="G9" i="5"/>
  <c r="H16" i="10" s="1"/>
  <c r="J66" i="8"/>
  <c r="J18" i="10" l="1"/>
  <c r="D18" i="10"/>
  <c r="G18" i="10"/>
  <c r="E18" i="10"/>
  <c r="BA18" i="2"/>
  <c r="G18" i="2" s="1"/>
  <c r="BA14" i="2"/>
  <c r="G14" i="2" s="1"/>
  <c r="M21" i="8"/>
  <c r="BA15" i="2"/>
  <c r="G15" i="2" s="1"/>
  <c r="BA19" i="2"/>
  <c r="G19" i="2" s="1"/>
  <c r="BA12" i="2"/>
  <c r="G12" i="2" s="1"/>
  <c r="H19" i="8" s="1"/>
  <c r="M19" i="8"/>
  <c r="BA16" i="2"/>
  <c r="G16" i="2" s="1"/>
  <c r="BA13" i="2"/>
  <c r="G13" i="2" s="1"/>
  <c r="H20" i="8" s="1"/>
  <c r="M20" i="8"/>
  <c r="BA17" i="2"/>
  <c r="G17" i="2" s="1"/>
  <c r="F19" i="10"/>
  <c r="D19" i="10"/>
  <c r="K19" i="10"/>
  <c r="I19" i="10"/>
  <c r="L19" i="10"/>
  <c r="B20" i="10"/>
  <c r="M20" i="10" s="1"/>
  <c r="G19" i="10"/>
  <c r="M18" i="10"/>
  <c r="H73" i="10"/>
  <c r="AJ66" i="10"/>
  <c r="I19" i="8"/>
  <c r="L19" i="8"/>
  <c r="D19" i="8"/>
  <c r="E19" i="8"/>
  <c r="F19" i="8"/>
  <c r="J19" i="8"/>
  <c r="G19" i="8"/>
  <c r="F73" i="10"/>
  <c r="L73" i="10"/>
  <c r="G73" i="10"/>
  <c r="I73" i="10"/>
  <c r="D73" i="10"/>
  <c r="C73" i="10"/>
  <c r="E73" i="10"/>
  <c r="K73" i="10"/>
  <c r="B74" i="10"/>
  <c r="J73" i="10"/>
  <c r="AE12" i="5"/>
  <c r="L20" i="8"/>
  <c r="B21" i="8"/>
  <c r="E20" i="8"/>
  <c r="I20" i="8"/>
  <c r="F20" i="8"/>
  <c r="G20" i="8"/>
  <c r="J20" i="8"/>
  <c r="C20" i="8"/>
  <c r="D20" i="8"/>
  <c r="K20" i="8"/>
  <c r="AU13" i="5"/>
  <c r="G13" i="5" s="1"/>
  <c r="H20" i="10" s="1"/>
  <c r="AE17" i="5"/>
  <c r="B21" i="10" l="1"/>
  <c r="F20" i="10"/>
  <c r="G20" i="10"/>
  <c r="I20" i="10"/>
  <c r="E20" i="10"/>
  <c r="L20" i="10"/>
  <c r="D20" i="10"/>
  <c r="C20" i="10"/>
  <c r="K20" i="10"/>
  <c r="J20" i="10"/>
  <c r="I21" i="8"/>
  <c r="B22" i="8"/>
  <c r="M22" i="8" s="1"/>
  <c r="K21" i="8"/>
  <c r="F21" i="8"/>
  <c r="D21" i="8"/>
  <c r="L21" i="8"/>
  <c r="C21" i="8"/>
  <c r="J21" i="8"/>
  <c r="E21" i="8"/>
  <c r="G21" i="8"/>
  <c r="G74" i="10"/>
  <c r="D74" i="10"/>
  <c r="C74" i="10"/>
  <c r="K74" i="10"/>
  <c r="B75" i="10"/>
  <c r="F74" i="10"/>
  <c r="I74" i="10"/>
  <c r="J74" i="10"/>
  <c r="L74" i="10"/>
  <c r="E74" i="10"/>
  <c r="M74" i="10"/>
  <c r="H21" i="8"/>
  <c r="H74" i="10"/>
  <c r="F21" i="10" l="1"/>
  <c r="B22" i="10"/>
  <c r="L21" i="10"/>
  <c r="J21" i="10"/>
  <c r="E21" i="10"/>
  <c r="K21" i="10"/>
  <c r="D21" i="10"/>
  <c r="I21" i="10"/>
  <c r="C21" i="10"/>
  <c r="G21" i="10"/>
  <c r="M21" i="10"/>
  <c r="H21" i="10"/>
  <c r="B23" i="8"/>
  <c r="M23" i="8" s="1"/>
  <c r="D22" i="8"/>
  <c r="L22" i="8"/>
  <c r="K22" i="8"/>
  <c r="C22" i="8"/>
  <c r="E22" i="8"/>
  <c r="G22" i="8"/>
  <c r="J22" i="8"/>
  <c r="I22" i="8"/>
  <c r="F22" i="8"/>
  <c r="H22" i="8"/>
  <c r="B76" i="10"/>
  <c r="D75" i="10"/>
  <c r="F75" i="10"/>
  <c r="L75" i="10"/>
  <c r="C75" i="10"/>
  <c r="G75" i="10"/>
  <c r="E75" i="10"/>
  <c r="J75" i="10"/>
  <c r="K75" i="10"/>
  <c r="I75" i="10"/>
  <c r="H75" i="10"/>
  <c r="M75" i="10"/>
  <c r="K22" i="10" l="1"/>
  <c r="G22" i="10"/>
  <c r="I22" i="10"/>
  <c r="B23" i="10"/>
  <c r="D22" i="10"/>
  <c r="H22" i="10"/>
  <c r="F22" i="10"/>
  <c r="C22" i="10"/>
  <c r="E22" i="10"/>
  <c r="M22" i="10"/>
  <c r="L22" i="10"/>
  <c r="J22" i="10"/>
  <c r="L23" i="8"/>
  <c r="D23" i="8"/>
  <c r="K23" i="8"/>
  <c r="C23" i="8"/>
  <c r="G23" i="8"/>
  <c r="E23" i="8"/>
  <c r="B24" i="8"/>
  <c r="M24" i="8" s="1"/>
  <c r="J23" i="8"/>
  <c r="I23" i="8"/>
  <c r="F23" i="8"/>
  <c r="H23" i="8"/>
  <c r="K76" i="10"/>
  <c r="C76" i="10"/>
  <c r="J76" i="10"/>
  <c r="F76" i="10"/>
  <c r="B77" i="10"/>
  <c r="G76" i="10"/>
  <c r="L76" i="10"/>
  <c r="E76" i="10"/>
  <c r="D76" i="10"/>
  <c r="I76" i="10"/>
  <c r="M76" i="10"/>
  <c r="H76" i="10"/>
  <c r="M23" i="10" l="1"/>
  <c r="I23" i="10"/>
  <c r="G23" i="10"/>
  <c r="H23" i="10"/>
  <c r="B24" i="10"/>
  <c r="E23" i="10"/>
  <c r="D23" i="10"/>
  <c r="F23" i="10"/>
  <c r="K23" i="10"/>
  <c r="J23" i="10"/>
  <c r="C23" i="10"/>
  <c r="L23" i="10"/>
  <c r="K24" i="8"/>
  <c r="F24" i="8"/>
  <c r="D24" i="8"/>
  <c r="C24" i="8"/>
  <c r="B25" i="8"/>
  <c r="M25" i="8" s="1"/>
  <c r="J24" i="8"/>
  <c r="E24" i="8"/>
  <c r="L24" i="8"/>
  <c r="I24" i="8"/>
  <c r="G24" i="8"/>
  <c r="H24" i="8"/>
  <c r="I77" i="10"/>
  <c r="D77" i="10"/>
  <c r="G77" i="10"/>
  <c r="K77" i="10"/>
  <c r="C77" i="10"/>
  <c r="E77" i="10"/>
  <c r="F77" i="10"/>
  <c r="L77" i="10"/>
  <c r="B78" i="10"/>
  <c r="J77" i="10"/>
  <c r="M77" i="10"/>
  <c r="H77" i="10"/>
  <c r="F24" i="10" l="1"/>
  <c r="L24" i="10"/>
  <c r="B25" i="10"/>
  <c r="D24" i="10"/>
  <c r="I24" i="10"/>
  <c r="K24" i="10"/>
  <c r="M24" i="10"/>
  <c r="C24" i="10"/>
  <c r="G24" i="10"/>
  <c r="J24" i="10"/>
  <c r="H24" i="10"/>
  <c r="E24" i="10"/>
  <c r="K78" i="10"/>
  <c r="C78" i="10"/>
  <c r="J78" i="10"/>
  <c r="E78" i="10"/>
  <c r="D78" i="10"/>
  <c r="G78" i="10"/>
  <c r="F78" i="10"/>
  <c r="B79" i="10"/>
  <c r="L78" i="10"/>
  <c r="I78" i="10"/>
  <c r="M78" i="10"/>
  <c r="H78" i="10"/>
  <c r="B26" i="8"/>
  <c r="M26" i="8" s="1"/>
  <c r="C25" i="8"/>
  <c r="I25" i="8"/>
  <c r="F25" i="8"/>
  <c r="L25" i="8"/>
  <c r="J25" i="8"/>
  <c r="K25" i="8"/>
  <c r="D25" i="8"/>
  <c r="E25" i="8"/>
  <c r="G25" i="8"/>
  <c r="H25" i="8"/>
  <c r="K25" i="10" l="1"/>
  <c r="J25" i="10"/>
  <c r="L25" i="10"/>
  <c r="M25" i="10"/>
  <c r="C25" i="10"/>
  <c r="E25" i="10"/>
  <c r="G25" i="10"/>
  <c r="F25" i="10"/>
  <c r="D25" i="10"/>
  <c r="I25" i="10"/>
  <c r="H25" i="10"/>
  <c r="B26" i="10"/>
  <c r="I79" i="10"/>
  <c r="B80" i="10"/>
  <c r="K79" i="10"/>
  <c r="G79" i="10"/>
  <c r="F79" i="10"/>
  <c r="L79" i="10"/>
  <c r="E79" i="10"/>
  <c r="J79" i="10"/>
  <c r="C79" i="10"/>
  <c r="D79" i="10"/>
  <c r="M79" i="10"/>
  <c r="H79" i="10"/>
  <c r="B27" i="8"/>
  <c r="M27" i="8" s="1"/>
  <c r="D26" i="8"/>
  <c r="L26" i="8"/>
  <c r="I26" i="8"/>
  <c r="F26" i="8"/>
  <c r="J26" i="8"/>
  <c r="K26" i="8"/>
  <c r="C26" i="8"/>
  <c r="G26" i="8"/>
  <c r="E26" i="8"/>
  <c r="H26" i="8"/>
  <c r="D26" i="10" l="1"/>
  <c r="K26" i="10"/>
  <c r="L26" i="10"/>
  <c r="C26" i="10"/>
  <c r="M26" i="10"/>
  <c r="F26" i="10"/>
  <c r="I26" i="10"/>
  <c r="H26" i="10"/>
  <c r="J26" i="10"/>
  <c r="B27" i="10"/>
  <c r="G26" i="10"/>
  <c r="E26" i="10"/>
  <c r="K27" i="8"/>
  <c r="D27" i="8"/>
  <c r="F27" i="8"/>
  <c r="J27" i="8"/>
  <c r="L27" i="8"/>
  <c r="C27" i="8"/>
  <c r="G27" i="8"/>
  <c r="E27" i="8"/>
  <c r="I27" i="8"/>
  <c r="B28" i="8"/>
  <c r="M28" i="8" s="1"/>
  <c r="H27" i="8"/>
  <c r="I80" i="10"/>
  <c r="F80" i="10"/>
  <c r="J80" i="10"/>
  <c r="C80" i="10"/>
  <c r="B81" i="10"/>
  <c r="E80" i="10"/>
  <c r="L80" i="10"/>
  <c r="K80" i="10"/>
  <c r="D80" i="10"/>
  <c r="G80" i="10"/>
  <c r="M80" i="10"/>
  <c r="H80" i="10"/>
  <c r="J27" i="10" l="1"/>
  <c r="D27" i="10"/>
  <c r="F27" i="10"/>
  <c r="K27" i="10"/>
  <c r="C27" i="10"/>
  <c r="M27" i="10"/>
  <c r="B28" i="10"/>
  <c r="H27" i="10"/>
  <c r="I27" i="10"/>
  <c r="G27" i="10"/>
  <c r="L27" i="10"/>
  <c r="E27" i="10"/>
  <c r="J28" i="8"/>
  <c r="E28" i="8"/>
  <c r="G28" i="8"/>
  <c r="C28" i="8"/>
  <c r="D28" i="8"/>
  <c r="B29" i="8"/>
  <c r="M29" i="8" s="1"/>
  <c r="I28" i="8"/>
  <c r="K28" i="8"/>
  <c r="L28" i="8"/>
  <c r="F28" i="8"/>
  <c r="H28" i="8"/>
  <c r="E81" i="10"/>
  <c r="I81" i="10"/>
  <c r="J81" i="10"/>
  <c r="K81" i="10"/>
  <c r="D81" i="10"/>
  <c r="G81" i="10"/>
  <c r="B82" i="10"/>
  <c r="C81" i="10"/>
  <c r="L81" i="10"/>
  <c r="F81" i="10"/>
  <c r="M81" i="10"/>
  <c r="H81" i="10"/>
  <c r="J28" i="10" l="1"/>
  <c r="L28" i="10"/>
  <c r="D28" i="10"/>
  <c r="C28" i="10"/>
  <c r="K28" i="10"/>
  <c r="B29" i="10"/>
  <c r="M28" i="10"/>
  <c r="E28" i="10"/>
  <c r="H28" i="10"/>
  <c r="F28" i="10"/>
  <c r="G28" i="10"/>
  <c r="I28" i="10"/>
  <c r="F82" i="10"/>
  <c r="B83" i="10"/>
  <c r="I82" i="10"/>
  <c r="E82" i="10"/>
  <c r="D82" i="10"/>
  <c r="G82" i="10"/>
  <c r="K82" i="10"/>
  <c r="C82" i="10"/>
  <c r="J82" i="10"/>
  <c r="L82" i="10"/>
  <c r="M82" i="10"/>
  <c r="H82" i="10"/>
  <c r="G29" i="8"/>
  <c r="I29" i="8"/>
  <c r="F29" i="8"/>
  <c r="K29" i="8"/>
  <c r="C29" i="8"/>
  <c r="B30" i="8"/>
  <c r="M30" i="8" s="1"/>
  <c r="D29" i="8"/>
  <c r="L29" i="8"/>
  <c r="J29" i="8"/>
  <c r="E29" i="8"/>
  <c r="H29" i="8"/>
  <c r="G29" i="10" l="1"/>
  <c r="M29" i="10"/>
  <c r="E29" i="10"/>
  <c r="H29" i="10"/>
  <c r="F29" i="10"/>
  <c r="I29" i="10"/>
  <c r="B30" i="10"/>
  <c r="L29" i="10"/>
  <c r="D29" i="10"/>
  <c r="K29" i="10"/>
  <c r="C29" i="10"/>
  <c r="J29" i="10"/>
  <c r="I30" i="8"/>
  <c r="L30" i="8"/>
  <c r="F30" i="8"/>
  <c r="E30" i="8"/>
  <c r="B31" i="8"/>
  <c r="M31" i="8" s="1"/>
  <c r="K30" i="8"/>
  <c r="C30" i="8"/>
  <c r="D30" i="8"/>
  <c r="J30" i="8"/>
  <c r="G30" i="8"/>
  <c r="H30" i="8"/>
  <c r="L83" i="10"/>
  <c r="B84" i="10"/>
  <c r="E83" i="10"/>
  <c r="D83" i="10"/>
  <c r="I83" i="10"/>
  <c r="G83" i="10"/>
  <c r="C83" i="10"/>
  <c r="J83" i="10"/>
  <c r="K83" i="10"/>
  <c r="F83" i="10"/>
  <c r="M83" i="10"/>
  <c r="H83" i="10"/>
  <c r="C30" i="10" l="1"/>
  <c r="D30" i="10"/>
  <c r="B31" i="10"/>
  <c r="M30" i="10"/>
  <c r="G30" i="10"/>
  <c r="H30" i="10"/>
  <c r="L30" i="10"/>
  <c r="E30" i="10"/>
  <c r="I30" i="10"/>
  <c r="K30" i="10"/>
  <c r="J30" i="10"/>
  <c r="F30" i="10"/>
  <c r="I84" i="10"/>
  <c r="B85" i="10"/>
  <c r="K84" i="10"/>
  <c r="J84" i="10"/>
  <c r="L84" i="10"/>
  <c r="C84" i="10"/>
  <c r="E84" i="10"/>
  <c r="F84" i="10"/>
  <c r="D84" i="10"/>
  <c r="G84" i="10"/>
  <c r="M84" i="10"/>
  <c r="H84" i="10"/>
  <c r="G31" i="8"/>
  <c r="B32" i="8"/>
  <c r="M32" i="8" s="1"/>
  <c r="C31" i="8"/>
  <c r="K31" i="8"/>
  <c r="J31" i="8"/>
  <c r="I31" i="8"/>
  <c r="D31" i="8"/>
  <c r="F31" i="8"/>
  <c r="L31" i="8"/>
  <c r="E31" i="8"/>
  <c r="H31" i="8"/>
  <c r="J31" i="10" l="1"/>
  <c r="L31" i="10"/>
  <c r="F31" i="10"/>
  <c r="B32" i="10"/>
  <c r="C31" i="10"/>
  <c r="I31" i="10"/>
  <c r="G31" i="10"/>
  <c r="E31" i="10"/>
  <c r="D31" i="10"/>
  <c r="M31" i="10"/>
  <c r="K31" i="10"/>
  <c r="H31" i="10"/>
  <c r="D32" i="8"/>
  <c r="L32" i="8"/>
  <c r="E32" i="8"/>
  <c r="I32" i="8"/>
  <c r="G32" i="8"/>
  <c r="C32" i="8"/>
  <c r="K32" i="8"/>
  <c r="J32" i="8"/>
  <c r="B33" i="8"/>
  <c r="M33" i="8" s="1"/>
  <c r="F32" i="8"/>
  <c r="H32" i="8"/>
  <c r="B86" i="10"/>
  <c r="I85" i="10"/>
  <c r="D85" i="10"/>
  <c r="L85" i="10"/>
  <c r="J85" i="10"/>
  <c r="K85" i="10"/>
  <c r="E85" i="10"/>
  <c r="F85" i="10"/>
  <c r="C85" i="10"/>
  <c r="G85" i="10"/>
  <c r="M85" i="10"/>
  <c r="H85" i="10"/>
  <c r="I32" i="10" l="1"/>
  <c r="L32" i="10"/>
  <c r="G32" i="10"/>
  <c r="F32" i="10"/>
  <c r="D32" i="10"/>
  <c r="K32" i="10"/>
  <c r="E32" i="10"/>
  <c r="H32" i="10"/>
  <c r="C32" i="10"/>
  <c r="B33" i="10"/>
  <c r="J32" i="10"/>
  <c r="M32" i="10"/>
  <c r="G33" i="8"/>
  <c r="L33" i="8"/>
  <c r="I33" i="8"/>
  <c r="E33" i="8"/>
  <c r="B34" i="8"/>
  <c r="M34" i="8" s="1"/>
  <c r="J33" i="8"/>
  <c r="C33" i="8"/>
  <c r="F33" i="8"/>
  <c r="D33" i="8"/>
  <c r="K33" i="8"/>
  <c r="H33" i="8"/>
  <c r="J86" i="10"/>
  <c r="F86" i="10"/>
  <c r="C86" i="10"/>
  <c r="E86" i="10"/>
  <c r="K86" i="10"/>
  <c r="L86" i="10"/>
  <c r="D86" i="10"/>
  <c r="G86" i="10"/>
  <c r="B87" i="10"/>
  <c r="I86" i="10"/>
  <c r="M86" i="10"/>
  <c r="H86" i="10"/>
  <c r="G33" i="10" l="1"/>
  <c r="I33" i="10"/>
  <c r="D33" i="10"/>
  <c r="F33" i="10"/>
  <c r="E33" i="10"/>
  <c r="C33" i="10"/>
  <c r="B34" i="10"/>
  <c r="H33" i="10"/>
  <c r="J33" i="10"/>
  <c r="K33" i="10"/>
  <c r="L33" i="10"/>
  <c r="M33" i="10"/>
  <c r="G34" i="8"/>
  <c r="F34" i="8"/>
  <c r="J34" i="8"/>
  <c r="K34" i="8"/>
  <c r="E34" i="8"/>
  <c r="B35" i="8"/>
  <c r="M35" i="8" s="1"/>
  <c r="C34" i="8"/>
  <c r="D34" i="8"/>
  <c r="I34" i="8"/>
  <c r="L34" i="8"/>
  <c r="H34" i="8"/>
  <c r="D87" i="10"/>
  <c r="I87" i="10"/>
  <c r="C87" i="10"/>
  <c r="L87" i="10"/>
  <c r="G87" i="10"/>
  <c r="F87" i="10"/>
  <c r="E87" i="10"/>
  <c r="J87" i="10"/>
  <c r="K87" i="10"/>
  <c r="B88" i="10"/>
  <c r="H87" i="10"/>
  <c r="M87" i="10"/>
  <c r="D34" i="10" l="1"/>
  <c r="K34" i="10"/>
  <c r="G34" i="10"/>
  <c r="F34" i="10"/>
  <c r="E34" i="10"/>
  <c r="B35" i="10"/>
  <c r="H34" i="10"/>
  <c r="J34" i="10"/>
  <c r="I34" i="10"/>
  <c r="C34" i="10"/>
  <c r="L34" i="10"/>
  <c r="M34" i="10"/>
  <c r="L35" i="8"/>
  <c r="F35" i="8"/>
  <c r="G35" i="8"/>
  <c r="C35" i="8"/>
  <c r="D35" i="8"/>
  <c r="J35" i="8"/>
  <c r="K35" i="8"/>
  <c r="B36" i="8"/>
  <c r="M36" i="8" s="1"/>
  <c r="E35" i="8"/>
  <c r="I35" i="8"/>
  <c r="H35" i="8"/>
  <c r="K88" i="10"/>
  <c r="L88" i="10"/>
  <c r="D88" i="10"/>
  <c r="E88" i="10"/>
  <c r="F88" i="10"/>
  <c r="G88" i="10"/>
  <c r="I88" i="10"/>
  <c r="C88" i="10"/>
  <c r="J88" i="10"/>
  <c r="B89" i="10"/>
  <c r="M88" i="10"/>
  <c r="H88" i="10"/>
  <c r="L35" i="10" l="1"/>
  <c r="I35" i="10"/>
  <c r="G35" i="10"/>
  <c r="D35" i="10"/>
  <c r="F35" i="10"/>
  <c r="J35" i="10"/>
  <c r="K35" i="10"/>
  <c r="C35" i="10"/>
  <c r="E35" i="10"/>
  <c r="M35" i="10"/>
  <c r="B36" i="10"/>
  <c r="H35" i="10"/>
  <c r="G36" i="8"/>
  <c r="F36" i="8"/>
  <c r="J36" i="8"/>
  <c r="D36" i="8"/>
  <c r="B37" i="8"/>
  <c r="M37" i="8" s="1"/>
  <c r="I36" i="8"/>
  <c r="L36" i="8"/>
  <c r="E36" i="8"/>
  <c r="C36" i="8"/>
  <c r="K36" i="8"/>
  <c r="H36" i="8"/>
  <c r="K89" i="10"/>
  <c r="I89" i="10"/>
  <c r="C89" i="10"/>
  <c r="F89" i="10"/>
  <c r="G89" i="10"/>
  <c r="E89" i="10"/>
  <c r="L89" i="10"/>
  <c r="B90" i="10"/>
  <c r="D89" i="10"/>
  <c r="J89" i="10"/>
  <c r="M89" i="10"/>
  <c r="H89" i="10"/>
  <c r="L36" i="10" l="1"/>
  <c r="F36" i="10"/>
  <c r="G36" i="10"/>
  <c r="C36" i="10"/>
  <c r="M36" i="10"/>
  <c r="J36" i="10"/>
  <c r="H36" i="10"/>
  <c r="D36" i="10"/>
  <c r="B37" i="10"/>
  <c r="K36" i="10"/>
  <c r="I36" i="10"/>
  <c r="E36" i="10"/>
  <c r="L90" i="10"/>
  <c r="E90" i="10"/>
  <c r="G90" i="10"/>
  <c r="I90" i="10"/>
  <c r="C90" i="10"/>
  <c r="F90" i="10"/>
  <c r="J90" i="10"/>
  <c r="B91" i="10"/>
  <c r="K90" i="10"/>
  <c r="D90" i="10"/>
  <c r="M90" i="10"/>
  <c r="H90" i="10"/>
  <c r="F37" i="8"/>
  <c r="C37" i="8"/>
  <c r="K37" i="8"/>
  <c r="L37" i="8"/>
  <c r="D37" i="8"/>
  <c r="I37" i="8"/>
  <c r="B38" i="8"/>
  <c r="M38" i="8" s="1"/>
  <c r="G37" i="8"/>
  <c r="E37" i="8"/>
  <c r="J37" i="8"/>
  <c r="H37" i="8"/>
  <c r="B38" i="10" l="1"/>
  <c r="K37" i="10"/>
  <c r="J37" i="10"/>
  <c r="D37" i="10"/>
  <c r="H37" i="10"/>
  <c r="C37" i="10"/>
  <c r="L37" i="10"/>
  <c r="E37" i="10"/>
  <c r="I37" i="10"/>
  <c r="F37" i="10"/>
  <c r="G37" i="10"/>
  <c r="M37" i="10"/>
  <c r="L91" i="10"/>
  <c r="E91" i="10"/>
  <c r="K91" i="10"/>
  <c r="J91" i="10"/>
  <c r="C91" i="10"/>
  <c r="F91" i="10"/>
  <c r="D91" i="10"/>
  <c r="I91" i="10"/>
  <c r="G91" i="10"/>
  <c r="B92" i="10"/>
  <c r="H91" i="10"/>
  <c r="M91" i="10"/>
  <c r="J38" i="8"/>
  <c r="L38" i="8"/>
  <c r="C38" i="8"/>
  <c r="D38" i="8"/>
  <c r="K38" i="8"/>
  <c r="E38" i="8"/>
  <c r="I38" i="8"/>
  <c r="F38" i="8"/>
  <c r="G38" i="8"/>
  <c r="B39" i="8"/>
  <c r="M39" i="8" s="1"/>
  <c r="H38" i="8"/>
  <c r="I38" i="10" l="1"/>
  <c r="J38" i="10"/>
  <c r="E38" i="10"/>
  <c r="C38" i="10"/>
  <c r="K38" i="10"/>
  <c r="L38" i="10"/>
  <c r="G38" i="10"/>
  <c r="D38" i="10"/>
  <c r="F38" i="10"/>
  <c r="B39" i="10"/>
  <c r="M38" i="10"/>
  <c r="H38" i="10"/>
  <c r="L39" i="8"/>
  <c r="K39" i="8"/>
  <c r="G39" i="8"/>
  <c r="I39" i="8"/>
  <c r="D39" i="8"/>
  <c r="E39" i="8"/>
  <c r="B40" i="8"/>
  <c r="M40" i="8" s="1"/>
  <c r="F39" i="8"/>
  <c r="C39" i="8"/>
  <c r="J39" i="8"/>
  <c r="H39" i="8"/>
  <c r="E92" i="10"/>
  <c r="K92" i="10"/>
  <c r="D92" i="10"/>
  <c r="J92" i="10"/>
  <c r="G92" i="10"/>
  <c r="C92" i="10"/>
  <c r="L92" i="10"/>
  <c r="B93" i="10"/>
  <c r="I92" i="10"/>
  <c r="F92" i="10"/>
  <c r="M92" i="10"/>
  <c r="H92" i="10"/>
  <c r="D39" i="10" l="1"/>
  <c r="G39" i="10"/>
  <c r="B40" i="10"/>
  <c r="C39" i="10"/>
  <c r="I39" i="10"/>
  <c r="L39" i="10"/>
  <c r="J39" i="10"/>
  <c r="H39" i="10"/>
  <c r="E39" i="10"/>
  <c r="K39" i="10"/>
  <c r="F39" i="10"/>
  <c r="M39" i="10"/>
  <c r="G93" i="10"/>
  <c r="B94" i="10"/>
  <c r="C93" i="10"/>
  <c r="J93" i="10"/>
  <c r="K93" i="10"/>
  <c r="F93" i="10"/>
  <c r="E93" i="10"/>
  <c r="L93" i="10"/>
  <c r="D93" i="10"/>
  <c r="I93" i="10"/>
  <c r="M93" i="10"/>
  <c r="H93" i="10"/>
  <c r="G40" i="8"/>
  <c r="L40" i="8"/>
  <c r="F40" i="8"/>
  <c r="J40" i="8"/>
  <c r="E40" i="8"/>
  <c r="I40" i="8"/>
  <c r="K40" i="8"/>
  <c r="C40" i="8"/>
  <c r="D40" i="8"/>
  <c r="B41" i="8"/>
  <c r="M41" i="8" s="1"/>
  <c r="H40" i="8"/>
  <c r="F40" i="10" l="1"/>
  <c r="L40" i="10"/>
  <c r="E40" i="10"/>
  <c r="I40" i="10"/>
  <c r="H40" i="10"/>
  <c r="B41" i="10"/>
  <c r="K40" i="10"/>
  <c r="M40" i="10"/>
  <c r="D40" i="10"/>
  <c r="G40" i="10"/>
  <c r="C40" i="10"/>
  <c r="J40" i="10"/>
  <c r="B95" i="10"/>
  <c r="D94" i="10"/>
  <c r="L94" i="10"/>
  <c r="E94" i="10"/>
  <c r="G94" i="10"/>
  <c r="C94" i="10"/>
  <c r="I94" i="10"/>
  <c r="F94" i="10"/>
  <c r="J94" i="10"/>
  <c r="K94" i="10"/>
  <c r="M94" i="10"/>
  <c r="H94" i="10"/>
  <c r="F41" i="8"/>
  <c r="C41" i="8"/>
  <c r="K41" i="8"/>
  <c r="D41" i="8"/>
  <c r="I41" i="8"/>
  <c r="L41" i="8"/>
  <c r="B42" i="8"/>
  <c r="M42" i="8" s="1"/>
  <c r="E41" i="8"/>
  <c r="J41" i="8"/>
  <c r="G41" i="8"/>
  <c r="H41" i="8"/>
  <c r="G41" i="10" l="1"/>
  <c r="J41" i="10"/>
  <c r="D41" i="10"/>
  <c r="B42" i="10"/>
  <c r="I41" i="10"/>
  <c r="F41" i="10"/>
  <c r="K41" i="10"/>
  <c r="H41" i="10"/>
  <c r="C41" i="10"/>
  <c r="E41" i="10"/>
  <c r="L41" i="10"/>
  <c r="M41" i="10"/>
  <c r="C42" i="8"/>
  <c r="K42" i="8"/>
  <c r="D42" i="8"/>
  <c r="B43" i="8"/>
  <c r="M43" i="8" s="1"/>
  <c r="G42" i="8"/>
  <c r="L42" i="8"/>
  <c r="F42" i="8"/>
  <c r="J42" i="8"/>
  <c r="I42" i="8"/>
  <c r="E42" i="8"/>
  <c r="H42" i="8"/>
  <c r="G95" i="10"/>
  <c r="E95" i="10"/>
  <c r="L95" i="10"/>
  <c r="F95" i="10"/>
  <c r="C95" i="10"/>
  <c r="D95" i="10"/>
  <c r="B96" i="10"/>
  <c r="J95" i="10"/>
  <c r="I95" i="10"/>
  <c r="K95" i="10"/>
  <c r="M95" i="10"/>
  <c r="H95" i="10"/>
  <c r="C42" i="10" l="1"/>
  <c r="G42" i="10"/>
  <c r="J42" i="10"/>
  <c r="K42" i="10"/>
  <c r="E42" i="10"/>
  <c r="L42" i="10"/>
  <c r="F42" i="10"/>
  <c r="M42" i="10"/>
  <c r="I42" i="10"/>
  <c r="H42" i="10"/>
  <c r="D42" i="10"/>
  <c r="B43" i="10"/>
  <c r="G96" i="10"/>
  <c r="B97" i="10"/>
  <c r="J96" i="10"/>
  <c r="L96" i="10"/>
  <c r="K96" i="10"/>
  <c r="F96" i="10"/>
  <c r="E96" i="10"/>
  <c r="D96" i="10"/>
  <c r="I96" i="10"/>
  <c r="C96" i="10"/>
  <c r="M96" i="10"/>
  <c r="H96" i="10"/>
  <c r="E43" i="8"/>
  <c r="C43" i="8"/>
  <c r="G43" i="8"/>
  <c r="K43" i="8"/>
  <c r="F43" i="8"/>
  <c r="I43" i="8"/>
  <c r="J43" i="8"/>
  <c r="L43" i="8"/>
  <c r="B44" i="8"/>
  <c r="M44" i="8" s="1"/>
  <c r="D43" i="8"/>
  <c r="H43" i="8"/>
  <c r="G43" i="10" l="1"/>
  <c r="J43" i="10"/>
  <c r="D43" i="10"/>
  <c r="B44" i="10"/>
  <c r="K43" i="10"/>
  <c r="E43" i="10"/>
  <c r="H43" i="10"/>
  <c r="L43" i="10"/>
  <c r="I43" i="10"/>
  <c r="F43" i="10"/>
  <c r="M43" i="10"/>
  <c r="C43" i="10"/>
  <c r="G97" i="10"/>
  <c r="D97" i="10"/>
  <c r="J97" i="10"/>
  <c r="B98" i="10"/>
  <c r="E97" i="10"/>
  <c r="C97" i="10"/>
  <c r="L97" i="10"/>
  <c r="F97" i="10"/>
  <c r="K97" i="10"/>
  <c r="I97" i="10"/>
  <c r="H97" i="10"/>
  <c r="M97" i="10"/>
  <c r="G44" i="8"/>
  <c r="F44" i="8"/>
  <c r="L44" i="8"/>
  <c r="I44" i="8"/>
  <c r="J44" i="8"/>
  <c r="E44" i="8"/>
  <c r="C44" i="8"/>
  <c r="B45" i="8"/>
  <c r="M45" i="8" s="1"/>
  <c r="K44" i="8"/>
  <c r="D44" i="8"/>
  <c r="H44" i="8"/>
  <c r="D44" i="10" l="1"/>
  <c r="F44" i="10"/>
  <c r="C44" i="10"/>
  <c r="J44" i="10"/>
  <c r="H44" i="10"/>
  <c r="G44" i="10"/>
  <c r="E44" i="10"/>
  <c r="I44" i="10"/>
  <c r="B45" i="10"/>
  <c r="L44" i="10"/>
  <c r="K44" i="10"/>
  <c r="M44" i="10"/>
  <c r="B99" i="10"/>
  <c r="E98" i="10"/>
  <c r="G98" i="10"/>
  <c r="K98" i="10"/>
  <c r="J98" i="10"/>
  <c r="F98" i="10"/>
  <c r="L98" i="10"/>
  <c r="I98" i="10"/>
  <c r="D98" i="10"/>
  <c r="C98" i="10"/>
  <c r="M98" i="10"/>
  <c r="H98" i="10"/>
  <c r="E45" i="8"/>
  <c r="L45" i="8"/>
  <c r="B46" i="8"/>
  <c r="M46" i="8" s="1"/>
  <c r="C45" i="8"/>
  <c r="F45" i="8"/>
  <c r="D45" i="8"/>
  <c r="I45" i="8"/>
  <c r="J45" i="8"/>
  <c r="G45" i="8"/>
  <c r="K45" i="8"/>
  <c r="H45" i="8"/>
  <c r="B46" i="10" l="1"/>
  <c r="K45" i="10"/>
  <c r="E45" i="10"/>
  <c r="D45" i="10"/>
  <c r="L45" i="10"/>
  <c r="F45" i="10"/>
  <c r="G45" i="10"/>
  <c r="M45" i="10"/>
  <c r="I45" i="10"/>
  <c r="C45" i="10"/>
  <c r="H45" i="10"/>
  <c r="J45" i="10"/>
  <c r="G46" i="8"/>
  <c r="F46" i="8"/>
  <c r="L46" i="8"/>
  <c r="I46" i="8"/>
  <c r="J46" i="8"/>
  <c r="E46" i="8"/>
  <c r="D46" i="8"/>
  <c r="C46" i="8"/>
  <c r="B47" i="8"/>
  <c r="M47" i="8" s="1"/>
  <c r="K46" i="8"/>
  <c r="H46" i="8"/>
  <c r="D99" i="10"/>
  <c r="C99" i="10"/>
  <c r="J99" i="10"/>
  <c r="B100" i="10"/>
  <c r="E99" i="10"/>
  <c r="K99" i="10"/>
  <c r="F99" i="10"/>
  <c r="G99" i="10"/>
  <c r="L99" i="10"/>
  <c r="I99" i="10"/>
  <c r="M99" i="10"/>
  <c r="H99" i="10"/>
  <c r="L46" i="10" l="1"/>
  <c r="F46" i="10"/>
  <c r="C46" i="10"/>
  <c r="G46" i="10"/>
  <c r="M46" i="10"/>
  <c r="D46" i="10"/>
  <c r="B47" i="10"/>
  <c r="K46" i="10"/>
  <c r="J46" i="10"/>
  <c r="E46" i="10"/>
  <c r="I46" i="10"/>
  <c r="H46" i="10"/>
  <c r="K100" i="10"/>
  <c r="B101" i="10"/>
  <c r="J100" i="10"/>
  <c r="L100" i="10"/>
  <c r="G100" i="10"/>
  <c r="F100" i="10"/>
  <c r="D100" i="10"/>
  <c r="E100" i="10"/>
  <c r="I100" i="10"/>
  <c r="C100" i="10"/>
  <c r="M100" i="10"/>
  <c r="H100" i="10"/>
  <c r="C47" i="8"/>
  <c r="I47" i="8"/>
  <c r="F47" i="8"/>
  <c r="D47" i="8"/>
  <c r="K47" i="8"/>
  <c r="G47" i="8"/>
  <c r="E47" i="8"/>
  <c r="B48" i="8"/>
  <c r="M48" i="8" s="1"/>
  <c r="L47" i="8"/>
  <c r="J47" i="8"/>
  <c r="H47" i="8"/>
  <c r="B48" i="10" l="1"/>
  <c r="E47" i="10"/>
  <c r="M47" i="10"/>
  <c r="L47" i="10"/>
  <c r="F47" i="10"/>
  <c r="J47" i="10"/>
  <c r="D47" i="10"/>
  <c r="H47" i="10"/>
  <c r="C47" i="10"/>
  <c r="I47" i="10"/>
  <c r="K47" i="10"/>
  <c r="G47" i="10"/>
  <c r="B102" i="10"/>
  <c r="E101" i="10"/>
  <c r="G101" i="10"/>
  <c r="L101" i="10"/>
  <c r="K101" i="10"/>
  <c r="J101" i="10"/>
  <c r="I101" i="10"/>
  <c r="F101" i="10"/>
  <c r="D101" i="10"/>
  <c r="C101" i="10"/>
  <c r="M101" i="10"/>
  <c r="H101" i="10"/>
  <c r="F48" i="8"/>
  <c r="D48" i="8"/>
  <c r="C48" i="8"/>
  <c r="K48" i="8"/>
  <c r="E48" i="8"/>
  <c r="I48" i="8"/>
  <c r="G48" i="8"/>
  <c r="L48" i="8"/>
  <c r="J48" i="8"/>
  <c r="B49" i="8"/>
  <c r="M49" i="8" s="1"/>
  <c r="H48" i="8"/>
  <c r="J48" i="10" l="1"/>
  <c r="D48" i="10"/>
  <c r="G48" i="10"/>
  <c r="B49" i="10"/>
  <c r="K48" i="10"/>
  <c r="M48" i="10"/>
  <c r="F48" i="10"/>
  <c r="I48" i="10"/>
  <c r="L48" i="10"/>
  <c r="C48" i="10"/>
  <c r="H48" i="10"/>
  <c r="E48" i="10"/>
  <c r="G49" i="8"/>
  <c r="J49" i="8"/>
  <c r="L49" i="8"/>
  <c r="I49" i="8"/>
  <c r="K49" i="8"/>
  <c r="C49" i="8"/>
  <c r="E49" i="8"/>
  <c r="F49" i="8"/>
  <c r="D49" i="8"/>
  <c r="B50" i="8"/>
  <c r="M50" i="8" s="1"/>
  <c r="H49" i="8"/>
  <c r="B103" i="10"/>
  <c r="E102" i="10"/>
  <c r="G102" i="10"/>
  <c r="K102" i="10"/>
  <c r="J102" i="10"/>
  <c r="F102" i="10"/>
  <c r="L102" i="10"/>
  <c r="I102" i="10"/>
  <c r="C102" i="10"/>
  <c r="D102" i="10"/>
  <c r="M102" i="10"/>
  <c r="H102" i="10"/>
  <c r="G49" i="10" l="1"/>
  <c r="L49" i="10"/>
  <c r="B50" i="10"/>
  <c r="E49" i="10"/>
  <c r="K49" i="10"/>
  <c r="J49" i="10"/>
  <c r="M49" i="10"/>
  <c r="I49" i="10"/>
  <c r="H49" i="10"/>
  <c r="D49" i="10"/>
  <c r="F49" i="10"/>
  <c r="C49" i="10"/>
  <c r="E50" i="8"/>
  <c r="B51" i="8"/>
  <c r="M51" i="8" s="1"/>
  <c r="C50" i="8"/>
  <c r="D50" i="8"/>
  <c r="L50" i="8"/>
  <c r="I50" i="8"/>
  <c r="K50" i="8"/>
  <c r="F50" i="8"/>
  <c r="J50" i="8"/>
  <c r="G50" i="8"/>
  <c r="H50" i="8"/>
  <c r="B104" i="10"/>
  <c r="E103" i="10"/>
  <c r="I103" i="10"/>
  <c r="K103" i="10"/>
  <c r="G103" i="10"/>
  <c r="L103" i="10"/>
  <c r="F103" i="10"/>
  <c r="C103" i="10"/>
  <c r="D103" i="10"/>
  <c r="J103" i="10"/>
  <c r="M103" i="10"/>
  <c r="H103" i="10"/>
  <c r="L50" i="10" l="1"/>
  <c r="K50" i="10"/>
  <c r="E50" i="10"/>
  <c r="B51" i="10"/>
  <c r="F50" i="10"/>
  <c r="D50" i="10"/>
  <c r="G50" i="10"/>
  <c r="J50" i="10"/>
  <c r="I50" i="10"/>
  <c r="M50" i="10"/>
  <c r="H50" i="10"/>
  <c r="C50" i="10"/>
  <c r="G51" i="8"/>
  <c r="L51" i="8"/>
  <c r="K51" i="8"/>
  <c r="E51" i="8"/>
  <c r="C51" i="8"/>
  <c r="B52" i="8"/>
  <c r="M52" i="8" s="1"/>
  <c r="D51" i="8"/>
  <c r="F51" i="8"/>
  <c r="J51" i="8"/>
  <c r="I51" i="8"/>
  <c r="H51" i="8"/>
  <c r="C104" i="10"/>
  <c r="I104" i="10"/>
  <c r="D104" i="10"/>
  <c r="F104" i="10"/>
  <c r="G104" i="10"/>
  <c r="K104" i="10"/>
  <c r="B105" i="10"/>
  <c r="J104" i="10"/>
  <c r="E104" i="10"/>
  <c r="L104" i="10"/>
  <c r="M104" i="10"/>
  <c r="H104" i="10"/>
  <c r="C51" i="10" l="1"/>
  <c r="J51" i="10"/>
  <c r="F51" i="10"/>
  <c r="M51" i="10"/>
  <c r="E51" i="10"/>
  <c r="K51" i="10"/>
  <c r="L51" i="10"/>
  <c r="H51" i="10"/>
  <c r="I51" i="10"/>
  <c r="G51" i="10"/>
  <c r="B52" i="10"/>
  <c r="D51" i="10"/>
  <c r="B106" i="10"/>
  <c r="E105" i="10"/>
  <c r="C105" i="10"/>
  <c r="L105" i="10"/>
  <c r="K105" i="10"/>
  <c r="I105" i="10"/>
  <c r="D105" i="10"/>
  <c r="G105" i="10"/>
  <c r="J105" i="10"/>
  <c r="F105" i="10"/>
  <c r="M105" i="10"/>
  <c r="H105" i="10"/>
  <c r="D52" i="8"/>
  <c r="I52" i="8"/>
  <c r="G52" i="8"/>
  <c r="B53" i="8"/>
  <c r="M53" i="8" s="1"/>
  <c r="L52" i="8"/>
  <c r="C52" i="8"/>
  <c r="E52" i="8"/>
  <c r="J52" i="8"/>
  <c r="F52" i="8"/>
  <c r="K52" i="8"/>
  <c r="H52" i="8"/>
  <c r="G52" i="10" l="1"/>
  <c r="B53" i="10"/>
  <c r="L52" i="10"/>
  <c r="I52" i="10"/>
  <c r="D52" i="10"/>
  <c r="K52" i="10"/>
  <c r="J52" i="10"/>
  <c r="M52" i="10"/>
  <c r="F52" i="10"/>
  <c r="H52" i="10"/>
  <c r="E52" i="10"/>
  <c r="C52" i="10"/>
  <c r="G53" i="8"/>
  <c r="D53" i="8"/>
  <c r="L53" i="8"/>
  <c r="C53" i="8"/>
  <c r="E53" i="8"/>
  <c r="B54" i="8"/>
  <c r="M54" i="8" s="1"/>
  <c r="K53" i="8"/>
  <c r="I53" i="8"/>
  <c r="J53" i="8"/>
  <c r="F53" i="8"/>
  <c r="H53" i="8"/>
  <c r="D106" i="10"/>
  <c r="C106" i="10"/>
  <c r="B107" i="10"/>
  <c r="E106" i="10"/>
  <c r="G106" i="10"/>
  <c r="J106" i="10"/>
  <c r="K106" i="10"/>
  <c r="F106" i="10"/>
  <c r="L106" i="10"/>
  <c r="I106" i="10"/>
  <c r="M106" i="10"/>
  <c r="H106" i="10"/>
  <c r="E53" i="10" l="1"/>
  <c r="J53" i="10"/>
  <c r="F53" i="10"/>
  <c r="G53" i="10"/>
  <c r="L53" i="10"/>
  <c r="I53" i="10"/>
  <c r="M53" i="10"/>
  <c r="B54" i="10"/>
  <c r="K53" i="10"/>
  <c r="H53" i="10"/>
  <c r="C53" i="10"/>
  <c r="D53" i="10"/>
  <c r="J54" i="8"/>
  <c r="C54" i="8"/>
  <c r="K54" i="8"/>
  <c r="D54" i="8"/>
  <c r="L54" i="8"/>
  <c r="I54" i="8"/>
  <c r="E54" i="8"/>
  <c r="B55" i="8"/>
  <c r="M55" i="8" s="1"/>
  <c r="G54" i="8"/>
  <c r="F54" i="8"/>
  <c r="H54" i="8"/>
  <c r="G107" i="10"/>
  <c r="L107" i="10"/>
  <c r="I107" i="10"/>
  <c r="C107" i="10"/>
  <c r="J107" i="10"/>
  <c r="F107" i="10"/>
  <c r="D107" i="10"/>
  <c r="E107" i="10"/>
  <c r="K107" i="10"/>
  <c r="B108" i="10"/>
  <c r="M107" i="10"/>
  <c r="H107" i="10"/>
  <c r="B55" i="10" l="1"/>
  <c r="C54" i="10"/>
  <c r="L54" i="10"/>
  <c r="E54" i="10"/>
  <c r="F54" i="10"/>
  <c r="J54" i="10"/>
  <c r="D54" i="10"/>
  <c r="M54" i="10"/>
  <c r="K54" i="10"/>
  <c r="I54" i="10"/>
  <c r="G54" i="10"/>
  <c r="H54" i="10"/>
  <c r="E55" i="8"/>
  <c r="J55" i="8"/>
  <c r="L55" i="8"/>
  <c r="K55" i="8"/>
  <c r="F55" i="8"/>
  <c r="D55" i="8"/>
  <c r="I55" i="8"/>
  <c r="G55" i="8"/>
  <c r="G56" i="8" s="1"/>
  <c r="C55" i="8"/>
  <c r="H55" i="8"/>
  <c r="G108" i="10"/>
  <c r="D108" i="10"/>
  <c r="F108" i="10"/>
  <c r="J108" i="10"/>
  <c r="B109" i="10"/>
  <c r="K108" i="10"/>
  <c r="C108" i="10"/>
  <c r="E108" i="10"/>
  <c r="M108" i="10"/>
  <c r="L108" i="10"/>
  <c r="I108" i="10"/>
  <c r="H108" i="10"/>
  <c r="K55" i="10" l="1"/>
  <c r="D55" i="10"/>
  <c r="C55" i="10"/>
  <c r="I55" i="10"/>
  <c r="E55" i="10"/>
  <c r="M55" i="10"/>
  <c r="F55" i="10"/>
  <c r="H55" i="10"/>
  <c r="L55" i="10"/>
  <c r="G55" i="10"/>
  <c r="G56" i="10" s="1"/>
  <c r="J55" i="10"/>
  <c r="I109" i="10"/>
  <c r="L109" i="10"/>
  <c r="G109" i="10"/>
  <c r="J109" i="10"/>
  <c r="F109" i="10"/>
  <c r="C109" i="10"/>
  <c r="E109" i="10"/>
  <c r="B110" i="10"/>
  <c r="D109" i="10"/>
  <c r="K109" i="10"/>
  <c r="M109" i="10"/>
  <c r="H109" i="10"/>
  <c r="G110" i="10" l="1"/>
  <c r="G111" i="10" s="1"/>
  <c r="K58" i="10" s="1"/>
  <c r="J110" i="10"/>
  <c r="I110" i="10"/>
  <c r="C110" i="10"/>
  <c r="F110" i="10"/>
  <c r="E110" i="10"/>
  <c r="K110" i="10"/>
  <c r="L110" i="10"/>
  <c r="D110" i="10"/>
  <c r="M110" i="10"/>
  <c r="H110" i="10"/>
  <c r="K58" i="8" l="1"/>
  <c r="D14" i="11" s="1"/>
</calcChain>
</file>

<file path=xl/sharedStrings.xml><?xml version="1.0" encoding="utf-8"?>
<sst xmlns="http://schemas.openxmlformats.org/spreadsheetml/2006/main" count="1173" uniqueCount="388">
  <si>
    <t>浜田二中</t>
    <rPh sb="0" eb="2">
      <t>ハマダ</t>
    </rPh>
    <rPh sb="2" eb="3">
      <t>2</t>
    </rPh>
    <rPh sb="3" eb="4">
      <t>チュウ</t>
    </rPh>
    <phoneticPr fontId="2"/>
  </si>
  <si>
    <t>浜田一中</t>
    <rPh sb="0" eb="2">
      <t>ハマダ</t>
    </rPh>
    <rPh sb="2" eb="3">
      <t>1</t>
    </rPh>
    <rPh sb="3" eb="4">
      <t>チュウ</t>
    </rPh>
    <phoneticPr fontId="2"/>
  </si>
  <si>
    <t>浜田三中</t>
    <rPh sb="0" eb="2">
      <t>ハマダ</t>
    </rPh>
    <rPh sb="2" eb="3">
      <t>3</t>
    </rPh>
    <rPh sb="3" eb="4">
      <t>チュウ</t>
    </rPh>
    <phoneticPr fontId="2"/>
  </si>
  <si>
    <t>美都中</t>
    <rPh sb="0" eb="2">
      <t>ミト</t>
    </rPh>
    <rPh sb="2" eb="3">
      <t>チュウ</t>
    </rPh>
    <phoneticPr fontId="2"/>
  </si>
  <si>
    <t>大田三中</t>
    <rPh sb="0" eb="2">
      <t>オオダ</t>
    </rPh>
    <rPh sb="2" eb="3">
      <t>3</t>
    </rPh>
    <rPh sb="3" eb="4">
      <t>チュウ</t>
    </rPh>
    <phoneticPr fontId="2"/>
  </si>
  <si>
    <t>大田一中</t>
    <rPh sb="0" eb="2">
      <t>オオダ</t>
    </rPh>
    <rPh sb="2" eb="3">
      <t>1</t>
    </rPh>
    <rPh sb="3" eb="4">
      <t>チュウ</t>
    </rPh>
    <phoneticPr fontId="2"/>
  </si>
  <si>
    <t>大田二中</t>
    <rPh sb="0" eb="2">
      <t>オオダ</t>
    </rPh>
    <rPh sb="2" eb="3">
      <t>2</t>
    </rPh>
    <rPh sb="3" eb="4">
      <t>チュウ</t>
    </rPh>
    <phoneticPr fontId="2"/>
  </si>
  <si>
    <t>六日市中</t>
    <rPh sb="0" eb="3">
      <t>ムイカイチ</t>
    </rPh>
    <rPh sb="3" eb="4">
      <t>チュウ</t>
    </rPh>
    <phoneticPr fontId="2"/>
  </si>
  <si>
    <t>浜田四中</t>
    <rPh sb="0" eb="2">
      <t>ハマダ</t>
    </rPh>
    <rPh sb="2" eb="3">
      <t>4</t>
    </rPh>
    <rPh sb="3" eb="4">
      <t>チュウ</t>
    </rPh>
    <phoneticPr fontId="2"/>
  </si>
  <si>
    <t>志学中</t>
    <rPh sb="0" eb="2">
      <t>シガク</t>
    </rPh>
    <rPh sb="2" eb="3">
      <t>チュウ</t>
    </rPh>
    <phoneticPr fontId="2"/>
  </si>
  <si>
    <t>邑智中</t>
    <rPh sb="0" eb="2">
      <t>オオチ</t>
    </rPh>
    <rPh sb="2" eb="3">
      <t>チュウ</t>
    </rPh>
    <phoneticPr fontId="2"/>
  </si>
  <si>
    <t>津和野中</t>
    <rPh sb="0" eb="3">
      <t>ツワノ</t>
    </rPh>
    <rPh sb="3" eb="4">
      <t>チュウ</t>
    </rPh>
    <phoneticPr fontId="2"/>
  </si>
  <si>
    <t>益田東中</t>
    <rPh sb="0" eb="2">
      <t>マスダ</t>
    </rPh>
    <rPh sb="2" eb="3">
      <t>ヒガシ</t>
    </rPh>
    <rPh sb="3" eb="4">
      <t>チュウ</t>
    </rPh>
    <phoneticPr fontId="2"/>
  </si>
  <si>
    <t>日原中</t>
    <rPh sb="0" eb="2">
      <t>ニチハラ</t>
    </rPh>
    <rPh sb="2" eb="3">
      <t>チュウ</t>
    </rPh>
    <phoneticPr fontId="2"/>
  </si>
  <si>
    <t>温泉津中</t>
    <rPh sb="0" eb="3">
      <t>ユノツ</t>
    </rPh>
    <rPh sb="3" eb="4">
      <t>チュウ</t>
    </rPh>
    <phoneticPr fontId="2"/>
  </si>
  <si>
    <t>瑞穂中</t>
    <rPh sb="0" eb="2">
      <t>ミズホ</t>
    </rPh>
    <rPh sb="2" eb="3">
      <t>チュウ</t>
    </rPh>
    <phoneticPr fontId="2"/>
  </si>
  <si>
    <t>東陽中</t>
    <rPh sb="0" eb="2">
      <t>トウヨウ</t>
    </rPh>
    <rPh sb="2" eb="3">
      <t>チュウ</t>
    </rPh>
    <phoneticPr fontId="2"/>
  </si>
  <si>
    <t>川本中</t>
    <rPh sb="0" eb="2">
      <t>カワモト</t>
    </rPh>
    <rPh sb="2" eb="3">
      <t>チュウ</t>
    </rPh>
    <phoneticPr fontId="2"/>
  </si>
  <si>
    <t>益田中</t>
    <rPh sb="0" eb="2">
      <t>マスダ</t>
    </rPh>
    <rPh sb="2" eb="3">
      <t>チュウ</t>
    </rPh>
    <phoneticPr fontId="2"/>
  </si>
  <si>
    <t>高津中</t>
    <rPh sb="0" eb="2">
      <t>タカツ</t>
    </rPh>
    <rPh sb="2" eb="3">
      <t>チュウ</t>
    </rPh>
    <phoneticPr fontId="2"/>
  </si>
  <si>
    <t>三隅中</t>
    <rPh sb="0" eb="2">
      <t>ミスミ</t>
    </rPh>
    <rPh sb="2" eb="3">
      <t>チュウ</t>
    </rPh>
    <phoneticPr fontId="2"/>
  </si>
  <si>
    <t>弥栄中</t>
    <rPh sb="0" eb="2">
      <t>ヤサカ</t>
    </rPh>
    <rPh sb="2" eb="3">
      <t>チュウ</t>
    </rPh>
    <phoneticPr fontId="2"/>
  </si>
  <si>
    <t>江津中</t>
    <rPh sb="0" eb="2">
      <t>ゴウツ</t>
    </rPh>
    <rPh sb="2" eb="3">
      <t>チュウ</t>
    </rPh>
    <phoneticPr fontId="2"/>
  </si>
  <si>
    <t>柿木中</t>
    <rPh sb="0" eb="1">
      <t>カキ</t>
    </rPh>
    <rPh sb="1" eb="2">
      <t>キ</t>
    </rPh>
    <rPh sb="2" eb="3">
      <t>チュウ</t>
    </rPh>
    <phoneticPr fontId="2"/>
  </si>
  <si>
    <t>中西中</t>
    <rPh sb="0" eb="2">
      <t>ナカニシ</t>
    </rPh>
    <rPh sb="2" eb="3">
      <t>チュウ</t>
    </rPh>
    <phoneticPr fontId="2"/>
  </si>
  <si>
    <t>学校名</t>
    <rPh sb="0" eb="2">
      <t>ガッコウ</t>
    </rPh>
    <rPh sb="2" eb="3">
      <t>メイ</t>
    </rPh>
    <phoneticPr fontId="2"/>
  </si>
  <si>
    <t>学校名変換表</t>
    <rPh sb="0" eb="2">
      <t>ガッコウ</t>
    </rPh>
    <rPh sb="2" eb="3">
      <t>メイ</t>
    </rPh>
    <rPh sb="3" eb="5">
      <t>ヘンカン</t>
    </rPh>
    <rPh sb="5" eb="6">
      <t>ヒョウ</t>
    </rPh>
    <phoneticPr fontId="2"/>
  </si>
  <si>
    <t>学校番号</t>
    <rPh sb="0" eb="2">
      <t>ガッコウ</t>
    </rPh>
    <rPh sb="2" eb="4">
      <t>バンゴウ</t>
    </rPh>
    <phoneticPr fontId="2"/>
  </si>
  <si>
    <t>NO</t>
    <phoneticPr fontId="2"/>
  </si>
  <si>
    <t>学年</t>
    <rPh sb="0" eb="2">
      <t>ガクネン</t>
    </rPh>
    <phoneticPr fontId="2"/>
  </si>
  <si>
    <t>所属</t>
    <rPh sb="0" eb="2">
      <t>ショゾク</t>
    </rPh>
    <phoneticPr fontId="2"/>
  </si>
  <si>
    <t>　　氏　　　名</t>
    <rPh sb="2" eb="3">
      <t>シ</t>
    </rPh>
    <rPh sb="6" eb="7">
      <t>メイ</t>
    </rPh>
    <phoneticPr fontId="2"/>
  </si>
  <si>
    <t>全男　　　200ｍ</t>
    <rPh sb="0" eb="1">
      <t>ゼン</t>
    </rPh>
    <rPh sb="1" eb="2">
      <t>ダン</t>
    </rPh>
    <phoneticPr fontId="2"/>
  </si>
  <si>
    <t>青陵中</t>
    <rPh sb="0" eb="2">
      <t>セイリョウ</t>
    </rPh>
    <rPh sb="2" eb="3">
      <t>チュウ</t>
    </rPh>
    <phoneticPr fontId="2"/>
  </si>
  <si>
    <t>浜田東中</t>
    <rPh sb="0" eb="2">
      <t>ハマダ</t>
    </rPh>
    <rPh sb="2" eb="3">
      <t>ヒガシ</t>
    </rPh>
    <rPh sb="3" eb="4">
      <t>チュウ</t>
    </rPh>
    <phoneticPr fontId="2"/>
  </si>
  <si>
    <t>蔵木中</t>
    <rPh sb="0" eb="1">
      <t>クラ</t>
    </rPh>
    <rPh sb="1" eb="2">
      <t>キ</t>
    </rPh>
    <rPh sb="2" eb="3">
      <t>チュウ</t>
    </rPh>
    <phoneticPr fontId="2"/>
  </si>
  <si>
    <t>全女　　100mH</t>
    <rPh sb="0" eb="1">
      <t>ゼン</t>
    </rPh>
    <rPh sb="1" eb="2">
      <t>ジョ</t>
    </rPh>
    <phoneticPr fontId="2"/>
  </si>
  <si>
    <t>最高記録</t>
    <rPh sb="0" eb="2">
      <t>サイコウ</t>
    </rPh>
    <rPh sb="2" eb="4">
      <t>キロク</t>
    </rPh>
    <phoneticPr fontId="2"/>
  </si>
  <si>
    <t>○</t>
    <phoneticPr fontId="2"/>
  </si>
  <si>
    <t>全男110mH</t>
    <rPh sb="0" eb="1">
      <t>ゼン</t>
    </rPh>
    <rPh sb="1" eb="2">
      <t>オトコ</t>
    </rPh>
    <phoneticPr fontId="2"/>
  </si>
  <si>
    <t>浜田　太郎</t>
    <rPh sb="0" eb="2">
      <t>ハマダ</t>
    </rPh>
    <rPh sb="3" eb="5">
      <t>タロウ</t>
    </rPh>
    <phoneticPr fontId="2"/>
  </si>
  <si>
    <t>入力例</t>
    <rPh sb="0" eb="2">
      <t>ニュウリョク</t>
    </rPh>
    <rPh sb="2" eb="3">
      <t>レイ</t>
    </rPh>
    <phoneticPr fontId="2"/>
  </si>
  <si>
    <t>Ａ</t>
    <phoneticPr fontId="2"/>
  </si>
  <si>
    <t>参加する種目は、左に○（全角）。最高記録は右隣に入力。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phoneticPr fontId="2"/>
  </si>
  <si>
    <t>全男　　400ｍ</t>
    <rPh sb="0" eb="1">
      <t>ゼン</t>
    </rPh>
    <rPh sb="1" eb="2">
      <t>ダン</t>
    </rPh>
    <phoneticPr fontId="2"/>
  </si>
  <si>
    <t>１男　　　　100ｍ</t>
    <rPh sb="1" eb="2">
      <t>ダン</t>
    </rPh>
    <phoneticPr fontId="2"/>
  </si>
  <si>
    <t>２男　　　100ｍ</t>
    <rPh sb="1" eb="2">
      <t>ダン</t>
    </rPh>
    <phoneticPr fontId="2"/>
  </si>
  <si>
    <t>３男　　　100ｍ</t>
    <rPh sb="1" eb="2">
      <t>ダン</t>
    </rPh>
    <phoneticPr fontId="2"/>
  </si>
  <si>
    <t>全男　　　走高跳</t>
    <rPh sb="0" eb="1">
      <t>ゼン</t>
    </rPh>
    <rPh sb="1" eb="2">
      <t>ダン</t>
    </rPh>
    <rPh sb="5" eb="6">
      <t>ハシ</t>
    </rPh>
    <rPh sb="6" eb="8">
      <t>タカト</t>
    </rPh>
    <phoneticPr fontId="2"/>
  </si>
  <si>
    <t>1m40</t>
    <phoneticPr fontId="2"/>
  </si>
  <si>
    <t>16.57</t>
    <phoneticPr fontId="2"/>
  </si>
  <si>
    <t>11.20.30</t>
    <phoneticPr fontId="2"/>
  </si>
  <si>
    <t>3.20.36</t>
    <phoneticPr fontId="2"/>
  </si>
  <si>
    <t>14.40</t>
    <phoneticPr fontId="2"/>
  </si>
  <si>
    <t>13.20</t>
    <phoneticPr fontId="2"/>
  </si>
  <si>
    <t>15.23</t>
    <phoneticPr fontId="2"/>
  </si>
  <si>
    <t>26.30</t>
    <phoneticPr fontId="2"/>
  </si>
  <si>
    <t>62.27</t>
    <phoneticPr fontId="2"/>
  </si>
  <si>
    <t>１女　　100m</t>
    <rPh sb="1" eb="2">
      <t>オンナ</t>
    </rPh>
    <phoneticPr fontId="2"/>
  </si>
  <si>
    <t>２女　　　100ｍ</t>
    <rPh sb="1" eb="2">
      <t>ジョ</t>
    </rPh>
    <phoneticPr fontId="2"/>
  </si>
  <si>
    <t>３女　　　　　　　　　　　100ｍ</t>
    <rPh sb="1" eb="2">
      <t>ジョ</t>
    </rPh>
    <phoneticPr fontId="2"/>
  </si>
  <si>
    <t>16.20</t>
    <phoneticPr fontId="2"/>
  </si>
  <si>
    <t>○</t>
    <phoneticPr fontId="2"/>
  </si>
  <si>
    <t>15.35</t>
    <phoneticPr fontId="2"/>
  </si>
  <si>
    <t>14.52</t>
    <phoneticPr fontId="2"/>
  </si>
  <si>
    <t>全女　　　　200ｍ</t>
    <rPh sb="0" eb="1">
      <t>ゼン</t>
    </rPh>
    <rPh sb="1" eb="2">
      <t>ジョ</t>
    </rPh>
    <phoneticPr fontId="2"/>
  </si>
  <si>
    <t>28.20</t>
    <phoneticPr fontId="2"/>
  </si>
  <si>
    <t>2.50.20</t>
    <phoneticPr fontId="2"/>
  </si>
  <si>
    <t>全女 　　1500ｍ</t>
    <rPh sb="0" eb="1">
      <t>ゼン</t>
    </rPh>
    <rPh sb="1" eb="2">
      <t>ジョ</t>
    </rPh>
    <phoneticPr fontId="2"/>
  </si>
  <si>
    <t>5.50.25</t>
    <phoneticPr fontId="2"/>
  </si>
  <si>
    <t>18.35</t>
    <phoneticPr fontId="2"/>
  </si>
  <si>
    <t>1m30</t>
    <phoneticPr fontId="2"/>
  </si>
  <si>
    <t>全女　　　　走高跳</t>
    <rPh sb="0" eb="1">
      <t>ゼン</t>
    </rPh>
    <rPh sb="1" eb="2">
      <t>ジョ</t>
    </rPh>
    <rPh sb="6" eb="7">
      <t>ハシ</t>
    </rPh>
    <rPh sb="7" eb="8">
      <t>タカ</t>
    </rPh>
    <rPh sb="8" eb="9">
      <t>ト</t>
    </rPh>
    <phoneticPr fontId="2"/>
  </si>
  <si>
    <t>全女　　　　砲丸投</t>
    <rPh sb="0" eb="1">
      <t>ゼン</t>
    </rPh>
    <rPh sb="1" eb="2">
      <t>ジョ</t>
    </rPh>
    <rPh sb="6" eb="8">
      <t>ホウガン</t>
    </rPh>
    <rPh sb="8" eb="9">
      <t>ナ</t>
    </rPh>
    <phoneticPr fontId="2"/>
  </si>
  <si>
    <t>○</t>
    <phoneticPr fontId="2"/>
  </si>
  <si>
    <t>10m20</t>
    <phoneticPr fontId="2"/>
  </si>
  <si>
    <t>参加種目確認　［自動表示］</t>
    <rPh sb="0" eb="2">
      <t>サンカ</t>
    </rPh>
    <rPh sb="2" eb="4">
      <t>シュモク</t>
    </rPh>
    <rPh sb="4" eb="6">
      <t>カクニン</t>
    </rPh>
    <rPh sb="8" eb="10">
      <t>ジドウ</t>
    </rPh>
    <rPh sb="10" eb="12">
      <t>ヒョウジ</t>
    </rPh>
    <phoneticPr fontId="2"/>
  </si>
  <si>
    <t>2.20.30</t>
    <phoneticPr fontId="2"/>
  </si>
  <si>
    <t>全男        800ｍ</t>
    <rPh sb="0" eb="1">
      <t>ゼン</t>
    </rPh>
    <rPh sb="1" eb="2">
      <t>ダン</t>
    </rPh>
    <phoneticPr fontId="2"/>
  </si>
  <si>
    <t>全男　　1500m</t>
    <rPh sb="0" eb="1">
      <t>ゼン</t>
    </rPh>
    <rPh sb="1" eb="2">
      <t>ダン</t>
    </rPh>
    <phoneticPr fontId="2"/>
  </si>
  <si>
    <t>全男　　3000m</t>
    <rPh sb="0" eb="1">
      <t>ゼン</t>
    </rPh>
    <rPh sb="1" eb="2">
      <t>オトコ</t>
    </rPh>
    <phoneticPr fontId="2"/>
  </si>
  <si>
    <t>全男　400mR</t>
    <rPh sb="0" eb="1">
      <t>ゼン</t>
    </rPh>
    <rPh sb="1" eb="2">
      <t>オトコ</t>
    </rPh>
    <phoneticPr fontId="2"/>
  </si>
  <si>
    <t>全女　　　　800ｍ</t>
    <rPh sb="0" eb="1">
      <t>ゼン</t>
    </rPh>
    <rPh sb="1" eb="2">
      <t>ジョ</t>
    </rPh>
    <phoneticPr fontId="2"/>
  </si>
  <si>
    <t>全女　　　　400MR</t>
    <rPh sb="0" eb="1">
      <t>ゼン</t>
    </rPh>
    <rPh sb="1" eb="2">
      <t>ジョ</t>
    </rPh>
    <phoneticPr fontId="2"/>
  </si>
  <si>
    <t>15m00</t>
    <phoneticPr fontId="2"/>
  </si>
  <si>
    <t>30m00</t>
    <phoneticPr fontId="2"/>
  </si>
  <si>
    <t>error</t>
    <phoneticPr fontId="2"/>
  </si>
  <si>
    <t>ふりがな</t>
    <phoneticPr fontId="2"/>
  </si>
  <si>
    <t>色内の各列の項目に入力してください。</t>
    <rPh sb="0" eb="1">
      <t>イロ</t>
    </rPh>
    <rPh sb="1" eb="2">
      <t>ナイ</t>
    </rPh>
    <rPh sb="3" eb="4">
      <t>カク</t>
    </rPh>
    <rPh sb="4" eb="5">
      <t>レツ</t>
    </rPh>
    <rPh sb="6" eb="8">
      <t>コウモク</t>
    </rPh>
    <rPh sb="9" eb="11">
      <t>ニュウリョク</t>
    </rPh>
    <phoneticPr fontId="2"/>
  </si>
  <si>
    <t>ふりがな</t>
    <phoneticPr fontId="2"/>
  </si>
  <si>
    <t>error</t>
    <phoneticPr fontId="2"/>
  </si>
  <si>
    <t>手順　　１．</t>
    <rPh sb="0" eb="2">
      <t>テジュン</t>
    </rPh>
    <phoneticPr fontId="2"/>
  </si>
  <si>
    <t>３．</t>
    <phoneticPr fontId="2"/>
  </si>
  <si>
    <t>←チーム別（例：Ａ，Ｂ等）</t>
    <rPh sb="4" eb="5">
      <t>ベツ</t>
    </rPh>
    <rPh sb="6" eb="7">
      <t>レイ</t>
    </rPh>
    <rPh sb="11" eb="12">
      <t>トウ</t>
    </rPh>
    <phoneticPr fontId="2"/>
  </si>
  <si>
    <t>←最高記録（例：62.5 半角）</t>
    <rPh sb="1" eb="3">
      <t>サイコウ</t>
    </rPh>
    <rPh sb="3" eb="5">
      <t>キロク</t>
    </rPh>
    <rPh sb="6" eb="7">
      <t>レイ</t>
    </rPh>
    <rPh sb="13" eb="15">
      <t>ハンカク</t>
    </rPh>
    <phoneticPr fontId="2"/>
  </si>
  <si>
    <t>氏　　名</t>
    <rPh sb="0" eb="1">
      <t>シ</t>
    </rPh>
    <rPh sb="3" eb="4">
      <t>メイ</t>
    </rPh>
    <phoneticPr fontId="2"/>
  </si>
  <si>
    <t>２．</t>
    <phoneticPr fontId="2"/>
  </si>
  <si>
    <t>ナンバーカード</t>
    <phoneticPr fontId="2"/>
  </si>
  <si>
    <t>LOC</t>
    <phoneticPr fontId="2"/>
  </si>
  <si>
    <t>チーム</t>
    <phoneticPr fontId="2"/>
  </si>
  <si>
    <t>【１】</t>
    <phoneticPr fontId="2"/>
  </si>
  <si>
    <t>【２】</t>
    <phoneticPr fontId="2"/>
  </si>
  <si>
    <t>【３】</t>
    <phoneticPr fontId="2"/>
  </si>
  <si>
    <t>【４】</t>
    <phoneticPr fontId="2"/>
  </si>
  <si>
    <t>【５】</t>
    <phoneticPr fontId="2"/>
  </si>
  <si>
    <t>【６】</t>
    <phoneticPr fontId="2"/>
  </si>
  <si>
    <t>【７】</t>
    <phoneticPr fontId="2"/>
  </si>
  <si>
    <t>【８】</t>
    <phoneticPr fontId="2"/>
  </si>
  <si>
    <t>【９】</t>
    <phoneticPr fontId="2"/>
  </si>
  <si>
    <t>【１０】</t>
    <phoneticPr fontId="2"/>
  </si>
  <si>
    <t>複数チームの場合は，Ａ、Ｂ・・・　　を，そして，最高記録を入力してください。</t>
    <rPh sb="0" eb="2">
      <t>フクスウ</t>
    </rPh>
    <rPh sb="6" eb="8">
      <t>バアイ</t>
    </rPh>
    <rPh sb="24" eb="26">
      <t>サイコウ</t>
    </rPh>
    <rPh sb="26" eb="28">
      <t>キロク</t>
    </rPh>
    <rPh sb="29" eb="31">
      <t>ニュウリョク</t>
    </rPh>
    <phoneticPr fontId="2"/>
  </si>
  <si>
    <t>手順　１．</t>
    <rPh sb="0" eb="2">
      <t>テジュン</t>
    </rPh>
    <phoneticPr fontId="2"/>
  </si>
  <si>
    <t>　※【リレー種目】　選手名はこのシートに入力。編成は、「リレー申込」シートに入力してください。</t>
    <rPh sb="6" eb="8">
      <t>シュモク</t>
    </rPh>
    <rPh sb="10" eb="13">
      <t>センシュメイ</t>
    </rPh>
    <rPh sb="20" eb="22">
      <t>ニュウリョク</t>
    </rPh>
    <rPh sb="23" eb="25">
      <t>ヘンセイ</t>
    </rPh>
    <rPh sb="31" eb="33">
      <t>モウシコミ</t>
    </rPh>
    <rPh sb="38" eb="40">
      <t>ニュウリョク</t>
    </rPh>
    <phoneticPr fontId="2"/>
  </si>
  <si>
    <t>参加する種目は、左に○（全角）。最高記録は右隣に入力（半角）。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rPh sb="27" eb="29">
      <t>ハンカク</t>
    </rPh>
    <phoneticPr fontId="2"/>
  </si>
  <si>
    <t>　　　Ｃ，Ｈ 列</t>
    <rPh sb="7" eb="8">
      <t>レツ</t>
    </rPh>
    <phoneticPr fontId="2"/>
  </si>
  <si>
    <t>　　　Ｂ，Ｇ 列</t>
    <rPh sb="7" eb="8">
      <t>レツ</t>
    </rPh>
    <phoneticPr fontId="2"/>
  </si>
  <si>
    <t>３．</t>
    <phoneticPr fontId="2"/>
  </si>
  <si>
    <t>ナンバーカード</t>
    <phoneticPr fontId="2"/>
  </si>
  <si>
    <t>LOC</t>
    <phoneticPr fontId="2"/>
  </si>
  <si>
    <t>チーム</t>
    <phoneticPr fontId="2"/>
  </si>
  <si>
    <t>【３】</t>
    <phoneticPr fontId="2"/>
  </si>
  <si>
    <t>は印刷範囲</t>
    <rPh sb="1" eb="3">
      <t>インサツ</t>
    </rPh>
    <rPh sb="3" eb="5">
      <t>ハンイ</t>
    </rPh>
    <phoneticPr fontId="2"/>
  </si>
  <si>
    <t>８０名を超える場合は、ページを複写し、［Ｂ列］の数値を８１～に設定してください。</t>
    <rPh sb="2" eb="3">
      <t>メイ</t>
    </rPh>
    <rPh sb="4" eb="5">
      <t>コ</t>
    </rPh>
    <rPh sb="7" eb="9">
      <t>バアイ</t>
    </rPh>
    <rPh sb="15" eb="17">
      <t>フクシャ</t>
    </rPh>
    <rPh sb="21" eb="22">
      <t>レツ</t>
    </rPh>
    <rPh sb="24" eb="26">
      <t>スウチ</t>
    </rPh>
    <rPh sb="31" eb="33">
      <t>セッテイ</t>
    </rPh>
    <phoneticPr fontId="2"/>
  </si>
  <si>
    <r>
      <t>Worksheets("Sheet1").PageSetup.</t>
    </r>
    <r>
      <rPr>
        <b/>
        <sz val="10"/>
        <rFont val="Arial Unicode MS"/>
        <family val="3"/>
        <charset val="128"/>
      </rPr>
      <t>PrintArea</t>
    </r>
    <r>
      <rPr>
        <sz val="10"/>
        <rFont val="Arial Unicode MS"/>
        <family val="3"/>
        <charset val="128"/>
      </rPr>
      <t xml:space="preserve"> = "$A$1:$C$5"</t>
    </r>
  </si>
  <si>
    <t>受付（　　　　）</t>
    <rPh sb="0" eb="2">
      <t>ウケツケ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</si>
  <si>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</si>
  <si>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申込責任者</t>
    <rPh sb="0" eb="2">
      <t>モウシコミ</t>
    </rPh>
    <rPh sb="2" eb="5">
      <t>セキニンシャ</t>
    </rPh>
    <phoneticPr fontId="2"/>
  </si>
  <si>
    <t>所在地　</t>
    <rPh sb="0" eb="3">
      <t>ショザイチ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</si>
  <si>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</si>
  <si>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申込に関する連絡先電話</t>
    <rPh sb="0" eb="2">
      <t>モウシコミ</t>
    </rPh>
    <rPh sb="3" eb="4">
      <t>カン</t>
    </rPh>
    <rPh sb="6" eb="9">
      <t>レンラクサキ</t>
    </rPh>
    <rPh sb="9" eb="11">
      <t>デンワ</t>
    </rPh>
    <phoneticPr fontId="2"/>
  </si>
  <si>
    <t>所属団体名　</t>
    <rPh sb="0" eb="2">
      <t>ショゾク</t>
    </rPh>
    <rPh sb="2" eb="4">
      <t>ダンタイ</t>
    </rPh>
    <rPh sb="4" eb="5">
      <t>メイ</t>
    </rPh>
    <phoneticPr fontId="2"/>
  </si>
  <si>
    <t>参　　加　　種　　目</t>
    <rPh sb="0" eb="1">
      <t>サン</t>
    </rPh>
    <rPh sb="3" eb="4">
      <t>カ</t>
    </rPh>
    <rPh sb="6" eb="7">
      <t>タネ</t>
    </rPh>
    <rPh sb="9" eb="10">
      <t>メ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</si>
  <si>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</si>
  <si>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個人種目</t>
    <rPh sb="0" eb="2">
      <t>コジン</t>
    </rPh>
    <rPh sb="2" eb="4">
      <t>シュモク</t>
    </rPh>
    <phoneticPr fontId="2"/>
  </si>
  <si>
    <t>チーム名</t>
    <rPh sb="3" eb="4">
      <t>メイ</t>
    </rPh>
    <phoneticPr fontId="2"/>
  </si>
  <si>
    <t>参加料　小計　＜男子＞</t>
    <rPh sb="0" eb="3">
      <t>サンカリョウ</t>
    </rPh>
    <rPh sb="4" eb="6">
      <t>ショウケイ</t>
    </rPh>
    <rPh sb="8" eb="10">
      <t>ダンシ</t>
    </rPh>
    <phoneticPr fontId="2"/>
  </si>
  <si>
    <t>円</t>
    <rPh sb="0" eb="1">
      <t>エン</t>
    </rPh>
    <phoneticPr fontId="2"/>
  </si>
  <si>
    <t>ナンバーカード</t>
    <phoneticPr fontId="2"/>
  </si>
  <si>
    <t>参加料　　　合計　＜男子＞</t>
    <rPh sb="0" eb="3">
      <t>サンカリョウ</t>
    </rPh>
    <rPh sb="6" eb="8">
      <t>ゴウケイ</t>
    </rPh>
    <rPh sb="10" eb="12">
      <t>ダンシ</t>
    </rPh>
    <phoneticPr fontId="2"/>
  </si>
  <si>
    <t>個人　種目数</t>
    <rPh sb="0" eb="2">
      <t>コジン</t>
    </rPh>
    <rPh sb="3" eb="5">
      <t>シュモク</t>
    </rPh>
    <rPh sb="5" eb="6">
      <t>スウ</t>
    </rPh>
    <phoneticPr fontId="2"/>
  </si>
  <si>
    <t>中全男４００ｍリレー</t>
    <rPh sb="0" eb="1">
      <t>チュウ</t>
    </rPh>
    <rPh sb="1" eb="2">
      <t>ゼン</t>
    </rPh>
    <rPh sb="2" eb="3">
      <t>ダン</t>
    </rPh>
    <phoneticPr fontId="2"/>
  </si>
  <si>
    <t>全男　　　　砲丸投 5kg</t>
    <rPh sb="0" eb="1">
      <t>ゼン</t>
    </rPh>
    <rPh sb="1" eb="2">
      <t>ダン</t>
    </rPh>
    <rPh sb="6" eb="8">
      <t>ホウガン</t>
    </rPh>
    <rPh sb="8" eb="9">
      <t>ナ</t>
    </rPh>
    <phoneticPr fontId="2"/>
  </si>
  <si>
    <t>8m00</t>
    <phoneticPr fontId="2"/>
  </si>
  <si>
    <t>中全女４００ｍリレー</t>
    <rPh sb="0" eb="1">
      <t>チュウ</t>
    </rPh>
    <rPh sb="1" eb="2">
      <t>ゼン</t>
    </rPh>
    <rPh sb="2" eb="3">
      <t>オンナ</t>
    </rPh>
    <phoneticPr fontId="2"/>
  </si>
  <si>
    <t>中男　４×１００ｍＲ</t>
    <rPh sb="0" eb="1">
      <t>チュウ</t>
    </rPh>
    <rPh sb="1" eb="2">
      <t>オトコ</t>
    </rPh>
    <phoneticPr fontId="2"/>
  </si>
  <si>
    <t>中女　４×１００ｍＲ</t>
    <rPh sb="0" eb="1">
      <t>チュウ</t>
    </rPh>
    <rPh sb="1" eb="2">
      <t>オンナ</t>
    </rPh>
    <phoneticPr fontId="2"/>
  </si>
  <si>
    <t>申込シートの記入により自動的にここに転記されますので、以下の欄に記入する必要はありません。</t>
    <rPh sb="0" eb="2">
      <t>モウシコミ</t>
    </rPh>
    <rPh sb="6" eb="8">
      <t>キニュウ</t>
    </rPh>
    <rPh sb="11" eb="14">
      <t>ジドウテキ</t>
    </rPh>
    <rPh sb="18" eb="20">
      <t>テンキ</t>
    </rPh>
    <rPh sb="27" eb="29">
      <t>イカ</t>
    </rPh>
    <rPh sb="30" eb="31">
      <t>ラン</t>
    </rPh>
    <rPh sb="32" eb="34">
      <t>キニュウ</t>
    </rPh>
    <rPh sb="36" eb="38">
      <t>ヒツヨウ</t>
    </rPh>
    <phoneticPr fontId="2"/>
  </si>
  <si>
    <t>個人別データは、申込シートの記入により自動的にここに転記されます。</t>
    <rPh sb="0" eb="3">
      <t>コジンベツ</t>
    </rPh>
    <rPh sb="8" eb="10">
      <t>モウシコミ</t>
    </rPh>
    <rPh sb="14" eb="16">
      <t>キニュウ</t>
    </rPh>
    <rPh sb="19" eb="22">
      <t>ジドウテキ</t>
    </rPh>
    <rPh sb="26" eb="28">
      <t>テンキ</t>
    </rPh>
    <phoneticPr fontId="2"/>
  </si>
  <si>
    <t>浜田　花子</t>
    <rPh sb="0" eb="2">
      <t>ハマダ</t>
    </rPh>
    <rPh sb="3" eb="5">
      <t>ハナコ</t>
    </rPh>
    <phoneticPr fontId="2"/>
  </si>
  <si>
    <t>はまだ　はなこ</t>
    <phoneticPr fontId="2"/>
  </si>
  <si>
    <t>はまだ　たろう</t>
    <phoneticPr fontId="2"/>
  </si>
  <si>
    <t>　　学校名，参加種目は、Ｈ列以降の入力により自動表示されます</t>
    <rPh sb="2" eb="5">
      <t>ガッコウメイ</t>
    </rPh>
    <rPh sb="6" eb="8">
      <t>サンカ</t>
    </rPh>
    <rPh sb="8" eb="10">
      <t>シュモク</t>
    </rPh>
    <rPh sb="13" eb="14">
      <t>レツ</t>
    </rPh>
    <rPh sb="14" eb="16">
      <t>イコウ</t>
    </rPh>
    <rPh sb="17" eb="19">
      <t>ニュウリョク</t>
    </rPh>
    <rPh sb="22" eb="24">
      <t>ジドウ</t>
    </rPh>
    <rPh sb="24" eb="26">
      <t>ヒョウジ</t>
    </rPh>
    <phoneticPr fontId="2"/>
  </si>
  <si>
    <t>中学女子　４×１００ＭＲ</t>
    <rPh sb="0" eb="2">
      <t>チュウガク</t>
    </rPh>
    <rPh sb="2" eb="4">
      <t>ジョシ</t>
    </rPh>
    <phoneticPr fontId="2"/>
  </si>
  <si>
    <t>内に必要事項を入力してください</t>
    <rPh sb="0" eb="1">
      <t>ナイ</t>
    </rPh>
    <rPh sb="2" eb="4">
      <t>ヒツヨウ</t>
    </rPh>
    <rPh sb="4" eb="6">
      <t>ジコウ</t>
    </rPh>
    <rPh sb="7" eb="9">
      <t>ニュウリョク</t>
    </rPh>
    <phoneticPr fontId="2"/>
  </si>
  <si>
    <t>申込団体名</t>
    <rPh sb="0" eb="2">
      <t>モウシコミ</t>
    </rPh>
    <rPh sb="2" eb="4">
      <t>ダンタイ</t>
    </rPh>
    <rPh sb="4" eb="5">
      <t>メイ</t>
    </rPh>
    <phoneticPr fontId="2"/>
  </si>
  <si>
    <t>連絡先</t>
    <rPh sb="0" eb="3">
      <t>レンラクサキ</t>
    </rPh>
    <phoneticPr fontId="2"/>
  </si>
  <si>
    <t>連絡事項があれば下にご記入ください</t>
    <rPh sb="0" eb="2">
      <t>レンラク</t>
    </rPh>
    <rPh sb="2" eb="4">
      <t>ジコウ</t>
    </rPh>
    <rPh sb="8" eb="9">
      <t>シタ</t>
    </rPh>
    <rPh sb="11" eb="13">
      <t>キニュウ</t>
    </rPh>
    <phoneticPr fontId="2"/>
  </si>
  <si>
    <t>その他　　　　連絡事項</t>
    <rPh sb="2" eb="3">
      <t>タ</t>
    </rPh>
    <rPh sb="7" eb="9">
      <t>レンラク</t>
    </rPh>
    <rPh sb="9" eb="11">
      <t>ジコウ</t>
    </rPh>
    <phoneticPr fontId="2"/>
  </si>
  <si>
    <t>〒</t>
    <phoneticPr fontId="2"/>
  </si>
  <si>
    <t>ＴＥＬ</t>
    <phoneticPr fontId="2"/>
  </si>
  <si>
    <t>申込代表者</t>
    <rPh sb="0" eb="2">
      <t>モウシコミ</t>
    </rPh>
    <rPh sb="2" eb="4">
      <t>ダイヒョウ</t>
    </rPh>
    <rPh sb="4" eb="5">
      <t>シャ</t>
    </rPh>
    <phoneticPr fontId="2"/>
  </si>
  <si>
    <t>住所</t>
    <rPh sb="0" eb="2">
      <t>ジュウショ</t>
    </rPh>
    <phoneticPr fontId="2"/>
  </si>
  <si>
    <t>参加料　小計　＜女子＞</t>
    <rPh sb="0" eb="3">
      <t>サンカリョウ</t>
    </rPh>
    <rPh sb="4" eb="6">
      <t>ショウケイ</t>
    </rPh>
    <rPh sb="8" eb="9">
      <t>オンナ</t>
    </rPh>
    <rPh sb="9" eb="10">
      <t>コ</t>
    </rPh>
    <phoneticPr fontId="2"/>
  </si>
  <si>
    <t>参加料　　　合計　＜女子＞</t>
    <rPh sb="0" eb="3">
      <t>サンカリョウ</t>
    </rPh>
    <rPh sb="6" eb="8">
      <t>ゴウケイ</t>
    </rPh>
    <rPh sb="10" eb="11">
      <t>オンナ</t>
    </rPh>
    <rPh sb="11" eb="12">
      <t>コ</t>
    </rPh>
    <phoneticPr fontId="2"/>
  </si>
  <si>
    <t/>
  </si>
  <si>
    <t>中学校</t>
    <rPh sb="0" eb="1">
      <t>チュウ</t>
    </rPh>
    <rPh sb="1" eb="3">
      <t>ガッコウ</t>
    </rPh>
    <phoneticPr fontId="2"/>
  </si>
  <si>
    <t>携帯</t>
    <rPh sb="0" eb="2">
      <t>ケイタイ</t>
    </rPh>
    <phoneticPr fontId="2"/>
  </si>
  <si>
    <t>全男　　　　ｼﾞｬﾍﾞﾘｯｸ</t>
    <rPh sb="0" eb="1">
      <t>ゼン</t>
    </rPh>
    <rPh sb="1" eb="2">
      <t>ダン</t>
    </rPh>
    <phoneticPr fontId="2"/>
  </si>
  <si>
    <t>全女　　　　ｼﾞｬﾍﾞﾘｯｸ</t>
    <rPh sb="0" eb="1">
      <t>ゼン</t>
    </rPh>
    <rPh sb="1" eb="2">
      <t>ジョ</t>
    </rPh>
    <phoneticPr fontId="2"/>
  </si>
  <si>
    <t>安来一中</t>
    <rPh sb="0" eb="2">
      <t>ヤスギ</t>
    </rPh>
    <rPh sb="2" eb="3">
      <t>1</t>
    </rPh>
    <rPh sb="3" eb="4">
      <t>チュウ</t>
    </rPh>
    <phoneticPr fontId="2"/>
  </si>
  <si>
    <t>安来二中</t>
    <rPh sb="0" eb="2">
      <t>ヤスギ</t>
    </rPh>
    <rPh sb="2" eb="3">
      <t>2</t>
    </rPh>
    <rPh sb="3" eb="4">
      <t>チュウ</t>
    </rPh>
    <phoneticPr fontId="2"/>
  </si>
  <si>
    <t>広瀬中</t>
    <rPh sb="0" eb="2">
      <t>ヒロセ</t>
    </rPh>
    <rPh sb="2" eb="3">
      <t>チュウ</t>
    </rPh>
    <phoneticPr fontId="2"/>
  </si>
  <si>
    <t>安来三中</t>
    <rPh sb="0" eb="2">
      <t>ヤスギ</t>
    </rPh>
    <rPh sb="2" eb="3">
      <t>3</t>
    </rPh>
    <rPh sb="3" eb="4">
      <t>チュウ</t>
    </rPh>
    <phoneticPr fontId="2"/>
  </si>
  <si>
    <t>伯太中</t>
    <rPh sb="0" eb="2">
      <t>ハクタ</t>
    </rPh>
    <rPh sb="2" eb="3">
      <t>チュウ</t>
    </rPh>
    <phoneticPr fontId="2"/>
  </si>
  <si>
    <t>松江一中</t>
    <rPh sb="0" eb="2">
      <t>マツエ</t>
    </rPh>
    <rPh sb="2" eb="3">
      <t>1</t>
    </rPh>
    <rPh sb="3" eb="4">
      <t>チュウ</t>
    </rPh>
    <phoneticPr fontId="2"/>
  </si>
  <si>
    <t>松江二中</t>
    <rPh sb="0" eb="2">
      <t>マツエ</t>
    </rPh>
    <rPh sb="2" eb="3">
      <t>2</t>
    </rPh>
    <rPh sb="3" eb="4">
      <t>チュウ</t>
    </rPh>
    <phoneticPr fontId="2"/>
  </si>
  <si>
    <t>松江四中</t>
    <rPh sb="0" eb="2">
      <t>マツエ</t>
    </rPh>
    <rPh sb="2" eb="3">
      <t>4</t>
    </rPh>
    <rPh sb="3" eb="4">
      <t>チュウ</t>
    </rPh>
    <phoneticPr fontId="2"/>
  </si>
  <si>
    <t>湖南中</t>
    <rPh sb="0" eb="2">
      <t>コナン</t>
    </rPh>
    <rPh sb="2" eb="3">
      <t>チュウ</t>
    </rPh>
    <phoneticPr fontId="2"/>
  </si>
  <si>
    <t>美保関中</t>
    <rPh sb="0" eb="3">
      <t>ミホノセキ</t>
    </rPh>
    <rPh sb="3" eb="4">
      <t>チュウ</t>
    </rPh>
    <phoneticPr fontId="2"/>
  </si>
  <si>
    <t>東出雲中</t>
    <rPh sb="0" eb="1">
      <t>ヒガシ</t>
    </rPh>
    <rPh sb="1" eb="3">
      <t>イズモ</t>
    </rPh>
    <rPh sb="3" eb="4">
      <t>チュウ</t>
    </rPh>
    <phoneticPr fontId="2"/>
  </si>
  <si>
    <t>附属中</t>
    <rPh sb="0" eb="2">
      <t>フゾク</t>
    </rPh>
    <rPh sb="2" eb="3">
      <t>チュウ</t>
    </rPh>
    <phoneticPr fontId="2"/>
  </si>
  <si>
    <t>松江三中</t>
    <rPh sb="0" eb="2">
      <t>マツエ</t>
    </rPh>
    <rPh sb="2" eb="3">
      <t>3</t>
    </rPh>
    <rPh sb="3" eb="4">
      <t>チュウ</t>
    </rPh>
    <phoneticPr fontId="2"/>
  </si>
  <si>
    <t>湖東中</t>
    <rPh sb="0" eb="2">
      <t>コトウ</t>
    </rPh>
    <rPh sb="2" eb="3">
      <t>チュウ</t>
    </rPh>
    <phoneticPr fontId="2"/>
  </si>
  <si>
    <t>本庄中</t>
    <rPh sb="0" eb="2">
      <t>ホンジョウ</t>
    </rPh>
    <rPh sb="2" eb="3">
      <t>チュウ</t>
    </rPh>
    <phoneticPr fontId="2"/>
  </si>
  <si>
    <t>湖北中</t>
    <rPh sb="0" eb="2">
      <t>コホク</t>
    </rPh>
    <rPh sb="2" eb="3">
      <t>チュウ</t>
    </rPh>
    <phoneticPr fontId="2"/>
  </si>
  <si>
    <t>鹿島中</t>
    <rPh sb="0" eb="2">
      <t>カシマ</t>
    </rPh>
    <rPh sb="2" eb="3">
      <t>チュウ</t>
    </rPh>
    <phoneticPr fontId="2"/>
  </si>
  <si>
    <t>島根中</t>
    <rPh sb="0" eb="2">
      <t>シマネ</t>
    </rPh>
    <rPh sb="2" eb="3">
      <t>チュウ</t>
    </rPh>
    <phoneticPr fontId="2"/>
  </si>
  <si>
    <t>八雲中</t>
    <rPh sb="0" eb="2">
      <t>ヤクモ</t>
    </rPh>
    <rPh sb="2" eb="3">
      <t>チュウ</t>
    </rPh>
    <phoneticPr fontId="2"/>
  </si>
  <si>
    <t>玉湯中</t>
    <rPh sb="0" eb="2">
      <t>タマユ</t>
    </rPh>
    <rPh sb="2" eb="3">
      <t>チュウ</t>
    </rPh>
    <phoneticPr fontId="2"/>
  </si>
  <si>
    <t>宍道中</t>
    <rPh sb="0" eb="2">
      <t>シンジ</t>
    </rPh>
    <rPh sb="2" eb="3">
      <t>チュウ</t>
    </rPh>
    <phoneticPr fontId="2"/>
  </si>
  <si>
    <t>八束中</t>
    <rPh sb="0" eb="2">
      <t>ヤツカ</t>
    </rPh>
    <rPh sb="2" eb="3">
      <t>チュウ</t>
    </rPh>
    <phoneticPr fontId="2"/>
  </si>
  <si>
    <t>松江ろう学校</t>
    <rPh sb="0" eb="2">
      <t>マツエ</t>
    </rPh>
    <rPh sb="4" eb="6">
      <t>ガッコウ</t>
    </rPh>
    <phoneticPr fontId="2"/>
  </si>
  <si>
    <t>開星中</t>
    <rPh sb="0" eb="1">
      <t>カイ</t>
    </rPh>
    <rPh sb="1" eb="3">
      <t>ホシナカ</t>
    </rPh>
    <phoneticPr fontId="2"/>
  </si>
  <si>
    <t>松徳学院中</t>
    <rPh sb="0" eb="1">
      <t>マツ</t>
    </rPh>
    <rPh sb="1" eb="2">
      <t>トク</t>
    </rPh>
    <rPh sb="2" eb="4">
      <t>ガクイン</t>
    </rPh>
    <rPh sb="4" eb="5">
      <t>チュウ</t>
    </rPh>
    <phoneticPr fontId="2"/>
  </si>
  <si>
    <t>出雲一中</t>
    <rPh sb="0" eb="2">
      <t>イズモ</t>
    </rPh>
    <rPh sb="2" eb="3">
      <t>1</t>
    </rPh>
    <rPh sb="3" eb="4">
      <t>チュウ</t>
    </rPh>
    <phoneticPr fontId="2"/>
  </si>
  <si>
    <t>出雲二中</t>
    <rPh sb="0" eb="2">
      <t>イズモ</t>
    </rPh>
    <rPh sb="2" eb="3">
      <t>2</t>
    </rPh>
    <rPh sb="3" eb="4">
      <t>チュウ</t>
    </rPh>
    <phoneticPr fontId="2"/>
  </si>
  <si>
    <t>出雲三中</t>
    <rPh sb="0" eb="2">
      <t>イズモ</t>
    </rPh>
    <rPh sb="2" eb="3">
      <t>3</t>
    </rPh>
    <rPh sb="3" eb="4">
      <t>チュウ</t>
    </rPh>
    <phoneticPr fontId="2"/>
  </si>
  <si>
    <t>河南中</t>
    <rPh sb="0" eb="2">
      <t>カナン</t>
    </rPh>
    <rPh sb="2" eb="3">
      <t>チュウ</t>
    </rPh>
    <phoneticPr fontId="2"/>
  </si>
  <si>
    <t>浜山中</t>
    <rPh sb="0" eb="2">
      <t>ハマヤマ</t>
    </rPh>
    <rPh sb="2" eb="3">
      <t>チュウ</t>
    </rPh>
    <phoneticPr fontId="2"/>
  </si>
  <si>
    <t>平田中</t>
    <rPh sb="0" eb="2">
      <t>ヒラタ</t>
    </rPh>
    <rPh sb="2" eb="3">
      <t>チュウ</t>
    </rPh>
    <phoneticPr fontId="2"/>
  </si>
  <si>
    <t>旭丘中</t>
    <rPh sb="0" eb="2">
      <t>アサヒガオカ</t>
    </rPh>
    <rPh sb="2" eb="3">
      <t>チュウ</t>
    </rPh>
    <phoneticPr fontId="2"/>
  </si>
  <si>
    <t>大社中</t>
    <rPh sb="0" eb="2">
      <t>タイシャ</t>
    </rPh>
    <rPh sb="2" eb="3">
      <t>チュウ</t>
    </rPh>
    <phoneticPr fontId="2"/>
  </si>
  <si>
    <t>斐川東中</t>
    <rPh sb="0" eb="2">
      <t>ヒカワ</t>
    </rPh>
    <rPh sb="2" eb="3">
      <t>ヒガシ</t>
    </rPh>
    <rPh sb="3" eb="4">
      <t>ナカ</t>
    </rPh>
    <phoneticPr fontId="2"/>
  </si>
  <si>
    <t>斐川西中</t>
    <rPh sb="0" eb="2">
      <t>ヒカワ</t>
    </rPh>
    <rPh sb="2" eb="3">
      <t>ニシ</t>
    </rPh>
    <rPh sb="3" eb="4">
      <t>チュウ</t>
    </rPh>
    <phoneticPr fontId="2"/>
  </si>
  <si>
    <t>多伎中</t>
    <rPh sb="0" eb="2">
      <t>タキ</t>
    </rPh>
    <rPh sb="2" eb="3">
      <t>チュウ</t>
    </rPh>
    <phoneticPr fontId="2"/>
  </si>
  <si>
    <t>湖陵中</t>
    <rPh sb="0" eb="2">
      <t>コリョウ</t>
    </rPh>
    <rPh sb="2" eb="3">
      <t>チュウ</t>
    </rPh>
    <phoneticPr fontId="2"/>
  </si>
  <si>
    <t>南中</t>
    <rPh sb="0" eb="1">
      <t>ミナミ</t>
    </rPh>
    <rPh sb="1" eb="2">
      <t>チュウ</t>
    </rPh>
    <phoneticPr fontId="2"/>
  </si>
  <si>
    <t>佐田中</t>
    <rPh sb="0" eb="2">
      <t>サダ</t>
    </rPh>
    <rPh sb="2" eb="3">
      <t>チュウ</t>
    </rPh>
    <phoneticPr fontId="2"/>
  </si>
  <si>
    <t>光中</t>
    <rPh sb="0" eb="1">
      <t>ヒカリ</t>
    </rPh>
    <rPh sb="1" eb="2">
      <t>チュウ</t>
    </rPh>
    <phoneticPr fontId="2"/>
  </si>
  <si>
    <t>北陵中</t>
    <rPh sb="0" eb="2">
      <t>ホクリョウ</t>
    </rPh>
    <rPh sb="2" eb="3">
      <t>チュウ</t>
    </rPh>
    <phoneticPr fontId="2"/>
  </si>
  <si>
    <t>大東中</t>
    <rPh sb="0" eb="2">
      <t>ダイトウ</t>
    </rPh>
    <rPh sb="2" eb="3">
      <t>チュウ</t>
    </rPh>
    <phoneticPr fontId="2"/>
  </si>
  <si>
    <t>海潮中</t>
    <rPh sb="0" eb="2">
      <t>ウシオ</t>
    </rPh>
    <rPh sb="2" eb="3">
      <t>チュウ</t>
    </rPh>
    <phoneticPr fontId="2"/>
  </si>
  <si>
    <t>加茂中</t>
    <rPh sb="0" eb="2">
      <t>カモ</t>
    </rPh>
    <rPh sb="2" eb="3">
      <t>チュウ</t>
    </rPh>
    <phoneticPr fontId="2"/>
  </si>
  <si>
    <t>木次中</t>
    <rPh sb="0" eb="2">
      <t>キスキ</t>
    </rPh>
    <rPh sb="2" eb="3">
      <t>チュウ</t>
    </rPh>
    <phoneticPr fontId="2"/>
  </si>
  <si>
    <t>三刀屋中</t>
    <rPh sb="0" eb="3">
      <t>ミトヤ</t>
    </rPh>
    <rPh sb="3" eb="4">
      <t>チュウ</t>
    </rPh>
    <phoneticPr fontId="2"/>
  </si>
  <si>
    <t>吉田中</t>
    <rPh sb="0" eb="2">
      <t>ヨシダ</t>
    </rPh>
    <rPh sb="2" eb="3">
      <t>チュウ</t>
    </rPh>
    <phoneticPr fontId="2"/>
  </si>
  <si>
    <t>掛合中</t>
    <rPh sb="0" eb="2">
      <t>カケヤ</t>
    </rPh>
    <rPh sb="2" eb="3">
      <t>チュウ</t>
    </rPh>
    <phoneticPr fontId="2"/>
  </si>
  <si>
    <t>頓原中</t>
    <rPh sb="0" eb="2">
      <t>トンバラ</t>
    </rPh>
    <rPh sb="2" eb="3">
      <t>チュウ</t>
    </rPh>
    <phoneticPr fontId="2"/>
  </si>
  <si>
    <t>赤来中</t>
    <rPh sb="0" eb="2">
      <t>アカギ</t>
    </rPh>
    <rPh sb="2" eb="3">
      <t>チュウ</t>
    </rPh>
    <phoneticPr fontId="2"/>
  </si>
  <si>
    <t>仁多中</t>
    <rPh sb="0" eb="2">
      <t>ニタ</t>
    </rPh>
    <rPh sb="2" eb="3">
      <t>チュウ</t>
    </rPh>
    <phoneticPr fontId="2"/>
  </si>
  <si>
    <t>横田中</t>
    <rPh sb="0" eb="2">
      <t>ヨコタ</t>
    </rPh>
    <rPh sb="2" eb="3">
      <t>チュウ</t>
    </rPh>
    <phoneticPr fontId="2"/>
  </si>
  <si>
    <t>北三瓶中</t>
    <rPh sb="0" eb="1">
      <t>キタ</t>
    </rPh>
    <rPh sb="1" eb="3">
      <t>サンベ</t>
    </rPh>
    <rPh sb="3" eb="4">
      <t>チュウ</t>
    </rPh>
    <phoneticPr fontId="2"/>
  </si>
  <si>
    <t>池田中</t>
    <rPh sb="0" eb="2">
      <t>イケダ</t>
    </rPh>
    <rPh sb="2" eb="3">
      <t>チュウ</t>
    </rPh>
    <phoneticPr fontId="2"/>
  </si>
  <si>
    <t>仁摩中</t>
    <rPh sb="0" eb="2">
      <t>ニマ</t>
    </rPh>
    <rPh sb="2" eb="3">
      <t>チュウ</t>
    </rPh>
    <phoneticPr fontId="2"/>
  </si>
  <si>
    <t>江東中</t>
    <rPh sb="0" eb="2">
      <t>コウトウ</t>
    </rPh>
    <rPh sb="2" eb="3">
      <t>チュウ</t>
    </rPh>
    <phoneticPr fontId="2"/>
  </si>
  <si>
    <t>桜江中</t>
    <rPh sb="0" eb="2">
      <t>サクラエ</t>
    </rPh>
    <rPh sb="2" eb="3">
      <t>チュウ</t>
    </rPh>
    <phoneticPr fontId="2"/>
  </si>
  <si>
    <t>金城中</t>
    <rPh sb="0" eb="2">
      <t>カナギ</t>
    </rPh>
    <rPh sb="2" eb="3">
      <t>チュウ</t>
    </rPh>
    <phoneticPr fontId="2"/>
  </si>
  <si>
    <t>旭中</t>
    <rPh sb="0" eb="1">
      <t>アサヒ</t>
    </rPh>
    <rPh sb="1" eb="2">
      <t>チュウ</t>
    </rPh>
    <phoneticPr fontId="2"/>
  </si>
  <si>
    <t>浜田ろう学校</t>
    <rPh sb="0" eb="2">
      <t>ハマダ</t>
    </rPh>
    <rPh sb="4" eb="6">
      <t>ガッコウ</t>
    </rPh>
    <phoneticPr fontId="2"/>
  </si>
  <si>
    <t>大和中</t>
    <rPh sb="0" eb="2">
      <t>ダイワ</t>
    </rPh>
    <rPh sb="2" eb="3">
      <t>チュウ</t>
    </rPh>
    <phoneticPr fontId="2"/>
  </si>
  <si>
    <t>羽須美中</t>
    <rPh sb="0" eb="3">
      <t>ハスミ</t>
    </rPh>
    <rPh sb="3" eb="4">
      <t>チュウ</t>
    </rPh>
    <phoneticPr fontId="2"/>
  </si>
  <si>
    <t>石見中</t>
    <rPh sb="0" eb="2">
      <t>イワミ</t>
    </rPh>
    <rPh sb="2" eb="3">
      <t>チュウ</t>
    </rPh>
    <phoneticPr fontId="2"/>
  </si>
  <si>
    <t>石見養護学校</t>
    <rPh sb="0" eb="2">
      <t>イワミ</t>
    </rPh>
    <rPh sb="2" eb="4">
      <t>ヨウゴ</t>
    </rPh>
    <rPh sb="4" eb="6">
      <t>ガッコウ</t>
    </rPh>
    <phoneticPr fontId="2"/>
  </si>
  <si>
    <t>真砂中</t>
    <rPh sb="0" eb="2">
      <t>マサゴ</t>
    </rPh>
    <rPh sb="2" eb="3">
      <t>ナカ</t>
    </rPh>
    <phoneticPr fontId="2"/>
  </si>
  <si>
    <t>西南中</t>
    <rPh sb="0" eb="2">
      <t>セイナン</t>
    </rPh>
    <rPh sb="2" eb="3">
      <t>チュウ</t>
    </rPh>
    <phoneticPr fontId="2"/>
  </si>
  <si>
    <t>小野中</t>
    <rPh sb="0" eb="2">
      <t>オノ</t>
    </rPh>
    <rPh sb="2" eb="3">
      <t>チュウ</t>
    </rPh>
    <phoneticPr fontId="2"/>
  </si>
  <si>
    <t>鎌手中</t>
    <rPh sb="0" eb="2">
      <t>カマテ</t>
    </rPh>
    <rPh sb="2" eb="3">
      <t>チュウ</t>
    </rPh>
    <phoneticPr fontId="2"/>
  </si>
  <si>
    <t>匹見中</t>
    <rPh sb="0" eb="2">
      <t>ヒキミ</t>
    </rPh>
    <rPh sb="2" eb="3">
      <t>チュウ</t>
    </rPh>
    <phoneticPr fontId="2"/>
  </si>
  <si>
    <t>木部中</t>
    <rPh sb="0" eb="2">
      <t>キベ</t>
    </rPh>
    <rPh sb="2" eb="3">
      <t>チュウ</t>
    </rPh>
    <phoneticPr fontId="2"/>
  </si>
  <si>
    <t>吉賀中</t>
    <rPh sb="0" eb="1">
      <t>ヨシ</t>
    </rPh>
    <rPh sb="1" eb="2">
      <t>ガ</t>
    </rPh>
    <rPh sb="2" eb="3">
      <t>チュウ</t>
    </rPh>
    <phoneticPr fontId="2"/>
  </si>
  <si>
    <t>海士中</t>
    <rPh sb="0" eb="2">
      <t>アマ</t>
    </rPh>
    <rPh sb="2" eb="3">
      <t>チュウ</t>
    </rPh>
    <phoneticPr fontId="2"/>
  </si>
  <si>
    <t>西ノ島中</t>
    <rPh sb="0" eb="1">
      <t>ニシ</t>
    </rPh>
    <rPh sb="2" eb="3">
      <t>シマ</t>
    </rPh>
    <rPh sb="3" eb="4">
      <t>チュウ</t>
    </rPh>
    <phoneticPr fontId="2"/>
  </si>
  <si>
    <t>知夫中</t>
    <rPh sb="0" eb="2">
      <t>チブ</t>
    </rPh>
    <rPh sb="2" eb="3">
      <t>チュウ</t>
    </rPh>
    <phoneticPr fontId="2"/>
  </si>
  <si>
    <t>西郷中</t>
    <rPh sb="0" eb="2">
      <t>サイゴウ</t>
    </rPh>
    <rPh sb="2" eb="3">
      <t>チュウ</t>
    </rPh>
    <phoneticPr fontId="2"/>
  </si>
  <si>
    <t>西郷南中</t>
    <rPh sb="0" eb="2">
      <t>サイゴウ</t>
    </rPh>
    <rPh sb="2" eb="3">
      <t>ミナミ</t>
    </rPh>
    <rPh sb="3" eb="4">
      <t>チュウ</t>
    </rPh>
    <phoneticPr fontId="2"/>
  </si>
  <si>
    <t>五箇中</t>
    <rPh sb="0" eb="2">
      <t>ゴカ</t>
    </rPh>
    <rPh sb="2" eb="3">
      <t>チュウ</t>
    </rPh>
    <phoneticPr fontId="2"/>
  </si>
  <si>
    <t>都万中</t>
    <rPh sb="0" eb="2">
      <t>ツマ</t>
    </rPh>
    <rPh sb="2" eb="3">
      <t>チュウ</t>
    </rPh>
    <phoneticPr fontId="2"/>
  </si>
  <si>
    <t>安来市立第一中学校</t>
    <rPh sb="0" eb="2">
      <t>ヤスギ</t>
    </rPh>
    <rPh sb="2" eb="4">
      <t>シリツ</t>
    </rPh>
    <rPh sb="4" eb="6">
      <t>ダイイチ</t>
    </rPh>
    <rPh sb="6" eb="9">
      <t>チュウガッコウ</t>
    </rPh>
    <phoneticPr fontId="2"/>
  </si>
  <si>
    <t>安来市立第二中学校</t>
    <rPh sb="0" eb="2">
      <t>ヤスギ</t>
    </rPh>
    <rPh sb="2" eb="4">
      <t>シリツ</t>
    </rPh>
    <rPh sb="4" eb="6">
      <t>ダイニ</t>
    </rPh>
    <rPh sb="6" eb="9">
      <t>チュウガッコウ</t>
    </rPh>
    <phoneticPr fontId="2"/>
  </si>
  <si>
    <t>安来市立広瀬中学校</t>
    <rPh sb="0" eb="2">
      <t>ヤスギ</t>
    </rPh>
    <rPh sb="2" eb="4">
      <t>シリツ</t>
    </rPh>
    <rPh sb="4" eb="6">
      <t>ヒロセ</t>
    </rPh>
    <rPh sb="6" eb="7">
      <t>チュウ</t>
    </rPh>
    <rPh sb="7" eb="9">
      <t>ガッコウ</t>
    </rPh>
    <phoneticPr fontId="2"/>
  </si>
  <si>
    <t>安来市立伯太中学校</t>
    <rPh sb="0" eb="2">
      <t>ヤスギ</t>
    </rPh>
    <rPh sb="2" eb="4">
      <t>シリツ</t>
    </rPh>
    <rPh sb="4" eb="6">
      <t>ハクタ</t>
    </rPh>
    <rPh sb="6" eb="9">
      <t>チュウガッコウ</t>
    </rPh>
    <phoneticPr fontId="2"/>
  </si>
  <si>
    <t>松江市立第一中学校</t>
    <rPh sb="0" eb="2">
      <t>マツエ</t>
    </rPh>
    <rPh sb="2" eb="4">
      <t>シリツ</t>
    </rPh>
    <rPh sb="4" eb="6">
      <t>ダイイチ</t>
    </rPh>
    <rPh sb="6" eb="9">
      <t>チュウガッコウ</t>
    </rPh>
    <phoneticPr fontId="2"/>
  </si>
  <si>
    <t>松江市立第二中学校</t>
    <rPh sb="0" eb="2">
      <t>マツエ</t>
    </rPh>
    <rPh sb="2" eb="4">
      <t>シリツ</t>
    </rPh>
    <rPh sb="4" eb="6">
      <t>ダイニ</t>
    </rPh>
    <rPh sb="6" eb="9">
      <t>チュウガッコウ</t>
    </rPh>
    <phoneticPr fontId="2"/>
  </si>
  <si>
    <t>松江市立第四中学校</t>
    <rPh sb="0" eb="2">
      <t>マツエ</t>
    </rPh>
    <rPh sb="2" eb="4">
      <t>シリツ</t>
    </rPh>
    <rPh sb="4" eb="6">
      <t>ダイヨン</t>
    </rPh>
    <rPh sb="6" eb="9">
      <t>チュウガッコウ</t>
    </rPh>
    <phoneticPr fontId="2"/>
  </si>
  <si>
    <t>松江市立湖南中学校</t>
    <rPh sb="0" eb="2">
      <t>マツエ</t>
    </rPh>
    <rPh sb="2" eb="4">
      <t>シリツ</t>
    </rPh>
    <rPh sb="4" eb="6">
      <t>コナン</t>
    </rPh>
    <rPh sb="6" eb="9">
      <t>チュウガッコウ</t>
    </rPh>
    <phoneticPr fontId="2"/>
  </si>
  <si>
    <t>松江市立美保関中学校</t>
    <rPh sb="0" eb="2">
      <t>マツエ</t>
    </rPh>
    <rPh sb="2" eb="4">
      <t>シリツ</t>
    </rPh>
    <rPh sb="4" eb="7">
      <t>ミホノセキ</t>
    </rPh>
    <rPh sb="7" eb="10">
      <t>チュウガッコウ</t>
    </rPh>
    <phoneticPr fontId="2"/>
  </si>
  <si>
    <t>東出雲町立東出雲中学校</t>
    <rPh sb="0" eb="3">
      <t>ヒガシイズモ</t>
    </rPh>
    <rPh sb="3" eb="4">
      <t>マチ</t>
    </rPh>
    <rPh sb="4" eb="5">
      <t>リツ</t>
    </rPh>
    <rPh sb="5" eb="8">
      <t>ヒガシイズモ</t>
    </rPh>
    <rPh sb="8" eb="11">
      <t>チュウガッコウ</t>
    </rPh>
    <phoneticPr fontId="2"/>
  </si>
  <si>
    <t>島根大学附属中学校</t>
    <rPh sb="0" eb="2">
      <t>シマネ</t>
    </rPh>
    <rPh sb="2" eb="4">
      <t>ダイガク</t>
    </rPh>
    <rPh sb="4" eb="6">
      <t>フゾク</t>
    </rPh>
    <rPh sb="6" eb="9">
      <t>チュウガッコウ</t>
    </rPh>
    <phoneticPr fontId="2"/>
  </si>
  <si>
    <t>松江市立第三中学校</t>
    <rPh sb="0" eb="2">
      <t>マツエ</t>
    </rPh>
    <rPh sb="2" eb="4">
      <t>シリツ</t>
    </rPh>
    <rPh sb="4" eb="6">
      <t>ダイサン</t>
    </rPh>
    <rPh sb="6" eb="9">
      <t>チュウガッコウ</t>
    </rPh>
    <phoneticPr fontId="2"/>
  </si>
  <si>
    <t>松江市立第三中学校</t>
    <rPh sb="0" eb="2">
      <t>マツエ</t>
    </rPh>
    <rPh sb="2" eb="4">
      <t>シリツ</t>
    </rPh>
    <rPh sb="4" eb="6">
      <t>ダイサン</t>
    </rPh>
    <rPh sb="8" eb="9">
      <t>コウ</t>
    </rPh>
    <phoneticPr fontId="2"/>
  </si>
  <si>
    <t>松江市立本庄中学校</t>
    <rPh sb="0" eb="2">
      <t>マツエ</t>
    </rPh>
    <rPh sb="2" eb="4">
      <t>シリツ</t>
    </rPh>
    <rPh sb="4" eb="6">
      <t>ホンジョウ</t>
    </rPh>
    <rPh sb="6" eb="9">
      <t>チュウガッコウ</t>
    </rPh>
    <phoneticPr fontId="2"/>
  </si>
  <si>
    <t>松江市立湖北中学校</t>
    <rPh sb="0" eb="2">
      <t>マツエ</t>
    </rPh>
    <rPh sb="2" eb="4">
      <t>シリツ</t>
    </rPh>
    <rPh sb="4" eb="6">
      <t>コホク</t>
    </rPh>
    <rPh sb="6" eb="9">
      <t>チュウガッコウ</t>
    </rPh>
    <phoneticPr fontId="2"/>
  </si>
  <si>
    <t>松江市立鹿島中学校</t>
    <rPh sb="0" eb="2">
      <t>マツエ</t>
    </rPh>
    <rPh sb="2" eb="4">
      <t>シリツ</t>
    </rPh>
    <rPh sb="4" eb="6">
      <t>カシマ</t>
    </rPh>
    <rPh sb="6" eb="9">
      <t>チュウガッコウ</t>
    </rPh>
    <phoneticPr fontId="2"/>
  </si>
  <si>
    <t>松江市立島根中学校</t>
    <rPh sb="0" eb="2">
      <t>マツエ</t>
    </rPh>
    <rPh sb="2" eb="4">
      <t>シリツ</t>
    </rPh>
    <rPh sb="4" eb="6">
      <t>シマネ</t>
    </rPh>
    <rPh sb="6" eb="9">
      <t>チュウガッコウ</t>
    </rPh>
    <phoneticPr fontId="2"/>
  </si>
  <si>
    <t>松江市立八雲中学校</t>
    <rPh sb="0" eb="2">
      <t>マツエ</t>
    </rPh>
    <rPh sb="2" eb="4">
      <t>シリツ</t>
    </rPh>
    <rPh sb="4" eb="6">
      <t>ヤクモ</t>
    </rPh>
    <rPh sb="6" eb="9">
      <t>チュウガッコウ</t>
    </rPh>
    <phoneticPr fontId="2"/>
  </si>
  <si>
    <t>松江市立玉湯中学校</t>
    <rPh sb="0" eb="2">
      <t>マツエ</t>
    </rPh>
    <rPh sb="2" eb="4">
      <t>シリツ</t>
    </rPh>
    <rPh sb="4" eb="6">
      <t>タマユ</t>
    </rPh>
    <rPh sb="6" eb="9">
      <t>チュウガッコウ</t>
    </rPh>
    <phoneticPr fontId="2"/>
  </si>
  <si>
    <t>松江市立宍道中学校</t>
    <rPh sb="0" eb="2">
      <t>マツエ</t>
    </rPh>
    <rPh sb="2" eb="4">
      <t>シリツ</t>
    </rPh>
    <rPh sb="4" eb="6">
      <t>シンジ</t>
    </rPh>
    <rPh sb="6" eb="9">
      <t>チュウガッコウ</t>
    </rPh>
    <phoneticPr fontId="2"/>
  </si>
  <si>
    <t>松江市立八束中学校</t>
    <rPh sb="0" eb="3">
      <t>マツエシ</t>
    </rPh>
    <rPh sb="3" eb="4">
      <t>タテ</t>
    </rPh>
    <rPh sb="4" eb="6">
      <t>ハチタバ</t>
    </rPh>
    <rPh sb="6" eb="9">
      <t>チュウガッコウ</t>
    </rPh>
    <phoneticPr fontId="2"/>
  </si>
  <si>
    <t>島根県立松江ろう学校</t>
    <rPh sb="0" eb="2">
      <t>シマネ</t>
    </rPh>
    <rPh sb="2" eb="4">
      <t>ケンリツ</t>
    </rPh>
    <rPh sb="4" eb="6">
      <t>マツエ</t>
    </rPh>
    <rPh sb="8" eb="10">
      <t>ガッコウ</t>
    </rPh>
    <phoneticPr fontId="2"/>
  </si>
  <si>
    <t>開星中学校</t>
    <rPh sb="0" eb="1">
      <t>カイ</t>
    </rPh>
    <rPh sb="1" eb="2">
      <t>ホシ</t>
    </rPh>
    <rPh sb="2" eb="5">
      <t>チュウガッコウ</t>
    </rPh>
    <phoneticPr fontId="2"/>
  </si>
  <si>
    <t>松徳学院中学校</t>
    <rPh sb="0" eb="2">
      <t>ショウトク</t>
    </rPh>
    <rPh sb="2" eb="4">
      <t>ガクイン</t>
    </rPh>
    <rPh sb="4" eb="7">
      <t>チュウガッコウ</t>
    </rPh>
    <phoneticPr fontId="2"/>
  </si>
  <si>
    <t>出雲市立第一中学校</t>
    <rPh sb="0" eb="2">
      <t>イズモ</t>
    </rPh>
    <rPh sb="2" eb="4">
      <t>シリツ</t>
    </rPh>
    <rPh sb="4" eb="6">
      <t>ダイイチ</t>
    </rPh>
    <rPh sb="6" eb="9">
      <t>チュウガッコウ</t>
    </rPh>
    <phoneticPr fontId="2"/>
  </si>
  <si>
    <t>出雲市立第二中学校</t>
    <rPh sb="0" eb="2">
      <t>イズモ</t>
    </rPh>
    <rPh sb="2" eb="4">
      <t>シリツ</t>
    </rPh>
    <rPh sb="4" eb="6">
      <t>ダイニ</t>
    </rPh>
    <rPh sb="6" eb="9">
      <t>チュウガッコウ</t>
    </rPh>
    <phoneticPr fontId="2"/>
  </si>
  <si>
    <t>出雲市立第三中学校</t>
    <rPh sb="0" eb="2">
      <t>イズモ</t>
    </rPh>
    <rPh sb="2" eb="4">
      <t>シリツ</t>
    </rPh>
    <rPh sb="4" eb="6">
      <t>ダイサン</t>
    </rPh>
    <rPh sb="6" eb="9">
      <t>チュウガッコウ</t>
    </rPh>
    <phoneticPr fontId="2"/>
  </si>
  <si>
    <t>出雲市立河南中学校</t>
    <rPh sb="0" eb="2">
      <t>イズモ</t>
    </rPh>
    <rPh sb="2" eb="4">
      <t>シリツ</t>
    </rPh>
    <rPh sb="4" eb="6">
      <t>カナン</t>
    </rPh>
    <rPh sb="6" eb="9">
      <t>チュウガッコウ</t>
    </rPh>
    <phoneticPr fontId="2"/>
  </si>
  <si>
    <t>出雲市立浜山中学校</t>
    <rPh sb="0" eb="2">
      <t>イズモ</t>
    </rPh>
    <rPh sb="2" eb="4">
      <t>シリツ</t>
    </rPh>
    <rPh sb="4" eb="6">
      <t>ハマヤマ</t>
    </rPh>
    <rPh sb="6" eb="9">
      <t>チュウガッコウ</t>
    </rPh>
    <phoneticPr fontId="2"/>
  </si>
  <si>
    <t>出雲市立平田中学校</t>
    <rPh sb="0" eb="2">
      <t>イズモ</t>
    </rPh>
    <rPh sb="2" eb="4">
      <t>シリツ</t>
    </rPh>
    <rPh sb="4" eb="6">
      <t>ヒラタ</t>
    </rPh>
    <rPh sb="6" eb="9">
      <t>チュウガッコウ</t>
    </rPh>
    <phoneticPr fontId="2"/>
  </si>
  <si>
    <t>出雲市立旭丘中学校</t>
    <rPh sb="0" eb="2">
      <t>イズモ</t>
    </rPh>
    <rPh sb="2" eb="4">
      <t>シリツ</t>
    </rPh>
    <rPh sb="4" eb="6">
      <t>アサヒガオカ</t>
    </rPh>
    <rPh sb="6" eb="9">
      <t>チュウガッコウ</t>
    </rPh>
    <phoneticPr fontId="2"/>
  </si>
  <si>
    <t>出雲市立大社中学校</t>
    <rPh sb="0" eb="2">
      <t>イズモ</t>
    </rPh>
    <rPh sb="2" eb="4">
      <t>シリツ</t>
    </rPh>
    <rPh sb="4" eb="6">
      <t>タイシャ</t>
    </rPh>
    <rPh sb="6" eb="9">
      <t>チュウガッコウ</t>
    </rPh>
    <phoneticPr fontId="2"/>
  </si>
  <si>
    <t>斐川町立斐川東中学校</t>
    <rPh sb="0" eb="2">
      <t>ヒカワ</t>
    </rPh>
    <rPh sb="2" eb="4">
      <t>チョウリツ</t>
    </rPh>
    <rPh sb="4" eb="6">
      <t>ヒカワ</t>
    </rPh>
    <rPh sb="6" eb="7">
      <t>ヒガシ</t>
    </rPh>
    <rPh sb="7" eb="10">
      <t>チュウガッコウ</t>
    </rPh>
    <phoneticPr fontId="2"/>
  </si>
  <si>
    <t>斐川町立斐川西中学校</t>
    <rPh sb="0" eb="2">
      <t>ヒカワ</t>
    </rPh>
    <rPh sb="2" eb="3">
      <t>マチ</t>
    </rPh>
    <rPh sb="3" eb="4">
      <t>リツ</t>
    </rPh>
    <rPh sb="4" eb="6">
      <t>ヒカワ</t>
    </rPh>
    <rPh sb="6" eb="7">
      <t>ニシ</t>
    </rPh>
    <rPh sb="7" eb="10">
      <t>チュウガッコウ</t>
    </rPh>
    <phoneticPr fontId="2"/>
  </si>
  <si>
    <t>出雲市立多伎中学校</t>
    <rPh sb="0" eb="2">
      <t>イズモ</t>
    </rPh>
    <rPh sb="2" eb="4">
      <t>シリツ</t>
    </rPh>
    <rPh sb="4" eb="6">
      <t>タキ</t>
    </rPh>
    <rPh sb="6" eb="9">
      <t>チュウガッコウ</t>
    </rPh>
    <phoneticPr fontId="2"/>
  </si>
  <si>
    <t>出雲市立湖陵中学校</t>
    <rPh sb="0" eb="2">
      <t>イズモ</t>
    </rPh>
    <rPh sb="2" eb="4">
      <t>シリツ</t>
    </rPh>
    <rPh sb="4" eb="6">
      <t>コリョウ</t>
    </rPh>
    <rPh sb="6" eb="9">
      <t>チュウガッコウ</t>
    </rPh>
    <phoneticPr fontId="2"/>
  </si>
  <si>
    <t>出雲市立南中学校</t>
    <rPh sb="0" eb="2">
      <t>イズモ</t>
    </rPh>
    <rPh sb="2" eb="4">
      <t>シリツ</t>
    </rPh>
    <rPh sb="4" eb="5">
      <t>ミナミ</t>
    </rPh>
    <rPh sb="5" eb="8">
      <t>チュウガッコウ</t>
    </rPh>
    <phoneticPr fontId="2"/>
  </si>
  <si>
    <t>出雲市立佐田中学校</t>
    <rPh sb="0" eb="2">
      <t>イズモ</t>
    </rPh>
    <rPh sb="2" eb="4">
      <t>シリツ</t>
    </rPh>
    <rPh sb="4" eb="6">
      <t>サダ</t>
    </rPh>
    <rPh sb="6" eb="9">
      <t>チュウガッコウ</t>
    </rPh>
    <phoneticPr fontId="2"/>
  </si>
  <si>
    <t>出雲市立光中学校</t>
    <rPh sb="0" eb="2">
      <t>イズモ</t>
    </rPh>
    <rPh sb="2" eb="4">
      <t>シリツ</t>
    </rPh>
    <rPh sb="4" eb="5">
      <t>ヒカリ</t>
    </rPh>
    <rPh sb="5" eb="8">
      <t>チュウガッコウ</t>
    </rPh>
    <phoneticPr fontId="2"/>
  </si>
  <si>
    <t>出雲北陵中学校</t>
    <rPh sb="0" eb="2">
      <t>イズモ</t>
    </rPh>
    <rPh sb="2" eb="4">
      <t>ホクリョウ</t>
    </rPh>
    <rPh sb="4" eb="7">
      <t>チュウガッコウ</t>
    </rPh>
    <phoneticPr fontId="2"/>
  </si>
  <si>
    <t>雲南市立大東中学校</t>
    <rPh sb="0" eb="2">
      <t>ウンナン</t>
    </rPh>
    <rPh sb="2" eb="4">
      <t>シリツ</t>
    </rPh>
    <rPh sb="4" eb="6">
      <t>ダイトウ</t>
    </rPh>
    <rPh sb="6" eb="9">
      <t>チュウガッコウ</t>
    </rPh>
    <phoneticPr fontId="2"/>
  </si>
  <si>
    <t>雲南市立海潮中学校</t>
    <rPh sb="0" eb="2">
      <t>ウンナン</t>
    </rPh>
    <rPh sb="2" eb="4">
      <t>シリツ</t>
    </rPh>
    <rPh sb="4" eb="6">
      <t>ウシオ</t>
    </rPh>
    <rPh sb="6" eb="9">
      <t>チュウガッコウ</t>
    </rPh>
    <phoneticPr fontId="2"/>
  </si>
  <si>
    <t>雲南市立加茂中学校</t>
    <rPh sb="0" eb="3">
      <t>ウンナンシ</t>
    </rPh>
    <rPh sb="3" eb="4">
      <t>リツ</t>
    </rPh>
    <rPh sb="4" eb="6">
      <t>カモ</t>
    </rPh>
    <rPh sb="6" eb="9">
      <t>チュウガッコウ</t>
    </rPh>
    <phoneticPr fontId="2"/>
  </si>
  <si>
    <t>雲南市立木次中学校</t>
    <rPh sb="0" eb="2">
      <t>ウンナン</t>
    </rPh>
    <rPh sb="2" eb="4">
      <t>シリツ</t>
    </rPh>
    <rPh sb="4" eb="6">
      <t>キスキ</t>
    </rPh>
    <rPh sb="6" eb="9">
      <t>チュウガッコウ</t>
    </rPh>
    <phoneticPr fontId="2"/>
  </si>
  <si>
    <t>雲南市立三刀屋中学校</t>
    <rPh sb="0" eb="2">
      <t>ウンナン</t>
    </rPh>
    <rPh sb="2" eb="4">
      <t>シリツ</t>
    </rPh>
    <rPh sb="4" eb="7">
      <t>ミトヤ</t>
    </rPh>
    <rPh sb="7" eb="10">
      <t>チュウガッコウ</t>
    </rPh>
    <phoneticPr fontId="2"/>
  </si>
  <si>
    <t>雲南市立吉田中学校</t>
    <rPh sb="0" eb="2">
      <t>ウンナン</t>
    </rPh>
    <rPh sb="2" eb="4">
      <t>シリツ</t>
    </rPh>
    <rPh sb="4" eb="6">
      <t>ヨシダ</t>
    </rPh>
    <rPh sb="6" eb="9">
      <t>チュウガッコウ</t>
    </rPh>
    <phoneticPr fontId="2"/>
  </si>
  <si>
    <t>雲南市立掛合中学校</t>
    <rPh sb="0" eb="2">
      <t>ウンナン</t>
    </rPh>
    <rPh sb="2" eb="4">
      <t>シリツ</t>
    </rPh>
    <rPh sb="4" eb="6">
      <t>カケヤ</t>
    </rPh>
    <rPh sb="6" eb="9">
      <t>チュウガッコウ</t>
    </rPh>
    <phoneticPr fontId="2"/>
  </si>
  <si>
    <t>飯南町立頓原中学校</t>
    <rPh sb="0" eb="3">
      <t>イイナンチョウ</t>
    </rPh>
    <rPh sb="3" eb="4">
      <t>リツ</t>
    </rPh>
    <rPh sb="4" eb="6">
      <t>トンバラ</t>
    </rPh>
    <rPh sb="6" eb="9">
      <t>チュウガッコウ</t>
    </rPh>
    <phoneticPr fontId="2"/>
  </si>
  <si>
    <t>飯南町立赤来中学校</t>
    <rPh sb="0" eb="2">
      <t>イイナン</t>
    </rPh>
    <rPh sb="2" eb="4">
      <t>チョウリツ</t>
    </rPh>
    <rPh sb="4" eb="6">
      <t>アカギ</t>
    </rPh>
    <rPh sb="6" eb="9">
      <t>チュウガッコウ</t>
    </rPh>
    <phoneticPr fontId="2"/>
  </si>
  <si>
    <t>奥出雲町立仁多中学校</t>
    <rPh sb="0" eb="3">
      <t>オクイズモ</t>
    </rPh>
    <rPh sb="3" eb="5">
      <t>チョウリツ</t>
    </rPh>
    <rPh sb="5" eb="7">
      <t>ニタ</t>
    </rPh>
    <rPh sb="7" eb="10">
      <t>チュウガッコウ</t>
    </rPh>
    <phoneticPr fontId="2"/>
  </si>
  <si>
    <t>奥出雲町立横田中学校</t>
    <rPh sb="0" eb="3">
      <t>オクイズモ</t>
    </rPh>
    <rPh sb="3" eb="5">
      <t>チョウリツ</t>
    </rPh>
    <rPh sb="5" eb="7">
      <t>ヨコタ</t>
    </rPh>
    <rPh sb="7" eb="10">
      <t>チュウガッコウ</t>
    </rPh>
    <phoneticPr fontId="2"/>
  </si>
  <si>
    <t>大田市立第一中学校</t>
    <rPh sb="0" eb="2">
      <t>オオダ</t>
    </rPh>
    <rPh sb="2" eb="4">
      <t>シリツ</t>
    </rPh>
    <rPh sb="4" eb="6">
      <t>ダイイチ</t>
    </rPh>
    <rPh sb="6" eb="9">
      <t>チュウガッコウ</t>
    </rPh>
    <phoneticPr fontId="2"/>
  </si>
  <si>
    <t>大田市立第二中学校</t>
    <rPh sb="0" eb="2">
      <t>オオダ</t>
    </rPh>
    <rPh sb="2" eb="4">
      <t>シリツ</t>
    </rPh>
    <rPh sb="4" eb="6">
      <t>ダイニ</t>
    </rPh>
    <rPh sb="6" eb="9">
      <t>チュウガッコウ</t>
    </rPh>
    <phoneticPr fontId="2"/>
  </si>
  <si>
    <t>大田市立志学中学校</t>
    <rPh sb="0" eb="2">
      <t>オオダ</t>
    </rPh>
    <rPh sb="2" eb="4">
      <t>シリツ</t>
    </rPh>
    <rPh sb="4" eb="6">
      <t>シガク</t>
    </rPh>
    <rPh sb="6" eb="9">
      <t>チュウガッコウ</t>
    </rPh>
    <phoneticPr fontId="2"/>
  </si>
  <si>
    <t>大田市立北三瓶中学校</t>
    <rPh sb="0" eb="2">
      <t>オオダ</t>
    </rPh>
    <rPh sb="2" eb="4">
      <t>シリツ</t>
    </rPh>
    <rPh sb="4" eb="5">
      <t>キタ</t>
    </rPh>
    <rPh sb="5" eb="7">
      <t>サンベ</t>
    </rPh>
    <rPh sb="7" eb="10">
      <t>チュウガッコウ</t>
    </rPh>
    <phoneticPr fontId="2"/>
  </si>
  <si>
    <t>大田市立第三中学校</t>
    <rPh sb="0" eb="2">
      <t>オオダ</t>
    </rPh>
    <rPh sb="2" eb="4">
      <t>シリツ</t>
    </rPh>
    <rPh sb="4" eb="6">
      <t>ダイサン</t>
    </rPh>
    <rPh sb="6" eb="9">
      <t>チュウガッコウ</t>
    </rPh>
    <phoneticPr fontId="2"/>
  </si>
  <si>
    <t>大田市立池田中学校</t>
    <rPh sb="0" eb="2">
      <t>オオダ</t>
    </rPh>
    <rPh sb="2" eb="4">
      <t>シリツ</t>
    </rPh>
    <rPh sb="4" eb="6">
      <t>イケダ</t>
    </rPh>
    <rPh sb="6" eb="9">
      <t>チュウガッコウ</t>
    </rPh>
    <phoneticPr fontId="2"/>
  </si>
  <si>
    <t>大田市立温泉津中学校</t>
    <rPh sb="0" eb="2">
      <t>オオダ</t>
    </rPh>
    <rPh sb="2" eb="4">
      <t>シリツ</t>
    </rPh>
    <rPh sb="4" eb="7">
      <t>ユノツ</t>
    </rPh>
    <rPh sb="7" eb="10">
      <t>チュウガッコウ</t>
    </rPh>
    <phoneticPr fontId="2"/>
  </si>
  <si>
    <t>大田市立仁摩中学校</t>
    <rPh sb="0" eb="2">
      <t>オオダ</t>
    </rPh>
    <rPh sb="2" eb="4">
      <t>シリツ</t>
    </rPh>
    <rPh sb="4" eb="6">
      <t>ニマ</t>
    </rPh>
    <rPh sb="6" eb="9">
      <t>チュウガッコウ</t>
    </rPh>
    <phoneticPr fontId="2"/>
  </si>
  <si>
    <t>江津市立江津中学校</t>
    <rPh sb="0" eb="2">
      <t>ゴウツ</t>
    </rPh>
    <rPh sb="2" eb="4">
      <t>シリツ</t>
    </rPh>
    <rPh sb="4" eb="6">
      <t>ゴウツ</t>
    </rPh>
    <rPh sb="6" eb="9">
      <t>チュウガッコウ</t>
    </rPh>
    <phoneticPr fontId="2"/>
  </si>
  <si>
    <t>江津市立青陵中学校</t>
    <rPh sb="0" eb="2">
      <t>ゴウツ</t>
    </rPh>
    <rPh sb="2" eb="4">
      <t>シリツ</t>
    </rPh>
    <rPh sb="4" eb="6">
      <t>セイリョウ</t>
    </rPh>
    <rPh sb="6" eb="9">
      <t>チュウガッコウ</t>
    </rPh>
    <phoneticPr fontId="2"/>
  </si>
  <si>
    <t>江津市立江東中学校</t>
    <rPh sb="0" eb="2">
      <t>ゴウツ</t>
    </rPh>
    <rPh sb="2" eb="4">
      <t>シリツ</t>
    </rPh>
    <rPh sb="4" eb="6">
      <t>コウトウ</t>
    </rPh>
    <rPh sb="6" eb="9">
      <t>チュウガッコウ</t>
    </rPh>
    <phoneticPr fontId="2"/>
  </si>
  <si>
    <t>江津市立桜江中学校</t>
    <rPh sb="0" eb="2">
      <t>ゴウツ</t>
    </rPh>
    <rPh sb="2" eb="4">
      <t>シリツ</t>
    </rPh>
    <rPh sb="4" eb="6">
      <t>サクラエ</t>
    </rPh>
    <rPh sb="6" eb="9">
      <t>チュウガッコウ</t>
    </rPh>
    <phoneticPr fontId="2"/>
  </si>
  <si>
    <t>浜田市立第一中学校</t>
    <rPh sb="0" eb="2">
      <t>ハマダ</t>
    </rPh>
    <rPh sb="2" eb="4">
      <t>シリツ</t>
    </rPh>
    <rPh sb="4" eb="6">
      <t>ダイイチ</t>
    </rPh>
    <rPh sb="6" eb="9">
      <t>チュウガッコウ</t>
    </rPh>
    <phoneticPr fontId="2"/>
  </si>
  <si>
    <t>浜田市立第二中学校</t>
    <rPh sb="0" eb="2">
      <t>ハマダ</t>
    </rPh>
    <rPh sb="2" eb="4">
      <t>シリツ</t>
    </rPh>
    <rPh sb="4" eb="6">
      <t>ダイニ</t>
    </rPh>
    <rPh sb="6" eb="9">
      <t>チュウガッコウ</t>
    </rPh>
    <phoneticPr fontId="2"/>
  </si>
  <si>
    <t>浜田市立第三中学校</t>
    <rPh sb="0" eb="2">
      <t>ハマダ</t>
    </rPh>
    <rPh sb="2" eb="4">
      <t>シリツ</t>
    </rPh>
    <rPh sb="4" eb="6">
      <t>ダイサン</t>
    </rPh>
    <rPh sb="6" eb="9">
      <t>チュウガッコウ</t>
    </rPh>
    <phoneticPr fontId="2"/>
  </si>
  <si>
    <t>浜田市立第四中学校</t>
    <rPh sb="0" eb="2">
      <t>ハマダ</t>
    </rPh>
    <rPh sb="2" eb="4">
      <t>シリツ</t>
    </rPh>
    <rPh sb="4" eb="6">
      <t>ダイヨン</t>
    </rPh>
    <rPh sb="6" eb="9">
      <t>チュウガッコウ</t>
    </rPh>
    <phoneticPr fontId="2"/>
  </si>
  <si>
    <t>浜田市立浜田東中学校</t>
    <rPh sb="0" eb="2">
      <t>ハマダ</t>
    </rPh>
    <rPh sb="2" eb="4">
      <t>シリツ</t>
    </rPh>
    <rPh sb="4" eb="6">
      <t>ハマダ</t>
    </rPh>
    <rPh sb="6" eb="7">
      <t>ヒガシ</t>
    </rPh>
    <rPh sb="7" eb="10">
      <t>チュウガッコウ</t>
    </rPh>
    <phoneticPr fontId="2"/>
  </si>
  <si>
    <t>浜田市立三隅中学校</t>
    <rPh sb="0" eb="2">
      <t>ハマダ</t>
    </rPh>
    <rPh sb="2" eb="4">
      <t>シリツ</t>
    </rPh>
    <rPh sb="4" eb="6">
      <t>ミスミ</t>
    </rPh>
    <rPh sb="6" eb="9">
      <t>チュウガッコウ</t>
    </rPh>
    <phoneticPr fontId="2"/>
  </si>
  <si>
    <t>浜田市立弥栄中学校</t>
    <rPh sb="0" eb="2">
      <t>ハマダ</t>
    </rPh>
    <rPh sb="2" eb="4">
      <t>シリツ</t>
    </rPh>
    <rPh sb="4" eb="6">
      <t>ヤサカ</t>
    </rPh>
    <rPh sb="6" eb="9">
      <t>チュウガッコウ</t>
    </rPh>
    <phoneticPr fontId="2"/>
  </si>
  <si>
    <t>浜田市立金城中学校</t>
    <rPh sb="0" eb="2">
      <t>ハマダ</t>
    </rPh>
    <rPh sb="2" eb="4">
      <t>シリツ</t>
    </rPh>
    <rPh sb="4" eb="6">
      <t>カナギ</t>
    </rPh>
    <rPh sb="6" eb="9">
      <t>チュウガッコウ</t>
    </rPh>
    <phoneticPr fontId="2"/>
  </si>
  <si>
    <t>浜田市立旭中学校</t>
    <rPh sb="0" eb="2">
      <t>ハマダ</t>
    </rPh>
    <rPh sb="2" eb="4">
      <t>シリツ</t>
    </rPh>
    <rPh sb="4" eb="5">
      <t>アサヒ</t>
    </rPh>
    <rPh sb="5" eb="8">
      <t>チュウガッコウ</t>
    </rPh>
    <phoneticPr fontId="2"/>
  </si>
  <si>
    <t>島根県立浜田ろう学校</t>
    <rPh sb="0" eb="2">
      <t>シマネ</t>
    </rPh>
    <rPh sb="2" eb="4">
      <t>ケンリツ</t>
    </rPh>
    <rPh sb="4" eb="6">
      <t>ハマダ</t>
    </rPh>
    <rPh sb="8" eb="10">
      <t>ガッコウ</t>
    </rPh>
    <phoneticPr fontId="2"/>
  </si>
  <si>
    <t>川本町立川本中学校</t>
    <rPh sb="0" eb="2">
      <t>カワモト</t>
    </rPh>
    <rPh sb="2" eb="3">
      <t>マチ</t>
    </rPh>
    <rPh sb="3" eb="4">
      <t>リツ</t>
    </rPh>
    <rPh sb="4" eb="6">
      <t>カワモト</t>
    </rPh>
    <rPh sb="6" eb="9">
      <t>チュウガッコウ</t>
    </rPh>
    <phoneticPr fontId="2"/>
  </si>
  <si>
    <t>美郷町立邑智中学校</t>
    <rPh sb="0" eb="2">
      <t>ミサト</t>
    </rPh>
    <rPh sb="2" eb="3">
      <t>マチ</t>
    </rPh>
    <rPh sb="3" eb="4">
      <t>リツ</t>
    </rPh>
    <rPh sb="4" eb="6">
      <t>オオチ</t>
    </rPh>
    <rPh sb="6" eb="9">
      <t>チュウガッコウ</t>
    </rPh>
    <phoneticPr fontId="2"/>
  </si>
  <si>
    <t>邑南町立瑞穂中学校</t>
    <rPh sb="0" eb="2">
      <t>オオナン</t>
    </rPh>
    <rPh sb="2" eb="3">
      <t>マチ</t>
    </rPh>
    <rPh sb="3" eb="4">
      <t>リツ</t>
    </rPh>
    <rPh sb="4" eb="6">
      <t>ミズホ</t>
    </rPh>
    <rPh sb="6" eb="9">
      <t>チュウガッコウ</t>
    </rPh>
    <phoneticPr fontId="2"/>
  </si>
  <si>
    <t>美郷町立大和中学校</t>
    <rPh sb="0" eb="2">
      <t>ミサト</t>
    </rPh>
    <rPh sb="2" eb="3">
      <t>マチ</t>
    </rPh>
    <rPh sb="3" eb="4">
      <t>リツ</t>
    </rPh>
    <rPh sb="4" eb="6">
      <t>ダイワ</t>
    </rPh>
    <rPh sb="6" eb="9">
      <t>チュウガッコウ</t>
    </rPh>
    <phoneticPr fontId="2"/>
  </si>
  <si>
    <t>邑南町立羽須美中学校</t>
    <rPh sb="0" eb="2">
      <t>オオナン</t>
    </rPh>
    <rPh sb="2" eb="3">
      <t>マチ</t>
    </rPh>
    <rPh sb="3" eb="4">
      <t>リツ</t>
    </rPh>
    <rPh sb="4" eb="7">
      <t>ハスミ</t>
    </rPh>
    <rPh sb="7" eb="10">
      <t>チュウガッコウ</t>
    </rPh>
    <phoneticPr fontId="2"/>
  </si>
  <si>
    <t>邑南町立石見中学校</t>
    <rPh sb="0" eb="2">
      <t>オオナン</t>
    </rPh>
    <rPh sb="2" eb="3">
      <t>マチ</t>
    </rPh>
    <rPh sb="3" eb="4">
      <t>リツ</t>
    </rPh>
    <rPh sb="4" eb="6">
      <t>イワミ</t>
    </rPh>
    <rPh sb="6" eb="9">
      <t>チュウガッコウ</t>
    </rPh>
    <phoneticPr fontId="2"/>
  </si>
  <si>
    <t>島根県立石見養護学校</t>
    <rPh sb="0" eb="2">
      <t>シマネ</t>
    </rPh>
    <rPh sb="2" eb="4">
      <t>ケンリツ</t>
    </rPh>
    <rPh sb="4" eb="6">
      <t>イワミ</t>
    </rPh>
    <rPh sb="6" eb="8">
      <t>ヨウゴ</t>
    </rPh>
    <rPh sb="8" eb="10">
      <t>ガッコウ</t>
    </rPh>
    <phoneticPr fontId="2"/>
  </si>
  <si>
    <t>益田市立益田中学校</t>
    <rPh sb="0" eb="2">
      <t>マスダ</t>
    </rPh>
    <rPh sb="2" eb="4">
      <t>シリツ</t>
    </rPh>
    <rPh sb="4" eb="6">
      <t>マスダ</t>
    </rPh>
    <rPh sb="6" eb="9">
      <t>チュウガッコウ</t>
    </rPh>
    <phoneticPr fontId="2"/>
  </si>
  <si>
    <t>益田市立益田東中学校</t>
    <rPh sb="0" eb="2">
      <t>マスダ</t>
    </rPh>
    <rPh sb="2" eb="4">
      <t>シリツ</t>
    </rPh>
    <rPh sb="4" eb="6">
      <t>マスダ</t>
    </rPh>
    <rPh sb="6" eb="7">
      <t>ヒガシ</t>
    </rPh>
    <rPh sb="7" eb="10">
      <t>チュウガッコウ</t>
    </rPh>
    <phoneticPr fontId="2"/>
  </si>
  <si>
    <t>益田市立中西中学校</t>
    <rPh sb="0" eb="2">
      <t>マスダ</t>
    </rPh>
    <rPh sb="2" eb="4">
      <t>シリツ</t>
    </rPh>
    <rPh sb="4" eb="6">
      <t>ナカニシ</t>
    </rPh>
    <rPh sb="6" eb="9">
      <t>チュウガッコウ</t>
    </rPh>
    <phoneticPr fontId="2"/>
  </si>
  <si>
    <t>益田市立美都中学校</t>
    <rPh sb="0" eb="2">
      <t>マスダ</t>
    </rPh>
    <rPh sb="2" eb="4">
      <t>シリツ</t>
    </rPh>
    <rPh sb="4" eb="6">
      <t>ミト</t>
    </rPh>
    <rPh sb="6" eb="9">
      <t>チュウガッコウ</t>
    </rPh>
    <phoneticPr fontId="2"/>
  </si>
  <si>
    <t>益田市立横田中学校</t>
    <rPh sb="0" eb="2">
      <t>マスダ</t>
    </rPh>
    <rPh sb="2" eb="4">
      <t>シリツ</t>
    </rPh>
    <rPh sb="4" eb="6">
      <t>ヨコタ</t>
    </rPh>
    <rPh sb="6" eb="9">
      <t>チュウガッコウ</t>
    </rPh>
    <phoneticPr fontId="2"/>
  </si>
  <si>
    <t>益田市立真砂中学校</t>
    <rPh sb="0" eb="2">
      <t>マスダ</t>
    </rPh>
    <rPh sb="2" eb="4">
      <t>シリツ</t>
    </rPh>
    <rPh sb="4" eb="6">
      <t>マサゴ</t>
    </rPh>
    <rPh sb="6" eb="9">
      <t>チュウガッコウ</t>
    </rPh>
    <phoneticPr fontId="2"/>
  </si>
  <si>
    <t>益田市立東陽中学校</t>
    <rPh sb="0" eb="2">
      <t>マスダ</t>
    </rPh>
    <rPh sb="2" eb="4">
      <t>シリツ</t>
    </rPh>
    <rPh sb="4" eb="6">
      <t>トウヨウ</t>
    </rPh>
    <rPh sb="6" eb="9">
      <t>チュウガッコウ</t>
    </rPh>
    <phoneticPr fontId="2"/>
  </si>
  <si>
    <t>益田市立西南中学校</t>
    <rPh sb="0" eb="2">
      <t>マスダ</t>
    </rPh>
    <rPh sb="2" eb="4">
      <t>シリツ</t>
    </rPh>
    <rPh sb="4" eb="6">
      <t>セイナン</t>
    </rPh>
    <rPh sb="6" eb="9">
      <t>チュウガッコウ</t>
    </rPh>
    <phoneticPr fontId="2"/>
  </si>
  <si>
    <t>益田市立高津中学校</t>
    <rPh sb="0" eb="2">
      <t>マスダ</t>
    </rPh>
    <rPh sb="2" eb="4">
      <t>シリツ</t>
    </rPh>
    <rPh sb="4" eb="6">
      <t>タカツ</t>
    </rPh>
    <rPh sb="6" eb="9">
      <t>チュウガッコウ</t>
    </rPh>
    <phoneticPr fontId="2"/>
  </si>
  <si>
    <t>益田市立小野中学校</t>
    <rPh sb="0" eb="2">
      <t>マスダ</t>
    </rPh>
    <rPh sb="2" eb="4">
      <t>シリツ</t>
    </rPh>
    <rPh sb="4" eb="6">
      <t>オノ</t>
    </rPh>
    <rPh sb="6" eb="9">
      <t>チュウガッコウ</t>
    </rPh>
    <phoneticPr fontId="2"/>
  </si>
  <si>
    <t>益田市立鎌手中学校</t>
    <rPh sb="0" eb="2">
      <t>マスダ</t>
    </rPh>
    <rPh sb="2" eb="4">
      <t>シリツ</t>
    </rPh>
    <rPh sb="4" eb="6">
      <t>カマテ</t>
    </rPh>
    <rPh sb="6" eb="9">
      <t>チュウガッコウ</t>
    </rPh>
    <phoneticPr fontId="2"/>
  </si>
  <si>
    <t>益田市立匹見中学校</t>
    <rPh sb="0" eb="2">
      <t>マスダ</t>
    </rPh>
    <rPh sb="2" eb="4">
      <t>シリツ</t>
    </rPh>
    <rPh sb="4" eb="6">
      <t>ヒキミ</t>
    </rPh>
    <rPh sb="6" eb="9">
      <t>チュウガッコウ</t>
    </rPh>
    <phoneticPr fontId="2"/>
  </si>
  <si>
    <t>吉賀町立六日市中学校</t>
    <rPh sb="0" eb="1">
      <t>ヨシ</t>
    </rPh>
    <rPh sb="1" eb="2">
      <t>ガ</t>
    </rPh>
    <rPh sb="2" eb="3">
      <t>マチ</t>
    </rPh>
    <rPh sb="3" eb="4">
      <t>リツ</t>
    </rPh>
    <rPh sb="4" eb="7">
      <t>ムイカイチ</t>
    </rPh>
    <rPh sb="7" eb="10">
      <t>チュウガッコウ</t>
    </rPh>
    <phoneticPr fontId="2"/>
  </si>
  <si>
    <t>吉賀町立柿木中学校</t>
    <rPh sb="0" eb="1">
      <t>ヨシ</t>
    </rPh>
    <rPh sb="1" eb="2">
      <t>ガ</t>
    </rPh>
    <rPh sb="2" eb="3">
      <t>マチ</t>
    </rPh>
    <rPh sb="3" eb="4">
      <t>リツ</t>
    </rPh>
    <rPh sb="4" eb="5">
      <t>カキ</t>
    </rPh>
    <rPh sb="5" eb="6">
      <t>キ</t>
    </rPh>
    <rPh sb="6" eb="9">
      <t>チュウガッコウ</t>
    </rPh>
    <phoneticPr fontId="2"/>
  </si>
  <si>
    <t>津和野町立日原中学校</t>
    <rPh sb="0" eb="3">
      <t>ツワノ</t>
    </rPh>
    <rPh sb="3" eb="4">
      <t>マチ</t>
    </rPh>
    <rPh sb="4" eb="5">
      <t>リツ</t>
    </rPh>
    <rPh sb="5" eb="7">
      <t>ニチハラ</t>
    </rPh>
    <rPh sb="7" eb="10">
      <t>チュウガッコウ</t>
    </rPh>
    <phoneticPr fontId="2"/>
  </si>
  <si>
    <t>吉賀町立蔵木中学校</t>
    <rPh sb="0" eb="1">
      <t>ヨシ</t>
    </rPh>
    <rPh sb="1" eb="2">
      <t>ガ</t>
    </rPh>
    <rPh sb="2" eb="3">
      <t>マチ</t>
    </rPh>
    <rPh sb="3" eb="4">
      <t>リツ</t>
    </rPh>
    <rPh sb="4" eb="5">
      <t>クラ</t>
    </rPh>
    <rPh sb="5" eb="6">
      <t>キ</t>
    </rPh>
    <rPh sb="6" eb="9">
      <t>チュウガッコウ</t>
    </rPh>
    <phoneticPr fontId="2"/>
  </si>
  <si>
    <t>津和野町立木部中学校</t>
    <rPh sb="0" eb="3">
      <t>ツワノ</t>
    </rPh>
    <rPh sb="3" eb="4">
      <t>マチ</t>
    </rPh>
    <rPh sb="4" eb="5">
      <t>リツ</t>
    </rPh>
    <rPh sb="5" eb="7">
      <t>キベ</t>
    </rPh>
    <rPh sb="7" eb="10">
      <t>チュウガッコウ</t>
    </rPh>
    <phoneticPr fontId="2"/>
  </si>
  <si>
    <t>吉賀町立吉賀中学校</t>
    <rPh sb="0" eb="1">
      <t>ヨシ</t>
    </rPh>
    <rPh sb="1" eb="2">
      <t>ガ</t>
    </rPh>
    <rPh sb="2" eb="3">
      <t>マチ</t>
    </rPh>
    <rPh sb="3" eb="4">
      <t>リツ</t>
    </rPh>
    <rPh sb="4" eb="5">
      <t>ヨシ</t>
    </rPh>
    <rPh sb="5" eb="6">
      <t>ガ</t>
    </rPh>
    <rPh sb="6" eb="9">
      <t>チュウガッコウ</t>
    </rPh>
    <phoneticPr fontId="2"/>
  </si>
  <si>
    <t>津和野町立津和野中学校</t>
    <rPh sb="0" eb="3">
      <t>ツワノ</t>
    </rPh>
    <rPh sb="3" eb="4">
      <t>マチ</t>
    </rPh>
    <rPh sb="4" eb="5">
      <t>リツ</t>
    </rPh>
    <rPh sb="5" eb="8">
      <t>ツワノ</t>
    </rPh>
    <rPh sb="8" eb="11">
      <t>チュウガッコウ</t>
    </rPh>
    <phoneticPr fontId="2"/>
  </si>
  <si>
    <t>海士町立海士中学校</t>
    <rPh sb="0" eb="2">
      <t>アマ</t>
    </rPh>
    <rPh sb="2" eb="4">
      <t>チョウリツ</t>
    </rPh>
    <rPh sb="4" eb="6">
      <t>アマ</t>
    </rPh>
    <rPh sb="6" eb="9">
      <t>チュウガッコウ</t>
    </rPh>
    <phoneticPr fontId="2"/>
  </si>
  <si>
    <t>西ノ島町立西ノ島中学校</t>
    <rPh sb="0" eb="1">
      <t>ニシ</t>
    </rPh>
    <rPh sb="2" eb="3">
      <t>シマ</t>
    </rPh>
    <rPh sb="3" eb="4">
      <t>マチ</t>
    </rPh>
    <rPh sb="4" eb="5">
      <t>リツ</t>
    </rPh>
    <rPh sb="5" eb="6">
      <t>ニシ</t>
    </rPh>
    <rPh sb="7" eb="8">
      <t>シマ</t>
    </rPh>
    <rPh sb="8" eb="11">
      <t>チュウガッコウ</t>
    </rPh>
    <phoneticPr fontId="2"/>
  </si>
  <si>
    <t>知夫町立知夫中学校</t>
    <rPh sb="0" eb="2">
      <t>チブ</t>
    </rPh>
    <rPh sb="2" eb="3">
      <t>マチ</t>
    </rPh>
    <rPh sb="3" eb="4">
      <t>リツ</t>
    </rPh>
    <rPh sb="4" eb="6">
      <t>チブ</t>
    </rPh>
    <rPh sb="6" eb="9">
      <t>チュウガッコウ</t>
    </rPh>
    <phoneticPr fontId="2"/>
  </si>
  <si>
    <t>隠岐の島町立西郷中学校</t>
    <rPh sb="0" eb="2">
      <t>オキ</t>
    </rPh>
    <rPh sb="3" eb="4">
      <t>シマ</t>
    </rPh>
    <rPh sb="4" eb="5">
      <t>マチ</t>
    </rPh>
    <rPh sb="5" eb="6">
      <t>リツ</t>
    </rPh>
    <rPh sb="6" eb="8">
      <t>サイゴウ</t>
    </rPh>
    <rPh sb="8" eb="11">
      <t>チュウガッコウ</t>
    </rPh>
    <phoneticPr fontId="2"/>
  </si>
  <si>
    <t>隠岐の島町立西郷南中学校</t>
    <rPh sb="0" eb="2">
      <t>オキ</t>
    </rPh>
    <rPh sb="3" eb="4">
      <t>シマ</t>
    </rPh>
    <rPh sb="4" eb="5">
      <t>マチ</t>
    </rPh>
    <rPh sb="5" eb="6">
      <t>リツ</t>
    </rPh>
    <rPh sb="6" eb="8">
      <t>サイゴウ</t>
    </rPh>
    <rPh sb="8" eb="9">
      <t>ミナミ</t>
    </rPh>
    <rPh sb="9" eb="12">
      <t>チュウガッコウ</t>
    </rPh>
    <phoneticPr fontId="2"/>
  </si>
  <si>
    <t>隠岐の島町立五箇中学校</t>
    <rPh sb="0" eb="2">
      <t>オキ</t>
    </rPh>
    <rPh sb="3" eb="4">
      <t>シマ</t>
    </rPh>
    <rPh sb="4" eb="5">
      <t>マチ</t>
    </rPh>
    <rPh sb="5" eb="6">
      <t>リツ</t>
    </rPh>
    <rPh sb="6" eb="8">
      <t>ゴカ</t>
    </rPh>
    <rPh sb="8" eb="11">
      <t>チュウガッコウ</t>
    </rPh>
    <phoneticPr fontId="2"/>
  </si>
  <si>
    <t>隠岐の島町立都万中学校</t>
    <rPh sb="0" eb="2">
      <t>オキ</t>
    </rPh>
    <rPh sb="3" eb="4">
      <t>シマ</t>
    </rPh>
    <rPh sb="4" eb="5">
      <t>マチ</t>
    </rPh>
    <rPh sb="5" eb="6">
      <t>リツ</t>
    </rPh>
    <rPh sb="6" eb="8">
      <t>ツマ</t>
    </rPh>
    <rPh sb="8" eb="11">
      <t>チュウガッコウ</t>
    </rPh>
    <phoneticPr fontId="2"/>
  </si>
  <si>
    <t>この色のセルは、上記の入力により自動表示されます。</t>
    <rPh sb="2" eb="3">
      <t>イロ</t>
    </rPh>
    <rPh sb="8" eb="10">
      <t>ジョウキ</t>
    </rPh>
    <rPh sb="11" eb="13">
      <t>ニュウリョク</t>
    </rPh>
    <rPh sb="16" eb="18">
      <t>ジドウ</t>
    </rPh>
    <rPh sb="18" eb="20">
      <t>ヒョウジ</t>
    </rPh>
    <phoneticPr fontId="2"/>
  </si>
  <si>
    <t>学校名
　　確認</t>
    <rPh sb="0" eb="3">
      <t>ガッコウメイ</t>
    </rPh>
    <rPh sb="6" eb="8">
      <t>カクニン</t>
    </rPh>
    <phoneticPr fontId="2"/>
  </si>
  <si>
    <t>チーム名→</t>
    <rPh sb="3" eb="4">
      <t>メイ</t>
    </rPh>
    <phoneticPr fontId="2"/>
  </si>
  <si>
    <t>【６】</t>
    <phoneticPr fontId="2"/>
  </si>
  <si>
    <t>【７】</t>
    <phoneticPr fontId="2"/>
  </si>
  <si>
    <t>【８】</t>
    <phoneticPr fontId="2"/>
  </si>
  <si>
    <t>【９】</t>
    <phoneticPr fontId="2"/>
  </si>
  <si>
    <t>【１０】</t>
    <phoneticPr fontId="2"/>
  </si>
  <si>
    <t>とりまとめシートへはこの赤枠の値を複写します。</t>
    <rPh sb="12" eb="13">
      <t>アカ</t>
    </rPh>
    <rPh sb="13" eb="14">
      <t>ワク</t>
    </rPh>
    <rPh sb="15" eb="16">
      <t>アタイ</t>
    </rPh>
    <rPh sb="17" eb="19">
      <t>フクシャ</t>
    </rPh>
    <phoneticPr fontId="2"/>
  </si>
  <si>
    <t>参加料振込日</t>
    <rPh sb="0" eb="3">
      <t>サンカリョウ</t>
    </rPh>
    <rPh sb="3" eb="5">
      <t>フリコミ</t>
    </rPh>
    <rPh sb="5" eb="6">
      <t>ヒ</t>
    </rPh>
    <phoneticPr fontId="2"/>
  </si>
  <si>
    <t>郵便番号</t>
    <rPh sb="0" eb="4">
      <t>ユウビンバンゴウ</t>
    </rPh>
    <phoneticPr fontId="2"/>
  </si>
  <si>
    <t>住所１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</si>
  <si>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</si>
  <si>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</si>
  <si>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</si>
  <si>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雨天中止の場合の連絡のため、　　　　　必ず入力してください。</t>
    <rPh sb="0" eb="2">
      <t>ウテン</t>
    </rPh>
    <rPh sb="2" eb="4">
      <t>チュウシ</t>
    </rPh>
    <rPh sb="5" eb="7">
      <t>バアイ</t>
    </rPh>
    <rPh sb="8" eb="10">
      <t>レンラク</t>
    </rPh>
    <rPh sb="19" eb="20">
      <t>カナラ</t>
    </rPh>
    <rPh sb="21" eb="23">
      <t>ニュウリョク</t>
    </rPh>
    <phoneticPr fontId="2"/>
  </si>
  <si>
    <t>必ず入力してください。（参加料は期日までに必ず振り込んで下さい。）</t>
    <rPh sb="0" eb="1">
      <t>カナラ</t>
    </rPh>
    <rPh sb="2" eb="4">
      <t>ニュウリョク</t>
    </rPh>
    <rPh sb="12" eb="15">
      <t>サンカリョウ</t>
    </rPh>
    <rPh sb="16" eb="18">
      <t>キジツ</t>
    </rPh>
    <rPh sb="21" eb="22">
      <t>カナラ</t>
    </rPh>
    <rPh sb="23" eb="24">
      <t>フ</t>
    </rPh>
    <rPh sb="25" eb="26">
      <t>コ</t>
    </rPh>
    <rPh sb="28" eb="29">
      <t>クダ</t>
    </rPh>
    <phoneticPr fontId="2"/>
  </si>
  <si>
    <t>男女合計金額</t>
    <rPh sb="0" eb="2">
      <t>ダンジョ</t>
    </rPh>
    <rPh sb="2" eb="4">
      <t>ゴウケイ</t>
    </rPh>
    <rPh sb="4" eb="6">
      <t>キンガク</t>
    </rPh>
    <phoneticPr fontId="2"/>
  </si>
  <si>
    <t>参加料</t>
    <rPh sb="0" eb="3">
      <t>サンカリョウ</t>
    </rPh>
    <phoneticPr fontId="2"/>
  </si>
  <si>
    <t>自動計算されます。</t>
    <rPh sb="0" eb="2">
      <t>ジドウ</t>
    </rPh>
    <rPh sb="2" eb="4">
      <t>ケイサン</t>
    </rPh>
    <phoneticPr fontId="2"/>
  </si>
  <si>
    <t>←個人での参加の場合は記入の必要なし</t>
    <rPh sb="1" eb="3">
      <t>コジン</t>
    </rPh>
    <rPh sb="5" eb="7">
      <t>サンカ</t>
    </rPh>
    <rPh sb="8" eb="10">
      <t>バアイ</t>
    </rPh>
    <rPh sb="11" eb="13">
      <t>キニュウ</t>
    </rPh>
    <rPh sb="14" eb="16">
      <t>ヒツヨウ</t>
    </rPh>
    <phoneticPr fontId="2"/>
  </si>
  <si>
    <t>申込代表者　又は申込者</t>
    <rPh sb="0" eb="2">
      <t>モウシコミ</t>
    </rPh>
    <rPh sb="2" eb="5">
      <t>ダイヒョウシャ</t>
    </rPh>
    <rPh sb="6" eb="7">
      <t>マタ</t>
    </rPh>
    <rPh sb="8" eb="10">
      <t>モウシコミ</t>
    </rPh>
    <rPh sb="10" eb="11">
      <t>シャ</t>
    </rPh>
    <phoneticPr fontId="2"/>
  </si>
  <si>
    <t>全男　　　　　　走幅跳</t>
    <rPh sb="0" eb="1">
      <t>ゼン</t>
    </rPh>
    <rPh sb="1" eb="2">
      <t>ダン</t>
    </rPh>
    <rPh sb="8" eb="9">
      <t>ハシ</t>
    </rPh>
    <rPh sb="9" eb="10">
      <t>ハバ</t>
    </rPh>
    <phoneticPr fontId="2"/>
  </si>
  <si>
    <t>4m60</t>
    <phoneticPr fontId="2"/>
  </si>
  <si>
    <t>全女　　　　走幅跳</t>
    <rPh sb="0" eb="1">
      <t>ゼン</t>
    </rPh>
    <rPh sb="1" eb="2">
      <t>ジョ</t>
    </rPh>
    <rPh sb="6" eb="7">
      <t>ソウ</t>
    </rPh>
    <rPh sb="7" eb="8">
      <t>ハバ</t>
    </rPh>
    <rPh sb="8" eb="9">
      <t>ト</t>
    </rPh>
    <phoneticPr fontId="2"/>
  </si>
  <si>
    <t>4m30</t>
    <phoneticPr fontId="2"/>
  </si>
  <si>
    <t>○</t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</si>
  <si>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</si>
  <si>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</si>
  <si>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大会の回数を入力してください　　　以下のシートに反映されます</t>
    <rPh sb="0" eb="2">
      <t>タイカイ</t>
    </rPh>
    <rPh sb="3" eb="5">
      <t>カイスウ</t>
    </rPh>
    <rPh sb="6" eb="8">
      <t>ニュウリョク</t>
    </rPh>
    <rPh sb="17" eb="19">
      <t>イカ</t>
    </rPh>
    <rPh sb="24" eb="26">
      <t>ハンエイ</t>
    </rPh>
    <phoneticPr fontId="2"/>
  </si>
  <si>
    <t>アスリートビブス</t>
    <phoneticPr fontId="2"/>
  </si>
  <si>
    <t>アスリートビブス・氏名・学年を入力 　（学年以外は全角）</t>
    <rPh sb="9" eb="10">
      <t>シ</t>
    </rPh>
    <rPh sb="10" eb="11">
      <t>メイ</t>
    </rPh>
    <rPh sb="12" eb="14">
      <t>ガクネン</t>
    </rPh>
    <rPh sb="15" eb="17">
      <t>ニュウリョク</t>
    </rPh>
    <rPh sb="20" eb="21">
      <t>ガク</t>
    </rPh>
    <rPh sb="21" eb="22">
      <t>ネン</t>
    </rPh>
    <rPh sb="22" eb="24">
      <t>イガイ</t>
    </rPh>
    <rPh sb="25" eb="27">
      <t>ゼンカク</t>
    </rPh>
    <phoneticPr fontId="2"/>
  </si>
  <si>
    <t>選手のアスリートビブス・氏名・ふりがな・学年は「中女申込」シートに入力しておいてください。</t>
    <rPh sb="0" eb="2">
      <t>センシュ</t>
    </rPh>
    <rPh sb="12" eb="14">
      <t>シメイ</t>
    </rPh>
    <rPh sb="20" eb="22">
      <t>ガクネン</t>
    </rPh>
    <rPh sb="24" eb="25">
      <t>チュウ</t>
    </rPh>
    <rPh sb="25" eb="26">
      <t>オンナ</t>
    </rPh>
    <rPh sb="26" eb="28">
      <t>モウシコミ</t>
    </rPh>
    <rPh sb="33" eb="35">
      <t>ニュウリョク</t>
    </rPh>
    <phoneticPr fontId="2"/>
  </si>
  <si>
    <t>内にアスリートビブスを入力してください。（全角文字・数字）　　　　　</t>
    <rPh sb="0" eb="1">
      <t>ナイ</t>
    </rPh>
    <rPh sb="11" eb="13">
      <t>ニュウリョク</t>
    </rPh>
    <rPh sb="21" eb="23">
      <t>ゼンカク</t>
    </rPh>
    <rPh sb="23" eb="25">
      <t>モジ</t>
    </rPh>
    <rPh sb="26" eb="28">
      <t>スウジ</t>
    </rPh>
    <phoneticPr fontId="2"/>
  </si>
  <si>
    <t>選手のアスリートビブス・氏名・ふりがな・学年は「中男申込」シートに入力しておいてください。</t>
    <rPh sb="0" eb="2">
      <t>センシュ</t>
    </rPh>
    <rPh sb="12" eb="14">
      <t>シメイ</t>
    </rPh>
    <rPh sb="20" eb="22">
      <t>ガクネン</t>
    </rPh>
    <rPh sb="24" eb="25">
      <t>チュウ</t>
    </rPh>
    <rPh sb="25" eb="26">
      <t>オトコ</t>
    </rPh>
    <rPh sb="26" eb="28">
      <t>モウシコミ</t>
    </rPh>
    <rPh sb="33" eb="3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</si>
</sst>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&quot;月&quot;d&quot;日&quot;;@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0"/>
      <name val="Arial Unicode MS"/>
      <family val="3"/>
      <charset val="128"/>
    </font>
    <font>
      <sz val="10"/>
      <name val="Arial Unicode MS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 val="double"/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2"/>
      </left>
      <right style="dashed">
        <color indexed="62"/>
      </right>
      <top style="dashed">
        <color indexed="62"/>
      </top>
      <bottom style="dashed">
        <color indexed="62"/>
      </bottom>
      <diagonal/>
    </border>
    <border>
      <left style="dashed">
        <color indexed="62"/>
      </left>
      <right/>
      <top style="dashed">
        <color indexed="62"/>
      </top>
      <bottom/>
      <diagonal/>
    </border>
    <border>
      <left/>
      <right/>
      <top style="dashed">
        <color indexed="62"/>
      </top>
      <bottom/>
      <diagonal/>
    </border>
    <border>
      <left/>
      <right style="dashed">
        <color indexed="62"/>
      </right>
      <top style="dashed">
        <color indexed="62"/>
      </top>
      <bottom/>
      <diagonal/>
    </border>
    <border>
      <left style="dashed">
        <color indexed="62"/>
      </left>
      <right/>
      <top/>
      <bottom/>
      <diagonal/>
    </border>
    <border>
      <left/>
      <right style="dashed">
        <color indexed="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2"/>
      </left>
      <right/>
      <top/>
      <bottom style="dashed">
        <color indexed="62"/>
      </bottom>
      <diagonal/>
    </border>
    <border>
      <left/>
      <right/>
      <top/>
      <bottom style="dashed">
        <color indexed="62"/>
      </bottom>
      <diagonal/>
    </border>
    <border>
      <left/>
      <right style="dashed">
        <color indexed="62"/>
      </right>
      <top/>
      <bottom style="dashed">
        <color indexed="62"/>
      </bottom>
      <diagonal/>
    </border>
    <border>
      <left style="dashed">
        <color indexed="18"/>
      </left>
      <right/>
      <top style="dashed">
        <color indexed="18"/>
      </top>
      <bottom/>
      <diagonal/>
    </border>
    <border>
      <left/>
      <right/>
      <top style="dashed">
        <color indexed="18"/>
      </top>
      <bottom/>
      <diagonal/>
    </border>
    <border>
      <left/>
      <right style="dashed">
        <color indexed="18"/>
      </right>
      <top style="dashed">
        <color indexed="18"/>
      </top>
      <bottom/>
      <diagonal/>
    </border>
    <border>
      <left style="dashed">
        <color indexed="18"/>
      </left>
      <right/>
      <top/>
      <bottom/>
      <diagonal/>
    </border>
    <border>
      <left/>
      <right style="dashed">
        <color indexed="18"/>
      </right>
      <top/>
      <bottom/>
      <diagonal/>
    </border>
    <border>
      <left style="dashed">
        <color indexed="18"/>
      </left>
      <right/>
      <top/>
      <bottom style="dashed">
        <color indexed="18"/>
      </bottom>
      <diagonal/>
    </border>
    <border>
      <left/>
      <right/>
      <top/>
      <bottom style="dashed">
        <color indexed="18"/>
      </bottom>
      <diagonal/>
    </border>
    <border>
      <left/>
      <right style="dashed">
        <color indexed="18"/>
      </right>
      <top/>
      <bottom style="dashed">
        <color indexed="18"/>
      </bottom>
      <diagonal/>
    </border>
    <border>
      <left style="thin">
        <color indexed="64"/>
      </left>
      <right style="dashed">
        <color indexed="1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hair">
        <color indexed="64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thin">
        <color indexed="64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/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/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thin">
        <color indexed="64"/>
      </top>
      <bottom style="thin">
        <color indexed="64"/>
      </bottom>
      <diagonal/>
    </border>
    <border>
      <left style="dashed">
        <color indexed="10"/>
      </left>
      <right style="dashed">
        <color indexed="10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7" borderId="115" applyNumberFormat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" fillId="9" borderId="116" applyNumberFormat="0" applyFont="0" applyAlignment="0" applyProtection="0">
      <alignment vertical="center"/>
    </xf>
    <xf numFmtId="0" fontId="39" fillId="0" borderId="117" applyNumberFormat="0" applyFill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40" borderId="11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9" applyNumberFormat="0" applyFill="0" applyAlignment="0" applyProtection="0">
      <alignment vertical="center"/>
    </xf>
    <xf numFmtId="0" fontId="44" fillId="0" borderId="120" applyNumberFormat="0" applyFill="0" applyAlignment="0" applyProtection="0">
      <alignment vertical="center"/>
    </xf>
    <xf numFmtId="0" fontId="45" fillId="0" borderId="12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22" applyNumberFormat="0" applyFill="0" applyAlignment="0" applyProtection="0">
      <alignment vertical="center"/>
    </xf>
    <xf numFmtId="0" fontId="47" fillId="40" borderId="12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6" borderId="118" applyNumberFormat="0" applyAlignment="0" applyProtection="0">
      <alignment vertical="center"/>
    </xf>
    <xf numFmtId="0" fontId="50" fillId="41" borderId="0" applyNumberFormat="0" applyBorder="0" applyAlignment="0" applyProtection="0">
      <alignment vertical="center"/>
    </xf>
  </cellStyleXfs>
  <cellXfs count="384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1" xfId="0" applyBorder="1"/>
    <xf numFmtId="0" fontId="0" fillId="2" borderId="0" xfId="0" applyFill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5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0" fillId="2" borderId="3" xfId="0" applyFill="1" applyBorder="1"/>
    <xf numFmtId="0" fontId="0" fillId="2" borderId="2" xfId="0" applyFill="1" applyBorder="1"/>
    <xf numFmtId="0" fontId="3" fillId="6" borderId="0" xfId="0" applyFont="1" applyFill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6" borderId="2" xfId="0" applyFill="1" applyBorder="1"/>
    <xf numFmtId="0" fontId="3" fillId="6" borderId="3" xfId="0" applyFont="1" applyFill="1" applyBorder="1" applyAlignment="1">
      <alignment vertical="top" wrapText="1"/>
    </xf>
    <xf numFmtId="0" fontId="3" fillId="6" borderId="2" xfId="0" applyFont="1" applyFill="1" applyBorder="1" applyAlignment="1">
      <alignment vertical="top" wrapText="1"/>
    </xf>
    <xf numFmtId="0" fontId="0" fillId="6" borderId="3" xfId="0" applyFill="1" applyBorder="1"/>
    <xf numFmtId="0" fontId="0" fillId="4" borderId="4" xfId="0" applyFill="1" applyBorder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10" fillId="0" borderId="0" xfId="0" applyFont="1"/>
    <xf numFmtId="0" fontId="0" fillId="2" borderId="0" xfId="0" applyFill="1" applyAlignment="1">
      <alignment horizontal="center" vertical="center"/>
    </xf>
    <xf numFmtId="0" fontId="11" fillId="8" borderId="0" xfId="0" applyFont="1" applyFill="1"/>
    <xf numFmtId="0" fontId="11" fillId="0" borderId="0" xfId="0" applyFont="1"/>
    <xf numFmtId="0" fontId="12" fillId="0" borderId="0" xfId="0" applyFont="1"/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/>
    <xf numFmtId="0" fontId="0" fillId="10" borderId="7" xfId="0" applyFill="1" applyBorder="1"/>
    <xf numFmtId="0" fontId="0" fillId="10" borderId="4" xfId="0" applyFill="1" applyBorder="1"/>
    <xf numFmtId="0" fontId="0" fillId="10" borderId="8" xfId="0" applyFill="1" applyBorder="1"/>
    <xf numFmtId="0" fontId="0" fillId="10" borderId="9" xfId="0" quotePrefix="1" applyFill="1" applyBorder="1"/>
    <xf numFmtId="0" fontId="0" fillId="10" borderId="9" xfId="0" applyFill="1" applyBorder="1"/>
    <xf numFmtId="0" fontId="4" fillId="4" borderId="4" xfId="0" applyFont="1" applyFill="1" applyBorder="1"/>
    <xf numFmtId="0" fontId="0" fillId="4" borderId="10" xfId="0" applyFill="1" applyBorder="1"/>
    <xf numFmtId="49" fontId="0" fillId="8" borderId="11" xfId="0" applyNumberFormat="1" applyFill="1" applyBorder="1" applyAlignment="1">
      <alignment horizontal="center" vertical="center"/>
    </xf>
    <xf numFmtId="49" fontId="0" fillId="8" borderId="12" xfId="0" applyNumberFormat="1" applyFill="1" applyBorder="1" applyAlignment="1">
      <alignment horizontal="center" vertical="center"/>
    </xf>
    <xf numFmtId="49" fontId="0" fillId="8" borderId="13" xfId="0" applyNumberFormat="1" applyFill="1" applyBorder="1" applyAlignment="1">
      <alignment horizontal="center" vertical="center"/>
    </xf>
    <xf numFmtId="49" fontId="0" fillId="8" borderId="14" xfId="0" applyNumberFormat="1" applyFill="1" applyBorder="1" applyAlignment="1">
      <alignment horizontal="center" vertical="center"/>
    </xf>
    <xf numFmtId="49" fontId="0" fillId="8" borderId="14" xfId="0" quotePrefix="1" applyNumberFormat="1" applyFill="1" applyBorder="1" applyAlignment="1">
      <alignment horizontal="center" vertical="center"/>
    </xf>
    <xf numFmtId="49" fontId="4" fillId="8" borderId="13" xfId="0" applyNumberFormat="1" applyFont="1" applyFill="1" applyBorder="1" applyAlignment="1">
      <alignment horizontal="center" vertical="center"/>
    </xf>
    <xf numFmtId="49" fontId="4" fillId="8" borderId="14" xfId="0" applyNumberFormat="1" applyFont="1" applyFill="1" applyBorder="1" applyAlignment="1">
      <alignment horizontal="center" vertical="center"/>
    </xf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0" fillId="8" borderId="12" xfId="0" applyFill="1" applyBorder="1"/>
    <xf numFmtId="0" fontId="0" fillId="8" borderId="14" xfId="0" applyFill="1" applyBorder="1"/>
    <xf numFmtId="0" fontId="0" fillId="8" borderId="24" xfId="0" applyFill="1" applyBorder="1"/>
    <xf numFmtId="0" fontId="0" fillId="8" borderId="25" xfId="0" applyFill="1" applyBorder="1"/>
    <xf numFmtId="0" fontId="0" fillId="8" borderId="26" xfId="0" applyFill="1" applyBorder="1"/>
    <xf numFmtId="0" fontId="0" fillId="8" borderId="27" xfId="0" applyFill="1" applyBorder="1"/>
    <xf numFmtId="0" fontId="0" fillId="8" borderId="28" xfId="0" applyFill="1" applyBorder="1"/>
    <xf numFmtId="0" fontId="0" fillId="8" borderId="29" xfId="0" applyFill="1" applyBorder="1"/>
    <xf numFmtId="0" fontId="0" fillId="8" borderId="30" xfId="0" applyFill="1" applyBorder="1"/>
    <xf numFmtId="0" fontId="0" fillId="8" borderId="31" xfId="0" applyFill="1" applyBorder="1"/>
    <xf numFmtId="0" fontId="0" fillId="8" borderId="32" xfId="0" applyFill="1" applyBorder="1"/>
    <xf numFmtId="49" fontId="0" fillId="4" borderId="12" xfId="0" applyNumberFormat="1" applyFill="1" applyBorder="1" applyAlignment="1">
      <alignment horizontal="center" vertical="center"/>
    </xf>
    <xf numFmtId="49" fontId="0" fillId="4" borderId="14" xfId="0" applyNumberFormat="1" applyFill="1" applyBorder="1" applyAlignment="1">
      <alignment horizontal="center" vertical="center"/>
    </xf>
    <xf numFmtId="49" fontId="0" fillId="8" borderId="33" xfId="0" applyNumberFormat="1" applyFill="1" applyBorder="1" applyAlignment="1">
      <alignment horizontal="center" vertical="center"/>
    </xf>
    <xf numFmtId="49" fontId="0" fillId="8" borderId="26" xfId="0" applyNumberFormat="1" applyFill="1" applyBorder="1" applyAlignment="1">
      <alignment horizontal="center" vertical="center"/>
    </xf>
    <xf numFmtId="49" fontId="0" fillId="4" borderId="26" xfId="0" applyNumberFormat="1" applyFill="1" applyBorder="1" applyAlignment="1">
      <alignment horizontal="center" vertical="center"/>
    </xf>
    <xf numFmtId="49" fontId="0" fillId="8" borderId="34" xfId="0" applyNumberFormat="1" applyFill="1" applyBorder="1" applyAlignment="1">
      <alignment horizontal="center" vertical="center"/>
    </xf>
    <xf numFmtId="49" fontId="0" fillId="8" borderId="30" xfId="0" applyNumberFormat="1" applyFill="1" applyBorder="1" applyAlignment="1">
      <alignment horizontal="center" vertical="center"/>
    </xf>
    <xf numFmtId="49" fontId="0" fillId="4" borderId="30" xfId="0" applyNumberFormat="1" applyFill="1" applyBorder="1" applyAlignment="1">
      <alignment horizontal="center" vertical="center"/>
    </xf>
    <xf numFmtId="49" fontId="0" fillId="8" borderId="35" xfId="0" applyNumberFormat="1" applyFill="1" applyBorder="1" applyAlignment="1">
      <alignment horizontal="center" vertical="center"/>
    </xf>
    <xf numFmtId="49" fontId="0" fillId="8" borderId="24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0" fillId="8" borderId="26" xfId="0" quotePrefix="1" applyNumberFormat="1" applyFill="1" applyBorder="1" applyAlignment="1">
      <alignment horizontal="center" vertical="center"/>
    </xf>
    <xf numFmtId="0" fontId="0" fillId="4" borderId="15" xfId="0" applyFill="1" applyBorder="1"/>
    <xf numFmtId="0" fontId="0" fillId="4" borderId="17" xfId="0" applyFill="1" applyBorder="1"/>
    <xf numFmtId="0" fontId="0" fillId="4" borderId="20" xfId="0" applyFill="1" applyBorder="1"/>
    <xf numFmtId="0" fontId="0" fillId="4" borderId="28" xfId="0" applyFill="1" applyBorder="1"/>
    <xf numFmtId="0" fontId="0" fillId="4" borderId="32" xfId="0" applyFill="1" applyBorder="1"/>
    <xf numFmtId="0" fontId="0" fillId="11" borderId="3" xfId="0" applyFill="1" applyBorder="1"/>
    <xf numFmtId="0" fontId="0" fillId="11" borderId="2" xfId="0" applyFill="1" applyBorder="1"/>
    <xf numFmtId="0" fontId="3" fillId="11" borderId="3" xfId="0" applyFont="1" applyFill="1" applyBorder="1" applyAlignment="1">
      <alignment vertical="top" wrapText="1"/>
    </xf>
    <xf numFmtId="0" fontId="3" fillId="11" borderId="2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top"/>
    </xf>
    <xf numFmtId="0" fontId="13" fillId="2" borderId="3" xfId="0" applyFont="1" applyFill="1" applyBorder="1" applyAlignment="1">
      <alignment vertical="top"/>
    </xf>
    <xf numFmtId="0" fontId="0" fillId="10" borderId="5" xfId="0" applyFill="1" applyBorder="1" applyAlignment="1">
      <alignment vertical="top" wrapText="1"/>
    </xf>
    <xf numFmtId="0" fontId="0" fillId="10" borderId="10" xfId="0" quotePrefix="1" applyFill="1" applyBorder="1" applyAlignment="1">
      <alignment vertical="top" wrapText="1"/>
    </xf>
    <xf numFmtId="0" fontId="0" fillId="10" borderId="10" xfId="0" applyFill="1" applyBorder="1" applyAlignment="1">
      <alignment vertical="top" wrapText="1"/>
    </xf>
    <xf numFmtId="0" fontId="13" fillId="6" borderId="3" xfId="0" applyFont="1" applyFill="1" applyBorder="1" applyAlignment="1">
      <alignment vertical="top"/>
    </xf>
    <xf numFmtId="0" fontId="5" fillId="6" borderId="2" xfId="0" applyFont="1" applyFill="1" applyBorder="1" applyAlignment="1">
      <alignment vertical="top"/>
    </xf>
    <xf numFmtId="0" fontId="0" fillId="6" borderId="0" xfId="0" applyFill="1"/>
    <xf numFmtId="0" fontId="13" fillId="6" borderId="0" xfId="0" applyFont="1" applyFill="1" applyAlignment="1">
      <alignment horizontal="left" vertical="top"/>
    </xf>
    <xf numFmtId="0" fontId="0" fillId="6" borderId="0" xfId="0" applyFill="1" applyAlignment="1">
      <alignment horizontal="center" vertical="center"/>
    </xf>
    <xf numFmtId="0" fontId="0" fillId="3" borderId="3" xfId="0" applyFill="1" applyBorder="1"/>
    <xf numFmtId="0" fontId="0" fillId="3" borderId="2" xfId="0" applyFill="1" applyBorder="1"/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5" fillId="0" borderId="0" xfId="0" applyFont="1"/>
    <xf numFmtId="0" fontId="0" fillId="0" borderId="0" xfId="0" quotePrefix="1" applyAlignment="1">
      <alignment horizontal="right"/>
    </xf>
    <xf numFmtId="0" fontId="5" fillId="8" borderId="14" xfId="0" applyFont="1" applyFill="1" applyBorder="1"/>
    <xf numFmtId="0" fontId="0" fillId="4" borderId="30" xfId="0" applyFill="1" applyBorder="1" applyAlignment="1">
      <alignment horizontal="center"/>
    </xf>
    <xf numFmtId="0" fontId="0" fillId="11" borderId="30" xfId="0" applyFill="1" applyBorder="1"/>
    <xf numFmtId="0" fontId="0" fillId="4" borderId="36" xfId="0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0" fillId="0" borderId="37" xfId="0" applyBorder="1"/>
    <xf numFmtId="0" fontId="18" fillId="0" borderId="0" xfId="0" applyFont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left"/>
    </xf>
    <xf numFmtId="0" fontId="0" fillId="0" borderId="41" xfId="0" applyBorder="1"/>
    <xf numFmtId="0" fontId="19" fillId="0" borderId="0" xfId="0" applyFont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0" xfId="0" applyFont="1"/>
    <xf numFmtId="0" fontId="0" fillId="0" borderId="0" xfId="0" applyAlignment="1">
      <alignment horizontal="center"/>
    </xf>
    <xf numFmtId="0" fontId="0" fillId="0" borderId="42" xfId="0" applyBorder="1" applyAlignment="1">
      <alignment horizontal="center"/>
    </xf>
    <xf numFmtId="0" fontId="0" fillId="0" borderId="42" xfId="0" applyBorder="1"/>
    <xf numFmtId="0" fontId="0" fillId="9" borderId="0" xfId="0" applyFill="1"/>
    <xf numFmtId="0" fontId="0" fillId="9" borderId="0" xfId="0" applyFill="1" applyAlignment="1">
      <alignment horizontal="distributed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43" xfId="0" applyBorder="1" applyAlignment="1">
      <alignment vertical="top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20" fillId="0" borderId="41" xfId="0" applyFont="1" applyBorder="1"/>
    <xf numFmtId="0" fontId="0" fillId="0" borderId="45" xfId="0" applyBorder="1" applyAlignment="1">
      <alignment horizontal="center"/>
    </xf>
    <xf numFmtId="0" fontId="0" fillId="0" borderId="12" xfId="0" applyBorder="1"/>
    <xf numFmtId="0" fontId="3" fillId="0" borderId="16" xfId="0" applyFont="1" applyBorder="1"/>
    <xf numFmtId="0" fontId="0" fillId="0" borderId="4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4" xfId="0" applyBorder="1"/>
    <xf numFmtId="0" fontId="3" fillId="0" borderId="18" xfId="0" applyFont="1" applyBorder="1"/>
    <xf numFmtId="0" fontId="0" fillId="0" borderId="4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51" xfId="0" applyBorder="1" applyAlignment="1">
      <alignment horizontal="center"/>
    </xf>
    <xf numFmtId="0" fontId="0" fillId="0" borderId="24" xfId="0" applyBorder="1"/>
    <xf numFmtId="0" fontId="3" fillId="0" borderId="21" xfId="0" applyFont="1" applyBorder="1"/>
    <xf numFmtId="0" fontId="0" fillId="0" borderId="5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/>
    <xf numFmtId="0" fontId="3" fillId="0" borderId="57" xfId="0" applyFont="1" applyBorder="1"/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3" fillId="6" borderId="0" xfId="0" applyFont="1" applyFill="1" applyAlignment="1">
      <alignment vertical="top" wrapText="1"/>
    </xf>
    <xf numFmtId="0" fontId="6" fillId="0" borderId="0" xfId="0" applyFont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0" fillId="8" borderId="73" xfId="0" applyFill="1" applyBorder="1"/>
    <xf numFmtId="0" fontId="0" fillId="8" borderId="74" xfId="0" applyFill="1" applyBorder="1"/>
    <xf numFmtId="0" fontId="0" fillId="8" borderId="75" xfId="0" applyFill="1" applyBorder="1"/>
    <xf numFmtId="0" fontId="0" fillId="8" borderId="76" xfId="0" applyFill="1" applyBorder="1"/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0" fillId="3" borderId="12" xfId="0" applyFill="1" applyBorder="1"/>
    <xf numFmtId="0" fontId="0" fillId="3" borderId="30" xfId="0" applyFill="1" applyBorder="1"/>
    <xf numFmtId="0" fontId="0" fillId="3" borderId="14" xfId="0" applyFill="1" applyBorder="1"/>
    <xf numFmtId="0" fontId="0" fillId="3" borderId="77" xfId="0" applyFill="1" applyBorder="1"/>
    <xf numFmtId="0" fontId="0" fillId="3" borderId="26" xfId="0" applyFill="1" applyBorder="1"/>
    <xf numFmtId="0" fontId="0" fillId="9" borderId="4" xfId="0" applyFill="1" applyBorder="1"/>
    <xf numFmtId="0" fontId="0" fillId="7" borderId="4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right" vertical="center"/>
    </xf>
    <xf numFmtId="0" fontId="0" fillId="9" borderId="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0" xfId="0" applyFont="1"/>
    <xf numFmtId="0" fontId="3" fillId="10" borderId="78" xfId="0" applyFont="1" applyFill="1" applyBorder="1"/>
    <xf numFmtId="0" fontId="3" fillId="4" borderId="15" xfId="0" applyFont="1" applyFill="1" applyBorder="1"/>
    <xf numFmtId="0" fontId="3" fillId="4" borderId="17" xfId="0" applyFont="1" applyFill="1" applyBorder="1"/>
    <xf numFmtId="0" fontId="3" fillId="4" borderId="28" xfId="0" applyFont="1" applyFill="1" applyBorder="1"/>
    <xf numFmtId="0" fontId="3" fillId="4" borderId="32" xfId="0" applyFont="1" applyFill="1" applyBorder="1"/>
    <xf numFmtId="0" fontId="3" fillId="4" borderId="20" xfId="0" applyFont="1" applyFill="1" applyBorder="1"/>
    <xf numFmtId="0" fontId="5" fillId="4" borderId="14" xfId="0" applyFont="1" applyFill="1" applyBorder="1"/>
    <xf numFmtId="0" fontId="3" fillId="0" borderId="0" xfId="0" applyFont="1" applyAlignment="1">
      <alignment horizontal="center" vertical="top" wrapText="1"/>
    </xf>
    <xf numFmtId="0" fontId="15" fillId="0" borderId="18" xfId="0" applyFont="1" applyBorder="1"/>
    <xf numFmtId="0" fontId="15" fillId="0" borderId="27" xfId="0" applyFont="1" applyBorder="1"/>
    <xf numFmtId="0" fontId="0" fillId="4" borderId="79" xfId="0" applyFill="1" applyBorder="1" applyAlignment="1">
      <alignment horizontal="center"/>
    </xf>
    <xf numFmtId="0" fontId="0" fillId="8" borderId="80" xfId="0" applyFill="1" applyBorder="1" applyAlignment="1">
      <alignment horizontal="center"/>
    </xf>
    <xf numFmtId="0" fontId="0" fillId="8" borderId="81" xfId="0" quotePrefix="1" applyFill="1" applyBorder="1" applyAlignment="1">
      <alignment horizontal="center"/>
    </xf>
    <xf numFmtId="0" fontId="0" fillId="8" borderId="82" xfId="0" applyFill="1" applyBorder="1" applyAlignment="1">
      <alignment horizontal="center"/>
    </xf>
    <xf numFmtId="0" fontId="0" fillId="8" borderId="81" xfId="0" applyFill="1" applyBorder="1" applyAlignment="1">
      <alignment horizontal="center"/>
    </xf>
    <xf numFmtId="0" fontId="0" fillId="8" borderId="83" xfId="0" applyFill="1" applyBorder="1" applyAlignment="1">
      <alignment horizontal="center"/>
    </xf>
    <xf numFmtId="0" fontId="5" fillId="4" borderId="26" xfId="0" applyFont="1" applyFill="1" applyBorder="1"/>
    <xf numFmtId="0" fontId="5" fillId="0" borderId="84" xfId="0" applyFont="1" applyBorder="1"/>
    <xf numFmtId="0" fontId="0" fillId="8" borderId="85" xfId="0" applyFill="1" applyBorder="1" applyAlignment="1">
      <alignment horizontal="center"/>
    </xf>
    <xf numFmtId="0" fontId="15" fillId="2" borderId="86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87" xfId="0" applyFont="1" applyFill="1" applyBorder="1" applyAlignment="1">
      <alignment horizontal="right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78" xfId="0" applyBorder="1"/>
    <xf numFmtId="0" fontId="0" fillId="11" borderId="12" xfId="0" applyFill="1" applyBorder="1"/>
    <xf numFmtId="0" fontId="0" fillId="0" borderId="8" xfId="0" applyBorder="1"/>
    <xf numFmtId="0" fontId="0" fillId="11" borderId="88" xfId="0" applyFill="1" applyBorder="1"/>
    <xf numFmtId="0" fontId="15" fillId="6" borderId="4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center"/>
    </xf>
    <xf numFmtId="0" fontId="15" fillId="6" borderId="86" xfId="0" applyFont="1" applyFill="1" applyBorder="1" applyAlignment="1">
      <alignment horizontal="center"/>
    </xf>
    <xf numFmtId="0" fontId="15" fillId="6" borderId="87" xfId="0" applyFont="1" applyFill="1" applyBorder="1" applyAlignment="1">
      <alignment horizontal="right" vertical="center"/>
    </xf>
    <xf numFmtId="0" fontId="0" fillId="6" borderId="6" xfId="0" applyFill="1" applyBorder="1"/>
    <xf numFmtId="0" fontId="0" fillId="6" borderId="6" xfId="0" applyFill="1" applyBorder="1" applyAlignment="1">
      <alignment horizontal="center"/>
    </xf>
    <xf numFmtId="0" fontId="0" fillId="6" borderId="6" xfId="0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0" fillId="3" borderId="89" xfId="0" applyFill="1" applyBorder="1"/>
    <xf numFmtId="0" fontId="0" fillId="3" borderId="90" xfId="0" applyFill="1" applyBorder="1"/>
    <xf numFmtId="0" fontId="0" fillId="3" borderId="24" xfId="0" applyFill="1" applyBorder="1"/>
    <xf numFmtId="0" fontId="0" fillId="3" borderId="88" xfId="0" applyFill="1" applyBorder="1"/>
    <xf numFmtId="0" fontId="0" fillId="3" borderId="91" xfId="0" applyFill="1" applyBorder="1"/>
    <xf numFmtId="0" fontId="0" fillId="11" borderId="1" xfId="0" applyFill="1" applyBorder="1"/>
    <xf numFmtId="0" fontId="0" fillId="11" borderId="7" xfId="0" applyFill="1" applyBorder="1"/>
    <xf numFmtId="0" fontId="0" fillId="11" borderId="0" xfId="0" applyFill="1"/>
    <xf numFmtId="0" fontId="0" fillId="11" borderId="14" xfId="0" applyFill="1" applyBorder="1"/>
    <xf numFmtId="0" fontId="0" fillId="11" borderId="92" xfId="0" applyFill="1" applyBorder="1"/>
    <xf numFmtId="0" fontId="0" fillId="11" borderId="24" xfId="0" applyFill="1" applyBorder="1"/>
    <xf numFmtId="0" fontId="0" fillId="11" borderId="9" xfId="0" applyFill="1" applyBorder="1"/>
    <xf numFmtId="0" fontId="0" fillId="10" borderId="10" xfId="0" applyFill="1" applyBorder="1" applyAlignment="1">
      <alignment horizontal="center" vertical="top" wrapText="1"/>
    </xf>
    <xf numFmtId="0" fontId="28" fillId="10" borderId="0" xfId="0" applyFont="1" applyFill="1"/>
    <xf numFmtId="0" fontId="28" fillId="5" borderId="0" xfId="0" applyFont="1" applyFill="1"/>
    <xf numFmtId="0" fontId="0" fillId="7" borderId="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29" fillId="0" borderId="0" xfId="0" applyNumberFormat="1" applyFont="1" applyAlignment="1">
      <alignment horizontal="center" vertical="center"/>
    </xf>
    <xf numFmtId="0" fontId="30" fillId="0" borderId="0" xfId="0" applyFont="1"/>
    <xf numFmtId="0" fontId="10" fillId="0" borderId="0" xfId="0" applyFont="1" applyAlignment="1">
      <alignment vertical="center"/>
    </xf>
    <xf numFmtId="0" fontId="0" fillId="7" borderId="4" xfId="0" applyFill="1" applyBorder="1" applyAlignment="1">
      <alignment horizontal="center" vertical="center" wrapText="1"/>
    </xf>
    <xf numFmtId="0" fontId="28" fillId="0" borderId="0" xfId="0" applyFont="1"/>
    <xf numFmtId="0" fontId="32" fillId="0" borderId="0" xfId="0" applyFont="1" applyAlignment="1">
      <alignment horizontal="right"/>
    </xf>
    <xf numFmtId="0" fontId="32" fillId="0" borderId="0" xfId="0" applyFont="1"/>
    <xf numFmtId="0" fontId="33" fillId="42" borderId="4" xfId="0" applyFont="1" applyFill="1" applyBorder="1" applyAlignment="1">
      <alignment horizontal="center"/>
    </xf>
    <xf numFmtId="0" fontId="51" fillId="0" borderId="0" xfId="0" applyFont="1"/>
    <xf numFmtId="0" fontId="20" fillId="0" borderId="4" xfId="0" applyFont="1" applyBorder="1" applyAlignment="1">
      <alignment horizontal="center" shrinkToFit="1"/>
    </xf>
    <xf numFmtId="0" fontId="0" fillId="7" borderId="6" xfId="0" applyFill="1" applyBorder="1" applyAlignment="1">
      <alignment horizontal="center" vertical="center" wrapText="1"/>
    </xf>
    <xf numFmtId="0" fontId="0" fillId="0" borderId="98" xfId="0" applyBorder="1" applyAlignment="1">
      <alignment wrapText="1"/>
    </xf>
    <xf numFmtId="0" fontId="0" fillId="0" borderId="97" xfId="0" applyBorder="1" applyAlignment="1">
      <alignment wrapText="1"/>
    </xf>
    <xf numFmtId="0" fontId="25" fillId="0" borderId="78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92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56" fontId="0" fillId="9" borderId="5" xfId="0" applyNumberFormat="1" applyFill="1" applyBorder="1" applyAlignment="1">
      <alignment horizontal="center" vertical="center"/>
    </xf>
    <xf numFmtId="0" fontId="0" fillId="9" borderId="96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97" xfId="0" applyFill="1" applyBorder="1" applyAlignment="1">
      <alignment horizontal="center" vertical="center"/>
    </xf>
    <xf numFmtId="49" fontId="0" fillId="9" borderId="5" xfId="0" applyNumberFormat="1" applyFill="1" applyBorder="1" applyAlignment="1">
      <alignment horizontal="center" vertical="center"/>
    </xf>
    <xf numFmtId="49" fontId="0" fillId="9" borderId="96" xfId="0" applyNumberFormat="1" applyFill="1" applyBorder="1" applyAlignment="1">
      <alignment horizontal="center" vertical="center"/>
    </xf>
    <xf numFmtId="49" fontId="0" fillId="9" borderId="10" xfId="0" applyNumberFormat="1" applyFill="1" applyBorder="1" applyAlignment="1">
      <alignment horizontal="center" vertical="center"/>
    </xf>
    <xf numFmtId="5" fontId="0" fillId="12" borderId="5" xfId="0" applyNumberFormat="1" applyFill="1" applyBorder="1" applyAlignment="1">
      <alignment horizontal="center" vertical="center"/>
    </xf>
    <xf numFmtId="0" fontId="0" fillId="12" borderId="96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24" fillId="2" borderId="93" xfId="0" applyFont="1" applyFill="1" applyBorder="1" applyAlignment="1">
      <alignment horizontal="center" vertical="center"/>
    </xf>
    <xf numFmtId="0" fontId="24" fillId="2" borderId="94" xfId="0" applyFont="1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0" fillId="9" borderId="5" xfId="0" applyFill="1" applyBorder="1" applyAlignment="1">
      <alignment horizontal="left" vertical="center"/>
    </xf>
    <xf numFmtId="0" fontId="0" fillId="9" borderId="96" xfId="0" applyFill="1" applyBorder="1" applyAlignment="1">
      <alignment horizontal="left" vertical="center"/>
    </xf>
    <xf numFmtId="0" fontId="0" fillId="9" borderId="10" xfId="0" applyFill="1" applyBorder="1" applyAlignment="1">
      <alignment horizontal="left" vertical="center"/>
    </xf>
    <xf numFmtId="0" fontId="26" fillId="9" borderId="5" xfId="0" applyFont="1" applyFill="1" applyBorder="1" applyAlignment="1">
      <alignment horizontal="center" vertical="center"/>
    </xf>
    <xf numFmtId="0" fontId="26" fillId="9" borderId="96" xfId="0" applyFont="1" applyFill="1" applyBorder="1"/>
    <xf numFmtId="0" fontId="26" fillId="9" borderId="9" xfId="0" applyFont="1" applyFill="1" applyBorder="1"/>
    <xf numFmtId="0" fontId="25" fillId="9" borderId="5" xfId="0" applyFont="1" applyFill="1" applyBorder="1" applyAlignment="1">
      <alignment horizontal="left" vertical="center"/>
    </xf>
    <xf numFmtId="0" fontId="25" fillId="9" borderId="96" xfId="0" applyFont="1" applyFill="1" applyBorder="1" applyAlignment="1">
      <alignment horizontal="left" vertical="center"/>
    </xf>
    <xf numFmtId="0" fontId="25" fillId="9" borderId="10" xfId="0" applyFont="1" applyFill="1" applyBorder="1" applyAlignment="1">
      <alignment horizontal="left" vertical="center"/>
    </xf>
    <xf numFmtId="0" fontId="27" fillId="10" borderId="5" xfId="0" applyFont="1" applyFill="1" applyBorder="1" applyAlignment="1">
      <alignment horizontal="center" vertical="center"/>
    </xf>
    <xf numFmtId="0" fontId="27" fillId="10" borderId="96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4" borderId="0" xfId="0" applyFont="1" applyFill="1"/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4" borderId="21" xfId="0" applyFill="1" applyBorder="1"/>
    <xf numFmtId="0" fontId="0" fillId="4" borderId="99" xfId="0" applyFill="1" applyBorder="1"/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96" xfId="0" applyBorder="1"/>
    <xf numFmtId="0" fontId="0" fillId="0" borderId="10" xfId="0" applyBorder="1"/>
    <xf numFmtId="0" fontId="0" fillId="0" borderId="6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18" xfId="0" applyBorder="1"/>
    <xf numFmtId="0" fontId="0" fillId="0" borderId="74" xfId="0" applyBorder="1"/>
    <xf numFmtId="5" fontId="21" fillId="0" borderId="62" xfId="0" applyNumberFormat="1" applyFont="1" applyBorder="1"/>
    <xf numFmtId="0" fontId="0" fillId="0" borderId="62" xfId="0" applyBorder="1"/>
    <xf numFmtId="0" fontId="0" fillId="0" borderId="57" xfId="0" applyBorder="1"/>
    <xf numFmtId="0" fontId="0" fillId="0" borderId="109" xfId="0" applyBorder="1"/>
    <xf numFmtId="0" fontId="0" fillId="0" borderId="21" xfId="0" applyBorder="1"/>
    <xf numFmtId="0" fontId="0" fillId="0" borderId="75" xfId="0" applyBorder="1"/>
    <xf numFmtId="0" fontId="0" fillId="0" borderId="16" xfId="0" applyBorder="1"/>
    <xf numFmtId="0" fontId="0" fillId="0" borderId="73" xfId="0" applyBorder="1"/>
    <xf numFmtId="0" fontId="0" fillId="9" borderId="110" xfId="0" applyFill="1" applyBorder="1"/>
    <xf numFmtId="0" fontId="0" fillId="9" borderId="92" xfId="0" applyFill="1" applyBorder="1"/>
    <xf numFmtId="0" fontId="0" fillId="9" borderId="9" xfId="0" applyFill="1" applyBorder="1"/>
    <xf numFmtId="0" fontId="0" fillId="9" borderId="5" xfId="0" applyFill="1" applyBorder="1"/>
    <xf numFmtId="0" fontId="0" fillId="9" borderId="96" xfId="0" applyFill="1" applyBorder="1"/>
    <xf numFmtId="0" fontId="0" fillId="9" borderId="108" xfId="0" applyFill="1" applyBorder="1"/>
    <xf numFmtId="0" fontId="3" fillId="0" borderId="102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97" xfId="0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0" fillId="0" borderId="96" xfId="0" applyBorder="1" applyAlignment="1">
      <alignment vertical="center"/>
    </xf>
    <xf numFmtId="0" fontId="0" fillId="0" borderId="108" xfId="0" applyBorder="1" applyAlignment="1">
      <alignment vertical="center"/>
    </xf>
    <xf numFmtId="0" fontId="3" fillId="0" borderId="111" xfId="0" applyFont="1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3" fillId="0" borderId="113" xfId="0" applyFont="1" applyBorder="1" applyAlignment="1">
      <alignment vertical="center" wrapText="1"/>
    </xf>
    <xf numFmtId="0" fontId="3" fillId="0" borderId="114" xfId="0" applyFont="1" applyBorder="1" applyAlignment="1">
      <alignment vertical="center" wrapText="1"/>
    </xf>
    <xf numFmtId="0" fontId="0" fillId="9" borderId="100" xfId="0" applyFill="1" applyBorder="1" applyAlignment="1">
      <alignment vertical="top"/>
    </xf>
    <xf numFmtId="0" fontId="0" fillId="9" borderId="100" xfId="0" applyFill="1" applyBorder="1"/>
    <xf numFmtId="0" fontId="0" fillId="9" borderId="101" xfId="0" applyFill="1" applyBorder="1"/>
    <xf numFmtId="0" fontId="0" fillId="9" borderId="105" xfId="0" applyFill="1" applyBorder="1" applyAlignment="1">
      <alignment vertical="center"/>
    </xf>
    <xf numFmtId="0" fontId="0" fillId="9" borderId="106" xfId="0" applyFill="1" applyBorder="1" applyAlignment="1">
      <alignment vertical="center"/>
    </xf>
    <xf numFmtId="0" fontId="0" fillId="9" borderId="107" xfId="0" applyFill="1" applyBorder="1" applyAlignment="1">
      <alignment vertical="center"/>
    </xf>
    <xf numFmtId="5" fontId="21" fillId="0" borderId="62" xfId="0" applyNumberFormat="1" applyFont="1" applyBorder="1" applyAlignment="1">
      <alignment horizontal="right"/>
    </xf>
    <xf numFmtId="0" fontId="21" fillId="0" borderId="62" xfId="0" applyFont="1" applyBorder="1" applyAlignment="1">
      <alignment horizontal="right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0" borderId="110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2" xfId="0" applyBorder="1" applyAlignment="1">
      <alignment horizontal="center" vertical="center"/>
    </xf>
    <xf numFmtId="0" fontId="0" fillId="0" borderId="92" xfId="0" applyBorder="1"/>
    <xf numFmtId="0" fontId="0" fillId="0" borderId="105" xfId="0" applyBorder="1" applyAlignment="1">
      <alignment vertical="center"/>
    </xf>
    <xf numFmtId="0" fontId="0" fillId="0" borderId="106" xfId="0" applyBorder="1" applyAlignment="1">
      <alignment vertical="center"/>
    </xf>
    <xf numFmtId="0" fontId="0" fillId="0" borderId="10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0" xfId="0" applyBorder="1" applyAlignment="1">
      <alignment vertical="top"/>
    </xf>
    <xf numFmtId="0" fontId="0" fillId="0" borderId="100" xfId="0" applyBorder="1"/>
    <xf numFmtId="0" fontId="0" fillId="0" borderId="101" xfId="0" applyBorder="1"/>
    <xf numFmtId="5" fontId="31" fillId="0" borderId="62" xfId="0" applyNumberFormat="1" applyFont="1" applyBorder="1" applyAlignment="1">
      <alignment horizontal="right"/>
    </xf>
    <xf numFmtId="0" fontId="31" fillId="0" borderId="62" xfId="0" applyFont="1" applyBorder="1" applyAlignment="1">
      <alignment horizontal="righ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2769" name="Line 1">
          <a:extLst>
            <a:ext uri="{FF2B5EF4-FFF2-40B4-BE49-F238E27FC236}">
              <a16:creationId xmlns:a16="http://schemas.microsoft.com/office/drawing/2014/main" id="{D2938A2B-A109-42EB-914B-F6C5DBAE84D4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770" name="Line 2">
          <a:extLst>
            <a:ext uri="{FF2B5EF4-FFF2-40B4-BE49-F238E27FC236}">
              <a16:creationId xmlns:a16="http://schemas.microsoft.com/office/drawing/2014/main" id="{B990CBE3-3B45-4153-8705-840FCA4B3822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771" name="Line 3">
          <a:extLst>
            <a:ext uri="{FF2B5EF4-FFF2-40B4-BE49-F238E27FC236}">
              <a16:creationId xmlns:a16="http://schemas.microsoft.com/office/drawing/2014/main" id="{E2633FB5-9996-4136-A27A-9E8707F3EF99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1000125</xdr:colOff>
      <xdr:row>6</xdr:row>
      <xdr:rowOff>47625</xdr:rowOff>
    </xdr:from>
    <xdr:to>
      <xdr:col>10</xdr:col>
      <xdr:colOff>57150</xdr:colOff>
      <xdr:row>6</xdr:row>
      <xdr:rowOff>57150</xdr:rowOff>
    </xdr:to>
    <xdr:sp macro="" textlink="">
      <xdr:nvSpPr>
        <xdr:cNvPr id="2772" name="Line 4">
          <a:extLst>
            <a:ext uri="{FF2B5EF4-FFF2-40B4-BE49-F238E27FC236}">
              <a16:creationId xmlns:a16="http://schemas.microsoft.com/office/drawing/2014/main" id="{0BF161A4-0132-4533-939B-63178CF5C48C}"/>
            </a:ext>
          </a:extLst>
        </xdr:cNvPr>
        <xdr:cNvSpPr>
          <a:spLocks noChangeShapeType="1"/>
        </xdr:cNvSpPr>
      </xdr:nvSpPr>
      <xdr:spPr bwMode="auto">
        <a:xfrm flipV="1">
          <a:off x="2419350" y="1104900"/>
          <a:ext cx="41529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2773" name="Line 5">
          <a:extLst>
            <a:ext uri="{FF2B5EF4-FFF2-40B4-BE49-F238E27FC236}">
              <a16:creationId xmlns:a16="http://schemas.microsoft.com/office/drawing/2014/main" id="{7BF133B5-EA2E-4F7F-A824-E6F892A129E3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74" name="Line 6">
          <a:extLst>
            <a:ext uri="{FF2B5EF4-FFF2-40B4-BE49-F238E27FC236}">
              <a16:creationId xmlns:a16="http://schemas.microsoft.com/office/drawing/2014/main" id="{9117DF15-355B-4CF5-9D06-9EF71003322B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2775" name="Line 7">
          <a:extLst>
            <a:ext uri="{FF2B5EF4-FFF2-40B4-BE49-F238E27FC236}">
              <a16:creationId xmlns:a16="http://schemas.microsoft.com/office/drawing/2014/main" id="{286FB020-1807-4BC7-88AD-5DF8DA9C6463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76" name="Line 8">
          <a:extLst>
            <a:ext uri="{FF2B5EF4-FFF2-40B4-BE49-F238E27FC236}">
              <a16:creationId xmlns:a16="http://schemas.microsoft.com/office/drawing/2014/main" id="{BF661D5B-55EB-4D04-B489-761A15AEF975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1009650</xdr:colOff>
      <xdr:row>6</xdr:row>
      <xdr:rowOff>76200</xdr:rowOff>
    </xdr:from>
    <xdr:to>
      <xdr:col>10</xdr:col>
      <xdr:colOff>47625</xdr:colOff>
      <xdr:row>6</xdr:row>
      <xdr:rowOff>95250</xdr:rowOff>
    </xdr:to>
    <xdr:sp macro="" textlink="">
      <xdr:nvSpPr>
        <xdr:cNvPr id="2777" name="Line 9">
          <a:extLst>
            <a:ext uri="{FF2B5EF4-FFF2-40B4-BE49-F238E27FC236}">
              <a16:creationId xmlns:a16="http://schemas.microsoft.com/office/drawing/2014/main" id="{B809CEE9-8E8D-4BF0-B6C7-EB023FBFE2D5}"/>
            </a:ext>
          </a:extLst>
        </xdr:cNvPr>
        <xdr:cNvSpPr>
          <a:spLocks noChangeShapeType="1"/>
        </xdr:cNvSpPr>
      </xdr:nvSpPr>
      <xdr:spPr bwMode="auto">
        <a:xfrm flipV="1">
          <a:off x="2428875" y="1133475"/>
          <a:ext cx="41338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130</xdr:row>
      <xdr:rowOff>19050</xdr:rowOff>
    </xdr:from>
    <xdr:to>
      <xdr:col>13</xdr:col>
      <xdr:colOff>0</xdr:colOff>
      <xdr:row>130</xdr:row>
      <xdr:rowOff>19050</xdr:rowOff>
    </xdr:to>
    <xdr:sp macro="" textlink="">
      <xdr:nvSpPr>
        <xdr:cNvPr id="2778" name="Line 10">
          <a:extLst>
            <a:ext uri="{FF2B5EF4-FFF2-40B4-BE49-F238E27FC236}">
              <a16:creationId xmlns:a16="http://schemas.microsoft.com/office/drawing/2014/main" id="{296105FE-AF84-4D65-AE95-7BB37BC4034D}"/>
            </a:ext>
          </a:extLst>
        </xdr:cNvPr>
        <xdr:cNvSpPr>
          <a:spLocks noChangeShapeType="1"/>
        </xdr:cNvSpPr>
      </xdr:nvSpPr>
      <xdr:spPr bwMode="auto">
        <a:xfrm>
          <a:off x="3743325" y="25155525"/>
          <a:ext cx="460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2779" name="Line 11">
          <a:extLst>
            <a:ext uri="{FF2B5EF4-FFF2-40B4-BE49-F238E27FC236}">
              <a16:creationId xmlns:a16="http://schemas.microsoft.com/office/drawing/2014/main" id="{41E5F787-6D38-4B07-9BC2-E42D0505CEAD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80" name="Line 12">
          <a:extLst>
            <a:ext uri="{FF2B5EF4-FFF2-40B4-BE49-F238E27FC236}">
              <a16:creationId xmlns:a16="http://schemas.microsoft.com/office/drawing/2014/main" id="{233C1EA8-B66E-45BC-890A-D8A724805E4E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2781" name="Line 13">
          <a:extLst>
            <a:ext uri="{FF2B5EF4-FFF2-40B4-BE49-F238E27FC236}">
              <a16:creationId xmlns:a16="http://schemas.microsoft.com/office/drawing/2014/main" id="{5612B862-A57F-4586-9F53-2CA358A1AF9E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82" name="Line 14">
          <a:extLst>
            <a:ext uri="{FF2B5EF4-FFF2-40B4-BE49-F238E27FC236}">
              <a16:creationId xmlns:a16="http://schemas.microsoft.com/office/drawing/2014/main" id="{118A21FD-1F5B-482C-B3A1-4FEFAEC5FC82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2783" name="Line 15">
          <a:extLst>
            <a:ext uri="{FF2B5EF4-FFF2-40B4-BE49-F238E27FC236}">
              <a16:creationId xmlns:a16="http://schemas.microsoft.com/office/drawing/2014/main" id="{B074BCB8-A27E-4BE4-A505-264B52059E8F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2784" name="Line 16">
          <a:extLst>
            <a:ext uri="{FF2B5EF4-FFF2-40B4-BE49-F238E27FC236}">
              <a16:creationId xmlns:a16="http://schemas.microsoft.com/office/drawing/2014/main" id="{11A24F34-8FF2-4562-81DB-9248C351DDFC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2785" name="Line 17">
          <a:extLst>
            <a:ext uri="{FF2B5EF4-FFF2-40B4-BE49-F238E27FC236}">
              <a16:creationId xmlns:a16="http://schemas.microsoft.com/office/drawing/2014/main" id="{5CFD96C7-7591-40A8-AEEA-CDCB633899AA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86" name="Line 18">
          <a:extLst>
            <a:ext uri="{FF2B5EF4-FFF2-40B4-BE49-F238E27FC236}">
              <a16:creationId xmlns:a16="http://schemas.microsoft.com/office/drawing/2014/main" id="{00B4F1B7-8F8B-4A3E-8D05-9DC3CD045479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787" name="Line 19">
          <a:extLst>
            <a:ext uri="{FF2B5EF4-FFF2-40B4-BE49-F238E27FC236}">
              <a16:creationId xmlns:a16="http://schemas.microsoft.com/office/drawing/2014/main" id="{6AC3B710-2BFF-4B17-9E3E-5507B06A983A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2788" name="Line 20">
          <a:extLst>
            <a:ext uri="{FF2B5EF4-FFF2-40B4-BE49-F238E27FC236}">
              <a16:creationId xmlns:a16="http://schemas.microsoft.com/office/drawing/2014/main" id="{7AF0B2F0-AADE-439F-878D-0607560D7E1F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2789" name="Line 21">
          <a:extLst>
            <a:ext uri="{FF2B5EF4-FFF2-40B4-BE49-F238E27FC236}">
              <a16:creationId xmlns:a16="http://schemas.microsoft.com/office/drawing/2014/main" id="{ADF27662-05CB-4A35-BE49-7CE61E19FC5B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2790" name="Line 22">
          <a:extLst>
            <a:ext uri="{FF2B5EF4-FFF2-40B4-BE49-F238E27FC236}">
              <a16:creationId xmlns:a16="http://schemas.microsoft.com/office/drawing/2014/main" id="{331F3DBF-46CC-4430-899C-3E5FC9C28559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791" name="Line 23">
          <a:extLst>
            <a:ext uri="{FF2B5EF4-FFF2-40B4-BE49-F238E27FC236}">
              <a16:creationId xmlns:a16="http://schemas.microsoft.com/office/drawing/2014/main" id="{67DD602A-4814-466E-AB51-1864CBC6E1DF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792" name="Line 24">
          <a:extLst>
            <a:ext uri="{FF2B5EF4-FFF2-40B4-BE49-F238E27FC236}">
              <a16:creationId xmlns:a16="http://schemas.microsoft.com/office/drawing/2014/main" id="{8745F79C-CE3A-454B-B63E-4106913B4AE8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4907" name="Line 1">
          <a:extLst>
            <a:ext uri="{FF2B5EF4-FFF2-40B4-BE49-F238E27FC236}">
              <a16:creationId xmlns:a16="http://schemas.microsoft.com/office/drawing/2014/main" id="{81A091A0-8DB1-4B57-8EF2-2820AD0DEAE2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08" name="Line 2">
          <a:extLst>
            <a:ext uri="{FF2B5EF4-FFF2-40B4-BE49-F238E27FC236}">
              <a16:creationId xmlns:a16="http://schemas.microsoft.com/office/drawing/2014/main" id="{B23E3438-898D-4477-B0FF-5F6CB67B21A1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09" name="Line 3">
          <a:extLst>
            <a:ext uri="{FF2B5EF4-FFF2-40B4-BE49-F238E27FC236}">
              <a16:creationId xmlns:a16="http://schemas.microsoft.com/office/drawing/2014/main" id="{C2255399-3067-44C9-B0DD-9AD2E6AF0A67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933450</xdr:colOff>
      <xdr:row>6</xdr:row>
      <xdr:rowOff>47625</xdr:rowOff>
    </xdr:from>
    <xdr:to>
      <xdr:col>10</xdr:col>
      <xdr:colOff>19050</xdr:colOff>
      <xdr:row>6</xdr:row>
      <xdr:rowOff>57150</xdr:rowOff>
    </xdr:to>
    <xdr:sp macro="" textlink="">
      <xdr:nvSpPr>
        <xdr:cNvPr id="4910" name="Line 4">
          <a:extLst>
            <a:ext uri="{FF2B5EF4-FFF2-40B4-BE49-F238E27FC236}">
              <a16:creationId xmlns:a16="http://schemas.microsoft.com/office/drawing/2014/main" id="{860C947E-C6AC-4AD0-82BD-72B06AA1AC27}"/>
            </a:ext>
          </a:extLst>
        </xdr:cNvPr>
        <xdr:cNvSpPr>
          <a:spLocks noChangeShapeType="1"/>
        </xdr:cNvSpPr>
      </xdr:nvSpPr>
      <xdr:spPr bwMode="auto">
        <a:xfrm flipV="1">
          <a:off x="2352675" y="1104900"/>
          <a:ext cx="41814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4911" name="Line 5">
          <a:extLst>
            <a:ext uri="{FF2B5EF4-FFF2-40B4-BE49-F238E27FC236}">
              <a16:creationId xmlns:a16="http://schemas.microsoft.com/office/drawing/2014/main" id="{23ECCDDA-5517-492F-8684-4F920D609AEE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12" name="Line 6">
          <a:extLst>
            <a:ext uri="{FF2B5EF4-FFF2-40B4-BE49-F238E27FC236}">
              <a16:creationId xmlns:a16="http://schemas.microsoft.com/office/drawing/2014/main" id="{9D630BE8-9946-4C25-833F-8E1B094539C0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4913" name="Line 7">
          <a:extLst>
            <a:ext uri="{FF2B5EF4-FFF2-40B4-BE49-F238E27FC236}">
              <a16:creationId xmlns:a16="http://schemas.microsoft.com/office/drawing/2014/main" id="{D79D69F5-6E84-42C2-BE1B-E1712FF07E2F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14" name="Line 8">
          <a:extLst>
            <a:ext uri="{FF2B5EF4-FFF2-40B4-BE49-F238E27FC236}">
              <a16:creationId xmlns:a16="http://schemas.microsoft.com/office/drawing/2014/main" id="{4C3A7733-F62B-40E1-BBD0-37B54A0C6B74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933450</xdr:colOff>
      <xdr:row>6</xdr:row>
      <xdr:rowOff>76200</xdr:rowOff>
    </xdr:from>
    <xdr:to>
      <xdr:col>10</xdr:col>
      <xdr:colOff>19050</xdr:colOff>
      <xdr:row>6</xdr:row>
      <xdr:rowOff>85725</xdr:rowOff>
    </xdr:to>
    <xdr:sp macro="" textlink="">
      <xdr:nvSpPr>
        <xdr:cNvPr id="4915" name="Line 9">
          <a:extLst>
            <a:ext uri="{FF2B5EF4-FFF2-40B4-BE49-F238E27FC236}">
              <a16:creationId xmlns:a16="http://schemas.microsoft.com/office/drawing/2014/main" id="{3D1B4D61-8389-418E-B8EC-6914583A15E6}"/>
            </a:ext>
          </a:extLst>
        </xdr:cNvPr>
        <xdr:cNvSpPr>
          <a:spLocks noChangeShapeType="1"/>
        </xdr:cNvSpPr>
      </xdr:nvSpPr>
      <xdr:spPr bwMode="auto">
        <a:xfrm flipV="1">
          <a:off x="2352675" y="1133475"/>
          <a:ext cx="41814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130</xdr:row>
      <xdr:rowOff>19050</xdr:rowOff>
    </xdr:from>
    <xdr:to>
      <xdr:col>13</xdr:col>
      <xdr:colOff>0</xdr:colOff>
      <xdr:row>130</xdr:row>
      <xdr:rowOff>19050</xdr:rowOff>
    </xdr:to>
    <xdr:sp macro="" textlink="">
      <xdr:nvSpPr>
        <xdr:cNvPr id="4916" name="Line 10">
          <a:extLst>
            <a:ext uri="{FF2B5EF4-FFF2-40B4-BE49-F238E27FC236}">
              <a16:creationId xmlns:a16="http://schemas.microsoft.com/office/drawing/2014/main" id="{D26E7B83-25A3-4B79-B97D-8E80A18B44ED}"/>
            </a:ext>
          </a:extLst>
        </xdr:cNvPr>
        <xdr:cNvSpPr>
          <a:spLocks noChangeShapeType="1"/>
        </xdr:cNvSpPr>
      </xdr:nvSpPr>
      <xdr:spPr bwMode="auto">
        <a:xfrm>
          <a:off x="3743325" y="25155525"/>
          <a:ext cx="460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4917" name="Line 11">
          <a:extLst>
            <a:ext uri="{FF2B5EF4-FFF2-40B4-BE49-F238E27FC236}">
              <a16:creationId xmlns:a16="http://schemas.microsoft.com/office/drawing/2014/main" id="{E99453E0-B831-4D81-9BDA-2239497F950D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18" name="Line 12">
          <a:extLst>
            <a:ext uri="{FF2B5EF4-FFF2-40B4-BE49-F238E27FC236}">
              <a16:creationId xmlns:a16="http://schemas.microsoft.com/office/drawing/2014/main" id="{BB559C32-43CB-47EF-B54C-3C863B2F8DE0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4919" name="Line 13">
          <a:extLst>
            <a:ext uri="{FF2B5EF4-FFF2-40B4-BE49-F238E27FC236}">
              <a16:creationId xmlns:a16="http://schemas.microsoft.com/office/drawing/2014/main" id="{8E276BCB-DDFD-4A59-A9EA-6C21F4CC4835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20" name="Line 14">
          <a:extLst>
            <a:ext uri="{FF2B5EF4-FFF2-40B4-BE49-F238E27FC236}">
              <a16:creationId xmlns:a16="http://schemas.microsoft.com/office/drawing/2014/main" id="{92DE166E-283E-40BC-A0F5-ECF5A79A686D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4921" name="Line 15">
          <a:extLst>
            <a:ext uri="{FF2B5EF4-FFF2-40B4-BE49-F238E27FC236}">
              <a16:creationId xmlns:a16="http://schemas.microsoft.com/office/drawing/2014/main" id="{4DF552B7-8397-4C11-A3E9-60EF434A5D4E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4922" name="Line 16">
          <a:extLst>
            <a:ext uri="{FF2B5EF4-FFF2-40B4-BE49-F238E27FC236}">
              <a16:creationId xmlns:a16="http://schemas.microsoft.com/office/drawing/2014/main" id="{E06B782C-A2CD-4AED-975A-98C80F420099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65</xdr:row>
      <xdr:rowOff>9525</xdr:rowOff>
    </xdr:from>
    <xdr:to>
      <xdr:col>7</xdr:col>
      <xdr:colOff>533400</xdr:colOff>
      <xdr:row>66</xdr:row>
      <xdr:rowOff>257175</xdr:rowOff>
    </xdr:to>
    <xdr:sp macro="" textlink="">
      <xdr:nvSpPr>
        <xdr:cNvPr id="4923" name="Line 17">
          <a:extLst>
            <a:ext uri="{FF2B5EF4-FFF2-40B4-BE49-F238E27FC236}">
              <a16:creationId xmlns:a16="http://schemas.microsoft.com/office/drawing/2014/main" id="{DB01228E-3C13-4B27-80DD-0C6E2819C86B}"/>
            </a:ext>
          </a:extLst>
        </xdr:cNvPr>
        <xdr:cNvSpPr>
          <a:spLocks noChangeShapeType="1"/>
        </xdr:cNvSpPr>
      </xdr:nvSpPr>
      <xdr:spPr bwMode="auto">
        <a:xfrm>
          <a:off x="4772025" y="12573000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24" name="Line 18">
          <a:extLst>
            <a:ext uri="{FF2B5EF4-FFF2-40B4-BE49-F238E27FC236}">
              <a16:creationId xmlns:a16="http://schemas.microsoft.com/office/drawing/2014/main" id="{946C010B-0C57-4398-9B7D-F1AC756A6814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4925" name="Line 19">
          <a:extLst>
            <a:ext uri="{FF2B5EF4-FFF2-40B4-BE49-F238E27FC236}">
              <a16:creationId xmlns:a16="http://schemas.microsoft.com/office/drawing/2014/main" id="{ACAF2546-0DF5-45C0-9FC5-6BC6B4513611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61</xdr:row>
      <xdr:rowOff>47625</xdr:rowOff>
    </xdr:from>
    <xdr:to>
      <xdr:col>10</xdr:col>
      <xdr:colOff>762000</xdr:colOff>
      <xdr:row>61</xdr:row>
      <xdr:rowOff>47625</xdr:rowOff>
    </xdr:to>
    <xdr:sp macro="" textlink="">
      <xdr:nvSpPr>
        <xdr:cNvPr id="4926" name="Line 20">
          <a:extLst>
            <a:ext uri="{FF2B5EF4-FFF2-40B4-BE49-F238E27FC236}">
              <a16:creationId xmlns:a16="http://schemas.microsoft.com/office/drawing/2014/main" id="{963D78E6-D812-4704-B672-1534473BF0EF}"/>
            </a:ext>
          </a:extLst>
        </xdr:cNvPr>
        <xdr:cNvSpPr>
          <a:spLocks noChangeShapeType="1"/>
        </xdr:cNvSpPr>
      </xdr:nvSpPr>
      <xdr:spPr bwMode="auto">
        <a:xfrm>
          <a:off x="2343150" y="11963400"/>
          <a:ext cx="493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61</xdr:row>
      <xdr:rowOff>76200</xdr:rowOff>
    </xdr:from>
    <xdr:to>
      <xdr:col>10</xdr:col>
      <xdr:colOff>762000</xdr:colOff>
      <xdr:row>61</xdr:row>
      <xdr:rowOff>76200</xdr:rowOff>
    </xdr:to>
    <xdr:sp macro="" textlink="">
      <xdr:nvSpPr>
        <xdr:cNvPr id="4927" name="Line 21">
          <a:extLst>
            <a:ext uri="{FF2B5EF4-FFF2-40B4-BE49-F238E27FC236}">
              <a16:creationId xmlns:a16="http://schemas.microsoft.com/office/drawing/2014/main" id="{FFBCD053-722C-4886-9481-FBFC82A85DDB}"/>
            </a:ext>
          </a:extLst>
        </xdr:cNvPr>
        <xdr:cNvSpPr>
          <a:spLocks noChangeShapeType="1"/>
        </xdr:cNvSpPr>
      </xdr:nvSpPr>
      <xdr:spPr bwMode="auto">
        <a:xfrm>
          <a:off x="2333625" y="11991975"/>
          <a:ext cx="494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4928" name="Line 22">
          <a:extLst>
            <a:ext uri="{FF2B5EF4-FFF2-40B4-BE49-F238E27FC236}">
              <a16:creationId xmlns:a16="http://schemas.microsoft.com/office/drawing/2014/main" id="{8C2A4B94-C87E-4B4F-BC38-95099552A389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29" name="Line 23">
          <a:extLst>
            <a:ext uri="{FF2B5EF4-FFF2-40B4-BE49-F238E27FC236}">
              <a16:creationId xmlns:a16="http://schemas.microsoft.com/office/drawing/2014/main" id="{6F87106E-CBA0-4B70-967B-07CCE1184069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30" name="Line 24">
          <a:extLst>
            <a:ext uri="{FF2B5EF4-FFF2-40B4-BE49-F238E27FC236}">
              <a16:creationId xmlns:a16="http://schemas.microsoft.com/office/drawing/2014/main" id="{74DF5A5C-421C-4206-BD80-79401E218053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10</xdr:row>
      <xdr:rowOff>9525</xdr:rowOff>
    </xdr:from>
    <xdr:to>
      <xdr:col>7</xdr:col>
      <xdr:colOff>533400</xdr:colOff>
      <xdr:row>11</xdr:row>
      <xdr:rowOff>257175</xdr:rowOff>
    </xdr:to>
    <xdr:sp macro="" textlink="">
      <xdr:nvSpPr>
        <xdr:cNvPr id="4931" name="Line 25">
          <a:extLst>
            <a:ext uri="{FF2B5EF4-FFF2-40B4-BE49-F238E27FC236}">
              <a16:creationId xmlns:a16="http://schemas.microsoft.com/office/drawing/2014/main" id="{B58F79FC-D960-4CCD-9B01-2EAFD5FE4BD4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32" name="Line 26">
          <a:extLst>
            <a:ext uri="{FF2B5EF4-FFF2-40B4-BE49-F238E27FC236}">
              <a16:creationId xmlns:a16="http://schemas.microsoft.com/office/drawing/2014/main" id="{005579D8-2498-4F2C-A10F-FCD0C0C91855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4933" name="Line 27">
          <a:extLst>
            <a:ext uri="{FF2B5EF4-FFF2-40B4-BE49-F238E27FC236}">
              <a16:creationId xmlns:a16="http://schemas.microsoft.com/office/drawing/2014/main" id="{AD3A07D0-1A58-4237-BCC5-337061444494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B1:N21"/>
  <sheetViews>
    <sheetView tabSelected="1" zoomScaleNormal="100" workbookViewId="0"/>
  </sheetViews>
  <sheetFormatPr defaultRowHeight="13.5"/>
  <cols>
    <col min="2" max="2" width="11.75" customWidth="1"/>
    <col min="3" max="3" width="5.625" customWidth="1"/>
    <col min="4" max="4" width="11.875" customWidth="1"/>
    <col min="5" max="5" width="4.625" customWidth="1"/>
    <col min="9" max="9" width="14.5" customWidth="1"/>
  </cols>
  <sheetData>
    <row r="1" spans="2:14" ht="14.25" thickBot="1"/>
    <row r="2" spans="2:14" ht="32.25" customHeight="1" thickTop="1" thickBot="1">
      <c r="B2" s="292" t="str">
        <f>"第"&amp;DBCS(L2)&amp;"回 "&amp;"石見陸上競技大会　参加申込　　申込者等基本入力"</f>
        <v>第１００回 石見陸上競技大会　参加申込　　申込者等基本入力</v>
      </c>
      <c r="C2" s="293"/>
      <c r="D2" s="293"/>
      <c r="E2" s="293"/>
      <c r="F2" s="293"/>
      <c r="G2" s="293"/>
      <c r="H2" s="294"/>
      <c r="I2" s="295"/>
      <c r="K2" s="261" t="s">
        <v>380</v>
      </c>
      <c r="L2" s="263">
        <v>100</v>
      </c>
      <c r="M2" s="262" t="s">
        <v>381</v>
      </c>
      <c r="N2" s="264" t="s">
        <v>382</v>
      </c>
    </row>
    <row r="3" spans="2:14" ht="14.25" thickTop="1"/>
    <row r="4" spans="2:14" ht="17.25">
      <c r="D4" s="305" t="s">
        <v>165</v>
      </c>
      <c r="E4" s="306"/>
      <c r="F4" s="307"/>
    </row>
    <row r="6" spans="2:14">
      <c r="D6" s="192"/>
      <c r="F6" s="168" t="s">
        <v>153</v>
      </c>
    </row>
    <row r="8" spans="2:14" ht="28.5" customHeight="1">
      <c r="B8" s="193" t="s">
        <v>154</v>
      </c>
      <c r="C8" s="194"/>
      <c r="D8" s="302"/>
      <c r="E8" s="303"/>
      <c r="F8" s="303"/>
      <c r="G8" s="303"/>
      <c r="H8" s="303"/>
      <c r="I8" s="304"/>
      <c r="J8" s="258" t="s">
        <v>373</v>
      </c>
    </row>
    <row r="9" spans="2:14" ht="26.25" customHeight="1">
      <c r="B9" s="193" t="s">
        <v>161</v>
      </c>
      <c r="C9" s="195" t="s">
        <v>158</v>
      </c>
      <c r="D9" s="196"/>
      <c r="E9" s="197" t="s">
        <v>161</v>
      </c>
      <c r="F9" s="296"/>
      <c r="G9" s="297"/>
      <c r="H9" s="297"/>
      <c r="I9" s="298"/>
    </row>
    <row r="10" spans="2:14" ht="36" customHeight="1">
      <c r="B10" s="259" t="s">
        <v>374</v>
      </c>
      <c r="C10" s="198"/>
      <c r="D10" s="299"/>
      <c r="E10" s="300"/>
      <c r="F10" s="301"/>
    </row>
    <row r="11" spans="2:14" ht="40.5" customHeight="1">
      <c r="B11" s="283" t="s">
        <v>155</v>
      </c>
      <c r="C11" s="195" t="s">
        <v>159</v>
      </c>
      <c r="D11" s="291"/>
      <c r="E11" s="281"/>
      <c r="F11" s="282"/>
    </row>
    <row r="12" spans="2:14" ht="40.5" customHeight="1">
      <c r="B12" s="284"/>
      <c r="C12" s="195" t="s">
        <v>166</v>
      </c>
      <c r="D12" s="285"/>
      <c r="E12" s="286"/>
      <c r="F12" s="287"/>
      <c r="G12" s="278" t="s">
        <v>368</v>
      </c>
      <c r="H12" s="279"/>
      <c r="I12" s="279"/>
    </row>
    <row r="13" spans="2:14" ht="40.5" customHeight="1">
      <c r="B13" s="254" t="s">
        <v>362</v>
      </c>
      <c r="C13" s="195"/>
      <c r="D13" s="280"/>
      <c r="E13" s="281"/>
      <c r="F13" s="282"/>
      <c r="G13" s="278" t="s">
        <v>369</v>
      </c>
      <c r="H13" s="279"/>
      <c r="I13" s="279"/>
    </row>
    <row r="14" spans="2:14" ht="40.5" customHeight="1">
      <c r="B14" s="254" t="s">
        <v>371</v>
      </c>
      <c r="C14" s="195"/>
      <c r="D14" s="288">
        <f>+中男子一覧印刷用!K58</f>
        <v>0</v>
      </c>
      <c r="E14" s="289"/>
      <c r="F14" s="290"/>
      <c r="G14" s="278" t="s">
        <v>372</v>
      </c>
      <c r="H14" s="279"/>
      <c r="I14" s="279"/>
    </row>
    <row r="15" spans="2:14" ht="28.5" customHeight="1">
      <c r="B15" s="255"/>
      <c r="C15" s="195"/>
      <c r="D15" s="256"/>
      <c r="E15" s="256"/>
      <c r="F15" s="256"/>
      <c r="G15" s="257"/>
    </row>
    <row r="16" spans="2:14" ht="21" customHeight="1">
      <c r="D16" s="199" t="s">
        <v>156</v>
      </c>
    </row>
    <row r="17" spans="2:9">
      <c r="B17" s="266" t="s">
        <v>157</v>
      </c>
      <c r="D17" s="269"/>
      <c r="E17" s="270"/>
      <c r="F17" s="270"/>
      <c r="G17" s="270"/>
      <c r="H17" s="270"/>
      <c r="I17" s="271"/>
    </row>
    <row r="18" spans="2:9">
      <c r="B18" s="267"/>
      <c r="D18" s="272"/>
      <c r="E18" s="273"/>
      <c r="F18" s="273"/>
      <c r="G18" s="273"/>
      <c r="H18" s="273"/>
      <c r="I18" s="274"/>
    </row>
    <row r="19" spans="2:9">
      <c r="B19" s="267"/>
      <c r="D19" s="272"/>
      <c r="E19" s="273"/>
      <c r="F19" s="273"/>
      <c r="G19" s="273"/>
      <c r="H19" s="273"/>
      <c r="I19" s="274"/>
    </row>
    <row r="20" spans="2:9">
      <c r="B20" s="267"/>
      <c r="D20" s="272"/>
      <c r="E20" s="273"/>
      <c r="F20" s="273"/>
      <c r="G20" s="273"/>
      <c r="H20" s="273"/>
      <c r="I20" s="274"/>
    </row>
    <row r="21" spans="2:9">
      <c r="B21" s="268"/>
      <c r="D21" s="275"/>
      <c r="E21" s="276"/>
      <c r="F21" s="276"/>
      <c r="G21" s="276"/>
      <c r="H21" s="276"/>
      <c r="I21" s="277"/>
    </row>
  </sheetData>
  <mergeCells count="15">
    <mergeCell ref="B2:I2"/>
    <mergeCell ref="F9:I9"/>
    <mergeCell ref="D10:F10"/>
    <mergeCell ref="D8:I8"/>
    <mergeCell ref="D4:F4"/>
    <mergeCell ref="G12:I12"/>
    <mergeCell ref="B11:B12"/>
    <mergeCell ref="D12:F12"/>
    <mergeCell ref="D14:F14"/>
    <mergeCell ref="D11:F11"/>
    <mergeCell ref="B17:B21"/>
    <mergeCell ref="D17:I21"/>
    <mergeCell ref="G14:I14"/>
    <mergeCell ref="D13:F13"/>
    <mergeCell ref="G13:I13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BF329"/>
  <sheetViews>
    <sheetView zoomScaleNormal="100" workbookViewId="0">
      <pane xSplit="5" ySplit="8" topLeftCell="F9" activePane="bottomRight" state="frozen"/>
      <selection pane="topRight" activeCell="E1" sqref="E1"/>
      <selection pane="bottomLeft" activeCell="A8" sqref="A8"/>
      <selection pane="bottomRight" activeCell="B7" sqref="B7"/>
    </sheetView>
  </sheetViews>
  <sheetFormatPr defaultRowHeight="13.5"/>
  <cols>
    <col min="1" max="1" width="6.5" customWidth="1"/>
    <col min="2" max="2" width="7.625" customWidth="1"/>
    <col min="3" max="3" width="13.375" customWidth="1"/>
    <col min="4" max="4" width="16.875" customWidth="1"/>
    <col min="5" max="5" width="4.375" customWidth="1"/>
    <col min="6" max="6" width="11.375" customWidth="1"/>
    <col min="7" max="7" width="43.125" customWidth="1"/>
    <col min="8" max="8" width="2.375" customWidth="1"/>
    <col min="9" max="9" width="5.625" customWidth="1"/>
    <col min="10" max="10" width="2.625" customWidth="1"/>
    <col min="11" max="11" width="4.875" customWidth="1"/>
    <col min="12" max="12" width="2.5" customWidth="1"/>
    <col min="13" max="13" width="4.875" customWidth="1"/>
    <col min="14" max="14" width="2.5" customWidth="1"/>
    <col min="15" max="15" width="4.875" customWidth="1"/>
    <col min="16" max="16" width="2.25" customWidth="1"/>
    <col min="17" max="17" width="5" customWidth="1"/>
    <col min="18" max="18" width="2.5" customWidth="1"/>
    <col min="19" max="19" width="6.375" customWidth="1"/>
    <col min="20" max="20" width="2.25" customWidth="1"/>
    <col min="21" max="21" width="6.375" customWidth="1"/>
    <col min="22" max="22" width="2.5" customWidth="1"/>
    <col min="23" max="23" width="7.5" customWidth="1"/>
    <col min="24" max="24" width="2.375" customWidth="1"/>
    <col min="25" max="25" width="4.875" customWidth="1"/>
    <col min="26" max="26" width="2.25" customWidth="1"/>
    <col min="27" max="27" width="5.125" customWidth="1"/>
    <col min="28" max="28" width="2.25" customWidth="1"/>
    <col min="29" max="29" width="5.25" customWidth="1"/>
    <col min="30" max="30" width="2.375" customWidth="1"/>
    <col min="31" max="31" width="6" customWidth="1"/>
    <col min="32" max="32" width="2.5" customWidth="1"/>
    <col min="33" max="33" width="5.625" customWidth="1"/>
    <col min="34" max="34" width="2.5" customWidth="1"/>
    <col min="35" max="35" width="5.625" customWidth="1"/>
    <col min="36" max="36" width="3" customWidth="1"/>
    <col min="37" max="37" width="10.25" customWidth="1"/>
    <col min="38" max="66" width="4.125" customWidth="1"/>
    <col min="67" max="67" width="5.25" customWidth="1"/>
    <col min="72" max="72" width="7.875" customWidth="1"/>
    <col min="73" max="73" width="13.625" customWidth="1"/>
    <col min="74" max="74" width="5.25" customWidth="1"/>
    <col min="79" max="79" width="7.875" customWidth="1"/>
    <col min="80" max="80" width="13.625" customWidth="1"/>
    <col min="81" max="81" width="5.25" customWidth="1"/>
  </cols>
  <sheetData>
    <row r="1" spans="1:58" ht="13.5" customHeight="1">
      <c r="B1" s="313" t="str">
        <f>"第"&amp;DBCS('必ず入力してください!!'!L2)&amp;"回　"&amp;"石見陸上競技大会 参加申込シート (中学校男子)"</f>
        <v>第１００回　石見陸上競技大会 参加申込シート (中学校男子)</v>
      </c>
      <c r="C1" s="313"/>
      <c r="D1" s="313"/>
      <c r="E1" s="313"/>
      <c r="F1" s="313"/>
      <c r="G1" s="313"/>
    </row>
    <row r="2" spans="1:58">
      <c r="G2" s="30"/>
    </row>
    <row r="3" spans="1:58">
      <c r="B3" t="s">
        <v>111</v>
      </c>
      <c r="C3" s="28"/>
      <c r="D3" s="29" t="s">
        <v>88</v>
      </c>
    </row>
    <row r="4" spans="1:58">
      <c r="B4" s="103"/>
      <c r="C4" s="29" t="s">
        <v>112</v>
      </c>
      <c r="D4" s="29"/>
    </row>
    <row r="5" spans="1:58" ht="13.5" customHeight="1">
      <c r="B5" s="103"/>
      <c r="C5" s="30"/>
      <c r="F5" s="10"/>
      <c r="H5" s="89" t="s">
        <v>113</v>
      </c>
      <c r="I5" s="11"/>
      <c r="J5" s="14"/>
      <c r="K5" s="15"/>
      <c r="L5" s="14"/>
      <c r="M5" s="15"/>
      <c r="N5" s="14"/>
      <c r="O5" s="15"/>
      <c r="P5" s="14"/>
      <c r="Q5" s="15"/>
      <c r="R5" s="4"/>
      <c r="S5" s="4"/>
      <c r="T5" s="14"/>
      <c r="U5" s="15"/>
      <c r="V5" s="14"/>
      <c r="W5" s="15"/>
      <c r="X5" s="14"/>
      <c r="Y5" s="15"/>
      <c r="Z5" s="14"/>
      <c r="AA5" s="15"/>
      <c r="AB5" s="14"/>
      <c r="AC5" s="15"/>
      <c r="AD5" s="4"/>
      <c r="AE5" s="15"/>
      <c r="AF5" s="4"/>
      <c r="AG5" s="15"/>
      <c r="AH5" s="84"/>
      <c r="AI5" s="85"/>
    </row>
    <row r="6" spans="1:58" ht="13.5" customHeight="1">
      <c r="B6" s="88" t="s">
        <v>384</v>
      </c>
      <c r="C6" s="24"/>
      <c r="D6" s="24"/>
      <c r="E6" s="24"/>
      <c r="F6" s="185" t="s">
        <v>151</v>
      </c>
      <c r="G6" s="8"/>
      <c r="H6" s="12"/>
      <c r="I6" s="13"/>
      <c r="J6" s="12"/>
      <c r="K6" s="13"/>
      <c r="L6" s="12"/>
      <c r="M6" s="13"/>
      <c r="N6" s="12"/>
      <c r="O6" s="13"/>
      <c r="P6" s="12"/>
      <c r="Q6" s="13"/>
      <c r="R6" s="12"/>
      <c r="S6" s="13"/>
      <c r="T6" s="12"/>
      <c r="U6" s="13"/>
      <c r="V6" s="12"/>
      <c r="W6" s="13"/>
      <c r="X6" s="12"/>
      <c r="Y6" s="13"/>
      <c r="Z6" s="12"/>
      <c r="AA6" s="13"/>
      <c r="AB6" s="12"/>
      <c r="AC6" s="13"/>
      <c r="AD6" s="5"/>
      <c r="AE6" s="13"/>
      <c r="AF6" s="5"/>
      <c r="AG6" s="13"/>
      <c r="AH6" s="86"/>
      <c r="AI6" s="87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ht="27" customHeight="1">
      <c r="B7" s="6" t="s">
        <v>383</v>
      </c>
      <c r="C7" s="7" t="s">
        <v>31</v>
      </c>
      <c r="D7" s="27" t="s">
        <v>87</v>
      </c>
      <c r="E7" s="7" t="s">
        <v>29</v>
      </c>
      <c r="F7" s="23" t="s">
        <v>354</v>
      </c>
      <c r="G7" s="9" t="s">
        <v>76</v>
      </c>
      <c r="H7" s="310" t="s">
        <v>45</v>
      </c>
      <c r="I7" s="311"/>
      <c r="J7" s="310" t="s">
        <v>46</v>
      </c>
      <c r="K7" s="311"/>
      <c r="L7" s="310" t="s">
        <v>47</v>
      </c>
      <c r="M7" s="311"/>
      <c r="N7" s="310" t="s">
        <v>32</v>
      </c>
      <c r="O7" s="311"/>
      <c r="P7" s="310" t="s">
        <v>44</v>
      </c>
      <c r="Q7" s="311"/>
      <c r="R7" s="310" t="s">
        <v>78</v>
      </c>
      <c r="S7" s="311"/>
      <c r="T7" s="310" t="s">
        <v>79</v>
      </c>
      <c r="U7" s="311"/>
      <c r="V7" s="310" t="s">
        <v>80</v>
      </c>
      <c r="W7" s="311"/>
      <c r="X7" s="310" t="s">
        <v>39</v>
      </c>
      <c r="Y7" s="311"/>
      <c r="Z7" s="310" t="s">
        <v>48</v>
      </c>
      <c r="AA7" s="311"/>
      <c r="AB7" s="310" t="s">
        <v>375</v>
      </c>
      <c r="AC7" s="311"/>
      <c r="AD7" s="310" t="s">
        <v>141</v>
      </c>
      <c r="AE7" s="312"/>
      <c r="AF7" s="310" t="s">
        <v>167</v>
      </c>
      <c r="AG7" s="312"/>
      <c r="AH7" s="308" t="s">
        <v>81</v>
      </c>
      <c r="AI7" s="309"/>
      <c r="AK7" s="207" t="s">
        <v>139</v>
      </c>
      <c r="AM7" s="2"/>
      <c r="AN7" s="2" t="s">
        <v>379</v>
      </c>
      <c r="AO7" s="2"/>
      <c r="AP7" s="2"/>
      <c r="AQ7" s="2"/>
      <c r="AR7" s="2"/>
      <c r="AS7" s="2"/>
      <c r="AT7" s="2"/>
      <c r="AU7" s="2"/>
      <c r="AV7" s="2"/>
      <c r="AW7" s="2"/>
      <c r="AX7" s="2"/>
      <c r="AZ7" s="2"/>
      <c r="BA7" s="2"/>
      <c r="BB7" s="2"/>
      <c r="BC7" s="2"/>
      <c r="BD7" s="2"/>
      <c r="BE7" s="2"/>
    </row>
    <row r="8" spans="1:58" ht="14.25" customHeight="1">
      <c r="A8" s="31" t="s">
        <v>41</v>
      </c>
      <c r="B8" s="32">
        <v>4801</v>
      </c>
      <c r="C8" s="32" t="s">
        <v>40</v>
      </c>
      <c r="D8" s="33" t="s">
        <v>150</v>
      </c>
      <c r="E8" s="33">
        <v>1</v>
      </c>
      <c r="F8" s="34" t="str">
        <f>IF(B8="","",VLOOKUP(B8,中学校名!$B$3:$D$120,2,TRUE))</f>
        <v>浜田一中</v>
      </c>
      <c r="G8" s="200" t="str">
        <f>T(AN8)&amp;T(AO8)&amp;T(AP8)&amp;T(AQ8)&amp;T(AR8)&amp;T(AS8)&amp;T(AT8)&amp;T(AU8)&amp;T(AV8)&amp;T(AW8)&amp;T(AX8)&amp;T(AY8)&amp;T(AZ8)&amp;T(BA8)</f>
        <v>１男１００ｍ．２男１００ｍ．３男１００ｍ．全男２００ｍ．全男４００ｍ．全８００ｍ．全男１５００ｍ．全男３０００ｍ．全男１１０ｍＨ．全男走高跳．全男走幅跳．全男砲丸投．全男ｼﾞｬﾍﾞﾘｯｸ．全男400mR．</v>
      </c>
      <c r="H8" s="35" t="s">
        <v>38</v>
      </c>
      <c r="I8" s="36" t="s">
        <v>55</v>
      </c>
      <c r="J8" s="35" t="s">
        <v>38</v>
      </c>
      <c r="K8" s="36" t="s">
        <v>53</v>
      </c>
      <c r="L8" s="35" t="s">
        <v>38</v>
      </c>
      <c r="M8" s="36" t="s">
        <v>54</v>
      </c>
      <c r="N8" s="35" t="s">
        <v>38</v>
      </c>
      <c r="O8" s="36" t="s">
        <v>56</v>
      </c>
      <c r="P8" s="35" t="s">
        <v>38</v>
      </c>
      <c r="Q8" s="36" t="s">
        <v>57</v>
      </c>
      <c r="R8" s="35" t="s">
        <v>38</v>
      </c>
      <c r="S8" s="36" t="s">
        <v>77</v>
      </c>
      <c r="T8" s="35" t="s">
        <v>38</v>
      </c>
      <c r="U8" s="36" t="s">
        <v>52</v>
      </c>
      <c r="V8" s="35" t="s">
        <v>38</v>
      </c>
      <c r="W8" s="37" t="s">
        <v>51</v>
      </c>
      <c r="X8" s="35" t="s">
        <v>38</v>
      </c>
      <c r="Y8" s="36" t="s">
        <v>50</v>
      </c>
      <c r="Z8" s="35" t="s">
        <v>38</v>
      </c>
      <c r="AA8" s="37" t="s">
        <v>49</v>
      </c>
      <c r="AB8" s="35" t="s">
        <v>74</v>
      </c>
      <c r="AC8" s="37" t="s">
        <v>376</v>
      </c>
      <c r="AD8" s="35" t="s">
        <v>74</v>
      </c>
      <c r="AE8" s="37" t="s">
        <v>75</v>
      </c>
      <c r="AF8" s="35" t="s">
        <v>74</v>
      </c>
      <c r="AG8" s="37" t="s">
        <v>85</v>
      </c>
      <c r="AH8" s="35" t="s">
        <v>38</v>
      </c>
      <c r="AI8" s="37" t="s">
        <v>42</v>
      </c>
      <c r="AK8" s="121">
        <f t="shared" ref="AK8:AK71" si="0">IF(COUNTIF(H8:AF8,"○")=0,"",COUNTIF(H8:AF8,"○"))</f>
        <v>13</v>
      </c>
      <c r="AN8" t="str">
        <f t="shared" ref="AN8:AN71" si="1">IF(H8="○","１男１００ｍ．","")</f>
        <v>１男１００ｍ．</v>
      </c>
      <c r="AO8" t="str">
        <f t="shared" ref="AO8:AO71" si="2">IF(J8="○","２男１００ｍ．","")</f>
        <v>２男１００ｍ．</v>
      </c>
      <c r="AP8" t="str">
        <f t="shared" ref="AP8:AP71" si="3">IF(L8="○","３男１００ｍ．","")</f>
        <v>３男１００ｍ．</v>
      </c>
      <c r="AQ8" t="str">
        <f t="shared" ref="AQ8:AQ71" si="4">IF(N8="○","全男２００ｍ．","")</f>
        <v>全男２００ｍ．</v>
      </c>
      <c r="AR8" t="str">
        <f t="shared" ref="AR8:AR71" si="5">IF(P8="○","全男４００ｍ．","")</f>
        <v>全男４００ｍ．</v>
      </c>
      <c r="AS8" t="str">
        <f t="shared" ref="AS8:AS71" si="6">IF(R8="○","全８００ｍ．","")</f>
        <v>全８００ｍ．</v>
      </c>
      <c r="AT8" t="str">
        <f t="shared" ref="AT8:AT71" si="7">IF(T8="○","全男１５００ｍ．","")</f>
        <v>全男１５００ｍ．</v>
      </c>
      <c r="AU8" t="str">
        <f t="shared" ref="AU8:AU71" si="8">IF(V8="○","全男３０００ｍ．","")</f>
        <v>全男３０００ｍ．</v>
      </c>
      <c r="AV8" t="str">
        <f t="shared" ref="AV8:AV71" si="9">IF(X8="○","全男１１０ｍＨ．","")</f>
        <v>全男１１０ｍＨ．</v>
      </c>
      <c r="AW8" t="str">
        <f t="shared" ref="AW8:AW39" si="10">IF(Z8="○","全男走高跳．","")</f>
        <v>全男走高跳．</v>
      </c>
      <c r="AX8" t="str">
        <f t="shared" ref="AX8:AX39" si="11">IF(AB8="○","全男走幅跳．","")</f>
        <v>全男走幅跳．</v>
      </c>
      <c r="AY8" t="str">
        <f t="shared" ref="AY8:AY39" si="12">IF(AD8="○","全男砲丸投．","")</f>
        <v>全男砲丸投．</v>
      </c>
      <c r="AZ8" t="str">
        <f t="shared" ref="AZ8:AZ39" si="13">IF(AF8="○","全男ｼﾞｬﾍﾞﾘｯｸ．","")</f>
        <v>全男ｼﾞｬﾍﾞﾘｯｸ．</v>
      </c>
      <c r="BA8" t="str">
        <f t="shared" ref="BA8:BA39" si="14">IF(AH8="○","全男400mR．","")</f>
        <v>全男400mR．</v>
      </c>
    </row>
    <row r="9" spans="1:58">
      <c r="A9" s="22">
        <v>1</v>
      </c>
      <c r="B9" s="54"/>
      <c r="C9" s="56"/>
      <c r="D9" s="48"/>
      <c r="E9" s="47"/>
      <c r="F9" s="79" t="str">
        <f>IF(B9="","",VLOOKUP(B9,中学校名!$B$3:$D$120,2,TRUE))</f>
        <v/>
      </c>
      <c r="G9" s="201" t="str">
        <f>T(AN9)&amp;T(AO9)&amp;T(AP9)&amp;T(AQ9)&amp;T(AR9)&amp;T(AS9)&amp;T(AT9)&amp;T(AU9)&amp;T(AV9)&amp;T(AW9)&amp;T(AX9)&amp;T(AY9)&amp;T(AZ9)&amp;T(BA9)</f>
        <v/>
      </c>
      <c r="H9" s="40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183" t="str">
        <f>IF($B9="","",IF(ISERROR(MATCH($B9,リレー中男申込!$Q$14:$Q$255,0)),"","○"))</f>
        <v/>
      </c>
      <c r="AI9" s="107" t="str">
        <f>IF(ISERROR(MATCH($B9,リレー中男申込!$Q$14:$Q$205,0)),"",VLOOKUP(MATCH($B9,リレー中男申込!$Q$14:$Q$205,0),リレー中男申込!$N$14:$V$205,9))</f>
        <v/>
      </c>
      <c r="AK9" s="121" t="str">
        <f t="shared" si="0"/>
        <v/>
      </c>
      <c r="AN9" t="str">
        <f t="shared" si="1"/>
        <v/>
      </c>
      <c r="AO9" t="str">
        <f t="shared" si="2"/>
        <v/>
      </c>
      <c r="AP9" t="str">
        <f t="shared" si="3"/>
        <v/>
      </c>
      <c r="AQ9" t="str">
        <f t="shared" si="4"/>
        <v/>
      </c>
      <c r="AR9" t="str">
        <f t="shared" si="5"/>
        <v/>
      </c>
      <c r="AS9" t="str">
        <f t="shared" si="6"/>
        <v/>
      </c>
      <c r="AT9" t="str">
        <f t="shared" si="7"/>
        <v/>
      </c>
      <c r="AU9" t="str">
        <f t="shared" si="8"/>
        <v/>
      </c>
      <c r="AV9" t="str">
        <f t="shared" si="9"/>
        <v/>
      </c>
      <c r="AW9" t="str">
        <f t="shared" si="10"/>
        <v/>
      </c>
      <c r="AX9" t="str">
        <f t="shared" si="11"/>
        <v/>
      </c>
      <c r="AY9" t="str">
        <f t="shared" si="12"/>
        <v/>
      </c>
      <c r="AZ9" t="str">
        <f t="shared" si="13"/>
        <v/>
      </c>
      <c r="BA9" t="str">
        <f t="shared" si="14"/>
        <v/>
      </c>
    </row>
    <row r="10" spans="1:58">
      <c r="A10" s="38">
        <f>IF(COUNTIF($C$9:$C$208,C10)&gt;=2,$A$221,A9+1)</f>
        <v>2</v>
      </c>
      <c r="B10" s="51"/>
      <c r="C10" s="57"/>
      <c r="D10" s="50"/>
      <c r="E10" s="49"/>
      <c r="F10" s="80" t="str">
        <f>IF(B10="","",VLOOKUP(B10,中学校名!$B$3:$D$120,2,TRUE))</f>
        <v/>
      </c>
      <c r="G10" s="202" t="str">
        <f t="shared" ref="G10:G73" si="15">T(AN10)&amp;T(AO10)&amp;T(AP10)&amp;T(AQ10)&amp;T(AR10)&amp;T(AS10)&amp;T(AT10)&amp;T(AU10)&amp;T(AV10)&amp;T(AW10)&amp;T(AX10)&amp;T(AY10)&amp;T(AZ10)&amp;T(BA10)</f>
        <v/>
      </c>
      <c r="H10" s="42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68" t="str">
        <f>IF($B10="","",IF(ISERROR(MATCH($B10,リレー中男申込!$Q$14:$Q$255,0)),"","○"))</f>
        <v/>
      </c>
      <c r="AI10" s="68" t="str">
        <f>IF(ISERROR(MATCH($B10,リレー中男申込!$Q$14:$Q$205,0)),"",VLOOKUP(MATCH($B10,リレー中男申込!$Q$14:$Q$205,0),リレー中男申込!$N$14:$V$205,9))</f>
        <v/>
      </c>
      <c r="AK10" s="121" t="str">
        <f t="shared" si="0"/>
        <v/>
      </c>
      <c r="AN10" t="str">
        <f t="shared" si="1"/>
        <v/>
      </c>
      <c r="AO10" t="str">
        <f t="shared" si="2"/>
        <v/>
      </c>
      <c r="AP10" t="str">
        <f t="shared" si="3"/>
        <v/>
      </c>
      <c r="AQ10" t="str">
        <f t="shared" si="4"/>
        <v/>
      </c>
      <c r="AR10" t="str">
        <f t="shared" si="5"/>
        <v/>
      </c>
      <c r="AS10" t="str">
        <f t="shared" si="6"/>
        <v/>
      </c>
      <c r="AT10" t="str">
        <f t="shared" si="7"/>
        <v/>
      </c>
      <c r="AU10" t="str">
        <f t="shared" si="8"/>
        <v/>
      </c>
      <c r="AV10" t="str">
        <f t="shared" si="9"/>
        <v/>
      </c>
      <c r="AW10" t="str">
        <f t="shared" si="10"/>
        <v/>
      </c>
      <c r="AX10" t="str">
        <f t="shared" si="11"/>
        <v/>
      </c>
      <c r="AY10" t="str">
        <f t="shared" si="12"/>
        <v/>
      </c>
      <c r="AZ10" t="str">
        <f t="shared" si="13"/>
        <v/>
      </c>
      <c r="BA10" t="str">
        <f t="shared" si="14"/>
        <v/>
      </c>
    </row>
    <row r="11" spans="1:58">
      <c r="A11" s="22">
        <f t="shared" ref="A11:A74" si="16">IF(COUNTIF($C$9:$C$208,C11)&gt;=2,$A$221,A10+1)</f>
        <v>3</v>
      </c>
      <c r="B11" s="51"/>
      <c r="C11" s="57"/>
      <c r="D11" s="50"/>
      <c r="E11" s="49"/>
      <c r="F11" s="80" t="str">
        <f>IF(B11="","",VLOOKUP(B11,中学校名!$B$3:$D$120,2,TRUE))</f>
        <v/>
      </c>
      <c r="G11" s="202" t="str">
        <f t="shared" si="15"/>
        <v/>
      </c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68" t="str">
        <f>IF($B11="","",IF(ISERROR(MATCH($B11,リレー中男申込!$Q$14:$Q$255,0)),"","○"))</f>
        <v/>
      </c>
      <c r="AI11" s="68" t="str">
        <f>IF(ISERROR(MATCH($B11,リレー中男申込!$Q$14:$Q$205,0)),"",VLOOKUP(MATCH($B11,リレー中男申込!$Q$14:$Q$205,0),リレー中男申込!$N$14:$V$205,9))</f>
        <v/>
      </c>
      <c r="AK11" s="121" t="str">
        <f t="shared" si="0"/>
        <v/>
      </c>
      <c r="AN11" t="str">
        <f t="shared" si="1"/>
        <v/>
      </c>
      <c r="AO11" t="str">
        <f t="shared" si="2"/>
        <v/>
      </c>
      <c r="AP11" t="str">
        <f t="shared" si="3"/>
        <v/>
      </c>
      <c r="AQ11" t="str">
        <f t="shared" si="4"/>
        <v/>
      </c>
      <c r="AR11" t="str">
        <f t="shared" si="5"/>
        <v/>
      </c>
      <c r="AS11" t="str">
        <f t="shared" si="6"/>
        <v/>
      </c>
      <c r="AT11" t="str">
        <f t="shared" si="7"/>
        <v/>
      </c>
      <c r="AU11" t="str">
        <f t="shared" si="8"/>
        <v/>
      </c>
      <c r="AV11" t="str">
        <f t="shared" si="9"/>
        <v/>
      </c>
      <c r="AW11" t="str">
        <f t="shared" si="10"/>
        <v/>
      </c>
      <c r="AX11" t="str">
        <f t="shared" si="11"/>
        <v/>
      </c>
      <c r="AY11" t="str">
        <f t="shared" si="12"/>
        <v/>
      </c>
      <c r="AZ11" t="str">
        <f t="shared" si="13"/>
        <v/>
      </c>
      <c r="BA11" t="str">
        <f t="shared" si="14"/>
        <v/>
      </c>
    </row>
    <row r="12" spans="1:58">
      <c r="A12" s="22">
        <f t="shared" si="16"/>
        <v>4</v>
      </c>
      <c r="B12" s="51"/>
      <c r="C12" s="57"/>
      <c r="D12" s="50"/>
      <c r="E12" s="49"/>
      <c r="F12" s="80" t="str">
        <f>IF(B12="","",VLOOKUP(B12,中学校名!$B$3:$D$120,2,TRUE))</f>
        <v/>
      </c>
      <c r="G12" s="202" t="str">
        <f t="shared" si="15"/>
        <v/>
      </c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68" t="str">
        <f>IF($B12="","",IF(ISERROR(MATCH($B12,リレー中男申込!$Q$14:$Q$255,0)),"","○"))</f>
        <v/>
      </c>
      <c r="AI12" s="68" t="str">
        <f>IF(ISERROR(MATCH($B12,リレー中男申込!$Q$14:$Q$205,0)),"",VLOOKUP(MATCH($B12,リレー中男申込!$Q$14:$Q$205,0),リレー中男申込!$N$14:$V$205,9))</f>
        <v/>
      </c>
      <c r="AK12" s="121" t="str">
        <f t="shared" si="0"/>
        <v/>
      </c>
      <c r="AN12" t="str">
        <f t="shared" si="1"/>
        <v/>
      </c>
      <c r="AO12" t="str">
        <f t="shared" si="2"/>
        <v/>
      </c>
      <c r="AP12" t="str">
        <f t="shared" si="3"/>
        <v/>
      </c>
      <c r="AQ12" t="str">
        <f t="shared" si="4"/>
        <v/>
      </c>
      <c r="AR12" t="str">
        <f t="shared" si="5"/>
        <v/>
      </c>
      <c r="AS12" t="str">
        <f t="shared" si="6"/>
        <v/>
      </c>
      <c r="AT12" t="str">
        <f t="shared" si="7"/>
        <v/>
      </c>
      <c r="AU12" t="str">
        <f t="shared" si="8"/>
        <v/>
      </c>
      <c r="AV12" t="str">
        <f t="shared" si="9"/>
        <v/>
      </c>
      <c r="AW12" t="str">
        <f t="shared" si="10"/>
        <v/>
      </c>
      <c r="AX12" t="str">
        <f t="shared" si="11"/>
        <v/>
      </c>
      <c r="AY12" t="str">
        <f t="shared" si="12"/>
        <v/>
      </c>
      <c r="AZ12" t="str">
        <f t="shared" si="13"/>
        <v/>
      </c>
      <c r="BA12" t="str">
        <f t="shared" si="14"/>
        <v/>
      </c>
    </row>
    <row r="13" spans="1:58">
      <c r="A13" s="22">
        <f t="shared" si="16"/>
        <v>5</v>
      </c>
      <c r="B13" s="51"/>
      <c r="C13" s="57"/>
      <c r="D13" s="50"/>
      <c r="E13" s="49"/>
      <c r="F13" s="80" t="str">
        <f>IF(B13="","",VLOOKUP(B13,中学校名!$B$3:$D$120,2,TRUE))</f>
        <v/>
      </c>
      <c r="G13" s="202" t="str">
        <f t="shared" si="15"/>
        <v/>
      </c>
      <c r="H13" s="42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68" t="str">
        <f>IF($B13="","",IF(ISERROR(MATCH($B13,リレー中男申込!$Q$14:$Q$255,0)),"","○"))</f>
        <v/>
      </c>
      <c r="AI13" s="68" t="str">
        <f>IF(ISERROR(MATCH($B13,リレー中男申込!$Q$14:$Q$205,0)),"",VLOOKUP(MATCH($B13,リレー中男申込!$Q$14:$Q$205,0),リレー中男申込!$N$14:$V$205,9))</f>
        <v/>
      </c>
      <c r="AK13" s="121" t="str">
        <f t="shared" si="0"/>
        <v/>
      </c>
      <c r="AN13" t="str">
        <f t="shared" si="1"/>
        <v/>
      </c>
      <c r="AO13" t="str">
        <f t="shared" si="2"/>
        <v/>
      </c>
      <c r="AP13" t="str">
        <f t="shared" si="3"/>
        <v/>
      </c>
      <c r="AQ13" t="str">
        <f t="shared" si="4"/>
        <v/>
      </c>
      <c r="AR13" t="str">
        <f t="shared" si="5"/>
        <v/>
      </c>
      <c r="AS13" t="str">
        <f t="shared" si="6"/>
        <v/>
      </c>
      <c r="AT13" t="str">
        <f t="shared" si="7"/>
        <v/>
      </c>
      <c r="AU13" t="str">
        <f t="shared" si="8"/>
        <v/>
      </c>
      <c r="AV13" t="str">
        <f t="shared" si="9"/>
        <v/>
      </c>
      <c r="AW13" t="str">
        <f t="shared" si="10"/>
        <v/>
      </c>
      <c r="AX13" t="str">
        <f t="shared" si="11"/>
        <v/>
      </c>
      <c r="AY13" t="str">
        <f t="shared" si="12"/>
        <v/>
      </c>
      <c r="AZ13" t="str">
        <f t="shared" si="13"/>
        <v/>
      </c>
      <c r="BA13" t="str">
        <f t="shared" si="14"/>
        <v/>
      </c>
    </row>
    <row r="14" spans="1:58">
      <c r="A14" s="22">
        <f t="shared" si="16"/>
        <v>6</v>
      </c>
      <c r="B14" s="51"/>
      <c r="C14" s="57"/>
      <c r="D14" s="50"/>
      <c r="E14" s="49"/>
      <c r="F14" s="80" t="str">
        <f>IF(B14="","",VLOOKUP(B14,中学校名!$B$3:$D$120,2,TRUE))</f>
        <v/>
      </c>
      <c r="G14" s="202" t="str">
        <f t="shared" si="15"/>
        <v/>
      </c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68" t="str">
        <f>IF($B14="","",IF(ISERROR(MATCH($B14,リレー中男申込!$Q$14:$Q$255,0)),"","○"))</f>
        <v/>
      </c>
      <c r="AI14" s="68" t="str">
        <f>IF(ISERROR(MATCH($B14,リレー中男申込!$Q$14:$Q$205,0)),"",VLOOKUP(MATCH($B14,リレー中男申込!$Q$14:$Q$205,0),リレー中男申込!$N$14:$V$205,9))</f>
        <v/>
      </c>
      <c r="AK14" s="121" t="str">
        <f t="shared" si="0"/>
        <v/>
      </c>
      <c r="AN14" t="str">
        <f t="shared" si="1"/>
        <v/>
      </c>
      <c r="AO14" t="str">
        <f t="shared" si="2"/>
        <v/>
      </c>
      <c r="AP14" t="str">
        <f t="shared" si="3"/>
        <v/>
      </c>
      <c r="AQ14" t="str">
        <f t="shared" si="4"/>
        <v/>
      </c>
      <c r="AR14" t="str">
        <f t="shared" si="5"/>
        <v/>
      </c>
      <c r="AS14" t="str">
        <f t="shared" si="6"/>
        <v/>
      </c>
      <c r="AT14" t="str">
        <f t="shared" si="7"/>
        <v/>
      </c>
      <c r="AU14" t="str">
        <f t="shared" si="8"/>
        <v/>
      </c>
      <c r="AV14" t="str">
        <f t="shared" si="9"/>
        <v/>
      </c>
      <c r="AW14" t="str">
        <f t="shared" si="10"/>
        <v/>
      </c>
      <c r="AX14" t="str">
        <f t="shared" si="11"/>
        <v/>
      </c>
      <c r="AY14" t="str">
        <f t="shared" si="12"/>
        <v/>
      </c>
      <c r="AZ14" t="str">
        <f t="shared" si="13"/>
        <v/>
      </c>
      <c r="BA14" t="str">
        <f t="shared" si="14"/>
        <v/>
      </c>
    </row>
    <row r="15" spans="1:58">
      <c r="A15" s="22">
        <f t="shared" si="16"/>
        <v>7</v>
      </c>
      <c r="B15" s="51"/>
      <c r="C15" s="57"/>
      <c r="D15" s="50"/>
      <c r="E15" s="49"/>
      <c r="F15" s="80" t="str">
        <f>IF(B15="","",VLOOKUP(B15,中学校名!$B$3:$D$120,2,TRUE))</f>
        <v/>
      </c>
      <c r="G15" s="202" t="str">
        <f t="shared" si="15"/>
        <v/>
      </c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68" t="str">
        <f>IF($B15="","",IF(ISERROR(MATCH($B15,リレー中男申込!$Q$14:$Q$255,0)),"","○"))</f>
        <v/>
      </c>
      <c r="AI15" s="68" t="str">
        <f>IF(ISERROR(MATCH($B15,リレー中男申込!$Q$14:$Q$205,0)),"",VLOOKUP(MATCH($B15,リレー中男申込!$Q$14:$Q$205,0),リレー中男申込!$N$14:$V$205,9))</f>
        <v/>
      </c>
      <c r="AK15" s="121" t="str">
        <f t="shared" si="0"/>
        <v/>
      </c>
      <c r="AN15" t="str">
        <f t="shared" si="1"/>
        <v/>
      </c>
      <c r="AO15" t="str">
        <f t="shared" si="2"/>
        <v/>
      </c>
      <c r="AP15" t="str">
        <f t="shared" si="3"/>
        <v/>
      </c>
      <c r="AQ15" t="str">
        <f t="shared" si="4"/>
        <v/>
      </c>
      <c r="AR15" t="str">
        <f t="shared" si="5"/>
        <v/>
      </c>
      <c r="AS15" t="str">
        <f t="shared" si="6"/>
        <v/>
      </c>
      <c r="AT15" t="str">
        <f t="shared" si="7"/>
        <v/>
      </c>
      <c r="AU15" t="str">
        <f t="shared" si="8"/>
        <v/>
      </c>
      <c r="AV15" t="str">
        <f t="shared" si="9"/>
        <v/>
      </c>
      <c r="AW15" t="str">
        <f t="shared" si="10"/>
        <v/>
      </c>
      <c r="AX15" t="str">
        <f t="shared" si="11"/>
        <v/>
      </c>
      <c r="AY15" t="str">
        <f t="shared" si="12"/>
        <v/>
      </c>
      <c r="AZ15" t="str">
        <f t="shared" si="13"/>
        <v/>
      </c>
      <c r="BA15" t="str">
        <f t="shared" si="14"/>
        <v/>
      </c>
    </row>
    <row r="16" spans="1:58">
      <c r="A16" s="22">
        <f t="shared" si="16"/>
        <v>8</v>
      </c>
      <c r="B16" s="51"/>
      <c r="C16" s="57"/>
      <c r="D16" s="50"/>
      <c r="E16" s="49"/>
      <c r="F16" s="80" t="str">
        <f>IF(B16="","",VLOOKUP(B16,中学校名!$B$3:$D$120,2,TRUE))</f>
        <v/>
      </c>
      <c r="G16" s="202" t="str">
        <f t="shared" si="15"/>
        <v/>
      </c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68" t="str">
        <f>IF($B16="","",IF(ISERROR(MATCH($B16,リレー中男申込!$Q$14:$Q$255,0)),"","○"))</f>
        <v/>
      </c>
      <c r="AI16" s="68" t="str">
        <f>IF(ISERROR(MATCH($B16,リレー中男申込!$Q$14:$Q$205,0)),"",VLOOKUP(MATCH($B16,リレー中男申込!$Q$14:$Q$205,0),リレー中男申込!$N$14:$V$205,9))</f>
        <v/>
      </c>
      <c r="AK16" s="121" t="str">
        <f t="shared" si="0"/>
        <v/>
      </c>
      <c r="AN16" t="str">
        <f t="shared" si="1"/>
        <v/>
      </c>
      <c r="AO16" t="str">
        <f t="shared" si="2"/>
        <v/>
      </c>
      <c r="AP16" t="str">
        <f t="shared" si="3"/>
        <v/>
      </c>
      <c r="AQ16" t="str">
        <f t="shared" si="4"/>
        <v/>
      </c>
      <c r="AR16" t="str">
        <f t="shared" si="5"/>
        <v/>
      </c>
      <c r="AS16" t="str">
        <f t="shared" si="6"/>
        <v/>
      </c>
      <c r="AT16" t="str">
        <f t="shared" si="7"/>
        <v/>
      </c>
      <c r="AU16" t="str">
        <f t="shared" si="8"/>
        <v/>
      </c>
      <c r="AV16" t="str">
        <f t="shared" si="9"/>
        <v/>
      </c>
      <c r="AW16" t="str">
        <f t="shared" si="10"/>
        <v/>
      </c>
      <c r="AX16" t="str">
        <f t="shared" si="11"/>
        <v/>
      </c>
      <c r="AY16" t="str">
        <f t="shared" si="12"/>
        <v/>
      </c>
      <c r="AZ16" t="str">
        <f t="shared" si="13"/>
        <v/>
      </c>
      <c r="BA16" t="str">
        <f t="shared" si="14"/>
        <v/>
      </c>
    </row>
    <row r="17" spans="1:53">
      <c r="A17" s="22">
        <f t="shared" si="16"/>
        <v>9</v>
      </c>
      <c r="B17" s="51"/>
      <c r="C17" s="57"/>
      <c r="D17" s="50"/>
      <c r="E17" s="49"/>
      <c r="F17" s="80" t="str">
        <f>IF(B17="","",VLOOKUP(B17,中学校名!$B$3:$D$120,2,TRUE))</f>
        <v/>
      </c>
      <c r="G17" s="202" t="str">
        <f t="shared" si="15"/>
        <v/>
      </c>
      <c r="H17" s="42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68" t="str">
        <f>IF($B17="","",IF(ISERROR(MATCH($B17,リレー中男申込!$Q$14:$Q$255,0)),"","○"))</f>
        <v/>
      </c>
      <c r="AI17" s="68" t="str">
        <f>IF(ISERROR(MATCH($B17,リレー中男申込!$Q$14:$Q$205,0)),"",VLOOKUP(MATCH($B17,リレー中男申込!$Q$14:$Q$205,0),リレー中男申込!$N$14:$V$205,9))</f>
        <v/>
      </c>
      <c r="AK17" s="121" t="str">
        <f t="shared" si="0"/>
        <v/>
      </c>
      <c r="AN17" t="str">
        <f t="shared" si="1"/>
        <v/>
      </c>
      <c r="AO17" t="str">
        <f t="shared" si="2"/>
        <v/>
      </c>
      <c r="AP17" t="str">
        <f t="shared" si="3"/>
        <v/>
      </c>
      <c r="AQ17" t="str">
        <f t="shared" si="4"/>
        <v/>
      </c>
      <c r="AR17" t="str">
        <f t="shared" si="5"/>
        <v/>
      </c>
      <c r="AS17" t="str">
        <f t="shared" si="6"/>
        <v/>
      </c>
      <c r="AT17" t="str">
        <f t="shared" si="7"/>
        <v/>
      </c>
      <c r="AU17" t="str">
        <f t="shared" si="8"/>
        <v/>
      </c>
      <c r="AV17" t="str">
        <f t="shared" si="9"/>
        <v/>
      </c>
      <c r="AW17" t="str">
        <f t="shared" si="10"/>
        <v/>
      </c>
      <c r="AX17" t="str">
        <f t="shared" si="11"/>
        <v/>
      </c>
      <c r="AY17" t="str">
        <f t="shared" si="12"/>
        <v/>
      </c>
      <c r="AZ17" t="str">
        <f t="shared" si="13"/>
        <v/>
      </c>
      <c r="BA17" t="str">
        <f t="shared" si="14"/>
        <v/>
      </c>
    </row>
    <row r="18" spans="1:53">
      <c r="A18" s="22">
        <f t="shared" si="16"/>
        <v>10</v>
      </c>
      <c r="B18" s="55"/>
      <c r="C18" s="58"/>
      <c r="D18" s="53"/>
      <c r="E18" s="52"/>
      <c r="F18" s="81" t="str">
        <f>IF(B18="","",VLOOKUP(B18,中学校名!$B$3:$D$120,2,TRUE))</f>
        <v/>
      </c>
      <c r="G18" s="203" t="str">
        <f t="shared" si="15"/>
        <v/>
      </c>
      <c r="H18" s="75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7" t="str">
        <f>IF($B18="","",IF(ISERROR(MATCH($B18,リレー中男申込!$Q$14:$Q$255,0)),"","○"))</f>
        <v/>
      </c>
      <c r="AI18" s="77" t="str">
        <f>IF(ISERROR(MATCH($B18,リレー中男申込!$Q$14:$Q$205,0)),"",VLOOKUP(MATCH($B18,リレー中男申込!$Q$14:$Q$205,0),リレー中男申込!$N$14:$V$205,9))</f>
        <v/>
      </c>
      <c r="AK18" s="121" t="str">
        <f t="shared" si="0"/>
        <v/>
      </c>
      <c r="AN18" t="str">
        <f t="shared" si="1"/>
        <v/>
      </c>
      <c r="AO18" t="str">
        <f t="shared" si="2"/>
        <v/>
      </c>
      <c r="AP18" t="str">
        <f t="shared" si="3"/>
        <v/>
      </c>
      <c r="AQ18" t="str">
        <f t="shared" si="4"/>
        <v/>
      </c>
      <c r="AR18" t="str">
        <f t="shared" si="5"/>
        <v/>
      </c>
      <c r="AS18" t="str">
        <f t="shared" si="6"/>
        <v/>
      </c>
      <c r="AT18" t="str">
        <f t="shared" si="7"/>
        <v/>
      </c>
      <c r="AU18" t="str">
        <f t="shared" si="8"/>
        <v/>
      </c>
      <c r="AV18" t="str">
        <f t="shared" si="9"/>
        <v/>
      </c>
      <c r="AW18" t="str">
        <f t="shared" si="10"/>
        <v/>
      </c>
      <c r="AX18" t="str">
        <f t="shared" si="11"/>
        <v/>
      </c>
      <c r="AY18" t="str">
        <f t="shared" si="12"/>
        <v/>
      </c>
      <c r="AZ18" t="str">
        <f t="shared" si="13"/>
        <v/>
      </c>
      <c r="BA18" t="str">
        <f t="shared" si="14"/>
        <v/>
      </c>
    </row>
    <row r="19" spans="1:53">
      <c r="A19" s="22">
        <f t="shared" si="16"/>
        <v>11</v>
      </c>
      <c r="B19" s="63"/>
      <c r="C19" s="64"/>
      <c r="D19" s="65"/>
      <c r="E19" s="66"/>
      <c r="F19" s="83" t="str">
        <f>IF(B19="","",VLOOKUP(B19,中学校名!$B$3:$D$120,2,TRUE))</f>
        <v/>
      </c>
      <c r="G19" s="201" t="str">
        <f t="shared" si="15"/>
        <v/>
      </c>
      <c r="H19" s="72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4" t="str">
        <f>IF($B19="","",IF(ISERROR(MATCH($B19,リレー中男申込!$Q$14:$Q$255,0)),"","○"))</f>
        <v/>
      </c>
      <c r="AI19" s="74" t="str">
        <f>IF(ISERROR(MATCH($B19,リレー中男申込!$Q$14:$Q$205,0)),"",VLOOKUP(MATCH($B19,リレー中男申込!$Q$14:$Q$205,0),リレー中男申込!$N$14:$V$205,9))</f>
        <v/>
      </c>
      <c r="AK19" s="121" t="str">
        <f t="shared" si="0"/>
        <v/>
      </c>
      <c r="AN19" t="str">
        <f t="shared" si="1"/>
        <v/>
      </c>
      <c r="AO19" t="str">
        <f t="shared" si="2"/>
        <v/>
      </c>
      <c r="AP19" t="str">
        <f t="shared" si="3"/>
        <v/>
      </c>
      <c r="AQ19" t="str">
        <f t="shared" si="4"/>
        <v/>
      </c>
      <c r="AR19" t="str">
        <f t="shared" si="5"/>
        <v/>
      </c>
      <c r="AS19" t="str">
        <f t="shared" si="6"/>
        <v/>
      </c>
      <c r="AT19" t="str">
        <f t="shared" si="7"/>
        <v/>
      </c>
      <c r="AU19" t="str">
        <f t="shared" si="8"/>
        <v/>
      </c>
      <c r="AV19" t="str">
        <f t="shared" si="9"/>
        <v/>
      </c>
      <c r="AW19" t="str">
        <f t="shared" si="10"/>
        <v/>
      </c>
      <c r="AX19" t="str">
        <f t="shared" si="11"/>
        <v/>
      </c>
      <c r="AY19" t="str">
        <f t="shared" si="12"/>
        <v/>
      </c>
      <c r="AZ19" t="str">
        <f t="shared" si="13"/>
        <v/>
      </c>
      <c r="BA19" t="str">
        <f t="shared" si="14"/>
        <v/>
      </c>
    </row>
    <row r="20" spans="1:53">
      <c r="A20" s="22">
        <f t="shared" si="16"/>
        <v>12</v>
      </c>
      <c r="B20" s="51"/>
      <c r="C20" s="57"/>
      <c r="D20" s="50"/>
      <c r="E20" s="49"/>
      <c r="F20" s="80" t="str">
        <f>IF(B20="","",VLOOKUP(B20,中学校名!$B$3:$D$120,2,TRUE))</f>
        <v/>
      </c>
      <c r="G20" s="202" t="str">
        <f t="shared" si="15"/>
        <v/>
      </c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68" t="str">
        <f>IF($B20="","",IF(ISERROR(MATCH($B20,リレー中男申込!$Q$14:$Q$255,0)),"","○"))</f>
        <v/>
      </c>
      <c r="AI20" s="68" t="str">
        <f>IF(ISERROR(MATCH($B20,リレー中男申込!$Q$14:$Q$205,0)),"",VLOOKUP(MATCH($B20,リレー中男申込!$Q$14:$Q$205,0),リレー中男申込!$N$14:$V$205,9))</f>
        <v/>
      </c>
      <c r="AK20" s="121" t="str">
        <f t="shared" si="0"/>
        <v/>
      </c>
      <c r="AN20" t="str">
        <f t="shared" si="1"/>
        <v/>
      </c>
      <c r="AO20" t="str">
        <f t="shared" si="2"/>
        <v/>
      </c>
      <c r="AP20" t="str">
        <f t="shared" si="3"/>
        <v/>
      </c>
      <c r="AQ20" t="str">
        <f t="shared" si="4"/>
        <v/>
      </c>
      <c r="AR20" t="str">
        <f t="shared" si="5"/>
        <v/>
      </c>
      <c r="AS20" t="str">
        <f t="shared" si="6"/>
        <v/>
      </c>
      <c r="AT20" t="str">
        <f t="shared" si="7"/>
        <v/>
      </c>
      <c r="AU20" t="str">
        <f t="shared" si="8"/>
        <v/>
      </c>
      <c r="AV20" t="str">
        <f t="shared" si="9"/>
        <v/>
      </c>
      <c r="AW20" t="str">
        <f t="shared" si="10"/>
        <v/>
      </c>
      <c r="AX20" t="str">
        <f t="shared" si="11"/>
        <v/>
      </c>
      <c r="AY20" t="str">
        <f t="shared" si="12"/>
        <v/>
      </c>
      <c r="AZ20" t="str">
        <f t="shared" si="13"/>
        <v/>
      </c>
      <c r="BA20" t="str">
        <f t="shared" si="14"/>
        <v/>
      </c>
    </row>
    <row r="21" spans="1:53">
      <c r="A21" s="22">
        <f t="shared" si="16"/>
        <v>13</v>
      </c>
      <c r="B21" s="51"/>
      <c r="C21" s="57"/>
      <c r="D21" s="50"/>
      <c r="E21" s="49"/>
      <c r="F21" s="80" t="str">
        <f>IF(B21="","",VLOOKUP(B21,中学校名!$B$3:$D$120,2,TRUE))</f>
        <v/>
      </c>
      <c r="G21" s="202" t="str">
        <f t="shared" si="15"/>
        <v/>
      </c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68" t="str">
        <f>IF($B21="","",IF(ISERROR(MATCH($B21,リレー中男申込!$Q$14:$Q$255,0)),"","○"))</f>
        <v/>
      </c>
      <c r="AI21" s="68" t="str">
        <f>IF(ISERROR(MATCH($B21,リレー中男申込!$Q$14:$Q$205,0)),"",VLOOKUP(MATCH($B21,リレー中男申込!$Q$14:$Q$205,0),リレー中男申込!$N$14:$V$205,9))</f>
        <v/>
      </c>
      <c r="AK21" s="121" t="str">
        <f t="shared" si="0"/>
        <v/>
      </c>
      <c r="AN21" t="str">
        <f t="shared" si="1"/>
        <v/>
      </c>
      <c r="AO21" t="str">
        <f t="shared" si="2"/>
        <v/>
      </c>
      <c r="AP21" t="str">
        <f t="shared" si="3"/>
        <v/>
      </c>
      <c r="AQ21" t="str">
        <f t="shared" si="4"/>
        <v/>
      </c>
      <c r="AR21" t="str">
        <f t="shared" si="5"/>
        <v/>
      </c>
      <c r="AS21" t="str">
        <f t="shared" si="6"/>
        <v/>
      </c>
      <c r="AT21" t="str">
        <f t="shared" si="7"/>
        <v/>
      </c>
      <c r="AU21" t="str">
        <f t="shared" si="8"/>
        <v/>
      </c>
      <c r="AV21" t="str">
        <f t="shared" si="9"/>
        <v/>
      </c>
      <c r="AW21" t="str">
        <f t="shared" si="10"/>
        <v/>
      </c>
      <c r="AX21" t="str">
        <f t="shared" si="11"/>
        <v/>
      </c>
      <c r="AY21" t="str">
        <f t="shared" si="12"/>
        <v/>
      </c>
      <c r="AZ21" t="str">
        <f t="shared" si="13"/>
        <v/>
      </c>
      <c r="BA21" t="str">
        <f t="shared" si="14"/>
        <v/>
      </c>
    </row>
    <row r="22" spans="1:53">
      <c r="A22" s="22">
        <f t="shared" si="16"/>
        <v>14</v>
      </c>
      <c r="B22" s="51"/>
      <c r="C22" s="57"/>
      <c r="D22" s="50"/>
      <c r="E22" s="49"/>
      <c r="F22" s="80" t="str">
        <f>IF(B22="","",VLOOKUP(B22,中学校名!$B$3:$D$120,2,TRUE))</f>
        <v/>
      </c>
      <c r="G22" s="202" t="str">
        <f t="shared" si="15"/>
        <v/>
      </c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68" t="str">
        <f>IF($B22="","",IF(ISERROR(MATCH($B22,リレー中男申込!$Q$14:$Q$255,0)),"","○"))</f>
        <v/>
      </c>
      <c r="AI22" s="68" t="str">
        <f>IF(ISERROR(MATCH($B22,リレー中男申込!$Q$14:$Q$205,0)),"",VLOOKUP(MATCH($B22,リレー中男申込!$Q$14:$Q$205,0),リレー中男申込!$N$14:$V$205,9))</f>
        <v/>
      </c>
      <c r="AK22" s="121" t="str">
        <f t="shared" si="0"/>
        <v/>
      </c>
      <c r="AN22" t="str">
        <f t="shared" si="1"/>
        <v/>
      </c>
      <c r="AO22" t="str">
        <f t="shared" si="2"/>
        <v/>
      </c>
      <c r="AP22" t="str">
        <f t="shared" si="3"/>
        <v/>
      </c>
      <c r="AQ22" t="str">
        <f t="shared" si="4"/>
        <v/>
      </c>
      <c r="AR22" t="str">
        <f t="shared" si="5"/>
        <v/>
      </c>
      <c r="AS22" t="str">
        <f t="shared" si="6"/>
        <v/>
      </c>
      <c r="AT22" t="str">
        <f t="shared" si="7"/>
        <v/>
      </c>
      <c r="AU22" t="str">
        <f t="shared" si="8"/>
        <v/>
      </c>
      <c r="AV22" t="str">
        <f t="shared" si="9"/>
        <v/>
      </c>
      <c r="AW22" t="str">
        <f t="shared" si="10"/>
        <v/>
      </c>
      <c r="AX22" t="str">
        <f t="shared" si="11"/>
        <v/>
      </c>
      <c r="AY22" t="str">
        <f t="shared" si="12"/>
        <v/>
      </c>
      <c r="AZ22" t="str">
        <f t="shared" si="13"/>
        <v/>
      </c>
      <c r="BA22" t="str">
        <f t="shared" si="14"/>
        <v/>
      </c>
    </row>
    <row r="23" spans="1:53">
      <c r="A23" s="22">
        <f t="shared" si="16"/>
        <v>15</v>
      </c>
      <c r="B23" s="51"/>
      <c r="C23" s="57"/>
      <c r="D23" s="50"/>
      <c r="E23" s="49"/>
      <c r="F23" s="80" t="str">
        <f>IF(B23="","",VLOOKUP(B23,中学校名!$B$3:$D$120,2,TRUE))</f>
        <v/>
      </c>
      <c r="G23" s="202" t="str">
        <f t="shared" si="15"/>
        <v/>
      </c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68" t="str">
        <f>IF($B23="","",IF(ISERROR(MATCH($B23,リレー中男申込!$Q$14:$Q$255,0)),"","○"))</f>
        <v/>
      </c>
      <c r="AI23" s="68" t="str">
        <f>IF(ISERROR(MATCH($B23,リレー中男申込!$Q$14:$Q$205,0)),"",VLOOKUP(MATCH($B23,リレー中男申込!$Q$14:$Q$205,0),リレー中男申込!$N$14:$V$205,9))</f>
        <v/>
      </c>
      <c r="AK23" s="121" t="str">
        <f t="shared" si="0"/>
        <v/>
      </c>
      <c r="AN23" t="str">
        <f t="shared" si="1"/>
        <v/>
      </c>
      <c r="AO23" t="str">
        <f t="shared" si="2"/>
        <v/>
      </c>
      <c r="AP23" t="str">
        <f t="shared" si="3"/>
        <v/>
      </c>
      <c r="AQ23" t="str">
        <f t="shared" si="4"/>
        <v/>
      </c>
      <c r="AR23" t="str">
        <f t="shared" si="5"/>
        <v/>
      </c>
      <c r="AS23" t="str">
        <f t="shared" si="6"/>
        <v/>
      </c>
      <c r="AT23" t="str">
        <f t="shared" si="7"/>
        <v/>
      </c>
      <c r="AU23" t="str">
        <f t="shared" si="8"/>
        <v/>
      </c>
      <c r="AV23" t="str">
        <f t="shared" si="9"/>
        <v/>
      </c>
      <c r="AW23" t="str">
        <f t="shared" si="10"/>
        <v/>
      </c>
      <c r="AX23" t="str">
        <f t="shared" si="11"/>
        <v/>
      </c>
      <c r="AY23" t="str">
        <f t="shared" si="12"/>
        <v/>
      </c>
      <c r="AZ23" t="str">
        <f t="shared" si="13"/>
        <v/>
      </c>
      <c r="BA23" t="str">
        <f t="shared" si="14"/>
        <v/>
      </c>
    </row>
    <row r="24" spans="1:53">
      <c r="A24" s="22">
        <f t="shared" si="16"/>
        <v>16</v>
      </c>
      <c r="B24" s="51"/>
      <c r="C24" s="57"/>
      <c r="D24" s="50"/>
      <c r="E24" s="49"/>
      <c r="F24" s="80" t="str">
        <f>IF(B24="","",VLOOKUP(B24,中学校名!$B$3:$D$120,2,TRUE))</f>
        <v/>
      </c>
      <c r="G24" s="202" t="str">
        <f t="shared" si="15"/>
        <v/>
      </c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68" t="str">
        <f>IF($B24="","",IF(ISERROR(MATCH($B24,リレー中男申込!$Q$14:$Q$255,0)),"","○"))</f>
        <v/>
      </c>
      <c r="AI24" s="68" t="str">
        <f>IF(ISERROR(MATCH($B24,リレー中男申込!$Q$14:$Q$205,0)),"",VLOOKUP(MATCH($B24,リレー中男申込!$Q$14:$Q$205,0),リレー中男申込!$N$14:$V$205,9))</f>
        <v/>
      </c>
      <c r="AK24" s="121" t="str">
        <f t="shared" si="0"/>
        <v/>
      </c>
      <c r="AN24" t="str">
        <f t="shared" si="1"/>
        <v/>
      </c>
      <c r="AO24" t="str">
        <f t="shared" si="2"/>
        <v/>
      </c>
      <c r="AP24" t="str">
        <f t="shared" si="3"/>
        <v/>
      </c>
      <c r="AQ24" t="str">
        <f t="shared" si="4"/>
        <v/>
      </c>
      <c r="AR24" t="str">
        <f t="shared" si="5"/>
        <v/>
      </c>
      <c r="AS24" t="str">
        <f t="shared" si="6"/>
        <v/>
      </c>
      <c r="AT24" t="str">
        <f t="shared" si="7"/>
        <v/>
      </c>
      <c r="AU24" t="str">
        <f t="shared" si="8"/>
        <v/>
      </c>
      <c r="AV24" t="str">
        <f t="shared" si="9"/>
        <v/>
      </c>
      <c r="AW24" t="str">
        <f t="shared" si="10"/>
        <v/>
      </c>
      <c r="AX24" t="str">
        <f t="shared" si="11"/>
        <v/>
      </c>
      <c r="AY24" t="str">
        <f t="shared" si="12"/>
        <v/>
      </c>
      <c r="AZ24" t="str">
        <f t="shared" si="13"/>
        <v/>
      </c>
      <c r="BA24" t="str">
        <f t="shared" si="14"/>
        <v/>
      </c>
    </row>
    <row r="25" spans="1:53">
      <c r="A25" s="22">
        <f t="shared" si="16"/>
        <v>17</v>
      </c>
      <c r="B25" s="51"/>
      <c r="C25" s="57"/>
      <c r="D25" s="50"/>
      <c r="E25" s="49"/>
      <c r="F25" s="80" t="str">
        <f>IF(B25="","",VLOOKUP(B25,中学校名!$B$3:$D$120,2,TRUE))</f>
        <v/>
      </c>
      <c r="G25" s="202" t="str">
        <f t="shared" si="15"/>
        <v/>
      </c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68" t="str">
        <f>IF($B25="","",IF(ISERROR(MATCH($B25,リレー中男申込!$Q$14:$Q$255,0)),"","○"))</f>
        <v/>
      </c>
      <c r="AI25" s="68" t="str">
        <f>IF(ISERROR(MATCH($B25,リレー中男申込!$Q$14:$Q$205,0)),"",VLOOKUP(MATCH($B25,リレー中男申込!$Q$14:$Q$205,0),リレー中男申込!$N$14:$V$205,9))</f>
        <v/>
      </c>
      <c r="AK25" s="121" t="str">
        <f t="shared" si="0"/>
        <v/>
      </c>
      <c r="AN25" t="str">
        <f t="shared" si="1"/>
        <v/>
      </c>
      <c r="AO25" t="str">
        <f t="shared" si="2"/>
        <v/>
      </c>
      <c r="AP25" t="str">
        <f t="shared" si="3"/>
        <v/>
      </c>
      <c r="AQ25" t="str">
        <f t="shared" si="4"/>
        <v/>
      </c>
      <c r="AR25" t="str">
        <f t="shared" si="5"/>
        <v/>
      </c>
      <c r="AS25" t="str">
        <f t="shared" si="6"/>
        <v/>
      </c>
      <c r="AT25" t="str">
        <f t="shared" si="7"/>
        <v/>
      </c>
      <c r="AU25" t="str">
        <f t="shared" si="8"/>
        <v/>
      </c>
      <c r="AV25" t="str">
        <f t="shared" si="9"/>
        <v/>
      </c>
      <c r="AW25" t="str">
        <f t="shared" si="10"/>
        <v/>
      </c>
      <c r="AX25" t="str">
        <f t="shared" si="11"/>
        <v/>
      </c>
      <c r="AY25" t="str">
        <f t="shared" si="12"/>
        <v/>
      </c>
      <c r="AZ25" t="str">
        <f t="shared" si="13"/>
        <v/>
      </c>
      <c r="BA25" t="str">
        <f t="shared" si="14"/>
        <v/>
      </c>
    </row>
    <row r="26" spans="1:53">
      <c r="A26" s="22">
        <f t="shared" si="16"/>
        <v>18</v>
      </c>
      <c r="B26" s="51"/>
      <c r="C26" s="57"/>
      <c r="D26" s="50"/>
      <c r="E26" s="49"/>
      <c r="F26" s="80" t="str">
        <f>IF(B26="","",VLOOKUP(B26,中学校名!$B$3:$D$120,2,TRUE))</f>
        <v/>
      </c>
      <c r="G26" s="202" t="str">
        <f t="shared" si="15"/>
        <v/>
      </c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68" t="str">
        <f>IF($B26="","",IF(ISERROR(MATCH($B26,リレー中男申込!$Q$14:$Q$255,0)),"","○"))</f>
        <v/>
      </c>
      <c r="AI26" s="68" t="str">
        <f>IF(ISERROR(MATCH($B26,リレー中男申込!$Q$14:$Q$205,0)),"",VLOOKUP(MATCH($B26,リレー中男申込!$Q$14:$Q$205,0),リレー中男申込!$N$14:$V$205,9))</f>
        <v/>
      </c>
      <c r="AK26" s="121" t="str">
        <f t="shared" si="0"/>
        <v/>
      </c>
      <c r="AN26" t="str">
        <f t="shared" si="1"/>
        <v/>
      </c>
      <c r="AO26" t="str">
        <f t="shared" si="2"/>
        <v/>
      </c>
      <c r="AP26" t="str">
        <f t="shared" si="3"/>
        <v/>
      </c>
      <c r="AQ26" t="str">
        <f t="shared" si="4"/>
        <v/>
      </c>
      <c r="AR26" t="str">
        <f t="shared" si="5"/>
        <v/>
      </c>
      <c r="AS26" t="str">
        <f t="shared" si="6"/>
        <v/>
      </c>
      <c r="AT26" t="str">
        <f t="shared" si="7"/>
        <v/>
      </c>
      <c r="AU26" t="str">
        <f t="shared" si="8"/>
        <v/>
      </c>
      <c r="AV26" t="str">
        <f t="shared" si="9"/>
        <v/>
      </c>
      <c r="AW26" t="str">
        <f t="shared" si="10"/>
        <v/>
      </c>
      <c r="AX26" t="str">
        <f t="shared" si="11"/>
        <v/>
      </c>
      <c r="AY26" t="str">
        <f t="shared" si="12"/>
        <v/>
      </c>
      <c r="AZ26" t="str">
        <f t="shared" si="13"/>
        <v/>
      </c>
      <c r="BA26" t="str">
        <f t="shared" si="14"/>
        <v/>
      </c>
    </row>
    <row r="27" spans="1:53">
      <c r="A27" s="22">
        <f t="shared" si="16"/>
        <v>19</v>
      </c>
      <c r="B27" s="51"/>
      <c r="C27" s="57"/>
      <c r="D27" s="50"/>
      <c r="E27" s="49"/>
      <c r="F27" s="80" t="str">
        <f>IF(B27="","",VLOOKUP(B27,中学校名!$B$3:$D$120,2,TRUE))</f>
        <v/>
      </c>
      <c r="G27" s="202" t="str">
        <f t="shared" si="15"/>
        <v/>
      </c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68" t="str">
        <f>IF($B27="","",IF(ISERROR(MATCH($B27,リレー中男申込!$Q$14:$Q$255,0)),"","○"))</f>
        <v/>
      </c>
      <c r="AI27" s="68" t="str">
        <f>IF(ISERROR(MATCH($B27,リレー中男申込!$Q$14:$Q$205,0)),"",VLOOKUP(MATCH($B27,リレー中男申込!$Q$14:$Q$205,0),リレー中男申込!$N$14:$V$205,9))</f>
        <v/>
      </c>
      <c r="AK27" s="121" t="str">
        <f t="shared" si="0"/>
        <v/>
      </c>
      <c r="AN27" t="str">
        <f t="shared" si="1"/>
        <v/>
      </c>
      <c r="AO27" t="str">
        <f t="shared" si="2"/>
        <v/>
      </c>
      <c r="AP27" t="str">
        <f t="shared" si="3"/>
        <v/>
      </c>
      <c r="AQ27" t="str">
        <f t="shared" si="4"/>
        <v/>
      </c>
      <c r="AR27" t="str">
        <f t="shared" si="5"/>
        <v/>
      </c>
      <c r="AS27" t="str">
        <f t="shared" si="6"/>
        <v/>
      </c>
      <c r="AT27" t="str">
        <f t="shared" si="7"/>
        <v/>
      </c>
      <c r="AU27" t="str">
        <f t="shared" si="8"/>
        <v/>
      </c>
      <c r="AV27" t="str">
        <f t="shared" si="9"/>
        <v/>
      </c>
      <c r="AW27" t="str">
        <f t="shared" si="10"/>
        <v/>
      </c>
      <c r="AX27" t="str">
        <f t="shared" si="11"/>
        <v/>
      </c>
      <c r="AY27" t="str">
        <f t="shared" si="12"/>
        <v/>
      </c>
      <c r="AZ27" t="str">
        <f t="shared" si="13"/>
        <v/>
      </c>
      <c r="BA27" t="str">
        <f t="shared" si="14"/>
        <v/>
      </c>
    </row>
    <row r="28" spans="1:53">
      <c r="A28" s="22">
        <f t="shared" si="16"/>
        <v>20</v>
      </c>
      <c r="B28" s="59"/>
      <c r="C28" s="60"/>
      <c r="D28" s="61"/>
      <c r="E28" s="62"/>
      <c r="F28" s="82" t="str">
        <f>IF(B28="","",VLOOKUP(B28,中学校名!$B$3:$D$120,2,TRUE))</f>
        <v/>
      </c>
      <c r="G28" s="203" t="str">
        <f t="shared" si="15"/>
        <v/>
      </c>
      <c r="H28" s="69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1" t="str">
        <f>IF($B28="","",IF(ISERROR(MATCH($B28,リレー中男申込!$Q$14:$Q$255,0)),"","○"))</f>
        <v/>
      </c>
      <c r="AI28" s="71" t="str">
        <f>IF(ISERROR(MATCH($B28,リレー中男申込!$Q$14:$Q$205,0)),"",VLOOKUP(MATCH($B28,リレー中男申込!$Q$14:$Q$205,0),リレー中男申込!$N$14:$V$205,9))</f>
        <v/>
      </c>
      <c r="AK28" s="121" t="str">
        <f t="shared" si="0"/>
        <v/>
      </c>
      <c r="AN28" t="str">
        <f t="shared" si="1"/>
        <v/>
      </c>
      <c r="AO28" t="str">
        <f t="shared" si="2"/>
        <v/>
      </c>
      <c r="AP28" t="str">
        <f t="shared" si="3"/>
        <v/>
      </c>
      <c r="AQ28" t="str">
        <f t="shared" si="4"/>
        <v/>
      </c>
      <c r="AR28" t="str">
        <f t="shared" si="5"/>
        <v/>
      </c>
      <c r="AS28" t="str">
        <f t="shared" si="6"/>
        <v/>
      </c>
      <c r="AT28" t="str">
        <f t="shared" si="7"/>
        <v/>
      </c>
      <c r="AU28" t="str">
        <f t="shared" si="8"/>
        <v/>
      </c>
      <c r="AV28" t="str">
        <f t="shared" si="9"/>
        <v/>
      </c>
      <c r="AW28" t="str">
        <f t="shared" si="10"/>
        <v/>
      </c>
      <c r="AX28" t="str">
        <f t="shared" si="11"/>
        <v/>
      </c>
      <c r="AY28" t="str">
        <f t="shared" si="12"/>
        <v/>
      </c>
      <c r="AZ28" t="str">
        <f t="shared" si="13"/>
        <v/>
      </c>
      <c r="BA28" t="str">
        <f t="shared" si="14"/>
        <v/>
      </c>
    </row>
    <row r="29" spans="1:53">
      <c r="A29" s="22">
        <f t="shared" si="16"/>
        <v>21</v>
      </c>
      <c r="B29" s="54"/>
      <c r="C29" s="56"/>
      <c r="D29" s="48"/>
      <c r="E29" s="47"/>
      <c r="F29" s="79" t="str">
        <f>IF(B29="","",VLOOKUP(B29,中学校名!$B$3:$D$120,2,TRUE))</f>
        <v/>
      </c>
      <c r="G29" s="201" t="str">
        <f t="shared" si="15"/>
        <v/>
      </c>
      <c r="H29" s="40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67" t="str">
        <f>IF($B29="","",IF(ISERROR(MATCH($B29,リレー中男申込!$Q$14:$Q$255,0)),"","○"))</f>
        <v/>
      </c>
      <c r="AI29" s="67" t="str">
        <f>IF(ISERROR(MATCH($B29,リレー中男申込!$Q$14:$Q$205,0)),"",VLOOKUP(MATCH($B29,リレー中男申込!$Q$14:$Q$205,0),リレー中男申込!$N$14:$V$205,9))</f>
        <v/>
      </c>
      <c r="AK29" s="121" t="str">
        <f t="shared" si="0"/>
        <v/>
      </c>
      <c r="AN29" t="str">
        <f t="shared" si="1"/>
        <v/>
      </c>
      <c r="AO29" t="str">
        <f t="shared" si="2"/>
        <v/>
      </c>
      <c r="AP29" t="str">
        <f t="shared" si="3"/>
        <v/>
      </c>
      <c r="AQ29" t="str">
        <f t="shared" si="4"/>
        <v/>
      </c>
      <c r="AR29" t="str">
        <f t="shared" si="5"/>
        <v/>
      </c>
      <c r="AS29" t="str">
        <f t="shared" si="6"/>
        <v/>
      </c>
      <c r="AT29" t="str">
        <f t="shared" si="7"/>
        <v/>
      </c>
      <c r="AU29" t="str">
        <f t="shared" si="8"/>
        <v/>
      </c>
      <c r="AV29" t="str">
        <f t="shared" si="9"/>
        <v/>
      </c>
      <c r="AW29" t="str">
        <f t="shared" si="10"/>
        <v/>
      </c>
      <c r="AX29" t="str">
        <f t="shared" si="11"/>
        <v/>
      </c>
      <c r="AY29" t="str">
        <f t="shared" si="12"/>
        <v/>
      </c>
      <c r="AZ29" t="str">
        <f t="shared" si="13"/>
        <v/>
      </c>
      <c r="BA29" t="str">
        <f t="shared" si="14"/>
        <v/>
      </c>
    </row>
    <row r="30" spans="1:53">
      <c r="A30" s="22">
        <f t="shared" si="16"/>
        <v>22</v>
      </c>
      <c r="B30" s="51"/>
      <c r="C30" s="57"/>
      <c r="D30" s="50"/>
      <c r="E30" s="49"/>
      <c r="F30" s="80" t="str">
        <f>IF(B30="","",VLOOKUP(B30,中学校名!$B$3:$D$120,2,TRUE))</f>
        <v/>
      </c>
      <c r="G30" s="202" t="str">
        <f t="shared" si="15"/>
        <v/>
      </c>
      <c r="H30" s="4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68" t="str">
        <f>IF($B30="","",IF(ISERROR(MATCH($B30,リレー中男申込!$Q$14:$Q$255,0)),"","○"))</f>
        <v/>
      </c>
      <c r="AI30" s="68" t="str">
        <f>IF(ISERROR(MATCH($B30,リレー中男申込!$Q$14:$Q$205,0)),"",VLOOKUP(MATCH($B30,リレー中男申込!$Q$14:$Q$205,0),リレー中男申込!$N$14:$V$205,9))</f>
        <v/>
      </c>
      <c r="AK30" s="121" t="str">
        <f t="shared" si="0"/>
        <v/>
      </c>
      <c r="AN30" t="str">
        <f t="shared" si="1"/>
        <v/>
      </c>
      <c r="AO30" t="str">
        <f t="shared" si="2"/>
        <v/>
      </c>
      <c r="AP30" t="str">
        <f t="shared" si="3"/>
        <v/>
      </c>
      <c r="AQ30" t="str">
        <f t="shared" si="4"/>
        <v/>
      </c>
      <c r="AR30" t="str">
        <f t="shared" si="5"/>
        <v/>
      </c>
      <c r="AS30" t="str">
        <f t="shared" si="6"/>
        <v/>
      </c>
      <c r="AT30" t="str">
        <f t="shared" si="7"/>
        <v/>
      </c>
      <c r="AU30" t="str">
        <f t="shared" si="8"/>
        <v/>
      </c>
      <c r="AV30" t="str">
        <f t="shared" si="9"/>
        <v/>
      </c>
      <c r="AW30" t="str">
        <f t="shared" si="10"/>
        <v/>
      </c>
      <c r="AX30" t="str">
        <f t="shared" si="11"/>
        <v/>
      </c>
      <c r="AY30" t="str">
        <f t="shared" si="12"/>
        <v/>
      </c>
      <c r="AZ30" t="str">
        <f t="shared" si="13"/>
        <v/>
      </c>
      <c r="BA30" t="str">
        <f t="shared" si="14"/>
        <v/>
      </c>
    </row>
    <row r="31" spans="1:53">
      <c r="A31" s="22">
        <f t="shared" si="16"/>
        <v>23</v>
      </c>
      <c r="B31" s="51"/>
      <c r="C31" s="57"/>
      <c r="D31" s="50"/>
      <c r="E31" s="49"/>
      <c r="F31" s="80" t="str">
        <f>IF(B31="","",VLOOKUP(B31,中学校名!$B$3:$D$120,2,TRUE))</f>
        <v/>
      </c>
      <c r="G31" s="202" t="str">
        <f t="shared" si="15"/>
        <v/>
      </c>
      <c r="H31" s="42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68" t="str">
        <f>IF($B31="","",IF(ISERROR(MATCH($B31,リレー中男申込!$Q$14:$Q$255,0)),"","○"))</f>
        <v/>
      </c>
      <c r="AI31" s="68" t="str">
        <f>IF(ISERROR(MATCH($B31,リレー中男申込!$Q$14:$Q$205,0)),"",VLOOKUP(MATCH($B31,リレー中男申込!$Q$14:$Q$205,0),リレー中男申込!$N$14:$V$205,9))</f>
        <v/>
      </c>
      <c r="AK31" s="121" t="str">
        <f t="shared" si="0"/>
        <v/>
      </c>
      <c r="AN31" t="str">
        <f t="shared" si="1"/>
        <v/>
      </c>
      <c r="AO31" t="str">
        <f t="shared" si="2"/>
        <v/>
      </c>
      <c r="AP31" t="str">
        <f t="shared" si="3"/>
        <v/>
      </c>
      <c r="AQ31" t="str">
        <f t="shared" si="4"/>
        <v/>
      </c>
      <c r="AR31" t="str">
        <f t="shared" si="5"/>
        <v/>
      </c>
      <c r="AS31" t="str">
        <f t="shared" si="6"/>
        <v/>
      </c>
      <c r="AT31" t="str">
        <f t="shared" si="7"/>
        <v/>
      </c>
      <c r="AU31" t="str">
        <f t="shared" si="8"/>
        <v/>
      </c>
      <c r="AV31" t="str">
        <f t="shared" si="9"/>
        <v/>
      </c>
      <c r="AW31" t="str">
        <f t="shared" si="10"/>
        <v/>
      </c>
      <c r="AX31" t="str">
        <f t="shared" si="11"/>
        <v/>
      </c>
      <c r="AY31" t="str">
        <f t="shared" si="12"/>
        <v/>
      </c>
      <c r="AZ31" t="str">
        <f t="shared" si="13"/>
        <v/>
      </c>
      <c r="BA31" t="str">
        <f t="shared" si="14"/>
        <v/>
      </c>
    </row>
    <row r="32" spans="1:53">
      <c r="A32" s="22">
        <f t="shared" si="16"/>
        <v>24</v>
      </c>
      <c r="B32" s="51"/>
      <c r="C32" s="57"/>
      <c r="D32" s="50"/>
      <c r="E32" s="49"/>
      <c r="F32" s="80" t="str">
        <f>IF(B32="","",VLOOKUP(B32,中学校名!$B$3:$D$120,2,TRUE))</f>
        <v/>
      </c>
      <c r="G32" s="204" t="str">
        <f t="shared" si="15"/>
        <v/>
      </c>
      <c r="H32" s="4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68" t="str">
        <f>IF($B32="","",IF(ISERROR(MATCH($B32,リレー中男申込!$Q$14:$Q$255,0)),"","○"))</f>
        <v/>
      </c>
      <c r="AI32" s="68" t="str">
        <f>IF(ISERROR(MATCH($B32,リレー中男申込!$Q$14:$Q$205,0)),"",VLOOKUP(MATCH($B32,リレー中男申込!$Q$14:$Q$205,0),リレー中男申込!$N$14:$V$205,9))</f>
        <v/>
      </c>
      <c r="AK32" s="121" t="str">
        <f t="shared" si="0"/>
        <v/>
      </c>
      <c r="AN32" t="str">
        <f t="shared" si="1"/>
        <v/>
      </c>
      <c r="AO32" t="str">
        <f t="shared" si="2"/>
        <v/>
      </c>
      <c r="AP32" t="str">
        <f t="shared" si="3"/>
        <v/>
      </c>
      <c r="AQ32" t="str">
        <f t="shared" si="4"/>
        <v/>
      </c>
      <c r="AR32" t="str">
        <f t="shared" si="5"/>
        <v/>
      </c>
      <c r="AS32" t="str">
        <f t="shared" si="6"/>
        <v/>
      </c>
      <c r="AT32" t="str">
        <f t="shared" si="7"/>
        <v/>
      </c>
      <c r="AU32" t="str">
        <f t="shared" si="8"/>
        <v/>
      </c>
      <c r="AV32" t="str">
        <f t="shared" si="9"/>
        <v/>
      </c>
      <c r="AW32" t="str">
        <f t="shared" si="10"/>
        <v/>
      </c>
      <c r="AX32" t="str">
        <f t="shared" si="11"/>
        <v/>
      </c>
      <c r="AY32" t="str">
        <f t="shared" si="12"/>
        <v/>
      </c>
      <c r="AZ32" t="str">
        <f t="shared" si="13"/>
        <v/>
      </c>
      <c r="BA32" t="str">
        <f t="shared" si="14"/>
        <v/>
      </c>
    </row>
    <row r="33" spans="1:53">
      <c r="A33" s="22">
        <f t="shared" si="16"/>
        <v>25</v>
      </c>
      <c r="B33" s="51"/>
      <c r="C33" s="57"/>
      <c r="D33" s="50"/>
      <c r="E33" s="49"/>
      <c r="F33" s="80" t="str">
        <f>IF(B33="","",VLOOKUP(B33,中学校名!$B$3:$D$120,2,TRUE))</f>
        <v/>
      </c>
      <c r="G33" s="202" t="str">
        <f t="shared" si="15"/>
        <v/>
      </c>
      <c r="H33" s="42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68" t="str">
        <f>IF($B33="","",IF(ISERROR(MATCH($B33,リレー中男申込!$Q$14:$Q$255,0)),"","○"))</f>
        <v/>
      </c>
      <c r="AI33" s="68" t="str">
        <f>IF(ISERROR(MATCH($B33,リレー中男申込!$Q$14:$Q$205,0)),"",VLOOKUP(MATCH($B33,リレー中男申込!$Q$14:$Q$205,0),リレー中男申込!$N$14:$V$205,9))</f>
        <v/>
      </c>
      <c r="AK33" s="121" t="str">
        <f t="shared" si="0"/>
        <v/>
      </c>
      <c r="AN33" t="str">
        <f t="shared" si="1"/>
        <v/>
      </c>
      <c r="AO33" t="str">
        <f t="shared" si="2"/>
        <v/>
      </c>
      <c r="AP33" t="str">
        <f t="shared" si="3"/>
        <v/>
      </c>
      <c r="AQ33" t="str">
        <f t="shared" si="4"/>
        <v/>
      </c>
      <c r="AR33" t="str">
        <f t="shared" si="5"/>
        <v/>
      </c>
      <c r="AS33" t="str">
        <f t="shared" si="6"/>
        <v/>
      </c>
      <c r="AT33" t="str">
        <f t="shared" si="7"/>
        <v/>
      </c>
      <c r="AU33" t="str">
        <f t="shared" si="8"/>
        <v/>
      </c>
      <c r="AV33" t="str">
        <f t="shared" si="9"/>
        <v/>
      </c>
      <c r="AW33" t="str">
        <f t="shared" si="10"/>
        <v/>
      </c>
      <c r="AX33" t="str">
        <f t="shared" si="11"/>
        <v/>
      </c>
      <c r="AY33" t="str">
        <f t="shared" si="12"/>
        <v/>
      </c>
      <c r="AZ33" t="str">
        <f t="shared" si="13"/>
        <v/>
      </c>
      <c r="BA33" t="str">
        <f t="shared" si="14"/>
        <v/>
      </c>
    </row>
    <row r="34" spans="1:53">
      <c r="A34" s="22">
        <f t="shared" si="16"/>
        <v>26</v>
      </c>
      <c r="B34" s="51"/>
      <c r="C34" s="57"/>
      <c r="D34" s="50"/>
      <c r="E34" s="49"/>
      <c r="F34" s="80" t="str">
        <f>IF(B34="","",VLOOKUP(B34,中学校名!$B$3:$D$120,2,TRUE))</f>
        <v/>
      </c>
      <c r="G34" s="202" t="str">
        <f t="shared" si="15"/>
        <v/>
      </c>
      <c r="H34" s="42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68" t="str">
        <f>IF($B34="","",IF(ISERROR(MATCH($B34,リレー中男申込!$Q$14:$Q$255,0)),"","○"))</f>
        <v/>
      </c>
      <c r="AI34" s="68" t="str">
        <f>IF(ISERROR(MATCH($B34,リレー中男申込!$Q$14:$Q$205,0)),"",VLOOKUP(MATCH($B34,リレー中男申込!$Q$14:$Q$205,0),リレー中男申込!$N$14:$V$205,9))</f>
        <v/>
      </c>
      <c r="AK34" s="121" t="str">
        <f t="shared" si="0"/>
        <v/>
      </c>
      <c r="AN34" t="str">
        <f t="shared" si="1"/>
        <v/>
      </c>
      <c r="AO34" t="str">
        <f t="shared" si="2"/>
        <v/>
      </c>
      <c r="AP34" t="str">
        <f t="shared" si="3"/>
        <v/>
      </c>
      <c r="AQ34" t="str">
        <f t="shared" si="4"/>
        <v/>
      </c>
      <c r="AR34" t="str">
        <f t="shared" si="5"/>
        <v/>
      </c>
      <c r="AS34" t="str">
        <f t="shared" si="6"/>
        <v/>
      </c>
      <c r="AT34" t="str">
        <f t="shared" si="7"/>
        <v/>
      </c>
      <c r="AU34" t="str">
        <f t="shared" si="8"/>
        <v/>
      </c>
      <c r="AV34" t="str">
        <f t="shared" si="9"/>
        <v/>
      </c>
      <c r="AW34" t="str">
        <f t="shared" si="10"/>
        <v/>
      </c>
      <c r="AX34" t="str">
        <f t="shared" si="11"/>
        <v/>
      </c>
      <c r="AY34" t="str">
        <f t="shared" si="12"/>
        <v/>
      </c>
      <c r="AZ34" t="str">
        <f t="shared" si="13"/>
        <v/>
      </c>
      <c r="BA34" t="str">
        <f t="shared" si="14"/>
        <v/>
      </c>
    </row>
    <row r="35" spans="1:53">
      <c r="A35" s="22">
        <f t="shared" si="16"/>
        <v>27</v>
      </c>
      <c r="B35" s="51"/>
      <c r="C35" s="57"/>
      <c r="D35" s="50"/>
      <c r="E35" s="49"/>
      <c r="F35" s="80" t="str">
        <f>IF(B35="","",VLOOKUP(B35,中学校名!$B$3:$D$120,2,TRUE))</f>
        <v/>
      </c>
      <c r="G35" s="202" t="str">
        <f t="shared" si="15"/>
        <v/>
      </c>
      <c r="H35" s="42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68" t="str">
        <f>IF($B35="","",IF(ISERROR(MATCH($B35,リレー中男申込!$Q$14:$Q$255,0)),"","○"))</f>
        <v/>
      </c>
      <c r="AI35" s="68" t="str">
        <f>IF(ISERROR(MATCH($B35,リレー中男申込!$Q$14:$Q$205,0)),"",VLOOKUP(MATCH($B35,リレー中男申込!$Q$14:$Q$205,0),リレー中男申込!$N$14:$V$205,9))</f>
        <v/>
      </c>
      <c r="AK35" s="121" t="str">
        <f t="shared" si="0"/>
        <v/>
      </c>
      <c r="AN35" t="str">
        <f t="shared" si="1"/>
        <v/>
      </c>
      <c r="AO35" t="str">
        <f t="shared" si="2"/>
        <v/>
      </c>
      <c r="AP35" t="str">
        <f t="shared" si="3"/>
        <v/>
      </c>
      <c r="AQ35" t="str">
        <f t="shared" si="4"/>
        <v/>
      </c>
      <c r="AR35" t="str">
        <f t="shared" si="5"/>
        <v/>
      </c>
      <c r="AS35" t="str">
        <f t="shared" si="6"/>
        <v/>
      </c>
      <c r="AT35" t="str">
        <f t="shared" si="7"/>
        <v/>
      </c>
      <c r="AU35" t="str">
        <f t="shared" si="8"/>
        <v/>
      </c>
      <c r="AV35" t="str">
        <f t="shared" si="9"/>
        <v/>
      </c>
      <c r="AW35" t="str">
        <f t="shared" si="10"/>
        <v/>
      </c>
      <c r="AX35" t="str">
        <f t="shared" si="11"/>
        <v/>
      </c>
      <c r="AY35" t="str">
        <f t="shared" si="12"/>
        <v/>
      </c>
      <c r="AZ35" t="str">
        <f t="shared" si="13"/>
        <v/>
      </c>
      <c r="BA35" t="str">
        <f t="shared" si="14"/>
        <v/>
      </c>
    </row>
    <row r="36" spans="1:53">
      <c r="A36" s="22">
        <f t="shared" si="16"/>
        <v>28</v>
      </c>
      <c r="B36" s="51"/>
      <c r="C36" s="57"/>
      <c r="D36" s="50"/>
      <c r="E36" s="49"/>
      <c r="F36" s="80" t="str">
        <f>IF(B36="","",VLOOKUP(B36,中学校名!$B$3:$D$120,2,TRUE))</f>
        <v/>
      </c>
      <c r="G36" s="202" t="str">
        <f t="shared" si="15"/>
        <v/>
      </c>
      <c r="H36" s="42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68" t="str">
        <f>IF($B36="","",IF(ISERROR(MATCH($B36,リレー中男申込!$Q$14:$Q$255,0)),"","○"))</f>
        <v/>
      </c>
      <c r="AI36" s="68" t="str">
        <f>IF(ISERROR(MATCH($B36,リレー中男申込!$Q$14:$Q$205,0)),"",VLOOKUP(MATCH($B36,リレー中男申込!$Q$14:$Q$205,0),リレー中男申込!$N$14:$V$205,9))</f>
        <v/>
      </c>
      <c r="AK36" s="121" t="str">
        <f t="shared" si="0"/>
        <v/>
      </c>
      <c r="AN36" t="str">
        <f t="shared" si="1"/>
        <v/>
      </c>
      <c r="AO36" t="str">
        <f t="shared" si="2"/>
        <v/>
      </c>
      <c r="AP36" t="str">
        <f t="shared" si="3"/>
        <v/>
      </c>
      <c r="AQ36" t="str">
        <f t="shared" si="4"/>
        <v/>
      </c>
      <c r="AR36" t="str">
        <f t="shared" si="5"/>
        <v/>
      </c>
      <c r="AS36" t="str">
        <f t="shared" si="6"/>
        <v/>
      </c>
      <c r="AT36" t="str">
        <f t="shared" si="7"/>
        <v/>
      </c>
      <c r="AU36" t="str">
        <f t="shared" si="8"/>
        <v/>
      </c>
      <c r="AV36" t="str">
        <f t="shared" si="9"/>
        <v/>
      </c>
      <c r="AW36" t="str">
        <f t="shared" si="10"/>
        <v/>
      </c>
      <c r="AX36" t="str">
        <f t="shared" si="11"/>
        <v/>
      </c>
      <c r="AY36" t="str">
        <f t="shared" si="12"/>
        <v/>
      </c>
      <c r="AZ36" t="str">
        <f t="shared" si="13"/>
        <v/>
      </c>
      <c r="BA36" t="str">
        <f t="shared" si="14"/>
        <v/>
      </c>
    </row>
    <row r="37" spans="1:53">
      <c r="A37" s="22">
        <f t="shared" si="16"/>
        <v>29</v>
      </c>
      <c r="B37" s="51"/>
      <c r="C37" s="57"/>
      <c r="D37" s="50"/>
      <c r="E37" s="49"/>
      <c r="F37" s="80" t="str">
        <f>IF(B37="","",VLOOKUP(B37,中学校名!$B$3:$D$120,2,TRUE))</f>
        <v/>
      </c>
      <c r="G37" s="202" t="str">
        <f t="shared" si="15"/>
        <v/>
      </c>
      <c r="H37" s="42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68" t="str">
        <f>IF($B37="","",IF(ISERROR(MATCH($B37,リレー中男申込!$Q$14:$Q$255,0)),"","○"))</f>
        <v/>
      </c>
      <c r="AI37" s="68" t="str">
        <f>IF(ISERROR(MATCH($B37,リレー中男申込!$Q$14:$Q$205,0)),"",VLOOKUP(MATCH($B37,リレー中男申込!$Q$14:$Q$205,0),リレー中男申込!$N$14:$V$205,9))</f>
        <v/>
      </c>
      <c r="AK37" s="121" t="str">
        <f t="shared" si="0"/>
        <v/>
      </c>
      <c r="AN37" t="str">
        <f t="shared" si="1"/>
        <v/>
      </c>
      <c r="AO37" t="str">
        <f t="shared" si="2"/>
        <v/>
      </c>
      <c r="AP37" t="str">
        <f t="shared" si="3"/>
        <v/>
      </c>
      <c r="AQ37" t="str">
        <f t="shared" si="4"/>
        <v/>
      </c>
      <c r="AR37" t="str">
        <f t="shared" si="5"/>
        <v/>
      </c>
      <c r="AS37" t="str">
        <f t="shared" si="6"/>
        <v/>
      </c>
      <c r="AT37" t="str">
        <f t="shared" si="7"/>
        <v/>
      </c>
      <c r="AU37" t="str">
        <f t="shared" si="8"/>
        <v/>
      </c>
      <c r="AV37" t="str">
        <f t="shared" si="9"/>
        <v/>
      </c>
      <c r="AW37" t="str">
        <f t="shared" si="10"/>
        <v/>
      </c>
      <c r="AX37" t="str">
        <f t="shared" si="11"/>
        <v/>
      </c>
      <c r="AY37" t="str">
        <f t="shared" si="12"/>
        <v/>
      </c>
      <c r="AZ37" t="str">
        <f t="shared" si="13"/>
        <v/>
      </c>
      <c r="BA37" t="str">
        <f t="shared" si="14"/>
        <v/>
      </c>
    </row>
    <row r="38" spans="1:53">
      <c r="A38" s="22">
        <f t="shared" si="16"/>
        <v>30</v>
      </c>
      <c r="B38" s="55"/>
      <c r="C38" s="58"/>
      <c r="D38" s="53"/>
      <c r="E38" s="52"/>
      <c r="F38" s="81" t="str">
        <f>IF(B38="","",VLOOKUP(B38,中学校名!$B$3:$D$120,2,TRUE))</f>
        <v/>
      </c>
      <c r="G38" s="205" t="str">
        <f t="shared" si="15"/>
        <v/>
      </c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7" t="str">
        <f>IF($B38="","",IF(ISERROR(MATCH($B38,リレー中男申込!$Q$14:$Q$255,0)),"","○"))</f>
        <v/>
      </c>
      <c r="AI38" s="77" t="str">
        <f>IF(ISERROR(MATCH($B38,リレー中男申込!$Q$14:$Q$205,0)),"",VLOOKUP(MATCH($B38,リレー中男申込!$Q$14:$Q$205,0),リレー中男申込!$N$14:$V$205,9))</f>
        <v/>
      </c>
      <c r="AK38" s="121" t="str">
        <f t="shared" si="0"/>
        <v/>
      </c>
      <c r="AN38" t="str">
        <f t="shared" si="1"/>
        <v/>
      </c>
      <c r="AO38" t="str">
        <f t="shared" si="2"/>
        <v/>
      </c>
      <c r="AP38" t="str">
        <f t="shared" si="3"/>
        <v/>
      </c>
      <c r="AQ38" t="str">
        <f t="shared" si="4"/>
        <v/>
      </c>
      <c r="AR38" t="str">
        <f t="shared" si="5"/>
        <v/>
      </c>
      <c r="AS38" t="str">
        <f t="shared" si="6"/>
        <v/>
      </c>
      <c r="AT38" t="str">
        <f t="shared" si="7"/>
        <v/>
      </c>
      <c r="AU38" t="str">
        <f t="shared" si="8"/>
        <v/>
      </c>
      <c r="AV38" t="str">
        <f t="shared" si="9"/>
        <v/>
      </c>
      <c r="AW38" t="str">
        <f t="shared" si="10"/>
        <v/>
      </c>
      <c r="AX38" t="str">
        <f t="shared" si="11"/>
        <v/>
      </c>
      <c r="AY38" t="str">
        <f t="shared" si="12"/>
        <v/>
      </c>
      <c r="AZ38" t="str">
        <f t="shared" si="13"/>
        <v/>
      </c>
      <c r="BA38" t="str">
        <f t="shared" si="14"/>
        <v/>
      </c>
    </row>
    <row r="39" spans="1:53">
      <c r="A39" s="22">
        <f t="shared" si="16"/>
        <v>31</v>
      </c>
      <c r="B39" s="63"/>
      <c r="C39" s="64"/>
      <c r="D39" s="65"/>
      <c r="E39" s="66"/>
      <c r="F39" s="83" t="str">
        <f>IF(B39="","",VLOOKUP(B39,中学校名!$B$3:$D$120,2,TRUE))</f>
        <v/>
      </c>
      <c r="G39" s="204" t="str">
        <f t="shared" si="15"/>
        <v/>
      </c>
      <c r="H39" s="72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4" t="str">
        <f>IF($B39="","",IF(ISERROR(MATCH($B39,リレー中男申込!$Q$14:$Q$255,0)),"","○"))</f>
        <v/>
      </c>
      <c r="AI39" s="74" t="str">
        <f>IF(ISERROR(MATCH($B39,リレー中男申込!$Q$14:$Q$205,0)),"",VLOOKUP(MATCH($B39,リレー中男申込!$Q$14:$Q$205,0),リレー中男申込!$N$14:$V$205,9))</f>
        <v/>
      </c>
      <c r="AK39" s="121" t="str">
        <f t="shared" si="0"/>
        <v/>
      </c>
      <c r="AN39" t="str">
        <f t="shared" si="1"/>
        <v/>
      </c>
      <c r="AO39" t="str">
        <f t="shared" si="2"/>
        <v/>
      </c>
      <c r="AP39" t="str">
        <f t="shared" si="3"/>
        <v/>
      </c>
      <c r="AQ39" t="str">
        <f t="shared" si="4"/>
        <v/>
      </c>
      <c r="AR39" t="str">
        <f t="shared" si="5"/>
        <v/>
      </c>
      <c r="AS39" t="str">
        <f t="shared" si="6"/>
        <v/>
      </c>
      <c r="AT39" t="str">
        <f t="shared" si="7"/>
        <v/>
      </c>
      <c r="AU39" t="str">
        <f t="shared" si="8"/>
        <v/>
      </c>
      <c r="AV39" t="str">
        <f t="shared" si="9"/>
        <v/>
      </c>
      <c r="AW39" t="str">
        <f t="shared" si="10"/>
        <v/>
      </c>
      <c r="AX39" t="str">
        <f t="shared" si="11"/>
        <v/>
      </c>
      <c r="AY39" t="str">
        <f t="shared" si="12"/>
        <v/>
      </c>
      <c r="AZ39" t="str">
        <f t="shared" si="13"/>
        <v/>
      </c>
      <c r="BA39" t="str">
        <f t="shared" si="14"/>
        <v/>
      </c>
    </row>
    <row r="40" spans="1:53">
      <c r="A40" s="22">
        <f t="shared" si="16"/>
        <v>32</v>
      </c>
      <c r="B40" s="51"/>
      <c r="C40" s="57"/>
      <c r="D40" s="50"/>
      <c r="E40" s="49"/>
      <c r="F40" s="80" t="str">
        <f>IF(B40="","",VLOOKUP(B40,中学校名!$B$3:$D$120,2,TRUE))</f>
        <v/>
      </c>
      <c r="G40" s="202" t="str">
        <f t="shared" si="15"/>
        <v/>
      </c>
      <c r="H40" s="4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68" t="str">
        <f>IF($B40="","",IF(ISERROR(MATCH($B40,リレー中男申込!$Q$14:$Q$255,0)),"","○"))</f>
        <v/>
      </c>
      <c r="AI40" s="68" t="str">
        <f>IF(ISERROR(MATCH($B40,リレー中男申込!$Q$14:$Q$205,0)),"",VLOOKUP(MATCH($B40,リレー中男申込!$Q$14:$Q$205,0),リレー中男申込!$N$14:$V$205,9))</f>
        <v/>
      </c>
      <c r="AK40" s="121" t="str">
        <f t="shared" si="0"/>
        <v/>
      </c>
      <c r="AN40" t="str">
        <f t="shared" si="1"/>
        <v/>
      </c>
      <c r="AO40" t="str">
        <f t="shared" si="2"/>
        <v/>
      </c>
      <c r="AP40" t="str">
        <f t="shared" si="3"/>
        <v/>
      </c>
      <c r="AQ40" t="str">
        <f t="shared" si="4"/>
        <v/>
      </c>
      <c r="AR40" t="str">
        <f t="shared" si="5"/>
        <v/>
      </c>
      <c r="AS40" t="str">
        <f t="shared" si="6"/>
        <v/>
      </c>
      <c r="AT40" t="str">
        <f t="shared" si="7"/>
        <v/>
      </c>
      <c r="AU40" t="str">
        <f t="shared" si="8"/>
        <v/>
      </c>
      <c r="AV40" t="str">
        <f t="shared" si="9"/>
        <v/>
      </c>
      <c r="AW40" t="str">
        <f t="shared" ref="AW40:AW71" si="17">IF(Z40="○","全男走高跳．","")</f>
        <v/>
      </c>
      <c r="AX40" t="str">
        <f t="shared" ref="AX40:AX71" si="18">IF(AB40="○","全男走幅跳．","")</f>
        <v/>
      </c>
      <c r="AY40" t="str">
        <f t="shared" ref="AY40:AY71" si="19">IF(AD40="○","全男砲丸投．","")</f>
        <v/>
      </c>
      <c r="AZ40" t="str">
        <f t="shared" ref="AZ40:AZ71" si="20">IF(AF40="○","全男ｼﾞｬﾍﾞﾘｯｸ．","")</f>
        <v/>
      </c>
      <c r="BA40" t="str">
        <f t="shared" ref="BA40:BA71" si="21">IF(AH40="○","全男400mR．","")</f>
        <v/>
      </c>
    </row>
    <row r="41" spans="1:53">
      <c r="A41" s="22">
        <f t="shared" si="16"/>
        <v>33</v>
      </c>
      <c r="B41" s="51"/>
      <c r="C41" s="57"/>
      <c r="D41" s="50"/>
      <c r="E41" s="49"/>
      <c r="F41" s="80" t="str">
        <f>IF(B41="","",VLOOKUP(B41,中学校名!$B$3:$D$120,2,TRUE))</f>
        <v/>
      </c>
      <c r="G41" s="202" t="str">
        <f t="shared" si="15"/>
        <v/>
      </c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68" t="str">
        <f>IF($B41="","",IF(ISERROR(MATCH($B41,リレー中男申込!$Q$14:$Q$255,0)),"","○"))</f>
        <v/>
      </c>
      <c r="AI41" s="68" t="str">
        <f>IF(ISERROR(MATCH($B41,リレー中男申込!$Q$14:$Q$205,0)),"",VLOOKUP(MATCH($B41,リレー中男申込!$Q$14:$Q$205,0),リレー中男申込!$N$14:$V$205,9))</f>
        <v/>
      </c>
      <c r="AK41" s="121" t="str">
        <f t="shared" si="0"/>
        <v/>
      </c>
      <c r="AN41" t="str">
        <f t="shared" si="1"/>
        <v/>
      </c>
      <c r="AO41" t="str">
        <f t="shared" si="2"/>
        <v/>
      </c>
      <c r="AP41" t="str">
        <f t="shared" si="3"/>
        <v/>
      </c>
      <c r="AQ41" t="str">
        <f t="shared" si="4"/>
        <v/>
      </c>
      <c r="AR41" t="str">
        <f t="shared" si="5"/>
        <v/>
      </c>
      <c r="AS41" t="str">
        <f t="shared" si="6"/>
        <v/>
      </c>
      <c r="AT41" t="str">
        <f t="shared" si="7"/>
        <v/>
      </c>
      <c r="AU41" t="str">
        <f t="shared" si="8"/>
        <v/>
      </c>
      <c r="AV41" t="str">
        <f t="shared" si="9"/>
        <v/>
      </c>
      <c r="AW41" t="str">
        <f t="shared" si="17"/>
        <v/>
      </c>
      <c r="AX41" t="str">
        <f t="shared" si="18"/>
        <v/>
      </c>
      <c r="AY41" t="str">
        <f t="shared" si="19"/>
        <v/>
      </c>
      <c r="AZ41" t="str">
        <f t="shared" si="20"/>
        <v/>
      </c>
      <c r="BA41" t="str">
        <f t="shared" si="21"/>
        <v/>
      </c>
    </row>
    <row r="42" spans="1:53">
      <c r="A42" s="22">
        <f t="shared" si="16"/>
        <v>34</v>
      </c>
      <c r="B42" s="51"/>
      <c r="C42" s="57"/>
      <c r="D42" s="50"/>
      <c r="E42" s="49"/>
      <c r="F42" s="80" t="str">
        <f>IF(B42="","",VLOOKUP(B42,中学校名!$B$3:$D$120,2,TRUE))</f>
        <v/>
      </c>
      <c r="G42" s="204" t="str">
        <f t="shared" si="15"/>
        <v/>
      </c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68" t="str">
        <f>IF($B42="","",IF(ISERROR(MATCH($B42,リレー中男申込!$Q$14:$Q$255,0)),"","○"))</f>
        <v/>
      </c>
      <c r="AI42" s="68" t="str">
        <f>IF(ISERROR(MATCH($B42,リレー中男申込!$Q$14:$Q$205,0)),"",VLOOKUP(MATCH($B42,リレー中男申込!$Q$14:$Q$205,0),リレー中男申込!$N$14:$V$205,9))</f>
        <v/>
      </c>
      <c r="AK42" s="121" t="str">
        <f t="shared" si="0"/>
        <v/>
      </c>
      <c r="AN42" t="str">
        <f t="shared" si="1"/>
        <v/>
      </c>
      <c r="AO42" t="str">
        <f t="shared" si="2"/>
        <v/>
      </c>
      <c r="AP42" t="str">
        <f t="shared" si="3"/>
        <v/>
      </c>
      <c r="AQ42" t="str">
        <f t="shared" si="4"/>
        <v/>
      </c>
      <c r="AR42" t="str">
        <f t="shared" si="5"/>
        <v/>
      </c>
      <c r="AS42" t="str">
        <f t="shared" si="6"/>
        <v/>
      </c>
      <c r="AT42" t="str">
        <f t="shared" si="7"/>
        <v/>
      </c>
      <c r="AU42" t="str">
        <f t="shared" si="8"/>
        <v/>
      </c>
      <c r="AV42" t="str">
        <f t="shared" si="9"/>
        <v/>
      </c>
      <c r="AW42" t="str">
        <f t="shared" si="17"/>
        <v/>
      </c>
      <c r="AX42" t="str">
        <f t="shared" si="18"/>
        <v/>
      </c>
      <c r="AY42" t="str">
        <f t="shared" si="19"/>
        <v/>
      </c>
      <c r="AZ42" t="str">
        <f t="shared" si="20"/>
        <v/>
      </c>
      <c r="BA42" t="str">
        <f t="shared" si="21"/>
        <v/>
      </c>
    </row>
    <row r="43" spans="1:53">
      <c r="A43" s="22">
        <f t="shared" si="16"/>
        <v>35</v>
      </c>
      <c r="B43" s="51"/>
      <c r="C43" s="57"/>
      <c r="D43" s="50"/>
      <c r="E43" s="49"/>
      <c r="F43" s="80" t="str">
        <f>IF(B43="","",VLOOKUP(B43,中学校名!$B$3:$D$120,2,TRUE))</f>
        <v/>
      </c>
      <c r="G43" s="202" t="str">
        <f t="shared" si="15"/>
        <v/>
      </c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68" t="str">
        <f>IF($B43="","",IF(ISERROR(MATCH($B43,リレー中男申込!$Q$14:$Q$255,0)),"","○"))</f>
        <v/>
      </c>
      <c r="AI43" s="68" t="str">
        <f>IF(ISERROR(MATCH($B43,リレー中男申込!$Q$14:$Q$205,0)),"",VLOOKUP(MATCH($B43,リレー中男申込!$Q$14:$Q$205,0),リレー中男申込!$N$14:$V$205,9))</f>
        <v/>
      </c>
      <c r="AK43" s="121" t="str">
        <f t="shared" si="0"/>
        <v/>
      </c>
      <c r="AN43" t="str">
        <f t="shared" si="1"/>
        <v/>
      </c>
      <c r="AO43" t="str">
        <f t="shared" si="2"/>
        <v/>
      </c>
      <c r="AP43" t="str">
        <f t="shared" si="3"/>
        <v/>
      </c>
      <c r="AQ43" t="str">
        <f t="shared" si="4"/>
        <v/>
      </c>
      <c r="AR43" t="str">
        <f t="shared" si="5"/>
        <v/>
      </c>
      <c r="AS43" t="str">
        <f t="shared" si="6"/>
        <v/>
      </c>
      <c r="AT43" t="str">
        <f t="shared" si="7"/>
        <v/>
      </c>
      <c r="AU43" t="str">
        <f t="shared" si="8"/>
        <v/>
      </c>
      <c r="AV43" t="str">
        <f t="shared" si="9"/>
        <v/>
      </c>
      <c r="AW43" t="str">
        <f t="shared" si="17"/>
        <v/>
      </c>
      <c r="AX43" t="str">
        <f t="shared" si="18"/>
        <v/>
      </c>
      <c r="AY43" t="str">
        <f t="shared" si="19"/>
        <v/>
      </c>
      <c r="AZ43" t="str">
        <f t="shared" si="20"/>
        <v/>
      </c>
      <c r="BA43" t="str">
        <f t="shared" si="21"/>
        <v/>
      </c>
    </row>
    <row r="44" spans="1:53">
      <c r="A44" s="22">
        <f t="shared" si="16"/>
        <v>36</v>
      </c>
      <c r="B44" s="51"/>
      <c r="C44" s="57"/>
      <c r="D44" s="50"/>
      <c r="E44" s="49"/>
      <c r="F44" s="80" t="str">
        <f>IF(B44="","",VLOOKUP(B44,中学校名!$B$3:$D$120,2,TRUE))</f>
        <v/>
      </c>
      <c r="G44" s="202" t="str">
        <f t="shared" si="15"/>
        <v/>
      </c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68" t="str">
        <f>IF($B44="","",IF(ISERROR(MATCH($B44,リレー中男申込!$Q$14:$Q$255,0)),"","○"))</f>
        <v/>
      </c>
      <c r="AI44" s="68" t="str">
        <f>IF(ISERROR(MATCH($B44,リレー中男申込!$Q$14:$Q$205,0)),"",VLOOKUP(MATCH($B44,リレー中男申込!$Q$14:$Q$205,0),リレー中男申込!$N$14:$V$205,9))</f>
        <v/>
      </c>
      <c r="AK44" s="121" t="str">
        <f t="shared" si="0"/>
        <v/>
      </c>
      <c r="AN44" t="str">
        <f t="shared" si="1"/>
        <v/>
      </c>
      <c r="AO44" t="str">
        <f t="shared" si="2"/>
        <v/>
      </c>
      <c r="AP44" t="str">
        <f t="shared" si="3"/>
        <v/>
      </c>
      <c r="AQ44" t="str">
        <f t="shared" si="4"/>
        <v/>
      </c>
      <c r="AR44" t="str">
        <f t="shared" si="5"/>
        <v/>
      </c>
      <c r="AS44" t="str">
        <f t="shared" si="6"/>
        <v/>
      </c>
      <c r="AT44" t="str">
        <f t="shared" si="7"/>
        <v/>
      </c>
      <c r="AU44" t="str">
        <f t="shared" si="8"/>
        <v/>
      </c>
      <c r="AV44" t="str">
        <f t="shared" si="9"/>
        <v/>
      </c>
      <c r="AW44" t="str">
        <f t="shared" si="17"/>
        <v/>
      </c>
      <c r="AX44" t="str">
        <f t="shared" si="18"/>
        <v/>
      </c>
      <c r="AY44" t="str">
        <f t="shared" si="19"/>
        <v/>
      </c>
      <c r="AZ44" t="str">
        <f t="shared" si="20"/>
        <v/>
      </c>
      <c r="BA44" t="str">
        <f t="shared" si="21"/>
        <v/>
      </c>
    </row>
    <row r="45" spans="1:53">
      <c r="A45" s="22">
        <f t="shared" si="16"/>
        <v>37</v>
      </c>
      <c r="B45" s="51"/>
      <c r="C45" s="57"/>
      <c r="D45" s="50"/>
      <c r="E45" s="49"/>
      <c r="F45" s="80" t="str">
        <f>IF(B45="","",VLOOKUP(B45,中学校名!$B$3:$D$120,2,TRUE))</f>
        <v/>
      </c>
      <c r="G45" s="202" t="str">
        <f t="shared" si="15"/>
        <v/>
      </c>
      <c r="H45" s="42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68" t="str">
        <f>IF($B45="","",IF(ISERROR(MATCH($B45,リレー中男申込!$Q$14:$Q$255,0)),"","○"))</f>
        <v/>
      </c>
      <c r="AI45" s="68" t="str">
        <f>IF(ISERROR(MATCH($B45,リレー中男申込!$Q$14:$Q$205,0)),"",VLOOKUP(MATCH($B45,リレー中男申込!$Q$14:$Q$205,0),リレー中男申込!$N$14:$V$205,9))</f>
        <v/>
      </c>
      <c r="AK45" s="121" t="str">
        <f t="shared" si="0"/>
        <v/>
      </c>
      <c r="AN45" t="str">
        <f t="shared" si="1"/>
        <v/>
      </c>
      <c r="AO45" t="str">
        <f t="shared" si="2"/>
        <v/>
      </c>
      <c r="AP45" t="str">
        <f t="shared" si="3"/>
        <v/>
      </c>
      <c r="AQ45" t="str">
        <f t="shared" si="4"/>
        <v/>
      </c>
      <c r="AR45" t="str">
        <f t="shared" si="5"/>
        <v/>
      </c>
      <c r="AS45" t="str">
        <f t="shared" si="6"/>
        <v/>
      </c>
      <c r="AT45" t="str">
        <f t="shared" si="7"/>
        <v/>
      </c>
      <c r="AU45" t="str">
        <f t="shared" si="8"/>
        <v/>
      </c>
      <c r="AV45" t="str">
        <f t="shared" si="9"/>
        <v/>
      </c>
      <c r="AW45" t="str">
        <f t="shared" si="17"/>
        <v/>
      </c>
      <c r="AX45" t="str">
        <f t="shared" si="18"/>
        <v/>
      </c>
      <c r="AY45" t="str">
        <f t="shared" si="19"/>
        <v/>
      </c>
      <c r="AZ45" t="str">
        <f t="shared" si="20"/>
        <v/>
      </c>
      <c r="BA45" t="str">
        <f t="shared" si="21"/>
        <v/>
      </c>
    </row>
    <row r="46" spans="1:53">
      <c r="A46" s="22">
        <f t="shared" si="16"/>
        <v>38</v>
      </c>
      <c r="B46" s="51"/>
      <c r="C46" s="57"/>
      <c r="D46" s="50"/>
      <c r="E46" s="49"/>
      <c r="F46" s="80" t="str">
        <f>IF(B46="","",VLOOKUP(B46,中学校名!$B$3:$D$120,2,TRUE))</f>
        <v/>
      </c>
      <c r="G46" s="202" t="str">
        <f t="shared" si="15"/>
        <v/>
      </c>
      <c r="H46" s="42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68" t="str">
        <f>IF($B46="","",IF(ISERROR(MATCH($B46,リレー中男申込!$Q$14:$Q$255,0)),"","○"))</f>
        <v/>
      </c>
      <c r="AI46" s="68" t="str">
        <f>IF(ISERROR(MATCH($B46,リレー中男申込!$Q$14:$Q$205,0)),"",VLOOKUP(MATCH($B46,リレー中男申込!$Q$14:$Q$205,0),リレー中男申込!$N$14:$V$205,9))</f>
        <v/>
      </c>
      <c r="AK46" s="121" t="str">
        <f t="shared" si="0"/>
        <v/>
      </c>
      <c r="AN46" t="str">
        <f t="shared" si="1"/>
        <v/>
      </c>
      <c r="AO46" t="str">
        <f t="shared" si="2"/>
        <v/>
      </c>
      <c r="AP46" t="str">
        <f t="shared" si="3"/>
        <v/>
      </c>
      <c r="AQ46" t="str">
        <f t="shared" si="4"/>
        <v/>
      </c>
      <c r="AR46" t="str">
        <f t="shared" si="5"/>
        <v/>
      </c>
      <c r="AS46" t="str">
        <f t="shared" si="6"/>
        <v/>
      </c>
      <c r="AT46" t="str">
        <f t="shared" si="7"/>
        <v/>
      </c>
      <c r="AU46" t="str">
        <f t="shared" si="8"/>
        <v/>
      </c>
      <c r="AV46" t="str">
        <f t="shared" si="9"/>
        <v/>
      </c>
      <c r="AW46" t="str">
        <f t="shared" si="17"/>
        <v/>
      </c>
      <c r="AX46" t="str">
        <f t="shared" si="18"/>
        <v/>
      </c>
      <c r="AY46" t="str">
        <f t="shared" si="19"/>
        <v/>
      </c>
      <c r="AZ46" t="str">
        <f t="shared" si="20"/>
        <v/>
      </c>
      <c r="BA46" t="str">
        <f t="shared" si="21"/>
        <v/>
      </c>
    </row>
    <row r="47" spans="1:53">
      <c r="A47" s="22">
        <f t="shared" si="16"/>
        <v>39</v>
      </c>
      <c r="B47" s="51"/>
      <c r="C47" s="57"/>
      <c r="D47" s="50"/>
      <c r="E47" s="49"/>
      <c r="F47" s="80" t="str">
        <f>IF(B47="","",VLOOKUP(B47,中学校名!$B$3:$D$120,2,TRUE))</f>
        <v/>
      </c>
      <c r="G47" s="202" t="str">
        <f t="shared" si="15"/>
        <v/>
      </c>
      <c r="H47" s="42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68" t="str">
        <f>IF($B47="","",IF(ISERROR(MATCH($B47,リレー中男申込!$Q$14:$Q$255,0)),"","○"))</f>
        <v/>
      </c>
      <c r="AI47" s="68" t="str">
        <f>IF(ISERROR(MATCH($B47,リレー中男申込!$Q$14:$Q$205,0)),"",VLOOKUP(MATCH($B47,リレー中男申込!$Q$14:$Q$205,0),リレー中男申込!$N$14:$V$205,9))</f>
        <v/>
      </c>
      <c r="AK47" s="121" t="str">
        <f t="shared" si="0"/>
        <v/>
      </c>
      <c r="AN47" t="str">
        <f t="shared" si="1"/>
        <v/>
      </c>
      <c r="AO47" t="str">
        <f t="shared" si="2"/>
        <v/>
      </c>
      <c r="AP47" t="str">
        <f t="shared" si="3"/>
        <v/>
      </c>
      <c r="AQ47" t="str">
        <f t="shared" si="4"/>
        <v/>
      </c>
      <c r="AR47" t="str">
        <f t="shared" si="5"/>
        <v/>
      </c>
      <c r="AS47" t="str">
        <f t="shared" si="6"/>
        <v/>
      </c>
      <c r="AT47" t="str">
        <f t="shared" si="7"/>
        <v/>
      </c>
      <c r="AU47" t="str">
        <f t="shared" si="8"/>
        <v/>
      </c>
      <c r="AV47" t="str">
        <f t="shared" si="9"/>
        <v/>
      </c>
      <c r="AW47" t="str">
        <f t="shared" si="17"/>
        <v/>
      </c>
      <c r="AX47" t="str">
        <f t="shared" si="18"/>
        <v/>
      </c>
      <c r="AY47" t="str">
        <f t="shared" si="19"/>
        <v/>
      </c>
      <c r="AZ47" t="str">
        <f t="shared" si="20"/>
        <v/>
      </c>
      <c r="BA47" t="str">
        <f t="shared" si="21"/>
        <v/>
      </c>
    </row>
    <row r="48" spans="1:53">
      <c r="A48" s="22">
        <f t="shared" si="16"/>
        <v>40</v>
      </c>
      <c r="B48" s="59"/>
      <c r="C48" s="60"/>
      <c r="D48" s="61"/>
      <c r="E48" s="62"/>
      <c r="F48" s="82" t="str">
        <f>IF(B48="","",VLOOKUP(B48,中学校名!$B$3:$D$120,2,TRUE))</f>
        <v/>
      </c>
      <c r="G48" s="205" t="str">
        <f t="shared" si="15"/>
        <v/>
      </c>
      <c r="H48" s="6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1" t="str">
        <f>IF($B48="","",IF(ISERROR(MATCH($B48,リレー中男申込!$Q$14:$Q$255,0)),"","○"))</f>
        <v/>
      </c>
      <c r="AI48" s="71" t="str">
        <f>IF(ISERROR(MATCH($B48,リレー中男申込!$Q$14:$Q$205,0)),"",VLOOKUP(MATCH($B48,リレー中男申込!$Q$14:$Q$205,0),リレー中男申込!$N$14:$V$205,9))</f>
        <v/>
      </c>
      <c r="AK48" s="121" t="str">
        <f t="shared" si="0"/>
        <v/>
      </c>
      <c r="AN48" t="str">
        <f t="shared" si="1"/>
        <v/>
      </c>
      <c r="AO48" t="str">
        <f t="shared" si="2"/>
        <v/>
      </c>
      <c r="AP48" t="str">
        <f t="shared" si="3"/>
        <v/>
      </c>
      <c r="AQ48" t="str">
        <f t="shared" si="4"/>
        <v/>
      </c>
      <c r="AR48" t="str">
        <f t="shared" si="5"/>
        <v/>
      </c>
      <c r="AS48" t="str">
        <f t="shared" si="6"/>
        <v/>
      </c>
      <c r="AT48" t="str">
        <f t="shared" si="7"/>
        <v/>
      </c>
      <c r="AU48" t="str">
        <f t="shared" si="8"/>
        <v/>
      </c>
      <c r="AV48" t="str">
        <f t="shared" si="9"/>
        <v/>
      </c>
      <c r="AW48" t="str">
        <f t="shared" si="17"/>
        <v/>
      </c>
      <c r="AX48" t="str">
        <f t="shared" si="18"/>
        <v/>
      </c>
      <c r="AY48" t="str">
        <f t="shared" si="19"/>
        <v/>
      </c>
      <c r="AZ48" t="str">
        <f t="shared" si="20"/>
        <v/>
      </c>
      <c r="BA48" t="str">
        <f t="shared" si="21"/>
        <v/>
      </c>
    </row>
    <row r="49" spans="1:53">
      <c r="A49" s="22">
        <f t="shared" si="16"/>
        <v>41</v>
      </c>
      <c r="B49" s="54"/>
      <c r="C49" s="56"/>
      <c r="D49" s="48"/>
      <c r="E49" s="47"/>
      <c r="F49" s="79" t="str">
        <f>IF(B49="","",VLOOKUP(B49,中学校名!$B$3:$D$120,2,TRUE))</f>
        <v/>
      </c>
      <c r="G49" s="201" t="str">
        <f t="shared" si="15"/>
        <v/>
      </c>
      <c r="H49" s="40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67" t="str">
        <f>IF($B49="","",IF(ISERROR(MATCH($B49,リレー中男申込!$Q$14:$Q$255,0)),"","○"))</f>
        <v/>
      </c>
      <c r="AI49" s="67" t="str">
        <f>IF(ISERROR(MATCH($B49,リレー中男申込!$Q$14:$Q$205,0)),"",VLOOKUP(MATCH($B49,リレー中男申込!$Q$14:$Q$205,0),リレー中男申込!$N$14:$V$205,9))</f>
        <v/>
      </c>
      <c r="AK49" s="121" t="str">
        <f t="shared" si="0"/>
        <v/>
      </c>
      <c r="AN49" t="str">
        <f t="shared" si="1"/>
        <v/>
      </c>
      <c r="AO49" t="str">
        <f t="shared" si="2"/>
        <v/>
      </c>
      <c r="AP49" t="str">
        <f t="shared" si="3"/>
        <v/>
      </c>
      <c r="AQ49" t="str">
        <f t="shared" si="4"/>
        <v/>
      </c>
      <c r="AR49" t="str">
        <f t="shared" si="5"/>
        <v/>
      </c>
      <c r="AS49" t="str">
        <f t="shared" si="6"/>
        <v/>
      </c>
      <c r="AT49" t="str">
        <f t="shared" si="7"/>
        <v/>
      </c>
      <c r="AU49" t="str">
        <f t="shared" si="8"/>
        <v/>
      </c>
      <c r="AV49" t="str">
        <f t="shared" si="9"/>
        <v/>
      </c>
      <c r="AW49" t="str">
        <f t="shared" si="17"/>
        <v/>
      </c>
      <c r="AX49" t="str">
        <f t="shared" si="18"/>
        <v/>
      </c>
      <c r="AY49" t="str">
        <f t="shared" si="19"/>
        <v/>
      </c>
      <c r="AZ49" t="str">
        <f t="shared" si="20"/>
        <v/>
      </c>
      <c r="BA49" t="str">
        <f t="shared" si="21"/>
        <v/>
      </c>
    </row>
    <row r="50" spans="1:53">
      <c r="A50" s="22">
        <f t="shared" si="16"/>
        <v>42</v>
      </c>
      <c r="B50" s="51"/>
      <c r="C50" s="57"/>
      <c r="D50" s="50"/>
      <c r="E50" s="49"/>
      <c r="F50" s="80" t="str">
        <f>IF(B50="","",VLOOKUP(B50,中学校名!$B$3:$D$120,2,TRUE))</f>
        <v/>
      </c>
      <c r="G50" s="202" t="str">
        <f t="shared" si="15"/>
        <v/>
      </c>
      <c r="H50" s="42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68" t="str">
        <f>IF($B50="","",IF(ISERROR(MATCH($B50,リレー中男申込!$Q$14:$Q$255,0)),"","○"))</f>
        <v/>
      </c>
      <c r="AI50" s="68" t="str">
        <f>IF(ISERROR(MATCH($B50,リレー中男申込!$Q$14:$Q$205,0)),"",VLOOKUP(MATCH($B50,リレー中男申込!$Q$14:$Q$205,0),リレー中男申込!$N$14:$V$205,9))</f>
        <v/>
      </c>
      <c r="AK50" s="121" t="str">
        <f t="shared" si="0"/>
        <v/>
      </c>
      <c r="AN50" t="str">
        <f t="shared" si="1"/>
        <v/>
      </c>
      <c r="AO50" t="str">
        <f t="shared" si="2"/>
        <v/>
      </c>
      <c r="AP50" t="str">
        <f t="shared" si="3"/>
        <v/>
      </c>
      <c r="AQ50" t="str">
        <f t="shared" si="4"/>
        <v/>
      </c>
      <c r="AR50" t="str">
        <f t="shared" si="5"/>
        <v/>
      </c>
      <c r="AS50" t="str">
        <f t="shared" si="6"/>
        <v/>
      </c>
      <c r="AT50" t="str">
        <f t="shared" si="7"/>
        <v/>
      </c>
      <c r="AU50" t="str">
        <f t="shared" si="8"/>
        <v/>
      </c>
      <c r="AV50" t="str">
        <f t="shared" si="9"/>
        <v/>
      </c>
      <c r="AW50" t="str">
        <f t="shared" si="17"/>
        <v/>
      </c>
      <c r="AX50" t="str">
        <f t="shared" si="18"/>
        <v/>
      </c>
      <c r="AY50" t="str">
        <f t="shared" si="19"/>
        <v/>
      </c>
      <c r="AZ50" t="str">
        <f t="shared" si="20"/>
        <v/>
      </c>
      <c r="BA50" t="str">
        <f t="shared" si="21"/>
        <v/>
      </c>
    </row>
    <row r="51" spans="1:53">
      <c r="A51" s="22">
        <f t="shared" si="16"/>
        <v>43</v>
      </c>
      <c r="B51" s="51"/>
      <c r="C51" s="57"/>
      <c r="D51" s="50"/>
      <c r="E51" s="49"/>
      <c r="F51" s="80" t="str">
        <f>IF(B51="","",VLOOKUP(B51,中学校名!$B$3:$D$120,2,TRUE))</f>
        <v/>
      </c>
      <c r="G51" s="202" t="str">
        <f t="shared" si="15"/>
        <v/>
      </c>
      <c r="H51" s="42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68" t="str">
        <f>IF($B51="","",IF(ISERROR(MATCH($B51,リレー中男申込!$Q$14:$Q$255,0)),"","○"))</f>
        <v/>
      </c>
      <c r="AI51" s="68" t="str">
        <f>IF(ISERROR(MATCH($B51,リレー中男申込!$Q$14:$Q$205,0)),"",VLOOKUP(MATCH($B51,リレー中男申込!$Q$14:$Q$205,0),リレー中男申込!$N$14:$V$205,9))</f>
        <v/>
      </c>
      <c r="AK51" s="121" t="str">
        <f t="shared" si="0"/>
        <v/>
      </c>
      <c r="AN51" t="str">
        <f t="shared" si="1"/>
        <v/>
      </c>
      <c r="AO51" t="str">
        <f t="shared" si="2"/>
        <v/>
      </c>
      <c r="AP51" t="str">
        <f t="shared" si="3"/>
        <v/>
      </c>
      <c r="AQ51" t="str">
        <f t="shared" si="4"/>
        <v/>
      </c>
      <c r="AR51" t="str">
        <f t="shared" si="5"/>
        <v/>
      </c>
      <c r="AS51" t="str">
        <f t="shared" si="6"/>
        <v/>
      </c>
      <c r="AT51" t="str">
        <f t="shared" si="7"/>
        <v/>
      </c>
      <c r="AU51" t="str">
        <f t="shared" si="8"/>
        <v/>
      </c>
      <c r="AV51" t="str">
        <f t="shared" si="9"/>
        <v/>
      </c>
      <c r="AW51" t="str">
        <f t="shared" si="17"/>
        <v/>
      </c>
      <c r="AX51" t="str">
        <f t="shared" si="18"/>
        <v/>
      </c>
      <c r="AY51" t="str">
        <f t="shared" si="19"/>
        <v/>
      </c>
      <c r="AZ51" t="str">
        <f t="shared" si="20"/>
        <v/>
      </c>
      <c r="BA51" t="str">
        <f t="shared" si="21"/>
        <v/>
      </c>
    </row>
    <row r="52" spans="1:53">
      <c r="A52" s="22">
        <f t="shared" si="16"/>
        <v>44</v>
      </c>
      <c r="B52" s="51"/>
      <c r="C52" s="57"/>
      <c r="D52" s="50"/>
      <c r="E52" s="49"/>
      <c r="F52" s="80" t="str">
        <f>IF(B52="","",VLOOKUP(B52,中学校名!$B$3:$D$120,2,TRUE))</f>
        <v/>
      </c>
      <c r="G52" s="202" t="str">
        <f t="shared" si="15"/>
        <v/>
      </c>
      <c r="H52" s="42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68" t="str">
        <f>IF($B52="","",IF(ISERROR(MATCH($B52,リレー中男申込!$Q$14:$Q$255,0)),"","○"))</f>
        <v/>
      </c>
      <c r="AI52" s="68" t="str">
        <f>IF(ISERROR(MATCH($B52,リレー中男申込!$Q$14:$Q$205,0)),"",VLOOKUP(MATCH($B52,リレー中男申込!$Q$14:$Q$205,0),リレー中男申込!$N$14:$V$205,9))</f>
        <v/>
      </c>
      <c r="AK52" s="121" t="str">
        <f t="shared" si="0"/>
        <v/>
      </c>
      <c r="AN52" t="str">
        <f t="shared" si="1"/>
        <v/>
      </c>
      <c r="AO52" t="str">
        <f t="shared" si="2"/>
        <v/>
      </c>
      <c r="AP52" t="str">
        <f t="shared" si="3"/>
        <v/>
      </c>
      <c r="AQ52" t="str">
        <f t="shared" si="4"/>
        <v/>
      </c>
      <c r="AR52" t="str">
        <f t="shared" si="5"/>
        <v/>
      </c>
      <c r="AS52" t="str">
        <f t="shared" si="6"/>
        <v/>
      </c>
      <c r="AT52" t="str">
        <f t="shared" si="7"/>
        <v/>
      </c>
      <c r="AU52" t="str">
        <f t="shared" si="8"/>
        <v/>
      </c>
      <c r="AV52" t="str">
        <f t="shared" si="9"/>
        <v/>
      </c>
      <c r="AW52" t="str">
        <f t="shared" si="17"/>
        <v/>
      </c>
      <c r="AX52" t="str">
        <f t="shared" si="18"/>
        <v/>
      </c>
      <c r="AY52" t="str">
        <f t="shared" si="19"/>
        <v/>
      </c>
      <c r="AZ52" t="str">
        <f t="shared" si="20"/>
        <v/>
      </c>
      <c r="BA52" t="str">
        <f t="shared" si="21"/>
        <v/>
      </c>
    </row>
    <row r="53" spans="1:53">
      <c r="A53" s="22">
        <f t="shared" si="16"/>
        <v>45</v>
      </c>
      <c r="B53" s="51"/>
      <c r="C53" s="57"/>
      <c r="D53" s="50"/>
      <c r="E53" s="49"/>
      <c r="F53" s="80" t="str">
        <f>IF(B53="","",VLOOKUP(B53,中学校名!$B$3:$D$120,2,TRUE))</f>
        <v/>
      </c>
      <c r="G53" s="202" t="str">
        <f t="shared" si="15"/>
        <v/>
      </c>
      <c r="H53" s="42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68" t="str">
        <f>IF($B53="","",IF(ISERROR(MATCH($B53,リレー中男申込!$Q$14:$Q$255,0)),"","○"))</f>
        <v/>
      </c>
      <c r="AI53" s="68" t="str">
        <f>IF(ISERROR(MATCH($B53,リレー中男申込!$Q$14:$Q$205,0)),"",VLOOKUP(MATCH($B53,リレー中男申込!$Q$14:$Q$205,0),リレー中男申込!$N$14:$V$205,9))</f>
        <v/>
      </c>
      <c r="AK53" s="121" t="str">
        <f t="shared" si="0"/>
        <v/>
      </c>
      <c r="AN53" t="str">
        <f t="shared" si="1"/>
        <v/>
      </c>
      <c r="AO53" t="str">
        <f t="shared" si="2"/>
        <v/>
      </c>
      <c r="AP53" t="str">
        <f t="shared" si="3"/>
        <v/>
      </c>
      <c r="AQ53" t="str">
        <f t="shared" si="4"/>
        <v/>
      </c>
      <c r="AR53" t="str">
        <f t="shared" si="5"/>
        <v/>
      </c>
      <c r="AS53" t="str">
        <f t="shared" si="6"/>
        <v/>
      </c>
      <c r="AT53" t="str">
        <f t="shared" si="7"/>
        <v/>
      </c>
      <c r="AU53" t="str">
        <f t="shared" si="8"/>
        <v/>
      </c>
      <c r="AV53" t="str">
        <f t="shared" si="9"/>
        <v/>
      </c>
      <c r="AW53" t="str">
        <f t="shared" si="17"/>
        <v/>
      </c>
      <c r="AX53" t="str">
        <f t="shared" si="18"/>
        <v/>
      </c>
      <c r="AY53" t="str">
        <f t="shared" si="19"/>
        <v/>
      </c>
      <c r="AZ53" t="str">
        <f t="shared" si="20"/>
        <v/>
      </c>
      <c r="BA53" t="str">
        <f t="shared" si="21"/>
        <v/>
      </c>
    </row>
    <row r="54" spans="1:53">
      <c r="A54" s="22">
        <f t="shared" si="16"/>
        <v>46</v>
      </c>
      <c r="B54" s="51"/>
      <c r="C54" s="57"/>
      <c r="D54" s="50"/>
      <c r="E54" s="49"/>
      <c r="F54" s="80" t="str">
        <f>IF(B54="","",VLOOKUP(B54,中学校名!$B$3:$D$120,2,TRUE))</f>
        <v/>
      </c>
      <c r="G54" s="202" t="str">
        <f t="shared" si="15"/>
        <v/>
      </c>
      <c r="H54" s="42"/>
      <c r="I54" s="43"/>
      <c r="J54" s="43"/>
      <c r="K54" s="43"/>
      <c r="L54" s="43"/>
      <c r="M54" s="43"/>
      <c r="N54" s="43"/>
      <c r="O54" s="44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68" t="str">
        <f>IF($B54="","",IF(ISERROR(MATCH($B54,リレー中男申込!$Q$14:$Q$255,0)),"","○"))</f>
        <v/>
      </c>
      <c r="AI54" s="68" t="str">
        <f>IF(ISERROR(MATCH($B54,リレー中男申込!$Q$14:$Q$205,0)),"",VLOOKUP(MATCH($B54,リレー中男申込!$Q$14:$Q$205,0),リレー中男申込!$N$14:$V$205,9))</f>
        <v/>
      </c>
      <c r="AK54" s="121" t="str">
        <f t="shared" si="0"/>
        <v/>
      </c>
      <c r="AN54" t="str">
        <f t="shared" si="1"/>
        <v/>
      </c>
      <c r="AO54" t="str">
        <f t="shared" si="2"/>
        <v/>
      </c>
      <c r="AP54" t="str">
        <f t="shared" si="3"/>
        <v/>
      </c>
      <c r="AQ54" t="str">
        <f t="shared" si="4"/>
        <v/>
      </c>
      <c r="AR54" t="str">
        <f t="shared" si="5"/>
        <v/>
      </c>
      <c r="AS54" t="str">
        <f t="shared" si="6"/>
        <v/>
      </c>
      <c r="AT54" t="str">
        <f t="shared" si="7"/>
        <v/>
      </c>
      <c r="AU54" t="str">
        <f t="shared" si="8"/>
        <v/>
      </c>
      <c r="AV54" t="str">
        <f t="shared" si="9"/>
        <v/>
      </c>
      <c r="AW54" t="str">
        <f t="shared" si="17"/>
        <v/>
      </c>
      <c r="AX54" t="str">
        <f t="shared" si="18"/>
        <v/>
      </c>
      <c r="AY54" t="str">
        <f t="shared" si="19"/>
        <v/>
      </c>
      <c r="AZ54" t="str">
        <f t="shared" si="20"/>
        <v/>
      </c>
      <c r="BA54" t="str">
        <f t="shared" si="21"/>
        <v/>
      </c>
    </row>
    <row r="55" spans="1:53">
      <c r="A55" s="22">
        <f t="shared" si="16"/>
        <v>47</v>
      </c>
      <c r="B55" s="51"/>
      <c r="C55" s="57"/>
      <c r="D55" s="50"/>
      <c r="E55" s="49"/>
      <c r="F55" s="80" t="str">
        <f>IF(B55="","",VLOOKUP(B55,中学校名!$B$3:$D$120,2,TRUE))</f>
        <v/>
      </c>
      <c r="G55" s="202" t="str">
        <f t="shared" si="15"/>
        <v/>
      </c>
      <c r="H55" s="42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68" t="str">
        <f>IF($B55="","",IF(ISERROR(MATCH($B55,リレー中男申込!$Q$14:$Q$255,0)),"","○"))</f>
        <v/>
      </c>
      <c r="AI55" s="68" t="str">
        <f>IF(ISERROR(MATCH($B55,リレー中男申込!$Q$14:$Q$205,0)),"",VLOOKUP(MATCH($B55,リレー中男申込!$Q$14:$Q$205,0),リレー中男申込!$N$14:$V$205,9))</f>
        <v/>
      </c>
      <c r="AK55" s="121" t="str">
        <f t="shared" si="0"/>
        <v/>
      </c>
      <c r="AN55" t="str">
        <f t="shared" si="1"/>
        <v/>
      </c>
      <c r="AO55" t="str">
        <f t="shared" si="2"/>
        <v/>
      </c>
      <c r="AP55" t="str">
        <f t="shared" si="3"/>
        <v/>
      </c>
      <c r="AQ55" t="str">
        <f t="shared" si="4"/>
        <v/>
      </c>
      <c r="AR55" t="str">
        <f t="shared" si="5"/>
        <v/>
      </c>
      <c r="AS55" t="str">
        <f t="shared" si="6"/>
        <v/>
      </c>
      <c r="AT55" t="str">
        <f t="shared" si="7"/>
        <v/>
      </c>
      <c r="AU55" t="str">
        <f t="shared" si="8"/>
        <v/>
      </c>
      <c r="AV55" t="str">
        <f t="shared" si="9"/>
        <v/>
      </c>
      <c r="AW55" t="str">
        <f t="shared" si="17"/>
        <v/>
      </c>
      <c r="AX55" t="str">
        <f t="shared" si="18"/>
        <v/>
      </c>
      <c r="AY55" t="str">
        <f t="shared" si="19"/>
        <v/>
      </c>
      <c r="AZ55" t="str">
        <f t="shared" si="20"/>
        <v/>
      </c>
      <c r="BA55" t="str">
        <f t="shared" si="21"/>
        <v/>
      </c>
    </row>
    <row r="56" spans="1:53">
      <c r="A56" s="22">
        <f t="shared" si="16"/>
        <v>48</v>
      </c>
      <c r="B56" s="51"/>
      <c r="C56" s="57"/>
      <c r="D56" s="50"/>
      <c r="E56" s="49"/>
      <c r="F56" s="80" t="str">
        <f>IF(B56="","",VLOOKUP(B56,中学校名!$B$3:$D$120,2,TRUE))</f>
        <v/>
      </c>
      <c r="G56" s="202" t="str">
        <f t="shared" si="15"/>
        <v/>
      </c>
      <c r="H56" s="42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68" t="str">
        <f>IF($B56="","",IF(ISERROR(MATCH($B56,リレー中男申込!$Q$14:$Q$255,0)),"","○"))</f>
        <v/>
      </c>
      <c r="AI56" s="68" t="str">
        <f>IF(ISERROR(MATCH($B56,リレー中男申込!$Q$14:$Q$205,0)),"",VLOOKUP(MATCH($B56,リレー中男申込!$Q$14:$Q$205,0),リレー中男申込!$N$14:$V$205,9))</f>
        <v/>
      </c>
      <c r="AK56" s="121" t="str">
        <f t="shared" si="0"/>
        <v/>
      </c>
      <c r="AN56" t="str">
        <f t="shared" si="1"/>
        <v/>
      </c>
      <c r="AO56" t="str">
        <f t="shared" si="2"/>
        <v/>
      </c>
      <c r="AP56" t="str">
        <f t="shared" si="3"/>
        <v/>
      </c>
      <c r="AQ56" t="str">
        <f t="shared" si="4"/>
        <v/>
      </c>
      <c r="AR56" t="str">
        <f t="shared" si="5"/>
        <v/>
      </c>
      <c r="AS56" t="str">
        <f t="shared" si="6"/>
        <v/>
      </c>
      <c r="AT56" t="str">
        <f t="shared" si="7"/>
        <v/>
      </c>
      <c r="AU56" t="str">
        <f t="shared" si="8"/>
        <v/>
      </c>
      <c r="AV56" t="str">
        <f t="shared" si="9"/>
        <v/>
      </c>
      <c r="AW56" t="str">
        <f t="shared" si="17"/>
        <v/>
      </c>
      <c r="AX56" t="str">
        <f t="shared" si="18"/>
        <v/>
      </c>
      <c r="AY56" t="str">
        <f t="shared" si="19"/>
        <v/>
      </c>
      <c r="AZ56" t="str">
        <f t="shared" si="20"/>
        <v/>
      </c>
      <c r="BA56" t="str">
        <f t="shared" si="21"/>
        <v/>
      </c>
    </row>
    <row r="57" spans="1:53">
      <c r="A57" s="22">
        <f t="shared" si="16"/>
        <v>49</v>
      </c>
      <c r="B57" s="51"/>
      <c r="C57" s="57"/>
      <c r="D57" s="50"/>
      <c r="E57" s="49"/>
      <c r="F57" s="80" t="str">
        <f>IF(B57="","",VLOOKUP(B57,中学校名!$B$3:$D$120,2,TRUE))</f>
        <v/>
      </c>
      <c r="G57" s="202" t="str">
        <f t="shared" si="15"/>
        <v/>
      </c>
      <c r="H57" s="42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68" t="str">
        <f>IF($B57="","",IF(ISERROR(MATCH($B57,リレー中男申込!$Q$14:$Q$255,0)),"","○"))</f>
        <v/>
      </c>
      <c r="AI57" s="68" t="str">
        <f>IF(ISERROR(MATCH($B57,リレー中男申込!$Q$14:$Q$205,0)),"",VLOOKUP(MATCH($B57,リレー中男申込!$Q$14:$Q$205,0),リレー中男申込!$N$14:$V$205,9))</f>
        <v/>
      </c>
      <c r="AK57" s="121" t="str">
        <f t="shared" si="0"/>
        <v/>
      </c>
      <c r="AN57" t="str">
        <f t="shared" si="1"/>
        <v/>
      </c>
      <c r="AO57" t="str">
        <f t="shared" si="2"/>
        <v/>
      </c>
      <c r="AP57" t="str">
        <f t="shared" si="3"/>
        <v/>
      </c>
      <c r="AQ57" t="str">
        <f t="shared" si="4"/>
        <v/>
      </c>
      <c r="AR57" t="str">
        <f t="shared" si="5"/>
        <v/>
      </c>
      <c r="AS57" t="str">
        <f t="shared" si="6"/>
        <v/>
      </c>
      <c r="AT57" t="str">
        <f t="shared" si="7"/>
        <v/>
      </c>
      <c r="AU57" t="str">
        <f t="shared" si="8"/>
        <v/>
      </c>
      <c r="AV57" t="str">
        <f t="shared" si="9"/>
        <v/>
      </c>
      <c r="AW57" t="str">
        <f t="shared" si="17"/>
        <v/>
      </c>
      <c r="AX57" t="str">
        <f t="shared" si="18"/>
        <v/>
      </c>
      <c r="AY57" t="str">
        <f t="shared" si="19"/>
        <v/>
      </c>
      <c r="AZ57" t="str">
        <f t="shared" si="20"/>
        <v/>
      </c>
      <c r="BA57" t="str">
        <f t="shared" si="21"/>
        <v/>
      </c>
    </row>
    <row r="58" spans="1:53">
      <c r="A58" s="22">
        <f t="shared" si="16"/>
        <v>50</v>
      </c>
      <c r="B58" s="55"/>
      <c r="C58" s="58"/>
      <c r="D58" s="53"/>
      <c r="E58" s="52"/>
      <c r="F58" s="81" t="str">
        <f>IF(B58="","",VLOOKUP(B58,中学校名!$B$3:$D$120,2,TRUE))</f>
        <v/>
      </c>
      <c r="G58" s="205" t="str">
        <f t="shared" si="15"/>
        <v/>
      </c>
      <c r="H58" s="75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7" t="str">
        <f>IF($B58="","",IF(ISERROR(MATCH($B58,リレー中男申込!$Q$14:$Q$255,0)),"","○"))</f>
        <v/>
      </c>
      <c r="AI58" s="77" t="str">
        <f>IF(ISERROR(MATCH($B58,リレー中男申込!$Q$14:$Q$205,0)),"",VLOOKUP(MATCH($B58,リレー中男申込!$Q$14:$Q$205,0),リレー中男申込!$N$14:$V$205,9))</f>
        <v/>
      </c>
      <c r="AK58" s="121" t="str">
        <f t="shared" si="0"/>
        <v/>
      </c>
      <c r="AN58" t="str">
        <f t="shared" si="1"/>
        <v/>
      </c>
      <c r="AO58" t="str">
        <f t="shared" si="2"/>
        <v/>
      </c>
      <c r="AP58" t="str">
        <f t="shared" si="3"/>
        <v/>
      </c>
      <c r="AQ58" t="str">
        <f t="shared" si="4"/>
        <v/>
      </c>
      <c r="AR58" t="str">
        <f t="shared" si="5"/>
        <v/>
      </c>
      <c r="AS58" t="str">
        <f t="shared" si="6"/>
        <v/>
      </c>
      <c r="AT58" t="str">
        <f t="shared" si="7"/>
        <v/>
      </c>
      <c r="AU58" t="str">
        <f t="shared" si="8"/>
        <v/>
      </c>
      <c r="AV58" t="str">
        <f t="shared" si="9"/>
        <v/>
      </c>
      <c r="AW58" t="str">
        <f t="shared" si="17"/>
        <v/>
      </c>
      <c r="AX58" t="str">
        <f t="shared" si="18"/>
        <v/>
      </c>
      <c r="AY58" t="str">
        <f t="shared" si="19"/>
        <v/>
      </c>
      <c r="AZ58" t="str">
        <f t="shared" si="20"/>
        <v/>
      </c>
      <c r="BA58" t="str">
        <f t="shared" si="21"/>
        <v/>
      </c>
    </row>
    <row r="59" spans="1:53">
      <c r="A59" s="22">
        <f t="shared" si="16"/>
        <v>51</v>
      </c>
      <c r="B59" s="63"/>
      <c r="C59" s="64"/>
      <c r="D59" s="65"/>
      <c r="E59" s="66"/>
      <c r="F59" s="83" t="str">
        <f>IF(B59="","",VLOOKUP(B59,中学校名!$B$3:$D$120,2,TRUE))</f>
        <v/>
      </c>
      <c r="G59" s="204" t="str">
        <f t="shared" si="15"/>
        <v/>
      </c>
      <c r="H59" s="72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4" t="str">
        <f>IF($B59="","",IF(ISERROR(MATCH($B59,リレー中男申込!$Q$14:$Q$255,0)),"","○"))</f>
        <v/>
      </c>
      <c r="AI59" s="74" t="str">
        <f>IF(ISERROR(MATCH($B59,リレー中男申込!$Q$14:$Q$205,0)),"",VLOOKUP(MATCH($B59,リレー中男申込!$Q$14:$Q$205,0),リレー中男申込!$N$14:$V$205,9))</f>
        <v/>
      </c>
      <c r="AK59" s="121" t="str">
        <f t="shared" si="0"/>
        <v/>
      </c>
      <c r="AN59" t="str">
        <f t="shared" si="1"/>
        <v/>
      </c>
      <c r="AO59" t="str">
        <f t="shared" si="2"/>
        <v/>
      </c>
      <c r="AP59" t="str">
        <f t="shared" si="3"/>
        <v/>
      </c>
      <c r="AQ59" t="str">
        <f t="shared" si="4"/>
        <v/>
      </c>
      <c r="AR59" t="str">
        <f t="shared" si="5"/>
        <v/>
      </c>
      <c r="AS59" t="str">
        <f t="shared" si="6"/>
        <v/>
      </c>
      <c r="AT59" t="str">
        <f t="shared" si="7"/>
        <v/>
      </c>
      <c r="AU59" t="str">
        <f t="shared" si="8"/>
        <v/>
      </c>
      <c r="AV59" t="str">
        <f t="shared" si="9"/>
        <v/>
      </c>
      <c r="AW59" t="str">
        <f t="shared" si="17"/>
        <v/>
      </c>
      <c r="AX59" t="str">
        <f t="shared" si="18"/>
        <v/>
      </c>
      <c r="AY59" t="str">
        <f t="shared" si="19"/>
        <v/>
      </c>
      <c r="AZ59" t="str">
        <f t="shared" si="20"/>
        <v/>
      </c>
      <c r="BA59" t="str">
        <f t="shared" si="21"/>
        <v/>
      </c>
    </row>
    <row r="60" spans="1:53">
      <c r="A60" s="22">
        <f t="shared" si="16"/>
        <v>52</v>
      </c>
      <c r="B60" s="51"/>
      <c r="C60" s="57"/>
      <c r="D60" s="50"/>
      <c r="E60" s="49"/>
      <c r="F60" s="80" t="str">
        <f>IF(B60="","",VLOOKUP(B60,中学校名!$B$3:$D$120,2,TRUE))</f>
        <v/>
      </c>
      <c r="G60" s="202" t="str">
        <f t="shared" si="15"/>
        <v/>
      </c>
      <c r="H60" s="42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8" t="str">
        <f>IF($B60="","",IF(ISERROR(MATCH($B60,リレー中男申込!$Q$14:$Q$255,0)),"","○"))</f>
        <v/>
      </c>
      <c r="AI60" s="68" t="str">
        <f>IF(ISERROR(MATCH($B60,リレー中男申込!$Q$14:$Q$205,0)),"",VLOOKUP(MATCH($B60,リレー中男申込!$Q$14:$Q$205,0),リレー中男申込!$N$14:$V$205,9))</f>
        <v/>
      </c>
      <c r="AK60" s="121" t="str">
        <f t="shared" si="0"/>
        <v/>
      </c>
      <c r="AN60" t="str">
        <f t="shared" si="1"/>
        <v/>
      </c>
      <c r="AO60" t="str">
        <f t="shared" si="2"/>
        <v/>
      </c>
      <c r="AP60" t="str">
        <f t="shared" si="3"/>
        <v/>
      </c>
      <c r="AQ60" t="str">
        <f t="shared" si="4"/>
        <v/>
      </c>
      <c r="AR60" t="str">
        <f t="shared" si="5"/>
        <v/>
      </c>
      <c r="AS60" t="str">
        <f t="shared" si="6"/>
        <v/>
      </c>
      <c r="AT60" t="str">
        <f t="shared" si="7"/>
        <v/>
      </c>
      <c r="AU60" t="str">
        <f t="shared" si="8"/>
        <v/>
      </c>
      <c r="AV60" t="str">
        <f t="shared" si="9"/>
        <v/>
      </c>
      <c r="AW60" t="str">
        <f t="shared" si="17"/>
        <v/>
      </c>
      <c r="AX60" t="str">
        <f t="shared" si="18"/>
        <v/>
      </c>
      <c r="AY60" t="str">
        <f t="shared" si="19"/>
        <v/>
      </c>
      <c r="AZ60" t="str">
        <f t="shared" si="20"/>
        <v/>
      </c>
      <c r="BA60" t="str">
        <f t="shared" si="21"/>
        <v/>
      </c>
    </row>
    <row r="61" spans="1:53">
      <c r="A61" s="22">
        <f t="shared" si="16"/>
        <v>53</v>
      </c>
      <c r="B61" s="51"/>
      <c r="C61" s="57"/>
      <c r="D61" s="50"/>
      <c r="E61" s="49"/>
      <c r="F61" s="80" t="str">
        <f>IF(B61="","",VLOOKUP(B61,中学校名!$B$3:$D$120,2,TRUE))</f>
        <v/>
      </c>
      <c r="G61" s="202" t="str">
        <f t="shared" si="15"/>
        <v/>
      </c>
      <c r="H61" s="45"/>
      <c r="I61" s="46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68" t="str">
        <f>IF($B61="","",IF(ISERROR(MATCH($B61,リレー中男申込!$Q$14:$Q$255,0)),"","○"))</f>
        <v/>
      </c>
      <c r="AI61" s="68" t="str">
        <f>IF(ISERROR(MATCH($B61,リレー中男申込!$Q$14:$Q$205,0)),"",VLOOKUP(MATCH($B61,リレー中男申込!$Q$14:$Q$205,0),リレー中男申込!$N$14:$V$205,9))</f>
        <v/>
      </c>
      <c r="AK61" s="121" t="str">
        <f t="shared" si="0"/>
        <v/>
      </c>
      <c r="AN61" t="str">
        <f t="shared" si="1"/>
        <v/>
      </c>
      <c r="AO61" t="str">
        <f t="shared" si="2"/>
        <v/>
      </c>
      <c r="AP61" t="str">
        <f t="shared" si="3"/>
        <v/>
      </c>
      <c r="AQ61" t="str">
        <f t="shared" si="4"/>
        <v/>
      </c>
      <c r="AR61" t="str">
        <f t="shared" si="5"/>
        <v/>
      </c>
      <c r="AS61" t="str">
        <f t="shared" si="6"/>
        <v/>
      </c>
      <c r="AT61" t="str">
        <f t="shared" si="7"/>
        <v/>
      </c>
      <c r="AU61" t="str">
        <f t="shared" si="8"/>
        <v/>
      </c>
      <c r="AV61" t="str">
        <f t="shared" si="9"/>
        <v/>
      </c>
      <c r="AW61" t="str">
        <f t="shared" si="17"/>
        <v/>
      </c>
      <c r="AX61" t="str">
        <f t="shared" si="18"/>
        <v/>
      </c>
      <c r="AY61" t="str">
        <f t="shared" si="19"/>
        <v/>
      </c>
      <c r="AZ61" t="str">
        <f t="shared" si="20"/>
        <v/>
      </c>
      <c r="BA61" t="str">
        <f t="shared" si="21"/>
        <v/>
      </c>
    </row>
    <row r="62" spans="1:53">
      <c r="A62" s="22">
        <f t="shared" si="16"/>
        <v>54</v>
      </c>
      <c r="B62" s="51"/>
      <c r="C62" s="57"/>
      <c r="D62" s="50"/>
      <c r="E62" s="49"/>
      <c r="F62" s="80" t="str">
        <f>IF(B62="","",VLOOKUP(B62,中学校名!$B$3:$D$120,2,TRUE))</f>
        <v/>
      </c>
      <c r="G62" s="204" t="str">
        <f t="shared" si="15"/>
        <v/>
      </c>
      <c r="H62" s="42"/>
      <c r="I62" s="43"/>
      <c r="J62" s="43"/>
      <c r="K62" s="44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68" t="str">
        <f>IF($B62="","",IF(ISERROR(MATCH($B62,リレー中男申込!$Q$14:$Q$255,0)),"","○"))</f>
        <v/>
      </c>
      <c r="AI62" s="68" t="str">
        <f>IF(ISERROR(MATCH($B62,リレー中男申込!$Q$14:$Q$205,0)),"",VLOOKUP(MATCH($B62,リレー中男申込!$Q$14:$Q$205,0),リレー中男申込!$N$14:$V$205,9))</f>
        <v/>
      </c>
      <c r="AK62" s="121" t="str">
        <f t="shared" si="0"/>
        <v/>
      </c>
      <c r="AN62" t="str">
        <f t="shared" si="1"/>
        <v/>
      </c>
      <c r="AO62" t="str">
        <f t="shared" si="2"/>
        <v/>
      </c>
      <c r="AP62" t="str">
        <f t="shared" si="3"/>
        <v/>
      </c>
      <c r="AQ62" t="str">
        <f t="shared" si="4"/>
        <v/>
      </c>
      <c r="AR62" t="str">
        <f t="shared" si="5"/>
        <v/>
      </c>
      <c r="AS62" t="str">
        <f t="shared" si="6"/>
        <v/>
      </c>
      <c r="AT62" t="str">
        <f t="shared" si="7"/>
        <v/>
      </c>
      <c r="AU62" t="str">
        <f t="shared" si="8"/>
        <v/>
      </c>
      <c r="AV62" t="str">
        <f t="shared" si="9"/>
        <v/>
      </c>
      <c r="AW62" t="str">
        <f t="shared" si="17"/>
        <v/>
      </c>
      <c r="AX62" t="str">
        <f t="shared" si="18"/>
        <v/>
      </c>
      <c r="AY62" t="str">
        <f t="shared" si="19"/>
        <v/>
      </c>
      <c r="AZ62" t="str">
        <f t="shared" si="20"/>
        <v/>
      </c>
      <c r="BA62" t="str">
        <f t="shared" si="21"/>
        <v/>
      </c>
    </row>
    <row r="63" spans="1:53">
      <c r="A63" s="22">
        <f t="shared" si="16"/>
        <v>55</v>
      </c>
      <c r="B63" s="51"/>
      <c r="C63" s="57"/>
      <c r="D63" s="50"/>
      <c r="E63" s="49"/>
      <c r="F63" s="80" t="str">
        <f>IF(B63="","",VLOOKUP(B63,中学校名!$B$3:$D$120,2,TRUE))</f>
        <v/>
      </c>
      <c r="G63" s="202" t="str">
        <f t="shared" si="15"/>
        <v/>
      </c>
      <c r="H63" s="42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68" t="str">
        <f>IF($B63="","",IF(ISERROR(MATCH($B63,リレー中男申込!$Q$14:$Q$255,0)),"","○"))</f>
        <v/>
      </c>
      <c r="AI63" s="68" t="str">
        <f>IF(ISERROR(MATCH($B63,リレー中男申込!$Q$14:$Q$205,0)),"",VLOOKUP(MATCH($B63,リレー中男申込!$Q$14:$Q$205,0),リレー中男申込!$N$14:$V$205,9))</f>
        <v/>
      </c>
      <c r="AK63" s="121" t="str">
        <f t="shared" si="0"/>
        <v/>
      </c>
      <c r="AN63" t="str">
        <f t="shared" si="1"/>
        <v/>
      </c>
      <c r="AO63" t="str">
        <f t="shared" si="2"/>
        <v/>
      </c>
      <c r="AP63" t="str">
        <f t="shared" si="3"/>
        <v/>
      </c>
      <c r="AQ63" t="str">
        <f t="shared" si="4"/>
        <v/>
      </c>
      <c r="AR63" t="str">
        <f t="shared" si="5"/>
        <v/>
      </c>
      <c r="AS63" t="str">
        <f t="shared" si="6"/>
        <v/>
      </c>
      <c r="AT63" t="str">
        <f t="shared" si="7"/>
        <v/>
      </c>
      <c r="AU63" t="str">
        <f t="shared" si="8"/>
        <v/>
      </c>
      <c r="AV63" t="str">
        <f t="shared" si="9"/>
        <v/>
      </c>
      <c r="AW63" t="str">
        <f t="shared" si="17"/>
        <v/>
      </c>
      <c r="AX63" t="str">
        <f t="shared" si="18"/>
        <v/>
      </c>
      <c r="AY63" t="str">
        <f t="shared" si="19"/>
        <v/>
      </c>
      <c r="AZ63" t="str">
        <f t="shared" si="20"/>
        <v/>
      </c>
      <c r="BA63" t="str">
        <f t="shared" si="21"/>
        <v/>
      </c>
    </row>
    <row r="64" spans="1:53">
      <c r="A64" s="22">
        <f t="shared" si="16"/>
        <v>56</v>
      </c>
      <c r="B64" s="51"/>
      <c r="C64" s="57"/>
      <c r="D64" s="50"/>
      <c r="E64" s="49"/>
      <c r="F64" s="80" t="str">
        <f>IF(B64="","",VLOOKUP(B64,中学校名!$B$3:$D$120,2,TRUE))</f>
        <v/>
      </c>
      <c r="G64" s="202" t="str">
        <f t="shared" si="15"/>
        <v/>
      </c>
      <c r="H64" s="42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68" t="str">
        <f>IF($B64="","",IF(ISERROR(MATCH($B64,リレー中男申込!$Q$14:$Q$255,0)),"","○"))</f>
        <v/>
      </c>
      <c r="AI64" s="68" t="str">
        <f>IF(ISERROR(MATCH($B64,リレー中男申込!$Q$14:$Q$205,0)),"",VLOOKUP(MATCH($B64,リレー中男申込!$Q$14:$Q$205,0),リレー中男申込!$N$14:$V$205,9))</f>
        <v/>
      </c>
      <c r="AK64" s="121" t="str">
        <f t="shared" si="0"/>
        <v/>
      </c>
      <c r="AN64" t="str">
        <f t="shared" si="1"/>
        <v/>
      </c>
      <c r="AO64" t="str">
        <f t="shared" si="2"/>
        <v/>
      </c>
      <c r="AP64" t="str">
        <f t="shared" si="3"/>
        <v/>
      </c>
      <c r="AQ64" t="str">
        <f t="shared" si="4"/>
        <v/>
      </c>
      <c r="AR64" t="str">
        <f t="shared" si="5"/>
        <v/>
      </c>
      <c r="AS64" t="str">
        <f t="shared" si="6"/>
        <v/>
      </c>
      <c r="AT64" t="str">
        <f t="shared" si="7"/>
        <v/>
      </c>
      <c r="AU64" t="str">
        <f t="shared" si="8"/>
        <v/>
      </c>
      <c r="AV64" t="str">
        <f t="shared" si="9"/>
        <v/>
      </c>
      <c r="AW64" t="str">
        <f t="shared" si="17"/>
        <v/>
      </c>
      <c r="AX64" t="str">
        <f t="shared" si="18"/>
        <v/>
      </c>
      <c r="AY64" t="str">
        <f t="shared" si="19"/>
        <v/>
      </c>
      <c r="AZ64" t="str">
        <f t="shared" si="20"/>
        <v/>
      </c>
      <c r="BA64" t="str">
        <f t="shared" si="21"/>
        <v/>
      </c>
    </row>
    <row r="65" spans="1:53">
      <c r="A65" s="22">
        <f t="shared" si="16"/>
        <v>57</v>
      </c>
      <c r="B65" s="51"/>
      <c r="C65" s="57"/>
      <c r="D65" s="50"/>
      <c r="E65" s="49"/>
      <c r="F65" s="80" t="str">
        <f>IF(B65="","",VLOOKUP(B65,中学校名!$B$3:$D$120,2,TRUE))</f>
        <v/>
      </c>
      <c r="G65" s="202" t="str">
        <f t="shared" si="15"/>
        <v/>
      </c>
      <c r="H65" s="42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68" t="str">
        <f>IF($B65="","",IF(ISERROR(MATCH($B65,リレー中男申込!$Q$14:$Q$255,0)),"","○"))</f>
        <v/>
      </c>
      <c r="AI65" s="68" t="str">
        <f>IF(ISERROR(MATCH($B65,リレー中男申込!$Q$14:$Q$205,0)),"",VLOOKUP(MATCH($B65,リレー中男申込!$Q$14:$Q$205,0),リレー中男申込!$N$14:$V$205,9))</f>
        <v/>
      </c>
      <c r="AK65" s="121" t="str">
        <f t="shared" si="0"/>
        <v/>
      </c>
      <c r="AN65" t="str">
        <f t="shared" si="1"/>
        <v/>
      </c>
      <c r="AO65" t="str">
        <f t="shared" si="2"/>
        <v/>
      </c>
      <c r="AP65" t="str">
        <f t="shared" si="3"/>
        <v/>
      </c>
      <c r="AQ65" t="str">
        <f t="shared" si="4"/>
        <v/>
      </c>
      <c r="AR65" t="str">
        <f t="shared" si="5"/>
        <v/>
      </c>
      <c r="AS65" t="str">
        <f t="shared" si="6"/>
        <v/>
      </c>
      <c r="AT65" t="str">
        <f t="shared" si="7"/>
        <v/>
      </c>
      <c r="AU65" t="str">
        <f t="shared" si="8"/>
        <v/>
      </c>
      <c r="AV65" t="str">
        <f t="shared" si="9"/>
        <v/>
      </c>
      <c r="AW65" t="str">
        <f t="shared" si="17"/>
        <v/>
      </c>
      <c r="AX65" t="str">
        <f t="shared" si="18"/>
        <v/>
      </c>
      <c r="AY65" t="str">
        <f t="shared" si="19"/>
        <v/>
      </c>
      <c r="AZ65" t="str">
        <f t="shared" si="20"/>
        <v/>
      </c>
      <c r="BA65" t="str">
        <f t="shared" si="21"/>
        <v/>
      </c>
    </row>
    <row r="66" spans="1:53">
      <c r="A66" s="22">
        <f t="shared" si="16"/>
        <v>58</v>
      </c>
      <c r="B66" s="51"/>
      <c r="C66" s="57"/>
      <c r="D66" s="50"/>
      <c r="E66" s="49"/>
      <c r="F66" s="80" t="str">
        <f>IF(B66="","",VLOOKUP(B66,中学校名!$B$3:$D$120,2,TRUE))</f>
        <v/>
      </c>
      <c r="G66" s="202" t="str">
        <f t="shared" si="15"/>
        <v/>
      </c>
      <c r="H66" s="42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68" t="str">
        <f>IF($B66="","",IF(ISERROR(MATCH($B66,リレー中男申込!$Q$14:$Q$255,0)),"","○"))</f>
        <v/>
      </c>
      <c r="AI66" s="68" t="str">
        <f>IF(ISERROR(MATCH($B66,リレー中男申込!$Q$14:$Q$205,0)),"",VLOOKUP(MATCH($B66,リレー中男申込!$Q$14:$Q$205,0),リレー中男申込!$N$14:$V$205,9))</f>
        <v/>
      </c>
      <c r="AK66" s="121" t="str">
        <f t="shared" si="0"/>
        <v/>
      </c>
      <c r="AN66" t="str">
        <f t="shared" si="1"/>
        <v/>
      </c>
      <c r="AO66" t="str">
        <f t="shared" si="2"/>
        <v/>
      </c>
      <c r="AP66" t="str">
        <f t="shared" si="3"/>
        <v/>
      </c>
      <c r="AQ66" t="str">
        <f t="shared" si="4"/>
        <v/>
      </c>
      <c r="AR66" t="str">
        <f t="shared" si="5"/>
        <v/>
      </c>
      <c r="AS66" t="str">
        <f t="shared" si="6"/>
        <v/>
      </c>
      <c r="AT66" t="str">
        <f t="shared" si="7"/>
        <v/>
      </c>
      <c r="AU66" t="str">
        <f t="shared" si="8"/>
        <v/>
      </c>
      <c r="AV66" t="str">
        <f t="shared" si="9"/>
        <v/>
      </c>
      <c r="AW66" t="str">
        <f t="shared" si="17"/>
        <v/>
      </c>
      <c r="AX66" t="str">
        <f t="shared" si="18"/>
        <v/>
      </c>
      <c r="AY66" t="str">
        <f t="shared" si="19"/>
        <v/>
      </c>
      <c r="AZ66" t="str">
        <f t="shared" si="20"/>
        <v/>
      </c>
      <c r="BA66" t="str">
        <f t="shared" si="21"/>
        <v/>
      </c>
    </row>
    <row r="67" spans="1:53">
      <c r="A67" s="22">
        <f t="shared" si="16"/>
        <v>59</v>
      </c>
      <c r="B67" s="51"/>
      <c r="C67" s="57"/>
      <c r="D67" s="50"/>
      <c r="E67" s="49"/>
      <c r="F67" s="80" t="str">
        <f>IF(B67="","",VLOOKUP(B67,中学校名!$B$3:$D$120,2,TRUE))</f>
        <v/>
      </c>
      <c r="G67" s="202" t="str">
        <f t="shared" si="15"/>
        <v/>
      </c>
      <c r="H67" s="42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68" t="str">
        <f>IF($B67="","",IF(ISERROR(MATCH($B67,リレー中男申込!$Q$14:$Q$255,0)),"","○"))</f>
        <v/>
      </c>
      <c r="AI67" s="68" t="str">
        <f>IF(ISERROR(MATCH($B67,リレー中男申込!$Q$14:$Q$205,0)),"",VLOOKUP(MATCH($B67,リレー中男申込!$Q$14:$Q$205,0),リレー中男申込!$N$14:$V$205,9))</f>
        <v/>
      </c>
      <c r="AK67" s="121" t="str">
        <f t="shared" si="0"/>
        <v/>
      </c>
      <c r="AN67" t="str">
        <f t="shared" si="1"/>
        <v/>
      </c>
      <c r="AO67" t="str">
        <f t="shared" si="2"/>
        <v/>
      </c>
      <c r="AP67" t="str">
        <f t="shared" si="3"/>
        <v/>
      </c>
      <c r="AQ67" t="str">
        <f t="shared" si="4"/>
        <v/>
      </c>
      <c r="AR67" t="str">
        <f t="shared" si="5"/>
        <v/>
      </c>
      <c r="AS67" t="str">
        <f t="shared" si="6"/>
        <v/>
      </c>
      <c r="AT67" t="str">
        <f t="shared" si="7"/>
        <v/>
      </c>
      <c r="AU67" t="str">
        <f t="shared" si="8"/>
        <v/>
      </c>
      <c r="AV67" t="str">
        <f t="shared" si="9"/>
        <v/>
      </c>
      <c r="AW67" t="str">
        <f t="shared" si="17"/>
        <v/>
      </c>
      <c r="AX67" t="str">
        <f t="shared" si="18"/>
        <v/>
      </c>
      <c r="AY67" t="str">
        <f t="shared" si="19"/>
        <v/>
      </c>
      <c r="AZ67" t="str">
        <f t="shared" si="20"/>
        <v/>
      </c>
      <c r="BA67" t="str">
        <f t="shared" si="21"/>
        <v/>
      </c>
    </row>
    <row r="68" spans="1:53">
      <c r="A68" s="22">
        <f t="shared" si="16"/>
        <v>60</v>
      </c>
      <c r="B68" s="59"/>
      <c r="C68" s="60"/>
      <c r="D68" s="61"/>
      <c r="E68" s="62"/>
      <c r="F68" s="82" t="str">
        <f>IF(B68="","",VLOOKUP(B68,中学校名!$B$3:$D$120,2,TRUE))</f>
        <v/>
      </c>
      <c r="G68" s="203" t="str">
        <f t="shared" si="15"/>
        <v/>
      </c>
      <c r="H68" s="69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1" t="str">
        <f>IF($B68="","",IF(ISERROR(MATCH($B68,リレー中男申込!$Q$14:$Q$255,0)),"","○"))</f>
        <v/>
      </c>
      <c r="AI68" s="71" t="str">
        <f>IF(ISERROR(MATCH($B68,リレー中男申込!$Q$14:$Q$205,0)),"",VLOOKUP(MATCH($B68,リレー中男申込!$Q$14:$Q$205,0),リレー中男申込!$N$14:$V$205,9))</f>
        <v/>
      </c>
      <c r="AK68" s="121" t="str">
        <f t="shared" si="0"/>
        <v/>
      </c>
      <c r="AN68" t="str">
        <f t="shared" si="1"/>
        <v/>
      </c>
      <c r="AO68" t="str">
        <f t="shared" si="2"/>
        <v/>
      </c>
      <c r="AP68" t="str">
        <f t="shared" si="3"/>
        <v/>
      </c>
      <c r="AQ68" t="str">
        <f t="shared" si="4"/>
        <v/>
      </c>
      <c r="AR68" t="str">
        <f t="shared" si="5"/>
        <v/>
      </c>
      <c r="AS68" t="str">
        <f t="shared" si="6"/>
        <v/>
      </c>
      <c r="AT68" t="str">
        <f t="shared" si="7"/>
        <v/>
      </c>
      <c r="AU68" t="str">
        <f t="shared" si="8"/>
        <v/>
      </c>
      <c r="AV68" t="str">
        <f t="shared" si="9"/>
        <v/>
      </c>
      <c r="AW68" t="str">
        <f t="shared" si="17"/>
        <v/>
      </c>
      <c r="AX68" t="str">
        <f t="shared" si="18"/>
        <v/>
      </c>
      <c r="AY68" t="str">
        <f t="shared" si="19"/>
        <v/>
      </c>
      <c r="AZ68" t="str">
        <f t="shared" si="20"/>
        <v/>
      </c>
      <c r="BA68" t="str">
        <f t="shared" si="21"/>
        <v/>
      </c>
    </row>
    <row r="69" spans="1:53">
      <c r="A69" s="22">
        <f t="shared" si="16"/>
        <v>61</v>
      </c>
      <c r="B69" s="54"/>
      <c r="C69" s="56"/>
      <c r="D69" s="48"/>
      <c r="E69" s="47"/>
      <c r="F69" s="79" t="str">
        <f>IF(B69="","",VLOOKUP(B69,中学校名!$B$3:$D$120,2,TRUE))</f>
        <v/>
      </c>
      <c r="G69" s="201" t="str">
        <f t="shared" si="15"/>
        <v/>
      </c>
      <c r="H69" s="40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67" t="str">
        <f>IF($B69="","",IF(ISERROR(MATCH($B69,リレー中男申込!$Q$14:$Q$255,0)),"","○"))</f>
        <v/>
      </c>
      <c r="AI69" s="67" t="str">
        <f>IF(ISERROR(MATCH($B69,リレー中男申込!$Q$14:$Q$205,0)),"",VLOOKUP(MATCH($B69,リレー中男申込!$Q$14:$Q$205,0),リレー中男申込!$N$14:$V$205,9))</f>
        <v/>
      </c>
      <c r="AK69" s="121" t="str">
        <f t="shared" si="0"/>
        <v/>
      </c>
      <c r="AN69" t="str">
        <f t="shared" si="1"/>
        <v/>
      </c>
      <c r="AO69" t="str">
        <f t="shared" si="2"/>
        <v/>
      </c>
      <c r="AP69" t="str">
        <f t="shared" si="3"/>
        <v/>
      </c>
      <c r="AQ69" t="str">
        <f t="shared" si="4"/>
        <v/>
      </c>
      <c r="AR69" t="str">
        <f t="shared" si="5"/>
        <v/>
      </c>
      <c r="AS69" t="str">
        <f t="shared" si="6"/>
        <v/>
      </c>
      <c r="AT69" t="str">
        <f t="shared" si="7"/>
        <v/>
      </c>
      <c r="AU69" t="str">
        <f t="shared" si="8"/>
        <v/>
      </c>
      <c r="AV69" t="str">
        <f t="shared" si="9"/>
        <v/>
      </c>
      <c r="AW69" t="str">
        <f t="shared" si="17"/>
        <v/>
      </c>
      <c r="AX69" t="str">
        <f t="shared" si="18"/>
        <v/>
      </c>
      <c r="AY69" t="str">
        <f t="shared" si="19"/>
        <v/>
      </c>
      <c r="AZ69" t="str">
        <f t="shared" si="20"/>
        <v/>
      </c>
      <c r="BA69" t="str">
        <f t="shared" si="21"/>
        <v/>
      </c>
    </row>
    <row r="70" spans="1:53">
      <c r="A70" s="22">
        <f t="shared" si="16"/>
        <v>62</v>
      </c>
      <c r="B70" s="51"/>
      <c r="C70" s="57"/>
      <c r="D70" s="50"/>
      <c r="E70" s="49"/>
      <c r="F70" s="80" t="str">
        <f>IF(B70="","",VLOOKUP(B70,中学校名!$B$3:$D$120,2,TRUE))</f>
        <v/>
      </c>
      <c r="G70" s="202" t="str">
        <f t="shared" si="15"/>
        <v/>
      </c>
      <c r="H70" s="42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68" t="str">
        <f>IF($B70="","",IF(ISERROR(MATCH($B70,リレー中男申込!$Q$14:$Q$255,0)),"","○"))</f>
        <v/>
      </c>
      <c r="AI70" s="68" t="str">
        <f>IF(ISERROR(MATCH($B70,リレー中男申込!$Q$14:$Q$205,0)),"",VLOOKUP(MATCH($B70,リレー中男申込!$Q$14:$Q$205,0),リレー中男申込!$N$14:$V$205,9))</f>
        <v/>
      </c>
      <c r="AK70" s="121" t="str">
        <f t="shared" si="0"/>
        <v/>
      </c>
      <c r="AN70" t="str">
        <f t="shared" si="1"/>
        <v/>
      </c>
      <c r="AO70" t="str">
        <f t="shared" si="2"/>
        <v/>
      </c>
      <c r="AP70" t="str">
        <f t="shared" si="3"/>
        <v/>
      </c>
      <c r="AQ70" t="str">
        <f t="shared" si="4"/>
        <v/>
      </c>
      <c r="AR70" t="str">
        <f t="shared" si="5"/>
        <v/>
      </c>
      <c r="AS70" t="str">
        <f t="shared" si="6"/>
        <v/>
      </c>
      <c r="AT70" t="str">
        <f t="shared" si="7"/>
        <v/>
      </c>
      <c r="AU70" t="str">
        <f t="shared" si="8"/>
        <v/>
      </c>
      <c r="AV70" t="str">
        <f t="shared" si="9"/>
        <v/>
      </c>
      <c r="AW70" t="str">
        <f t="shared" si="17"/>
        <v/>
      </c>
      <c r="AX70" t="str">
        <f t="shared" si="18"/>
        <v/>
      </c>
      <c r="AY70" t="str">
        <f t="shared" si="19"/>
        <v/>
      </c>
      <c r="AZ70" t="str">
        <f t="shared" si="20"/>
        <v/>
      </c>
      <c r="BA70" t="str">
        <f t="shared" si="21"/>
        <v/>
      </c>
    </row>
    <row r="71" spans="1:53">
      <c r="A71" s="22">
        <f t="shared" si="16"/>
        <v>63</v>
      </c>
      <c r="B71" s="51"/>
      <c r="C71" s="57"/>
      <c r="D71" s="50"/>
      <c r="E71" s="49"/>
      <c r="F71" s="80" t="str">
        <f>IF(B71="","",VLOOKUP(B71,中学校名!$B$3:$D$120,2,TRUE))</f>
        <v/>
      </c>
      <c r="G71" s="202" t="str">
        <f t="shared" si="15"/>
        <v/>
      </c>
      <c r="H71" s="42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68" t="str">
        <f>IF($B71="","",IF(ISERROR(MATCH($B71,リレー中男申込!$Q$14:$Q$255,0)),"","○"))</f>
        <v/>
      </c>
      <c r="AI71" s="68" t="str">
        <f>IF(ISERROR(MATCH($B71,リレー中男申込!$Q$14:$Q$205,0)),"",VLOOKUP(MATCH($B71,リレー中男申込!$Q$14:$Q$205,0),リレー中男申込!$N$14:$V$205,9))</f>
        <v/>
      </c>
      <c r="AK71" s="121" t="str">
        <f t="shared" si="0"/>
        <v/>
      </c>
      <c r="AN71" t="str">
        <f t="shared" si="1"/>
        <v/>
      </c>
      <c r="AO71" t="str">
        <f t="shared" si="2"/>
        <v/>
      </c>
      <c r="AP71" t="str">
        <f t="shared" si="3"/>
        <v/>
      </c>
      <c r="AQ71" t="str">
        <f t="shared" si="4"/>
        <v/>
      </c>
      <c r="AR71" t="str">
        <f t="shared" si="5"/>
        <v/>
      </c>
      <c r="AS71" t="str">
        <f t="shared" si="6"/>
        <v/>
      </c>
      <c r="AT71" t="str">
        <f t="shared" si="7"/>
        <v/>
      </c>
      <c r="AU71" t="str">
        <f t="shared" si="8"/>
        <v/>
      </c>
      <c r="AV71" t="str">
        <f t="shared" si="9"/>
        <v/>
      </c>
      <c r="AW71" t="str">
        <f t="shared" si="17"/>
        <v/>
      </c>
      <c r="AX71" t="str">
        <f t="shared" si="18"/>
        <v/>
      </c>
      <c r="AY71" t="str">
        <f t="shared" si="19"/>
        <v/>
      </c>
      <c r="AZ71" t="str">
        <f t="shared" si="20"/>
        <v/>
      </c>
      <c r="BA71" t="str">
        <f t="shared" si="21"/>
        <v/>
      </c>
    </row>
    <row r="72" spans="1:53">
      <c r="A72" s="22">
        <f t="shared" si="16"/>
        <v>64</v>
      </c>
      <c r="B72" s="51"/>
      <c r="C72" s="57"/>
      <c r="D72" s="50"/>
      <c r="E72" s="49"/>
      <c r="F72" s="80" t="str">
        <f>IF(B72="","",VLOOKUP(B72,中学校名!$B$3:$D$120,2,TRUE))</f>
        <v/>
      </c>
      <c r="G72" s="202" t="str">
        <f t="shared" si="15"/>
        <v/>
      </c>
      <c r="H72" s="42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68" t="str">
        <f>IF($B72="","",IF(ISERROR(MATCH($B72,リレー中男申込!$Q$14:$Q$255,0)),"","○"))</f>
        <v/>
      </c>
      <c r="AI72" s="68" t="str">
        <f>IF(ISERROR(MATCH($B72,リレー中男申込!$Q$14:$Q$205,0)),"",VLOOKUP(MATCH($B72,リレー中男申込!$Q$14:$Q$205,0),リレー中男申込!$N$14:$V$205,9))</f>
        <v/>
      </c>
      <c r="AK72" s="121" t="str">
        <f t="shared" ref="AK72:AK135" si="22">IF(COUNTIF(H72:AF72,"○")=0,"",COUNTIF(H72:AF72,"○"))</f>
        <v/>
      </c>
      <c r="AN72" t="str">
        <f t="shared" ref="AN72:AN135" si="23">IF(H72="○","１男１００ｍ．","")</f>
        <v/>
      </c>
      <c r="AO72" t="str">
        <f t="shared" ref="AO72:AO135" si="24">IF(J72="○","２男１００ｍ．","")</f>
        <v/>
      </c>
      <c r="AP72" t="str">
        <f t="shared" ref="AP72:AP135" si="25">IF(L72="○","３男１００ｍ．","")</f>
        <v/>
      </c>
      <c r="AQ72" t="str">
        <f t="shared" ref="AQ72:AQ135" si="26">IF(N72="○","全男２００ｍ．","")</f>
        <v/>
      </c>
      <c r="AR72" t="str">
        <f t="shared" ref="AR72:AR135" si="27">IF(P72="○","全男４００ｍ．","")</f>
        <v/>
      </c>
      <c r="AS72" t="str">
        <f t="shared" ref="AS72:AS135" si="28">IF(R72="○","全８００ｍ．","")</f>
        <v/>
      </c>
      <c r="AT72" t="str">
        <f t="shared" ref="AT72:AT135" si="29">IF(T72="○","全男１５００ｍ．","")</f>
        <v/>
      </c>
      <c r="AU72" t="str">
        <f t="shared" ref="AU72:AU135" si="30">IF(V72="○","全男３０００ｍ．","")</f>
        <v/>
      </c>
      <c r="AV72" t="str">
        <f t="shared" ref="AV72:AV135" si="31">IF(X72="○","全男１１０ｍＨ．","")</f>
        <v/>
      </c>
      <c r="AW72" t="str">
        <f t="shared" ref="AW72:AW103" si="32">IF(Z72="○","全男走高跳．","")</f>
        <v/>
      </c>
      <c r="AX72" t="str">
        <f t="shared" ref="AX72:AX103" si="33">IF(AB72="○","全男走幅跳．","")</f>
        <v/>
      </c>
      <c r="AY72" t="str">
        <f t="shared" ref="AY72:AY103" si="34">IF(AD72="○","全男砲丸投．","")</f>
        <v/>
      </c>
      <c r="AZ72" t="str">
        <f t="shared" ref="AZ72:AZ103" si="35">IF(AF72="○","全男ｼﾞｬﾍﾞﾘｯｸ．","")</f>
        <v/>
      </c>
      <c r="BA72" t="str">
        <f t="shared" ref="BA72:BA103" si="36">IF(AH72="○","全男400mR．","")</f>
        <v/>
      </c>
    </row>
    <row r="73" spans="1:53">
      <c r="A73" s="22">
        <f t="shared" si="16"/>
        <v>65</v>
      </c>
      <c r="B73" s="51"/>
      <c r="C73" s="57"/>
      <c r="D73" s="50"/>
      <c r="E73" s="49"/>
      <c r="F73" s="80" t="str">
        <f>IF(B73="","",VLOOKUP(B73,中学校名!$B$3:$D$120,2,TRUE))</f>
        <v/>
      </c>
      <c r="G73" s="202" t="str">
        <f t="shared" si="15"/>
        <v/>
      </c>
      <c r="H73" s="42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68" t="str">
        <f>IF($B73="","",IF(ISERROR(MATCH($B73,リレー中男申込!$Q$14:$Q$255,0)),"","○"))</f>
        <v/>
      </c>
      <c r="AI73" s="68" t="str">
        <f>IF(ISERROR(MATCH($B73,リレー中男申込!$Q$14:$Q$205,0)),"",VLOOKUP(MATCH($B73,リレー中男申込!$Q$14:$Q$205,0),リレー中男申込!$N$14:$V$205,9))</f>
        <v/>
      </c>
      <c r="AK73" s="121" t="str">
        <f t="shared" si="22"/>
        <v/>
      </c>
      <c r="AN73" t="str">
        <f t="shared" si="23"/>
        <v/>
      </c>
      <c r="AO73" t="str">
        <f t="shared" si="24"/>
        <v/>
      </c>
      <c r="AP73" t="str">
        <f t="shared" si="25"/>
        <v/>
      </c>
      <c r="AQ73" t="str">
        <f t="shared" si="26"/>
        <v/>
      </c>
      <c r="AR73" t="str">
        <f t="shared" si="27"/>
        <v/>
      </c>
      <c r="AS73" t="str">
        <f t="shared" si="28"/>
        <v/>
      </c>
      <c r="AT73" t="str">
        <f t="shared" si="29"/>
        <v/>
      </c>
      <c r="AU73" t="str">
        <f t="shared" si="30"/>
        <v/>
      </c>
      <c r="AV73" t="str">
        <f t="shared" si="31"/>
        <v/>
      </c>
      <c r="AW73" t="str">
        <f t="shared" si="32"/>
        <v/>
      </c>
      <c r="AX73" t="str">
        <f t="shared" si="33"/>
        <v/>
      </c>
      <c r="AY73" t="str">
        <f t="shared" si="34"/>
        <v/>
      </c>
      <c r="AZ73" t="str">
        <f t="shared" si="35"/>
        <v/>
      </c>
      <c r="BA73" t="str">
        <f t="shared" si="36"/>
        <v/>
      </c>
    </row>
    <row r="74" spans="1:53">
      <c r="A74" s="22">
        <f t="shared" si="16"/>
        <v>66</v>
      </c>
      <c r="B74" s="51"/>
      <c r="C74" s="57"/>
      <c r="D74" s="50"/>
      <c r="E74" s="49"/>
      <c r="F74" s="80" t="str">
        <f>IF(B74="","",VLOOKUP(B74,中学校名!$B$3:$D$120,2,TRUE))</f>
        <v/>
      </c>
      <c r="G74" s="202" t="str">
        <f t="shared" ref="G74:G137" si="37">T(AN74)&amp;T(AO74)&amp;T(AP74)&amp;T(AQ74)&amp;T(AR74)&amp;T(AS74)&amp;T(AT74)&amp;T(AU74)&amp;T(AV74)&amp;T(AW74)&amp;T(AX74)&amp;T(AY74)&amp;T(AZ74)&amp;T(BA74)</f>
        <v/>
      </c>
      <c r="H74" s="42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68" t="str">
        <f>IF($B74="","",IF(ISERROR(MATCH($B74,リレー中男申込!$Q$14:$Q$255,0)),"","○"))</f>
        <v/>
      </c>
      <c r="AI74" s="68" t="str">
        <f>IF(ISERROR(MATCH($B74,リレー中男申込!$Q$14:$Q$205,0)),"",VLOOKUP(MATCH($B74,リレー中男申込!$Q$14:$Q$205,0),リレー中男申込!$N$14:$V$205,9))</f>
        <v/>
      </c>
      <c r="AK74" s="121" t="str">
        <f t="shared" si="22"/>
        <v/>
      </c>
      <c r="AN74" t="str">
        <f t="shared" si="23"/>
        <v/>
      </c>
      <c r="AO74" t="str">
        <f t="shared" si="24"/>
        <v/>
      </c>
      <c r="AP74" t="str">
        <f t="shared" si="25"/>
        <v/>
      </c>
      <c r="AQ74" t="str">
        <f t="shared" si="26"/>
        <v/>
      </c>
      <c r="AR74" t="str">
        <f t="shared" si="27"/>
        <v/>
      </c>
      <c r="AS74" t="str">
        <f t="shared" si="28"/>
        <v/>
      </c>
      <c r="AT74" t="str">
        <f t="shared" si="29"/>
        <v/>
      </c>
      <c r="AU74" t="str">
        <f t="shared" si="30"/>
        <v/>
      </c>
      <c r="AV74" t="str">
        <f t="shared" si="31"/>
        <v/>
      </c>
      <c r="AW74" t="str">
        <f t="shared" si="32"/>
        <v/>
      </c>
      <c r="AX74" t="str">
        <f t="shared" si="33"/>
        <v/>
      </c>
      <c r="AY74" t="str">
        <f t="shared" si="34"/>
        <v/>
      </c>
      <c r="AZ74" t="str">
        <f t="shared" si="35"/>
        <v/>
      </c>
      <c r="BA74" t="str">
        <f t="shared" si="36"/>
        <v/>
      </c>
    </row>
    <row r="75" spans="1:53">
      <c r="A75" s="22">
        <f t="shared" ref="A75:A138" si="38">IF(COUNTIF($C$9:$C$208,C75)&gt;=2,$A$221,A74+1)</f>
        <v>67</v>
      </c>
      <c r="B75" s="51"/>
      <c r="C75" s="57"/>
      <c r="D75" s="50"/>
      <c r="E75" s="49"/>
      <c r="F75" s="80" t="str">
        <f>IF(B75="","",VLOOKUP(B75,中学校名!$B$3:$D$120,2,TRUE))</f>
        <v/>
      </c>
      <c r="G75" s="202" t="str">
        <f t="shared" si="37"/>
        <v/>
      </c>
      <c r="H75" s="42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8" t="str">
        <f>IF($B75="","",IF(ISERROR(MATCH($B75,リレー中男申込!$Q$14:$Q$255,0)),"","○"))</f>
        <v/>
      </c>
      <c r="AI75" s="68" t="str">
        <f>IF(ISERROR(MATCH($B75,リレー中男申込!$Q$14:$Q$205,0)),"",VLOOKUP(MATCH($B75,リレー中男申込!$Q$14:$Q$205,0),リレー中男申込!$N$14:$V$205,9))</f>
        <v/>
      </c>
      <c r="AK75" s="121" t="str">
        <f t="shared" si="22"/>
        <v/>
      </c>
      <c r="AN75" t="str">
        <f t="shared" si="23"/>
        <v/>
      </c>
      <c r="AO75" t="str">
        <f t="shared" si="24"/>
        <v/>
      </c>
      <c r="AP75" t="str">
        <f t="shared" si="25"/>
        <v/>
      </c>
      <c r="AQ75" t="str">
        <f t="shared" si="26"/>
        <v/>
      </c>
      <c r="AR75" t="str">
        <f t="shared" si="27"/>
        <v/>
      </c>
      <c r="AS75" t="str">
        <f t="shared" si="28"/>
        <v/>
      </c>
      <c r="AT75" t="str">
        <f t="shared" si="29"/>
        <v/>
      </c>
      <c r="AU75" t="str">
        <f t="shared" si="30"/>
        <v/>
      </c>
      <c r="AV75" t="str">
        <f t="shared" si="31"/>
        <v/>
      </c>
      <c r="AW75" t="str">
        <f t="shared" si="32"/>
        <v/>
      </c>
      <c r="AX75" t="str">
        <f t="shared" si="33"/>
        <v/>
      </c>
      <c r="AY75" t="str">
        <f t="shared" si="34"/>
        <v/>
      </c>
      <c r="AZ75" t="str">
        <f t="shared" si="35"/>
        <v/>
      </c>
      <c r="BA75" t="str">
        <f t="shared" si="36"/>
        <v/>
      </c>
    </row>
    <row r="76" spans="1:53">
      <c r="A76" s="22">
        <f t="shared" si="38"/>
        <v>68</v>
      </c>
      <c r="B76" s="51"/>
      <c r="C76" s="57"/>
      <c r="D76" s="50"/>
      <c r="E76" s="49"/>
      <c r="F76" s="80" t="str">
        <f>IF(B76="","",VLOOKUP(B76,中学校名!$B$3:$D$120,2,TRUE))</f>
        <v/>
      </c>
      <c r="G76" s="202" t="str">
        <f t="shared" si="37"/>
        <v/>
      </c>
      <c r="H76" s="42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68" t="str">
        <f>IF($B76="","",IF(ISERROR(MATCH($B76,リレー中男申込!$Q$14:$Q$255,0)),"","○"))</f>
        <v/>
      </c>
      <c r="AI76" s="68" t="str">
        <f>IF(ISERROR(MATCH($B76,リレー中男申込!$Q$14:$Q$205,0)),"",VLOOKUP(MATCH($B76,リレー中男申込!$Q$14:$Q$205,0),リレー中男申込!$N$14:$V$205,9))</f>
        <v/>
      </c>
      <c r="AK76" s="121" t="str">
        <f t="shared" si="22"/>
        <v/>
      </c>
      <c r="AN76" t="str">
        <f t="shared" si="23"/>
        <v/>
      </c>
      <c r="AO76" t="str">
        <f t="shared" si="24"/>
        <v/>
      </c>
      <c r="AP76" t="str">
        <f t="shared" si="25"/>
        <v/>
      </c>
      <c r="AQ76" t="str">
        <f t="shared" si="26"/>
        <v/>
      </c>
      <c r="AR76" t="str">
        <f t="shared" si="27"/>
        <v/>
      </c>
      <c r="AS76" t="str">
        <f t="shared" si="28"/>
        <v/>
      </c>
      <c r="AT76" t="str">
        <f t="shared" si="29"/>
        <v/>
      </c>
      <c r="AU76" t="str">
        <f t="shared" si="30"/>
        <v/>
      </c>
      <c r="AV76" t="str">
        <f t="shared" si="31"/>
        <v/>
      </c>
      <c r="AW76" t="str">
        <f t="shared" si="32"/>
        <v/>
      </c>
      <c r="AX76" t="str">
        <f t="shared" si="33"/>
        <v/>
      </c>
      <c r="AY76" t="str">
        <f t="shared" si="34"/>
        <v/>
      </c>
      <c r="AZ76" t="str">
        <f t="shared" si="35"/>
        <v/>
      </c>
      <c r="BA76" t="str">
        <f t="shared" si="36"/>
        <v/>
      </c>
    </row>
    <row r="77" spans="1:53">
      <c r="A77" s="22">
        <f t="shared" si="38"/>
        <v>69</v>
      </c>
      <c r="B77" s="51"/>
      <c r="C77" s="57"/>
      <c r="D77" s="50"/>
      <c r="E77" s="49"/>
      <c r="F77" s="80" t="str">
        <f>IF(B77="","",VLOOKUP(B77,中学校名!$B$3:$D$120,2,TRUE))</f>
        <v/>
      </c>
      <c r="G77" s="202" t="str">
        <f t="shared" si="37"/>
        <v/>
      </c>
      <c r="H77" s="42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68" t="str">
        <f>IF($B77="","",IF(ISERROR(MATCH($B77,リレー中男申込!$Q$14:$Q$255,0)),"","○"))</f>
        <v/>
      </c>
      <c r="AI77" s="68" t="str">
        <f>IF(ISERROR(MATCH($B77,リレー中男申込!$Q$14:$Q$205,0)),"",VLOOKUP(MATCH($B77,リレー中男申込!$Q$14:$Q$205,0),リレー中男申込!$N$14:$V$205,9))</f>
        <v/>
      </c>
      <c r="AK77" s="121" t="str">
        <f t="shared" si="22"/>
        <v/>
      </c>
      <c r="AN77" t="str">
        <f t="shared" si="23"/>
        <v/>
      </c>
      <c r="AO77" t="str">
        <f t="shared" si="24"/>
        <v/>
      </c>
      <c r="AP77" t="str">
        <f t="shared" si="25"/>
        <v/>
      </c>
      <c r="AQ77" t="str">
        <f t="shared" si="26"/>
        <v/>
      </c>
      <c r="AR77" t="str">
        <f t="shared" si="27"/>
        <v/>
      </c>
      <c r="AS77" t="str">
        <f t="shared" si="28"/>
        <v/>
      </c>
      <c r="AT77" t="str">
        <f t="shared" si="29"/>
        <v/>
      </c>
      <c r="AU77" t="str">
        <f t="shared" si="30"/>
        <v/>
      </c>
      <c r="AV77" t="str">
        <f t="shared" si="31"/>
        <v/>
      </c>
      <c r="AW77" t="str">
        <f t="shared" si="32"/>
        <v/>
      </c>
      <c r="AX77" t="str">
        <f t="shared" si="33"/>
        <v/>
      </c>
      <c r="AY77" t="str">
        <f t="shared" si="34"/>
        <v/>
      </c>
      <c r="AZ77" t="str">
        <f t="shared" si="35"/>
        <v/>
      </c>
      <c r="BA77" t="str">
        <f t="shared" si="36"/>
        <v/>
      </c>
    </row>
    <row r="78" spans="1:53">
      <c r="A78" s="22">
        <f t="shared" si="38"/>
        <v>70</v>
      </c>
      <c r="B78" s="55"/>
      <c r="C78" s="58"/>
      <c r="D78" s="53"/>
      <c r="E78" s="52"/>
      <c r="F78" s="81" t="str">
        <f>IF(B78="","",VLOOKUP(B78,中学校名!$B$3:$D$120,2,TRUE))</f>
        <v/>
      </c>
      <c r="G78" s="205" t="str">
        <f t="shared" si="37"/>
        <v/>
      </c>
      <c r="H78" s="75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7" t="str">
        <f>IF($B78="","",IF(ISERROR(MATCH($B78,リレー中男申込!$Q$14:$Q$255,0)),"","○"))</f>
        <v/>
      </c>
      <c r="AI78" s="77" t="str">
        <f>IF(ISERROR(MATCH($B78,リレー中男申込!$Q$14:$Q$205,0)),"",VLOOKUP(MATCH($B78,リレー中男申込!$Q$14:$Q$205,0),リレー中男申込!$N$14:$V$205,9))</f>
        <v/>
      </c>
      <c r="AK78" s="121" t="str">
        <f t="shared" si="22"/>
        <v/>
      </c>
      <c r="AN78" t="str">
        <f t="shared" si="23"/>
        <v/>
      </c>
      <c r="AO78" t="str">
        <f t="shared" si="24"/>
        <v/>
      </c>
      <c r="AP78" t="str">
        <f t="shared" si="25"/>
        <v/>
      </c>
      <c r="AQ78" t="str">
        <f t="shared" si="26"/>
        <v/>
      </c>
      <c r="AR78" t="str">
        <f t="shared" si="27"/>
        <v/>
      </c>
      <c r="AS78" t="str">
        <f t="shared" si="28"/>
        <v/>
      </c>
      <c r="AT78" t="str">
        <f t="shared" si="29"/>
        <v/>
      </c>
      <c r="AU78" t="str">
        <f t="shared" si="30"/>
        <v/>
      </c>
      <c r="AV78" t="str">
        <f t="shared" si="31"/>
        <v/>
      </c>
      <c r="AW78" t="str">
        <f t="shared" si="32"/>
        <v/>
      </c>
      <c r="AX78" t="str">
        <f t="shared" si="33"/>
        <v/>
      </c>
      <c r="AY78" t="str">
        <f t="shared" si="34"/>
        <v/>
      </c>
      <c r="AZ78" t="str">
        <f t="shared" si="35"/>
        <v/>
      </c>
      <c r="BA78" t="str">
        <f t="shared" si="36"/>
        <v/>
      </c>
    </row>
    <row r="79" spans="1:53">
      <c r="A79" s="22">
        <f t="shared" si="38"/>
        <v>71</v>
      </c>
      <c r="B79" s="63"/>
      <c r="C79" s="64"/>
      <c r="D79" s="65"/>
      <c r="E79" s="66"/>
      <c r="F79" s="83" t="str">
        <f>IF(B79="","",VLOOKUP(B79,中学校名!$B$3:$D$120,2,TRUE))</f>
        <v/>
      </c>
      <c r="G79" s="204" t="str">
        <f t="shared" si="37"/>
        <v/>
      </c>
      <c r="H79" s="72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4" t="str">
        <f>IF($B79="","",IF(ISERROR(MATCH($B79,リレー中男申込!$Q$14:$Q$255,0)),"","○"))</f>
        <v/>
      </c>
      <c r="AI79" s="74" t="str">
        <f>IF(ISERROR(MATCH($B79,リレー中男申込!$Q$14:$Q$205,0)),"",VLOOKUP(MATCH($B79,リレー中男申込!$Q$14:$Q$205,0),リレー中男申込!$N$14:$V$205,9))</f>
        <v/>
      </c>
      <c r="AK79" s="121" t="str">
        <f t="shared" si="22"/>
        <v/>
      </c>
      <c r="AN79" t="str">
        <f t="shared" si="23"/>
        <v/>
      </c>
      <c r="AO79" t="str">
        <f t="shared" si="24"/>
        <v/>
      </c>
      <c r="AP79" t="str">
        <f t="shared" si="25"/>
        <v/>
      </c>
      <c r="AQ79" t="str">
        <f t="shared" si="26"/>
        <v/>
      </c>
      <c r="AR79" t="str">
        <f t="shared" si="27"/>
        <v/>
      </c>
      <c r="AS79" t="str">
        <f t="shared" si="28"/>
        <v/>
      </c>
      <c r="AT79" t="str">
        <f t="shared" si="29"/>
        <v/>
      </c>
      <c r="AU79" t="str">
        <f t="shared" si="30"/>
        <v/>
      </c>
      <c r="AV79" t="str">
        <f t="shared" si="31"/>
        <v/>
      </c>
      <c r="AW79" t="str">
        <f t="shared" si="32"/>
        <v/>
      </c>
      <c r="AX79" t="str">
        <f t="shared" si="33"/>
        <v/>
      </c>
      <c r="AY79" t="str">
        <f t="shared" si="34"/>
        <v/>
      </c>
      <c r="AZ79" t="str">
        <f t="shared" si="35"/>
        <v/>
      </c>
      <c r="BA79" t="str">
        <f t="shared" si="36"/>
        <v/>
      </c>
    </row>
    <row r="80" spans="1:53">
      <c r="A80" s="22">
        <f t="shared" si="38"/>
        <v>72</v>
      </c>
      <c r="B80" s="51"/>
      <c r="C80" s="57"/>
      <c r="D80" s="50"/>
      <c r="E80" s="49"/>
      <c r="F80" s="80" t="str">
        <f>IF(B80="","",VLOOKUP(B80,中学校名!$B$3:$D$120,2,TRUE))</f>
        <v/>
      </c>
      <c r="G80" s="202" t="str">
        <f t="shared" si="37"/>
        <v/>
      </c>
      <c r="H80" s="42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68" t="str">
        <f>IF($B80="","",IF(ISERROR(MATCH($B80,リレー中男申込!$Q$14:$Q$255,0)),"","○"))</f>
        <v/>
      </c>
      <c r="AI80" s="68" t="str">
        <f>IF(ISERROR(MATCH($B80,リレー中男申込!$Q$14:$Q$205,0)),"",VLOOKUP(MATCH($B80,リレー中男申込!$Q$14:$Q$205,0),リレー中男申込!$N$14:$V$205,9))</f>
        <v/>
      </c>
      <c r="AK80" s="121" t="str">
        <f t="shared" si="22"/>
        <v/>
      </c>
      <c r="AN80" t="str">
        <f t="shared" si="23"/>
        <v/>
      </c>
      <c r="AO80" t="str">
        <f t="shared" si="24"/>
        <v/>
      </c>
      <c r="AP80" t="str">
        <f t="shared" si="25"/>
        <v/>
      </c>
      <c r="AQ80" t="str">
        <f t="shared" si="26"/>
        <v/>
      </c>
      <c r="AR80" t="str">
        <f t="shared" si="27"/>
        <v/>
      </c>
      <c r="AS80" t="str">
        <f t="shared" si="28"/>
        <v/>
      </c>
      <c r="AT80" t="str">
        <f t="shared" si="29"/>
        <v/>
      </c>
      <c r="AU80" t="str">
        <f t="shared" si="30"/>
        <v/>
      </c>
      <c r="AV80" t="str">
        <f t="shared" si="31"/>
        <v/>
      </c>
      <c r="AW80" t="str">
        <f t="shared" si="32"/>
        <v/>
      </c>
      <c r="AX80" t="str">
        <f t="shared" si="33"/>
        <v/>
      </c>
      <c r="AY80" t="str">
        <f t="shared" si="34"/>
        <v/>
      </c>
      <c r="AZ80" t="str">
        <f t="shared" si="35"/>
        <v/>
      </c>
      <c r="BA80" t="str">
        <f t="shared" si="36"/>
        <v/>
      </c>
    </row>
    <row r="81" spans="1:53">
      <c r="A81" s="22">
        <f t="shared" si="38"/>
        <v>73</v>
      </c>
      <c r="B81" s="51"/>
      <c r="C81" s="57"/>
      <c r="D81" s="50"/>
      <c r="E81" s="49"/>
      <c r="F81" s="80" t="str">
        <f>IF(B81="","",VLOOKUP(B81,中学校名!$B$3:$D$120,2,TRUE))</f>
        <v/>
      </c>
      <c r="G81" s="202" t="str">
        <f t="shared" si="37"/>
        <v/>
      </c>
      <c r="H81" s="42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68" t="str">
        <f>IF($B81="","",IF(ISERROR(MATCH($B81,リレー中男申込!$Q$14:$Q$255,0)),"","○"))</f>
        <v/>
      </c>
      <c r="AI81" s="68" t="str">
        <f>IF(ISERROR(MATCH($B81,リレー中男申込!$Q$14:$Q$205,0)),"",VLOOKUP(MATCH($B81,リレー中男申込!$Q$14:$Q$205,0),リレー中男申込!$N$14:$V$205,9))</f>
        <v/>
      </c>
      <c r="AK81" s="121" t="str">
        <f t="shared" si="22"/>
        <v/>
      </c>
      <c r="AN81" t="str">
        <f t="shared" si="23"/>
        <v/>
      </c>
      <c r="AO81" t="str">
        <f t="shared" si="24"/>
        <v/>
      </c>
      <c r="AP81" t="str">
        <f t="shared" si="25"/>
        <v/>
      </c>
      <c r="AQ81" t="str">
        <f t="shared" si="26"/>
        <v/>
      </c>
      <c r="AR81" t="str">
        <f t="shared" si="27"/>
        <v/>
      </c>
      <c r="AS81" t="str">
        <f t="shared" si="28"/>
        <v/>
      </c>
      <c r="AT81" t="str">
        <f t="shared" si="29"/>
        <v/>
      </c>
      <c r="AU81" t="str">
        <f t="shared" si="30"/>
        <v/>
      </c>
      <c r="AV81" t="str">
        <f t="shared" si="31"/>
        <v/>
      </c>
      <c r="AW81" t="str">
        <f t="shared" si="32"/>
        <v/>
      </c>
      <c r="AX81" t="str">
        <f t="shared" si="33"/>
        <v/>
      </c>
      <c r="AY81" t="str">
        <f t="shared" si="34"/>
        <v/>
      </c>
      <c r="AZ81" t="str">
        <f t="shared" si="35"/>
        <v/>
      </c>
      <c r="BA81" t="str">
        <f t="shared" si="36"/>
        <v/>
      </c>
    </row>
    <row r="82" spans="1:53">
      <c r="A82" s="22">
        <f t="shared" si="38"/>
        <v>74</v>
      </c>
      <c r="B82" s="51"/>
      <c r="C82" s="57"/>
      <c r="D82" s="50"/>
      <c r="E82" s="49"/>
      <c r="F82" s="80" t="str">
        <f>IF(B82="","",VLOOKUP(B82,中学校名!$B$3:$D$120,2,TRUE))</f>
        <v/>
      </c>
      <c r="G82" s="202" t="str">
        <f t="shared" si="37"/>
        <v/>
      </c>
      <c r="H82" s="42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68" t="str">
        <f>IF($B82="","",IF(ISERROR(MATCH($B82,リレー中男申込!$Q$14:$Q$255,0)),"","○"))</f>
        <v/>
      </c>
      <c r="AI82" s="68" t="str">
        <f>IF(ISERROR(MATCH($B82,リレー中男申込!$Q$14:$Q$205,0)),"",VLOOKUP(MATCH($B82,リレー中男申込!$Q$14:$Q$205,0),リレー中男申込!$N$14:$V$205,9))</f>
        <v/>
      </c>
      <c r="AK82" s="121" t="str">
        <f t="shared" si="22"/>
        <v/>
      </c>
      <c r="AN82" t="str">
        <f t="shared" si="23"/>
        <v/>
      </c>
      <c r="AO82" t="str">
        <f t="shared" si="24"/>
        <v/>
      </c>
      <c r="AP82" t="str">
        <f t="shared" si="25"/>
        <v/>
      </c>
      <c r="AQ82" t="str">
        <f t="shared" si="26"/>
        <v/>
      </c>
      <c r="AR82" t="str">
        <f t="shared" si="27"/>
        <v/>
      </c>
      <c r="AS82" t="str">
        <f t="shared" si="28"/>
        <v/>
      </c>
      <c r="AT82" t="str">
        <f t="shared" si="29"/>
        <v/>
      </c>
      <c r="AU82" t="str">
        <f t="shared" si="30"/>
        <v/>
      </c>
      <c r="AV82" t="str">
        <f t="shared" si="31"/>
        <v/>
      </c>
      <c r="AW82" t="str">
        <f t="shared" si="32"/>
        <v/>
      </c>
      <c r="AX82" t="str">
        <f t="shared" si="33"/>
        <v/>
      </c>
      <c r="AY82" t="str">
        <f t="shared" si="34"/>
        <v/>
      </c>
      <c r="AZ82" t="str">
        <f t="shared" si="35"/>
        <v/>
      </c>
      <c r="BA82" t="str">
        <f t="shared" si="36"/>
        <v/>
      </c>
    </row>
    <row r="83" spans="1:53">
      <c r="A83" s="22">
        <f t="shared" si="38"/>
        <v>75</v>
      </c>
      <c r="B83" s="51"/>
      <c r="C83" s="57"/>
      <c r="D83" s="50"/>
      <c r="E83" s="49"/>
      <c r="F83" s="80" t="str">
        <f>IF(B83="","",VLOOKUP(B83,中学校名!$B$3:$D$120,2,TRUE))</f>
        <v/>
      </c>
      <c r="G83" s="202" t="str">
        <f t="shared" si="37"/>
        <v/>
      </c>
      <c r="H83" s="42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68" t="str">
        <f>IF($B83="","",IF(ISERROR(MATCH($B83,リレー中男申込!$Q$14:$Q$255,0)),"","○"))</f>
        <v/>
      </c>
      <c r="AI83" s="68" t="str">
        <f>IF(ISERROR(MATCH($B83,リレー中男申込!$Q$14:$Q$205,0)),"",VLOOKUP(MATCH($B83,リレー中男申込!$Q$14:$Q$205,0),リレー中男申込!$N$14:$V$205,9))</f>
        <v/>
      </c>
      <c r="AK83" s="121" t="str">
        <f t="shared" si="22"/>
        <v/>
      </c>
      <c r="AN83" t="str">
        <f t="shared" si="23"/>
        <v/>
      </c>
      <c r="AO83" t="str">
        <f t="shared" si="24"/>
        <v/>
      </c>
      <c r="AP83" t="str">
        <f t="shared" si="25"/>
        <v/>
      </c>
      <c r="AQ83" t="str">
        <f t="shared" si="26"/>
        <v/>
      </c>
      <c r="AR83" t="str">
        <f t="shared" si="27"/>
        <v/>
      </c>
      <c r="AS83" t="str">
        <f t="shared" si="28"/>
        <v/>
      </c>
      <c r="AT83" t="str">
        <f t="shared" si="29"/>
        <v/>
      </c>
      <c r="AU83" t="str">
        <f t="shared" si="30"/>
        <v/>
      </c>
      <c r="AV83" t="str">
        <f t="shared" si="31"/>
        <v/>
      </c>
      <c r="AW83" t="str">
        <f t="shared" si="32"/>
        <v/>
      </c>
      <c r="AX83" t="str">
        <f t="shared" si="33"/>
        <v/>
      </c>
      <c r="AY83" t="str">
        <f t="shared" si="34"/>
        <v/>
      </c>
      <c r="AZ83" t="str">
        <f t="shared" si="35"/>
        <v/>
      </c>
      <c r="BA83" t="str">
        <f t="shared" si="36"/>
        <v/>
      </c>
    </row>
    <row r="84" spans="1:53">
      <c r="A84" s="22">
        <f t="shared" si="38"/>
        <v>76</v>
      </c>
      <c r="B84" s="51"/>
      <c r="C84" s="57"/>
      <c r="D84" s="50"/>
      <c r="E84" s="49"/>
      <c r="F84" s="80" t="str">
        <f>IF(B84="","",VLOOKUP(B84,中学校名!$B$3:$D$120,2,TRUE))</f>
        <v/>
      </c>
      <c r="G84" s="202" t="str">
        <f t="shared" si="37"/>
        <v/>
      </c>
      <c r="H84" s="42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68" t="str">
        <f>IF($B84="","",IF(ISERROR(MATCH($B84,リレー中男申込!$Q$14:$Q$255,0)),"","○"))</f>
        <v/>
      </c>
      <c r="AI84" s="68" t="str">
        <f>IF(ISERROR(MATCH($B84,リレー中男申込!$Q$14:$Q$205,0)),"",VLOOKUP(MATCH($B84,リレー中男申込!$Q$14:$Q$205,0),リレー中男申込!$N$14:$V$205,9))</f>
        <v/>
      </c>
      <c r="AK84" s="121" t="str">
        <f t="shared" si="22"/>
        <v/>
      </c>
      <c r="AN84" t="str">
        <f t="shared" si="23"/>
        <v/>
      </c>
      <c r="AO84" t="str">
        <f t="shared" si="24"/>
        <v/>
      </c>
      <c r="AP84" t="str">
        <f t="shared" si="25"/>
        <v/>
      </c>
      <c r="AQ84" t="str">
        <f t="shared" si="26"/>
        <v/>
      </c>
      <c r="AR84" t="str">
        <f t="shared" si="27"/>
        <v/>
      </c>
      <c r="AS84" t="str">
        <f t="shared" si="28"/>
        <v/>
      </c>
      <c r="AT84" t="str">
        <f t="shared" si="29"/>
        <v/>
      </c>
      <c r="AU84" t="str">
        <f t="shared" si="30"/>
        <v/>
      </c>
      <c r="AV84" t="str">
        <f t="shared" si="31"/>
        <v/>
      </c>
      <c r="AW84" t="str">
        <f t="shared" si="32"/>
        <v/>
      </c>
      <c r="AX84" t="str">
        <f t="shared" si="33"/>
        <v/>
      </c>
      <c r="AY84" t="str">
        <f t="shared" si="34"/>
        <v/>
      </c>
      <c r="AZ84" t="str">
        <f t="shared" si="35"/>
        <v/>
      </c>
      <c r="BA84" t="str">
        <f t="shared" si="36"/>
        <v/>
      </c>
    </row>
    <row r="85" spans="1:53">
      <c r="A85" s="22">
        <f t="shared" si="38"/>
        <v>77</v>
      </c>
      <c r="B85" s="51"/>
      <c r="C85" s="57"/>
      <c r="D85" s="50"/>
      <c r="E85" s="49"/>
      <c r="F85" s="80" t="str">
        <f>IF(B85="","",VLOOKUP(B85,中学校名!$B$3:$D$120,2,TRUE))</f>
        <v/>
      </c>
      <c r="G85" s="202" t="str">
        <f t="shared" si="37"/>
        <v/>
      </c>
      <c r="H85" s="42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68" t="str">
        <f>IF($B85="","",IF(ISERROR(MATCH($B85,リレー中男申込!$Q$14:$Q$255,0)),"","○"))</f>
        <v/>
      </c>
      <c r="AI85" s="68" t="str">
        <f>IF(ISERROR(MATCH($B85,リレー中男申込!$Q$14:$Q$205,0)),"",VLOOKUP(MATCH($B85,リレー中男申込!$Q$14:$Q$205,0),リレー中男申込!$N$14:$V$205,9))</f>
        <v/>
      </c>
      <c r="AK85" s="121" t="str">
        <f t="shared" si="22"/>
        <v/>
      </c>
      <c r="AN85" t="str">
        <f t="shared" si="23"/>
        <v/>
      </c>
      <c r="AO85" t="str">
        <f t="shared" si="24"/>
        <v/>
      </c>
      <c r="AP85" t="str">
        <f t="shared" si="25"/>
        <v/>
      </c>
      <c r="AQ85" t="str">
        <f t="shared" si="26"/>
        <v/>
      </c>
      <c r="AR85" t="str">
        <f t="shared" si="27"/>
        <v/>
      </c>
      <c r="AS85" t="str">
        <f t="shared" si="28"/>
        <v/>
      </c>
      <c r="AT85" t="str">
        <f t="shared" si="29"/>
        <v/>
      </c>
      <c r="AU85" t="str">
        <f t="shared" si="30"/>
        <v/>
      </c>
      <c r="AV85" t="str">
        <f t="shared" si="31"/>
        <v/>
      </c>
      <c r="AW85" t="str">
        <f t="shared" si="32"/>
        <v/>
      </c>
      <c r="AX85" t="str">
        <f t="shared" si="33"/>
        <v/>
      </c>
      <c r="AY85" t="str">
        <f t="shared" si="34"/>
        <v/>
      </c>
      <c r="AZ85" t="str">
        <f t="shared" si="35"/>
        <v/>
      </c>
      <c r="BA85" t="str">
        <f t="shared" si="36"/>
        <v/>
      </c>
    </row>
    <row r="86" spans="1:53">
      <c r="A86" s="22">
        <f t="shared" si="38"/>
        <v>78</v>
      </c>
      <c r="B86" s="51"/>
      <c r="C86" s="57"/>
      <c r="D86" s="50"/>
      <c r="E86" s="49"/>
      <c r="F86" s="80" t="str">
        <f>IF(B86="","",VLOOKUP(B86,中学校名!$B$3:$D$120,2,TRUE))</f>
        <v/>
      </c>
      <c r="G86" s="202" t="str">
        <f t="shared" si="37"/>
        <v/>
      </c>
      <c r="H86" s="42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68" t="str">
        <f>IF($B86="","",IF(ISERROR(MATCH($B86,リレー中男申込!$Q$14:$Q$255,0)),"","○"))</f>
        <v/>
      </c>
      <c r="AI86" s="68" t="str">
        <f>IF(ISERROR(MATCH($B86,リレー中男申込!$Q$14:$Q$205,0)),"",VLOOKUP(MATCH($B86,リレー中男申込!$Q$14:$Q$205,0),リレー中男申込!$N$14:$V$205,9))</f>
        <v/>
      </c>
      <c r="AK86" s="121" t="str">
        <f t="shared" si="22"/>
        <v/>
      </c>
      <c r="AN86" t="str">
        <f t="shared" si="23"/>
        <v/>
      </c>
      <c r="AO86" t="str">
        <f t="shared" si="24"/>
        <v/>
      </c>
      <c r="AP86" t="str">
        <f t="shared" si="25"/>
        <v/>
      </c>
      <c r="AQ86" t="str">
        <f t="shared" si="26"/>
        <v/>
      </c>
      <c r="AR86" t="str">
        <f t="shared" si="27"/>
        <v/>
      </c>
      <c r="AS86" t="str">
        <f t="shared" si="28"/>
        <v/>
      </c>
      <c r="AT86" t="str">
        <f t="shared" si="29"/>
        <v/>
      </c>
      <c r="AU86" t="str">
        <f t="shared" si="30"/>
        <v/>
      </c>
      <c r="AV86" t="str">
        <f t="shared" si="31"/>
        <v/>
      </c>
      <c r="AW86" t="str">
        <f t="shared" si="32"/>
        <v/>
      </c>
      <c r="AX86" t="str">
        <f t="shared" si="33"/>
        <v/>
      </c>
      <c r="AY86" t="str">
        <f t="shared" si="34"/>
        <v/>
      </c>
      <c r="AZ86" t="str">
        <f t="shared" si="35"/>
        <v/>
      </c>
      <c r="BA86" t="str">
        <f t="shared" si="36"/>
        <v/>
      </c>
    </row>
    <row r="87" spans="1:53">
      <c r="A87" s="22">
        <f t="shared" si="38"/>
        <v>79</v>
      </c>
      <c r="B87" s="51"/>
      <c r="C87" s="57"/>
      <c r="D87" s="50"/>
      <c r="E87" s="49"/>
      <c r="F87" s="80" t="str">
        <f>IF(B87="","",VLOOKUP(B87,中学校名!$B$3:$D$120,2,TRUE))</f>
        <v/>
      </c>
      <c r="G87" s="202" t="str">
        <f t="shared" si="37"/>
        <v/>
      </c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68" t="str">
        <f>IF($B87="","",IF(ISERROR(MATCH($B87,リレー中男申込!$Q$14:$Q$255,0)),"","○"))</f>
        <v/>
      </c>
      <c r="AI87" s="68" t="str">
        <f>IF(ISERROR(MATCH($B87,リレー中男申込!$Q$14:$Q$205,0)),"",VLOOKUP(MATCH($B87,リレー中男申込!$Q$14:$Q$205,0),リレー中男申込!$N$14:$V$205,9))</f>
        <v/>
      </c>
      <c r="AK87" s="121" t="str">
        <f t="shared" si="22"/>
        <v/>
      </c>
      <c r="AN87" t="str">
        <f t="shared" si="23"/>
        <v/>
      </c>
      <c r="AO87" t="str">
        <f t="shared" si="24"/>
        <v/>
      </c>
      <c r="AP87" t="str">
        <f t="shared" si="25"/>
        <v/>
      </c>
      <c r="AQ87" t="str">
        <f t="shared" si="26"/>
        <v/>
      </c>
      <c r="AR87" t="str">
        <f t="shared" si="27"/>
        <v/>
      </c>
      <c r="AS87" t="str">
        <f t="shared" si="28"/>
        <v/>
      </c>
      <c r="AT87" t="str">
        <f t="shared" si="29"/>
        <v/>
      </c>
      <c r="AU87" t="str">
        <f t="shared" si="30"/>
        <v/>
      </c>
      <c r="AV87" t="str">
        <f t="shared" si="31"/>
        <v/>
      </c>
      <c r="AW87" t="str">
        <f t="shared" si="32"/>
        <v/>
      </c>
      <c r="AX87" t="str">
        <f t="shared" si="33"/>
        <v/>
      </c>
      <c r="AY87" t="str">
        <f t="shared" si="34"/>
        <v/>
      </c>
      <c r="AZ87" t="str">
        <f t="shared" si="35"/>
        <v/>
      </c>
      <c r="BA87" t="str">
        <f t="shared" si="36"/>
        <v/>
      </c>
    </row>
    <row r="88" spans="1:53">
      <c r="A88" s="22">
        <f t="shared" si="38"/>
        <v>80</v>
      </c>
      <c r="B88" s="59"/>
      <c r="C88" s="60"/>
      <c r="D88" s="61"/>
      <c r="E88" s="62"/>
      <c r="F88" s="82" t="str">
        <f>IF(B88="","",VLOOKUP(B88,中学校名!$B$3:$D$120,2,TRUE))</f>
        <v/>
      </c>
      <c r="G88" s="203" t="str">
        <f t="shared" si="37"/>
        <v/>
      </c>
      <c r="H88" s="69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1" t="str">
        <f>IF($B88="","",IF(ISERROR(MATCH($B88,リレー中男申込!$Q$14:$Q$255,0)),"","○"))</f>
        <v/>
      </c>
      <c r="AI88" s="71" t="str">
        <f>IF(ISERROR(MATCH($B88,リレー中男申込!$Q$14:$Q$205,0)),"",VLOOKUP(MATCH($B88,リレー中男申込!$Q$14:$Q$205,0),リレー中男申込!$N$14:$V$205,9))</f>
        <v/>
      </c>
      <c r="AK88" s="121" t="str">
        <f t="shared" si="22"/>
        <v/>
      </c>
      <c r="AN88" t="str">
        <f t="shared" si="23"/>
        <v/>
      </c>
      <c r="AO88" t="str">
        <f t="shared" si="24"/>
        <v/>
      </c>
      <c r="AP88" t="str">
        <f t="shared" si="25"/>
        <v/>
      </c>
      <c r="AQ88" t="str">
        <f t="shared" si="26"/>
        <v/>
      </c>
      <c r="AR88" t="str">
        <f t="shared" si="27"/>
        <v/>
      </c>
      <c r="AS88" t="str">
        <f t="shared" si="28"/>
        <v/>
      </c>
      <c r="AT88" t="str">
        <f t="shared" si="29"/>
        <v/>
      </c>
      <c r="AU88" t="str">
        <f t="shared" si="30"/>
        <v/>
      </c>
      <c r="AV88" t="str">
        <f t="shared" si="31"/>
        <v/>
      </c>
      <c r="AW88" t="str">
        <f t="shared" si="32"/>
        <v/>
      </c>
      <c r="AX88" t="str">
        <f t="shared" si="33"/>
        <v/>
      </c>
      <c r="AY88" t="str">
        <f t="shared" si="34"/>
        <v/>
      </c>
      <c r="AZ88" t="str">
        <f t="shared" si="35"/>
        <v/>
      </c>
      <c r="BA88" t="str">
        <f t="shared" si="36"/>
        <v/>
      </c>
    </row>
    <row r="89" spans="1:53">
      <c r="A89" s="22">
        <f t="shared" si="38"/>
        <v>81</v>
      </c>
      <c r="B89" s="54"/>
      <c r="C89" s="56"/>
      <c r="D89" s="48"/>
      <c r="E89" s="47"/>
      <c r="F89" s="79" t="str">
        <f>IF(B89="","",VLOOKUP(B89,中学校名!$B$3:$D$120,2,TRUE))</f>
        <v/>
      </c>
      <c r="G89" s="201" t="str">
        <f t="shared" si="37"/>
        <v/>
      </c>
      <c r="H89" s="40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67" t="str">
        <f>IF($B89="","",IF(ISERROR(MATCH($B89,リレー中男申込!$Q$14:$Q$255,0)),"","○"))</f>
        <v/>
      </c>
      <c r="AI89" s="67" t="str">
        <f>IF(ISERROR(MATCH($B89,リレー中男申込!$Q$14:$Q$205,0)),"",VLOOKUP(MATCH($B89,リレー中男申込!$Q$14:$Q$205,0),リレー中男申込!$N$14:$V$205,9))</f>
        <v/>
      </c>
      <c r="AK89" s="121" t="str">
        <f t="shared" si="22"/>
        <v/>
      </c>
      <c r="AN89" t="str">
        <f t="shared" si="23"/>
        <v/>
      </c>
      <c r="AO89" t="str">
        <f t="shared" si="24"/>
        <v/>
      </c>
      <c r="AP89" t="str">
        <f t="shared" si="25"/>
        <v/>
      </c>
      <c r="AQ89" t="str">
        <f t="shared" si="26"/>
        <v/>
      </c>
      <c r="AR89" t="str">
        <f t="shared" si="27"/>
        <v/>
      </c>
      <c r="AS89" t="str">
        <f t="shared" si="28"/>
        <v/>
      </c>
      <c r="AT89" t="str">
        <f t="shared" si="29"/>
        <v/>
      </c>
      <c r="AU89" t="str">
        <f t="shared" si="30"/>
        <v/>
      </c>
      <c r="AV89" t="str">
        <f t="shared" si="31"/>
        <v/>
      </c>
      <c r="AW89" t="str">
        <f t="shared" si="32"/>
        <v/>
      </c>
      <c r="AX89" t="str">
        <f t="shared" si="33"/>
        <v/>
      </c>
      <c r="AY89" t="str">
        <f t="shared" si="34"/>
        <v/>
      </c>
      <c r="AZ89" t="str">
        <f t="shared" si="35"/>
        <v/>
      </c>
      <c r="BA89" t="str">
        <f t="shared" si="36"/>
        <v/>
      </c>
    </row>
    <row r="90" spans="1:53">
      <c r="A90" s="22">
        <f t="shared" si="38"/>
        <v>82</v>
      </c>
      <c r="B90" s="51"/>
      <c r="C90" s="57"/>
      <c r="D90" s="50"/>
      <c r="E90" s="49"/>
      <c r="F90" s="80" t="str">
        <f>IF(B90="","",VLOOKUP(B90,中学校名!$B$3:$D$120,2,TRUE))</f>
        <v/>
      </c>
      <c r="G90" s="202" t="str">
        <f t="shared" si="37"/>
        <v/>
      </c>
      <c r="H90" s="42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68" t="str">
        <f>IF($B90="","",IF(ISERROR(MATCH($B90,リレー中男申込!$Q$14:$Q$255,0)),"","○"))</f>
        <v/>
      </c>
      <c r="AI90" s="68" t="str">
        <f>IF(ISERROR(MATCH($B90,リレー中男申込!$Q$14:$Q$205,0)),"",VLOOKUP(MATCH($B90,リレー中男申込!$Q$14:$Q$205,0),リレー中男申込!$N$14:$V$205,9))</f>
        <v/>
      </c>
      <c r="AK90" s="121" t="str">
        <f t="shared" si="22"/>
        <v/>
      </c>
      <c r="AN90" t="str">
        <f t="shared" si="23"/>
        <v/>
      </c>
      <c r="AO90" t="str">
        <f t="shared" si="24"/>
        <v/>
      </c>
      <c r="AP90" t="str">
        <f t="shared" si="25"/>
        <v/>
      </c>
      <c r="AQ90" t="str">
        <f t="shared" si="26"/>
        <v/>
      </c>
      <c r="AR90" t="str">
        <f t="shared" si="27"/>
        <v/>
      </c>
      <c r="AS90" t="str">
        <f t="shared" si="28"/>
        <v/>
      </c>
      <c r="AT90" t="str">
        <f t="shared" si="29"/>
        <v/>
      </c>
      <c r="AU90" t="str">
        <f t="shared" si="30"/>
        <v/>
      </c>
      <c r="AV90" t="str">
        <f t="shared" si="31"/>
        <v/>
      </c>
      <c r="AW90" t="str">
        <f t="shared" si="32"/>
        <v/>
      </c>
      <c r="AX90" t="str">
        <f t="shared" si="33"/>
        <v/>
      </c>
      <c r="AY90" t="str">
        <f t="shared" si="34"/>
        <v/>
      </c>
      <c r="AZ90" t="str">
        <f t="shared" si="35"/>
        <v/>
      </c>
      <c r="BA90" t="str">
        <f t="shared" si="36"/>
        <v/>
      </c>
    </row>
    <row r="91" spans="1:53">
      <c r="A91" s="22">
        <f t="shared" si="38"/>
        <v>83</v>
      </c>
      <c r="B91" s="51"/>
      <c r="C91" s="57"/>
      <c r="D91" s="50"/>
      <c r="E91" s="49"/>
      <c r="F91" s="80" t="str">
        <f>IF(B91="","",VLOOKUP(B91,中学校名!$B$3:$D$120,2,TRUE))</f>
        <v/>
      </c>
      <c r="G91" s="202" t="str">
        <f t="shared" si="37"/>
        <v/>
      </c>
      <c r="H91" s="42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68" t="str">
        <f>IF($B91="","",IF(ISERROR(MATCH($B91,リレー中男申込!$Q$14:$Q$255,0)),"","○"))</f>
        <v/>
      </c>
      <c r="AI91" s="68" t="str">
        <f>IF(ISERROR(MATCH($B91,リレー中男申込!$Q$14:$Q$205,0)),"",VLOOKUP(MATCH($B91,リレー中男申込!$Q$14:$Q$205,0),リレー中男申込!$N$14:$V$205,9))</f>
        <v/>
      </c>
      <c r="AK91" s="121" t="str">
        <f t="shared" si="22"/>
        <v/>
      </c>
      <c r="AN91" t="str">
        <f t="shared" si="23"/>
        <v/>
      </c>
      <c r="AO91" t="str">
        <f t="shared" si="24"/>
        <v/>
      </c>
      <c r="AP91" t="str">
        <f t="shared" si="25"/>
        <v/>
      </c>
      <c r="AQ91" t="str">
        <f t="shared" si="26"/>
        <v/>
      </c>
      <c r="AR91" t="str">
        <f t="shared" si="27"/>
        <v/>
      </c>
      <c r="AS91" t="str">
        <f t="shared" si="28"/>
        <v/>
      </c>
      <c r="AT91" t="str">
        <f t="shared" si="29"/>
        <v/>
      </c>
      <c r="AU91" t="str">
        <f t="shared" si="30"/>
        <v/>
      </c>
      <c r="AV91" t="str">
        <f t="shared" si="31"/>
        <v/>
      </c>
      <c r="AW91" t="str">
        <f t="shared" si="32"/>
        <v/>
      </c>
      <c r="AX91" t="str">
        <f t="shared" si="33"/>
        <v/>
      </c>
      <c r="AY91" t="str">
        <f t="shared" si="34"/>
        <v/>
      </c>
      <c r="AZ91" t="str">
        <f t="shared" si="35"/>
        <v/>
      </c>
      <c r="BA91" t="str">
        <f t="shared" si="36"/>
        <v/>
      </c>
    </row>
    <row r="92" spans="1:53">
      <c r="A92" s="22">
        <f t="shared" si="38"/>
        <v>84</v>
      </c>
      <c r="B92" s="51"/>
      <c r="C92" s="57"/>
      <c r="D92" s="50"/>
      <c r="E92" s="49"/>
      <c r="F92" s="80" t="str">
        <f>IF(B92="","",VLOOKUP(B92,中学校名!$B$3:$D$120,2,TRUE))</f>
        <v/>
      </c>
      <c r="G92" s="202" t="str">
        <f t="shared" si="37"/>
        <v/>
      </c>
      <c r="H92" s="42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68" t="str">
        <f>IF($B92="","",IF(ISERROR(MATCH($B92,リレー中男申込!$Q$14:$Q$255,0)),"","○"))</f>
        <v/>
      </c>
      <c r="AI92" s="68" t="str">
        <f>IF(ISERROR(MATCH($B92,リレー中男申込!$Q$14:$Q$205,0)),"",VLOOKUP(MATCH($B92,リレー中男申込!$Q$14:$Q$205,0),リレー中男申込!$N$14:$V$205,9))</f>
        <v/>
      </c>
      <c r="AK92" s="121" t="str">
        <f t="shared" si="22"/>
        <v/>
      </c>
      <c r="AN92" t="str">
        <f t="shared" si="23"/>
        <v/>
      </c>
      <c r="AO92" t="str">
        <f t="shared" si="24"/>
        <v/>
      </c>
      <c r="AP92" t="str">
        <f t="shared" si="25"/>
        <v/>
      </c>
      <c r="AQ92" t="str">
        <f t="shared" si="26"/>
        <v/>
      </c>
      <c r="AR92" t="str">
        <f t="shared" si="27"/>
        <v/>
      </c>
      <c r="AS92" t="str">
        <f t="shared" si="28"/>
        <v/>
      </c>
      <c r="AT92" t="str">
        <f t="shared" si="29"/>
        <v/>
      </c>
      <c r="AU92" t="str">
        <f t="shared" si="30"/>
        <v/>
      </c>
      <c r="AV92" t="str">
        <f t="shared" si="31"/>
        <v/>
      </c>
      <c r="AW92" t="str">
        <f t="shared" si="32"/>
        <v/>
      </c>
      <c r="AX92" t="str">
        <f t="shared" si="33"/>
        <v/>
      </c>
      <c r="AY92" t="str">
        <f t="shared" si="34"/>
        <v/>
      </c>
      <c r="AZ92" t="str">
        <f t="shared" si="35"/>
        <v/>
      </c>
      <c r="BA92" t="str">
        <f t="shared" si="36"/>
        <v/>
      </c>
    </row>
    <row r="93" spans="1:53">
      <c r="A93" s="22">
        <f t="shared" si="38"/>
        <v>85</v>
      </c>
      <c r="B93" s="51"/>
      <c r="C93" s="57"/>
      <c r="D93" s="50"/>
      <c r="E93" s="49"/>
      <c r="F93" s="80" t="str">
        <f>IF(B93="","",VLOOKUP(B93,中学校名!$B$3:$D$120,2,TRUE))</f>
        <v/>
      </c>
      <c r="G93" s="202" t="str">
        <f t="shared" si="37"/>
        <v/>
      </c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68" t="str">
        <f>IF($B93="","",IF(ISERROR(MATCH($B93,リレー中男申込!$Q$14:$Q$255,0)),"","○"))</f>
        <v/>
      </c>
      <c r="AI93" s="68" t="str">
        <f>IF(ISERROR(MATCH($B93,リレー中男申込!$Q$14:$Q$205,0)),"",VLOOKUP(MATCH($B93,リレー中男申込!$Q$14:$Q$205,0),リレー中男申込!$N$14:$V$205,9))</f>
        <v/>
      </c>
      <c r="AK93" s="121" t="str">
        <f t="shared" si="22"/>
        <v/>
      </c>
      <c r="AN93" t="str">
        <f t="shared" si="23"/>
        <v/>
      </c>
      <c r="AO93" t="str">
        <f t="shared" si="24"/>
        <v/>
      </c>
      <c r="AP93" t="str">
        <f t="shared" si="25"/>
        <v/>
      </c>
      <c r="AQ93" t="str">
        <f t="shared" si="26"/>
        <v/>
      </c>
      <c r="AR93" t="str">
        <f t="shared" si="27"/>
        <v/>
      </c>
      <c r="AS93" t="str">
        <f t="shared" si="28"/>
        <v/>
      </c>
      <c r="AT93" t="str">
        <f t="shared" si="29"/>
        <v/>
      </c>
      <c r="AU93" t="str">
        <f t="shared" si="30"/>
        <v/>
      </c>
      <c r="AV93" t="str">
        <f t="shared" si="31"/>
        <v/>
      </c>
      <c r="AW93" t="str">
        <f t="shared" si="32"/>
        <v/>
      </c>
      <c r="AX93" t="str">
        <f t="shared" si="33"/>
        <v/>
      </c>
      <c r="AY93" t="str">
        <f t="shared" si="34"/>
        <v/>
      </c>
      <c r="AZ93" t="str">
        <f t="shared" si="35"/>
        <v/>
      </c>
      <c r="BA93" t="str">
        <f t="shared" si="36"/>
        <v/>
      </c>
    </row>
    <row r="94" spans="1:53">
      <c r="A94" s="22">
        <f t="shared" si="38"/>
        <v>86</v>
      </c>
      <c r="B94" s="51"/>
      <c r="C94" s="57"/>
      <c r="D94" s="50"/>
      <c r="E94" s="49"/>
      <c r="F94" s="80" t="str">
        <f>IF(B94="","",VLOOKUP(B94,中学校名!$B$3:$D$120,2,TRUE))</f>
        <v/>
      </c>
      <c r="G94" s="202" t="str">
        <f t="shared" si="37"/>
        <v/>
      </c>
      <c r="H94" s="42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68" t="str">
        <f>IF($B94="","",IF(ISERROR(MATCH($B94,リレー中男申込!$Q$14:$Q$255,0)),"","○"))</f>
        <v/>
      </c>
      <c r="AI94" s="68" t="str">
        <f>IF(ISERROR(MATCH($B94,リレー中男申込!$Q$14:$Q$205,0)),"",VLOOKUP(MATCH($B94,リレー中男申込!$Q$14:$Q$205,0),リレー中男申込!$N$14:$V$205,9))</f>
        <v/>
      </c>
      <c r="AK94" s="121" t="str">
        <f t="shared" si="22"/>
        <v/>
      </c>
      <c r="AN94" t="str">
        <f t="shared" si="23"/>
        <v/>
      </c>
      <c r="AO94" t="str">
        <f t="shared" si="24"/>
        <v/>
      </c>
      <c r="AP94" t="str">
        <f t="shared" si="25"/>
        <v/>
      </c>
      <c r="AQ94" t="str">
        <f t="shared" si="26"/>
        <v/>
      </c>
      <c r="AR94" t="str">
        <f t="shared" si="27"/>
        <v/>
      </c>
      <c r="AS94" t="str">
        <f t="shared" si="28"/>
        <v/>
      </c>
      <c r="AT94" t="str">
        <f t="shared" si="29"/>
        <v/>
      </c>
      <c r="AU94" t="str">
        <f t="shared" si="30"/>
        <v/>
      </c>
      <c r="AV94" t="str">
        <f t="shared" si="31"/>
        <v/>
      </c>
      <c r="AW94" t="str">
        <f t="shared" si="32"/>
        <v/>
      </c>
      <c r="AX94" t="str">
        <f t="shared" si="33"/>
        <v/>
      </c>
      <c r="AY94" t="str">
        <f t="shared" si="34"/>
        <v/>
      </c>
      <c r="AZ94" t="str">
        <f t="shared" si="35"/>
        <v/>
      </c>
      <c r="BA94" t="str">
        <f t="shared" si="36"/>
        <v/>
      </c>
    </row>
    <row r="95" spans="1:53">
      <c r="A95" s="22">
        <f t="shared" si="38"/>
        <v>87</v>
      </c>
      <c r="B95" s="51"/>
      <c r="C95" s="57"/>
      <c r="D95" s="50"/>
      <c r="E95" s="49"/>
      <c r="F95" s="80" t="str">
        <f>IF(B95="","",VLOOKUP(B95,中学校名!$B$3:$D$120,2,TRUE))</f>
        <v/>
      </c>
      <c r="G95" s="202" t="str">
        <f t="shared" si="37"/>
        <v/>
      </c>
      <c r="H95" s="42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68" t="str">
        <f>IF($B95="","",IF(ISERROR(MATCH($B95,リレー中男申込!$Q$14:$Q$255,0)),"","○"))</f>
        <v/>
      </c>
      <c r="AI95" s="68" t="str">
        <f>IF(ISERROR(MATCH($B95,リレー中男申込!$Q$14:$Q$205,0)),"",VLOOKUP(MATCH($B95,リレー中男申込!$Q$14:$Q$205,0),リレー中男申込!$N$14:$V$205,9))</f>
        <v/>
      </c>
      <c r="AK95" s="121" t="str">
        <f t="shared" si="22"/>
        <v/>
      </c>
      <c r="AN95" t="str">
        <f t="shared" si="23"/>
        <v/>
      </c>
      <c r="AO95" t="str">
        <f t="shared" si="24"/>
        <v/>
      </c>
      <c r="AP95" t="str">
        <f t="shared" si="25"/>
        <v/>
      </c>
      <c r="AQ95" t="str">
        <f t="shared" si="26"/>
        <v/>
      </c>
      <c r="AR95" t="str">
        <f t="shared" si="27"/>
        <v/>
      </c>
      <c r="AS95" t="str">
        <f t="shared" si="28"/>
        <v/>
      </c>
      <c r="AT95" t="str">
        <f t="shared" si="29"/>
        <v/>
      </c>
      <c r="AU95" t="str">
        <f t="shared" si="30"/>
        <v/>
      </c>
      <c r="AV95" t="str">
        <f t="shared" si="31"/>
        <v/>
      </c>
      <c r="AW95" t="str">
        <f t="shared" si="32"/>
        <v/>
      </c>
      <c r="AX95" t="str">
        <f t="shared" si="33"/>
        <v/>
      </c>
      <c r="AY95" t="str">
        <f t="shared" si="34"/>
        <v/>
      </c>
      <c r="AZ95" t="str">
        <f t="shared" si="35"/>
        <v/>
      </c>
      <c r="BA95" t="str">
        <f t="shared" si="36"/>
        <v/>
      </c>
    </row>
    <row r="96" spans="1:53">
      <c r="A96" s="22">
        <f t="shared" si="38"/>
        <v>88</v>
      </c>
      <c r="B96" s="51"/>
      <c r="C96" s="57"/>
      <c r="D96" s="50"/>
      <c r="E96" s="49"/>
      <c r="F96" s="80" t="str">
        <f>IF(B96="","",VLOOKUP(B96,中学校名!$B$3:$D$120,2,TRUE))</f>
        <v/>
      </c>
      <c r="G96" s="202" t="str">
        <f t="shared" si="37"/>
        <v/>
      </c>
      <c r="H96" s="42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68" t="str">
        <f>IF($B96="","",IF(ISERROR(MATCH($B96,リレー中男申込!$Q$14:$Q$255,0)),"","○"))</f>
        <v/>
      </c>
      <c r="AI96" s="68" t="str">
        <f>IF(ISERROR(MATCH($B96,リレー中男申込!$Q$14:$Q$205,0)),"",VLOOKUP(MATCH($B96,リレー中男申込!$Q$14:$Q$205,0),リレー中男申込!$N$14:$V$205,9))</f>
        <v/>
      </c>
      <c r="AK96" s="121" t="str">
        <f t="shared" si="22"/>
        <v/>
      </c>
      <c r="AN96" t="str">
        <f t="shared" si="23"/>
        <v/>
      </c>
      <c r="AO96" t="str">
        <f t="shared" si="24"/>
        <v/>
      </c>
      <c r="AP96" t="str">
        <f t="shared" si="25"/>
        <v/>
      </c>
      <c r="AQ96" t="str">
        <f t="shared" si="26"/>
        <v/>
      </c>
      <c r="AR96" t="str">
        <f t="shared" si="27"/>
        <v/>
      </c>
      <c r="AS96" t="str">
        <f t="shared" si="28"/>
        <v/>
      </c>
      <c r="AT96" t="str">
        <f t="shared" si="29"/>
        <v/>
      </c>
      <c r="AU96" t="str">
        <f t="shared" si="30"/>
        <v/>
      </c>
      <c r="AV96" t="str">
        <f t="shared" si="31"/>
        <v/>
      </c>
      <c r="AW96" t="str">
        <f t="shared" si="32"/>
        <v/>
      </c>
      <c r="AX96" t="str">
        <f t="shared" si="33"/>
        <v/>
      </c>
      <c r="AY96" t="str">
        <f t="shared" si="34"/>
        <v/>
      </c>
      <c r="AZ96" t="str">
        <f t="shared" si="35"/>
        <v/>
      </c>
      <c r="BA96" t="str">
        <f t="shared" si="36"/>
        <v/>
      </c>
    </row>
    <row r="97" spans="1:53">
      <c r="A97" s="22">
        <f t="shared" si="38"/>
        <v>89</v>
      </c>
      <c r="B97" s="51"/>
      <c r="C97" s="57"/>
      <c r="D97" s="50"/>
      <c r="E97" s="49"/>
      <c r="F97" s="80" t="str">
        <f>IF(B97="","",VLOOKUP(B97,中学校名!$B$3:$D$120,2,TRUE))</f>
        <v/>
      </c>
      <c r="G97" s="202" t="str">
        <f t="shared" si="37"/>
        <v/>
      </c>
      <c r="H97" s="42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68" t="str">
        <f>IF($B97="","",IF(ISERROR(MATCH($B97,リレー中男申込!$Q$14:$Q$255,0)),"","○"))</f>
        <v/>
      </c>
      <c r="AI97" s="68" t="str">
        <f>IF(ISERROR(MATCH($B97,リレー中男申込!$Q$14:$Q$205,0)),"",VLOOKUP(MATCH($B97,リレー中男申込!$Q$14:$Q$205,0),リレー中男申込!$N$14:$V$205,9))</f>
        <v/>
      </c>
      <c r="AK97" s="121" t="str">
        <f t="shared" si="22"/>
        <v/>
      </c>
      <c r="AN97" t="str">
        <f t="shared" si="23"/>
        <v/>
      </c>
      <c r="AO97" t="str">
        <f t="shared" si="24"/>
        <v/>
      </c>
      <c r="AP97" t="str">
        <f t="shared" si="25"/>
        <v/>
      </c>
      <c r="AQ97" t="str">
        <f t="shared" si="26"/>
        <v/>
      </c>
      <c r="AR97" t="str">
        <f t="shared" si="27"/>
        <v/>
      </c>
      <c r="AS97" t="str">
        <f t="shared" si="28"/>
        <v/>
      </c>
      <c r="AT97" t="str">
        <f t="shared" si="29"/>
        <v/>
      </c>
      <c r="AU97" t="str">
        <f t="shared" si="30"/>
        <v/>
      </c>
      <c r="AV97" t="str">
        <f t="shared" si="31"/>
        <v/>
      </c>
      <c r="AW97" t="str">
        <f t="shared" si="32"/>
        <v/>
      </c>
      <c r="AX97" t="str">
        <f t="shared" si="33"/>
        <v/>
      </c>
      <c r="AY97" t="str">
        <f t="shared" si="34"/>
        <v/>
      </c>
      <c r="AZ97" t="str">
        <f t="shared" si="35"/>
        <v/>
      </c>
      <c r="BA97" t="str">
        <f t="shared" si="36"/>
        <v/>
      </c>
    </row>
    <row r="98" spans="1:53">
      <c r="A98" s="22">
        <f t="shared" si="38"/>
        <v>90</v>
      </c>
      <c r="B98" s="55"/>
      <c r="C98" s="58"/>
      <c r="D98" s="53"/>
      <c r="E98" s="52"/>
      <c r="F98" s="81" t="str">
        <f>IF(B98="","",VLOOKUP(B98,中学校名!$B$3:$D$120,2,TRUE))</f>
        <v/>
      </c>
      <c r="G98" s="205" t="str">
        <f t="shared" si="37"/>
        <v/>
      </c>
      <c r="H98" s="75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7" t="str">
        <f>IF($B98="","",IF(ISERROR(MATCH($B98,リレー中男申込!$Q$14:$Q$255,0)),"","○"))</f>
        <v/>
      </c>
      <c r="AI98" s="77" t="str">
        <f>IF(ISERROR(MATCH($B98,リレー中男申込!$Q$14:$Q$205,0)),"",VLOOKUP(MATCH($B98,リレー中男申込!$Q$14:$Q$205,0),リレー中男申込!$N$14:$V$205,9))</f>
        <v/>
      </c>
      <c r="AK98" s="121" t="str">
        <f t="shared" si="22"/>
        <v/>
      </c>
      <c r="AN98" t="str">
        <f t="shared" si="23"/>
        <v/>
      </c>
      <c r="AO98" t="str">
        <f t="shared" si="24"/>
        <v/>
      </c>
      <c r="AP98" t="str">
        <f t="shared" si="25"/>
        <v/>
      </c>
      <c r="AQ98" t="str">
        <f t="shared" si="26"/>
        <v/>
      </c>
      <c r="AR98" t="str">
        <f t="shared" si="27"/>
        <v/>
      </c>
      <c r="AS98" t="str">
        <f t="shared" si="28"/>
        <v/>
      </c>
      <c r="AT98" t="str">
        <f t="shared" si="29"/>
        <v/>
      </c>
      <c r="AU98" t="str">
        <f t="shared" si="30"/>
        <v/>
      </c>
      <c r="AV98" t="str">
        <f t="shared" si="31"/>
        <v/>
      </c>
      <c r="AW98" t="str">
        <f t="shared" si="32"/>
        <v/>
      </c>
      <c r="AX98" t="str">
        <f t="shared" si="33"/>
        <v/>
      </c>
      <c r="AY98" t="str">
        <f t="shared" si="34"/>
        <v/>
      </c>
      <c r="AZ98" t="str">
        <f t="shared" si="35"/>
        <v/>
      </c>
      <c r="BA98" t="str">
        <f t="shared" si="36"/>
        <v/>
      </c>
    </row>
    <row r="99" spans="1:53">
      <c r="A99" s="22">
        <f t="shared" si="38"/>
        <v>91</v>
      </c>
      <c r="B99" s="63"/>
      <c r="C99" s="64"/>
      <c r="D99" s="65"/>
      <c r="E99" s="66"/>
      <c r="F99" s="83" t="str">
        <f>IF(B99="","",VLOOKUP(B99,中学校名!$B$3:$D$120,2,TRUE))</f>
        <v/>
      </c>
      <c r="G99" s="204" t="str">
        <f t="shared" si="37"/>
        <v/>
      </c>
      <c r="H99" s="72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4" t="str">
        <f>IF($B99="","",IF(ISERROR(MATCH($B99,リレー中男申込!$Q$14:$Q$255,0)),"","○"))</f>
        <v/>
      </c>
      <c r="AI99" s="74" t="str">
        <f>IF(ISERROR(MATCH($B99,リレー中男申込!$Q$14:$Q$205,0)),"",VLOOKUP(MATCH($B99,リレー中男申込!$Q$14:$Q$205,0),リレー中男申込!$N$14:$V$205,9))</f>
        <v/>
      </c>
      <c r="AK99" s="121" t="str">
        <f t="shared" si="22"/>
        <v/>
      </c>
      <c r="AN99" t="str">
        <f t="shared" si="23"/>
        <v/>
      </c>
      <c r="AO99" t="str">
        <f t="shared" si="24"/>
        <v/>
      </c>
      <c r="AP99" t="str">
        <f t="shared" si="25"/>
        <v/>
      </c>
      <c r="AQ99" t="str">
        <f t="shared" si="26"/>
        <v/>
      </c>
      <c r="AR99" t="str">
        <f t="shared" si="27"/>
        <v/>
      </c>
      <c r="AS99" t="str">
        <f t="shared" si="28"/>
        <v/>
      </c>
      <c r="AT99" t="str">
        <f t="shared" si="29"/>
        <v/>
      </c>
      <c r="AU99" t="str">
        <f t="shared" si="30"/>
        <v/>
      </c>
      <c r="AV99" t="str">
        <f t="shared" si="31"/>
        <v/>
      </c>
      <c r="AW99" t="str">
        <f t="shared" si="32"/>
        <v/>
      </c>
      <c r="AX99" t="str">
        <f t="shared" si="33"/>
        <v/>
      </c>
      <c r="AY99" t="str">
        <f t="shared" si="34"/>
        <v/>
      </c>
      <c r="AZ99" t="str">
        <f t="shared" si="35"/>
        <v/>
      </c>
      <c r="BA99" t="str">
        <f t="shared" si="36"/>
        <v/>
      </c>
    </row>
    <row r="100" spans="1:53">
      <c r="A100" s="22">
        <f t="shared" si="38"/>
        <v>92</v>
      </c>
      <c r="B100" s="51"/>
      <c r="C100" s="57"/>
      <c r="D100" s="50"/>
      <c r="E100" s="49"/>
      <c r="F100" s="80" t="str">
        <f>IF(B100="","",VLOOKUP(B100,中学校名!$B$3:$D$120,2,TRUE))</f>
        <v/>
      </c>
      <c r="G100" s="202" t="str">
        <f t="shared" si="37"/>
        <v/>
      </c>
      <c r="H100" s="42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68" t="str">
        <f>IF($B100="","",IF(ISERROR(MATCH($B100,リレー中男申込!$Q$14:$Q$255,0)),"","○"))</f>
        <v/>
      </c>
      <c r="AI100" s="68" t="str">
        <f>IF(ISERROR(MATCH($B100,リレー中男申込!$Q$14:$Q$205,0)),"",VLOOKUP(MATCH($B100,リレー中男申込!$Q$14:$Q$205,0),リレー中男申込!$N$14:$V$205,9))</f>
        <v/>
      </c>
      <c r="AK100" s="121" t="str">
        <f t="shared" si="22"/>
        <v/>
      </c>
      <c r="AN100" t="str">
        <f t="shared" si="23"/>
        <v/>
      </c>
      <c r="AO100" t="str">
        <f t="shared" si="24"/>
        <v/>
      </c>
      <c r="AP100" t="str">
        <f t="shared" si="25"/>
        <v/>
      </c>
      <c r="AQ100" t="str">
        <f t="shared" si="26"/>
        <v/>
      </c>
      <c r="AR100" t="str">
        <f t="shared" si="27"/>
        <v/>
      </c>
      <c r="AS100" t="str">
        <f t="shared" si="28"/>
        <v/>
      </c>
      <c r="AT100" t="str">
        <f t="shared" si="29"/>
        <v/>
      </c>
      <c r="AU100" t="str">
        <f t="shared" si="30"/>
        <v/>
      </c>
      <c r="AV100" t="str">
        <f t="shared" si="31"/>
        <v/>
      </c>
      <c r="AW100" t="str">
        <f t="shared" si="32"/>
        <v/>
      </c>
      <c r="AX100" t="str">
        <f t="shared" si="33"/>
        <v/>
      </c>
      <c r="AY100" t="str">
        <f t="shared" si="34"/>
        <v/>
      </c>
      <c r="AZ100" t="str">
        <f t="shared" si="35"/>
        <v/>
      </c>
      <c r="BA100" t="str">
        <f t="shared" si="36"/>
        <v/>
      </c>
    </row>
    <row r="101" spans="1:53">
      <c r="A101" s="22">
        <f t="shared" si="38"/>
        <v>93</v>
      </c>
      <c r="B101" s="51"/>
      <c r="C101" s="57"/>
      <c r="D101" s="50"/>
      <c r="E101" s="49"/>
      <c r="F101" s="80" t="str">
        <f>IF(B101="","",VLOOKUP(B101,中学校名!$B$3:$D$120,2,TRUE))</f>
        <v/>
      </c>
      <c r="G101" s="202" t="str">
        <f t="shared" si="37"/>
        <v/>
      </c>
      <c r="H101" s="42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68" t="str">
        <f>IF($B101="","",IF(ISERROR(MATCH($B101,リレー中男申込!$Q$14:$Q$255,0)),"","○"))</f>
        <v/>
      </c>
      <c r="AI101" s="68" t="str">
        <f>IF(ISERROR(MATCH($B101,リレー中男申込!$Q$14:$Q$205,0)),"",VLOOKUP(MATCH($B101,リレー中男申込!$Q$14:$Q$205,0),リレー中男申込!$N$14:$V$205,9))</f>
        <v/>
      </c>
      <c r="AK101" s="121" t="str">
        <f t="shared" si="22"/>
        <v/>
      </c>
      <c r="AN101" t="str">
        <f t="shared" si="23"/>
        <v/>
      </c>
      <c r="AO101" t="str">
        <f t="shared" si="24"/>
        <v/>
      </c>
      <c r="AP101" t="str">
        <f t="shared" si="25"/>
        <v/>
      </c>
      <c r="AQ101" t="str">
        <f t="shared" si="26"/>
        <v/>
      </c>
      <c r="AR101" t="str">
        <f t="shared" si="27"/>
        <v/>
      </c>
      <c r="AS101" t="str">
        <f t="shared" si="28"/>
        <v/>
      </c>
      <c r="AT101" t="str">
        <f t="shared" si="29"/>
        <v/>
      </c>
      <c r="AU101" t="str">
        <f t="shared" si="30"/>
        <v/>
      </c>
      <c r="AV101" t="str">
        <f t="shared" si="31"/>
        <v/>
      </c>
      <c r="AW101" t="str">
        <f t="shared" si="32"/>
        <v/>
      </c>
      <c r="AX101" t="str">
        <f t="shared" si="33"/>
        <v/>
      </c>
      <c r="AY101" t="str">
        <f t="shared" si="34"/>
        <v/>
      </c>
      <c r="AZ101" t="str">
        <f t="shared" si="35"/>
        <v/>
      </c>
      <c r="BA101" t="str">
        <f t="shared" si="36"/>
        <v/>
      </c>
    </row>
    <row r="102" spans="1:53">
      <c r="A102" s="22">
        <f t="shared" si="38"/>
        <v>94</v>
      </c>
      <c r="B102" s="51"/>
      <c r="C102" s="57"/>
      <c r="D102" s="50"/>
      <c r="E102" s="49"/>
      <c r="F102" s="80" t="str">
        <f>IF(B102="","",VLOOKUP(B102,中学校名!$B$3:$D$120,2,TRUE))</f>
        <v/>
      </c>
      <c r="G102" s="202" t="str">
        <f t="shared" si="37"/>
        <v/>
      </c>
      <c r="H102" s="42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68" t="str">
        <f>IF($B102="","",IF(ISERROR(MATCH($B102,リレー中男申込!$Q$14:$Q$255,0)),"","○"))</f>
        <v/>
      </c>
      <c r="AI102" s="68" t="str">
        <f>IF(ISERROR(MATCH($B102,リレー中男申込!$Q$14:$Q$205,0)),"",VLOOKUP(MATCH($B102,リレー中男申込!$Q$14:$Q$205,0),リレー中男申込!$N$14:$V$205,9))</f>
        <v/>
      </c>
      <c r="AK102" s="121" t="str">
        <f t="shared" si="22"/>
        <v/>
      </c>
      <c r="AN102" t="str">
        <f t="shared" si="23"/>
        <v/>
      </c>
      <c r="AO102" t="str">
        <f t="shared" si="24"/>
        <v/>
      </c>
      <c r="AP102" t="str">
        <f t="shared" si="25"/>
        <v/>
      </c>
      <c r="AQ102" t="str">
        <f t="shared" si="26"/>
        <v/>
      </c>
      <c r="AR102" t="str">
        <f t="shared" si="27"/>
        <v/>
      </c>
      <c r="AS102" t="str">
        <f t="shared" si="28"/>
        <v/>
      </c>
      <c r="AT102" t="str">
        <f t="shared" si="29"/>
        <v/>
      </c>
      <c r="AU102" t="str">
        <f t="shared" si="30"/>
        <v/>
      </c>
      <c r="AV102" t="str">
        <f t="shared" si="31"/>
        <v/>
      </c>
      <c r="AW102" t="str">
        <f t="shared" si="32"/>
        <v/>
      </c>
      <c r="AX102" t="str">
        <f t="shared" si="33"/>
        <v/>
      </c>
      <c r="AY102" t="str">
        <f t="shared" si="34"/>
        <v/>
      </c>
      <c r="AZ102" t="str">
        <f t="shared" si="35"/>
        <v/>
      </c>
      <c r="BA102" t="str">
        <f t="shared" si="36"/>
        <v/>
      </c>
    </row>
    <row r="103" spans="1:53">
      <c r="A103" s="22">
        <f t="shared" si="38"/>
        <v>95</v>
      </c>
      <c r="B103" s="51"/>
      <c r="C103" s="57"/>
      <c r="D103" s="50"/>
      <c r="E103" s="49"/>
      <c r="F103" s="80" t="str">
        <f>IF(B103="","",VLOOKUP(B103,中学校名!$B$3:$D$120,2,TRUE))</f>
        <v/>
      </c>
      <c r="G103" s="202" t="str">
        <f t="shared" si="37"/>
        <v/>
      </c>
      <c r="H103" s="42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68" t="str">
        <f>IF($B103="","",IF(ISERROR(MATCH($B103,リレー中男申込!$Q$14:$Q$255,0)),"","○"))</f>
        <v/>
      </c>
      <c r="AI103" s="68" t="str">
        <f>IF(ISERROR(MATCH($B103,リレー中男申込!$Q$14:$Q$205,0)),"",VLOOKUP(MATCH($B103,リレー中男申込!$Q$14:$Q$205,0),リレー中男申込!$N$14:$V$205,9))</f>
        <v/>
      </c>
      <c r="AK103" s="121" t="str">
        <f t="shared" si="22"/>
        <v/>
      </c>
      <c r="AN103" t="str">
        <f t="shared" si="23"/>
        <v/>
      </c>
      <c r="AO103" t="str">
        <f t="shared" si="24"/>
        <v/>
      </c>
      <c r="AP103" t="str">
        <f t="shared" si="25"/>
        <v/>
      </c>
      <c r="AQ103" t="str">
        <f t="shared" si="26"/>
        <v/>
      </c>
      <c r="AR103" t="str">
        <f t="shared" si="27"/>
        <v/>
      </c>
      <c r="AS103" t="str">
        <f t="shared" si="28"/>
        <v/>
      </c>
      <c r="AT103" t="str">
        <f t="shared" si="29"/>
        <v/>
      </c>
      <c r="AU103" t="str">
        <f t="shared" si="30"/>
        <v/>
      </c>
      <c r="AV103" t="str">
        <f t="shared" si="31"/>
        <v/>
      </c>
      <c r="AW103" t="str">
        <f t="shared" si="32"/>
        <v/>
      </c>
      <c r="AX103" t="str">
        <f t="shared" si="33"/>
        <v/>
      </c>
      <c r="AY103" t="str">
        <f t="shared" si="34"/>
        <v/>
      </c>
      <c r="AZ103" t="str">
        <f t="shared" si="35"/>
        <v/>
      </c>
      <c r="BA103" t="str">
        <f t="shared" si="36"/>
        <v/>
      </c>
    </row>
    <row r="104" spans="1:53">
      <c r="A104" s="22">
        <f t="shared" si="38"/>
        <v>96</v>
      </c>
      <c r="B104" s="51"/>
      <c r="C104" s="57"/>
      <c r="D104" s="50"/>
      <c r="E104" s="49"/>
      <c r="F104" s="80" t="str">
        <f>IF(B104="","",VLOOKUP(B104,中学校名!$B$3:$D$120,2,TRUE))</f>
        <v/>
      </c>
      <c r="G104" s="202" t="str">
        <f t="shared" si="37"/>
        <v/>
      </c>
      <c r="H104" s="42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68" t="str">
        <f>IF($B104="","",IF(ISERROR(MATCH($B104,リレー中男申込!$Q$14:$Q$255,0)),"","○"))</f>
        <v/>
      </c>
      <c r="AI104" s="68" t="str">
        <f>IF(ISERROR(MATCH($B104,リレー中男申込!$Q$14:$Q$205,0)),"",VLOOKUP(MATCH($B104,リレー中男申込!$Q$14:$Q$205,0),リレー中男申込!$N$14:$V$205,9))</f>
        <v/>
      </c>
      <c r="AK104" s="121" t="str">
        <f t="shared" si="22"/>
        <v/>
      </c>
      <c r="AN104" t="str">
        <f t="shared" si="23"/>
        <v/>
      </c>
      <c r="AO104" t="str">
        <f t="shared" si="24"/>
        <v/>
      </c>
      <c r="AP104" t="str">
        <f t="shared" si="25"/>
        <v/>
      </c>
      <c r="AQ104" t="str">
        <f t="shared" si="26"/>
        <v/>
      </c>
      <c r="AR104" t="str">
        <f t="shared" si="27"/>
        <v/>
      </c>
      <c r="AS104" t="str">
        <f t="shared" si="28"/>
        <v/>
      </c>
      <c r="AT104" t="str">
        <f t="shared" si="29"/>
        <v/>
      </c>
      <c r="AU104" t="str">
        <f t="shared" si="30"/>
        <v/>
      </c>
      <c r="AV104" t="str">
        <f t="shared" si="31"/>
        <v/>
      </c>
      <c r="AW104" t="str">
        <f t="shared" ref="AW104:AW135" si="39">IF(Z104="○","全男走高跳．","")</f>
        <v/>
      </c>
      <c r="AX104" t="str">
        <f t="shared" ref="AX104:AX135" si="40">IF(AB104="○","全男走幅跳．","")</f>
        <v/>
      </c>
      <c r="AY104" t="str">
        <f t="shared" ref="AY104:AY135" si="41">IF(AD104="○","全男砲丸投．","")</f>
        <v/>
      </c>
      <c r="AZ104" t="str">
        <f t="shared" ref="AZ104:AZ135" si="42">IF(AF104="○","全男ｼﾞｬﾍﾞﾘｯｸ．","")</f>
        <v/>
      </c>
      <c r="BA104" t="str">
        <f t="shared" ref="BA104:BA135" si="43">IF(AH104="○","全男400mR．","")</f>
        <v/>
      </c>
    </row>
    <row r="105" spans="1:53">
      <c r="A105" s="22">
        <f t="shared" si="38"/>
        <v>97</v>
      </c>
      <c r="B105" s="51"/>
      <c r="C105" s="57"/>
      <c r="D105" s="50"/>
      <c r="E105" s="49"/>
      <c r="F105" s="80" t="str">
        <f>IF(B105="","",VLOOKUP(B105,中学校名!$B$3:$D$120,2,TRUE))</f>
        <v/>
      </c>
      <c r="G105" s="202" t="str">
        <f t="shared" si="37"/>
        <v/>
      </c>
      <c r="H105" s="42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68" t="str">
        <f>IF($B105="","",IF(ISERROR(MATCH($B105,リレー中男申込!$Q$14:$Q$255,0)),"","○"))</f>
        <v/>
      </c>
      <c r="AI105" s="68" t="str">
        <f>IF(ISERROR(MATCH($B105,リレー中男申込!$Q$14:$Q$205,0)),"",VLOOKUP(MATCH($B105,リレー中男申込!$Q$14:$Q$205,0),リレー中男申込!$N$14:$V$205,9))</f>
        <v/>
      </c>
      <c r="AK105" s="121" t="str">
        <f t="shared" si="22"/>
        <v/>
      </c>
      <c r="AN105" t="str">
        <f t="shared" si="23"/>
        <v/>
      </c>
      <c r="AO105" t="str">
        <f t="shared" si="24"/>
        <v/>
      </c>
      <c r="AP105" t="str">
        <f t="shared" si="25"/>
        <v/>
      </c>
      <c r="AQ105" t="str">
        <f t="shared" si="26"/>
        <v/>
      </c>
      <c r="AR105" t="str">
        <f t="shared" si="27"/>
        <v/>
      </c>
      <c r="AS105" t="str">
        <f t="shared" si="28"/>
        <v/>
      </c>
      <c r="AT105" t="str">
        <f t="shared" si="29"/>
        <v/>
      </c>
      <c r="AU105" t="str">
        <f t="shared" si="30"/>
        <v/>
      </c>
      <c r="AV105" t="str">
        <f t="shared" si="31"/>
        <v/>
      </c>
      <c r="AW105" t="str">
        <f t="shared" si="39"/>
        <v/>
      </c>
      <c r="AX105" t="str">
        <f t="shared" si="40"/>
        <v/>
      </c>
      <c r="AY105" t="str">
        <f t="shared" si="41"/>
        <v/>
      </c>
      <c r="AZ105" t="str">
        <f t="shared" si="42"/>
        <v/>
      </c>
      <c r="BA105" t="str">
        <f t="shared" si="43"/>
        <v/>
      </c>
    </row>
    <row r="106" spans="1:53">
      <c r="A106" s="22">
        <f t="shared" si="38"/>
        <v>98</v>
      </c>
      <c r="B106" s="51"/>
      <c r="C106" s="57"/>
      <c r="D106" s="50"/>
      <c r="E106" s="49"/>
      <c r="F106" s="80" t="str">
        <f>IF(B106="","",VLOOKUP(B106,中学校名!$B$3:$D$120,2,TRUE))</f>
        <v/>
      </c>
      <c r="G106" s="202" t="str">
        <f t="shared" si="37"/>
        <v/>
      </c>
      <c r="H106" s="42"/>
      <c r="I106" s="43"/>
      <c r="J106" s="43"/>
      <c r="K106" s="44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68" t="str">
        <f>IF($B106="","",IF(ISERROR(MATCH($B106,リレー中男申込!$Q$14:$Q$255,0)),"","○"))</f>
        <v/>
      </c>
      <c r="AI106" s="68" t="str">
        <f>IF(ISERROR(MATCH($B106,リレー中男申込!$Q$14:$Q$205,0)),"",VLOOKUP(MATCH($B106,リレー中男申込!$Q$14:$Q$205,0),リレー中男申込!$N$14:$V$205,9))</f>
        <v/>
      </c>
      <c r="AK106" s="121" t="str">
        <f t="shared" si="22"/>
        <v/>
      </c>
      <c r="AN106" t="str">
        <f t="shared" si="23"/>
        <v/>
      </c>
      <c r="AO106" t="str">
        <f t="shared" si="24"/>
        <v/>
      </c>
      <c r="AP106" t="str">
        <f t="shared" si="25"/>
        <v/>
      </c>
      <c r="AQ106" t="str">
        <f t="shared" si="26"/>
        <v/>
      </c>
      <c r="AR106" t="str">
        <f t="shared" si="27"/>
        <v/>
      </c>
      <c r="AS106" t="str">
        <f t="shared" si="28"/>
        <v/>
      </c>
      <c r="AT106" t="str">
        <f t="shared" si="29"/>
        <v/>
      </c>
      <c r="AU106" t="str">
        <f t="shared" si="30"/>
        <v/>
      </c>
      <c r="AV106" t="str">
        <f t="shared" si="31"/>
        <v/>
      </c>
      <c r="AW106" t="str">
        <f t="shared" si="39"/>
        <v/>
      </c>
      <c r="AX106" t="str">
        <f t="shared" si="40"/>
        <v/>
      </c>
      <c r="AY106" t="str">
        <f t="shared" si="41"/>
        <v/>
      </c>
      <c r="AZ106" t="str">
        <f t="shared" si="42"/>
        <v/>
      </c>
      <c r="BA106" t="str">
        <f t="shared" si="43"/>
        <v/>
      </c>
    </row>
    <row r="107" spans="1:53">
      <c r="A107" s="22">
        <f t="shared" si="38"/>
        <v>99</v>
      </c>
      <c r="B107" s="51"/>
      <c r="C107" s="57"/>
      <c r="D107" s="50"/>
      <c r="E107" s="49"/>
      <c r="F107" s="80" t="str">
        <f>IF(B107="","",VLOOKUP(B107,中学校名!$B$3:$D$120,2,TRUE))</f>
        <v/>
      </c>
      <c r="G107" s="202" t="str">
        <f t="shared" si="37"/>
        <v/>
      </c>
      <c r="H107" s="42"/>
      <c r="I107" s="43"/>
      <c r="J107" s="43"/>
      <c r="K107" s="43"/>
      <c r="L107" s="43"/>
      <c r="M107" s="43"/>
      <c r="N107" s="43"/>
      <c r="O107" s="43"/>
      <c r="P107" s="43"/>
      <c r="Q107" s="44"/>
      <c r="R107" s="44"/>
      <c r="S107" s="44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68" t="str">
        <f>IF($B107="","",IF(ISERROR(MATCH($B107,リレー中男申込!$Q$14:$Q$255,0)),"","○"))</f>
        <v/>
      </c>
      <c r="AI107" s="68" t="str">
        <f>IF(ISERROR(MATCH($B107,リレー中男申込!$Q$14:$Q$205,0)),"",VLOOKUP(MATCH($B107,リレー中男申込!$Q$14:$Q$205,0),リレー中男申込!$N$14:$V$205,9))</f>
        <v/>
      </c>
      <c r="AK107" s="121" t="str">
        <f t="shared" si="22"/>
        <v/>
      </c>
      <c r="AN107" t="str">
        <f t="shared" si="23"/>
        <v/>
      </c>
      <c r="AO107" t="str">
        <f t="shared" si="24"/>
        <v/>
      </c>
      <c r="AP107" t="str">
        <f t="shared" si="25"/>
        <v/>
      </c>
      <c r="AQ107" t="str">
        <f t="shared" si="26"/>
        <v/>
      </c>
      <c r="AR107" t="str">
        <f t="shared" si="27"/>
        <v/>
      </c>
      <c r="AS107" t="str">
        <f t="shared" si="28"/>
        <v/>
      </c>
      <c r="AT107" t="str">
        <f t="shared" si="29"/>
        <v/>
      </c>
      <c r="AU107" t="str">
        <f t="shared" si="30"/>
        <v/>
      </c>
      <c r="AV107" t="str">
        <f t="shared" si="31"/>
        <v/>
      </c>
      <c r="AW107" t="str">
        <f t="shared" si="39"/>
        <v/>
      </c>
      <c r="AX107" t="str">
        <f t="shared" si="40"/>
        <v/>
      </c>
      <c r="AY107" t="str">
        <f t="shared" si="41"/>
        <v/>
      </c>
      <c r="AZ107" t="str">
        <f t="shared" si="42"/>
        <v/>
      </c>
      <c r="BA107" t="str">
        <f t="shared" si="43"/>
        <v/>
      </c>
    </row>
    <row r="108" spans="1:53">
      <c r="A108" s="22">
        <f t="shared" si="38"/>
        <v>100</v>
      </c>
      <c r="B108" s="59"/>
      <c r="C108" s="60"/>
      <c r="D108" s="61"/>
      <c r="E108" s="62"/>
      <c r="F108" s="82" t="str">
        <f>IF(B108="","",VLOOKUP(B108,中学校名!$B$3:$D$120,2,TRUE))</f>
        <v/>
      </c>
      <c r="G108" s="203" t="str">
        <f t="shared" si="37"/>
        <v/>
      </c>
      <c r="H108" s="69"/>
      <c r="I108" s="70"/>
      <c r="J108" s="70"/>
      <c r="K108" s="70"/>
      <c r="L108" s="70"/>
      <c r="M108" s="78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1" t="str">
        <f>IF($B108="","",IF(ISERROR(MATCH($B108,リレー中男申込!$Q$14:$Q$255,0)),"","○"))</f>
        <v/>
      </c>
      <c r="AI108" s="71" t="str">
        <f>IF(ISERROR(MATCH($B108,リレー中男申込!$Q$14:$Q$205,0)),"",VLOOKUP(MATCH($B108,リレー中男申込!$Q$14:$Q$205,0),リレー中男申込!$N$14:$V$205,9))</f>
        <v/>
      </c>
      <c r="AK108" s="121" t="str">
        <f t="shared" si="22"/>
        <v/>
      </c>
      <c r="AN108" t="str">
        <f t="shared" si="23"/>
        <v/>
      </c>
      <c r="AO108" t="str">
        <f t="shared" si="24"/>
        <v/>
      </c>
      <c r="AP108" t="str">
        <f t="shared" si="25"/>
        <v/>
      </c>
      <c r="AQ108" t="str">
        <f t="shared" si="26"/>
        <v/>
      </c>
      <c r="AR108" t="str">
        <f t="shared" si="27"/>
        <v/>
      </c>
      <c r="AS108" t="str">
        <f t="shared" si="28"/>
        <v/>
      </c>
      <c r="AT108" t="str">
        <f t="shared" si="29"/>
        <v/>
      </c>
      <c r="AU108" t="str">
        <f t="shared" si="30"/>
        <v/>
      </c>
      <c r="AV108" t="str">
        <f t="shared" si="31"/>
        <v/>
      </c>
      <c r="AW108" t="str">
        <f t="shared" si="39"/>
        <v/>
      </c>
      <c r="AX108" t="str">
        <f t="shared" si="40"/>
        <v/>
      </c>
      <c r="AY108" t="str">
        <f t="shared" si="41"/>
        <v/>
      </c>
      <c r="AZ108" t="str">
        <f t="shared" si="42"/>
        <v/>
      </c>
      <c r="BA108" t="str">
        <f t="shared" si="43"/>
        <v/>
      </c>
    </row>
    <row r="109" spans="1:53">
      <c r="A109" s="22">
        <f t="shared" si="38"/>
        <v>101</v>
      </c>
      <c r="B109" s="54"/>
      <c r="C109" s="56"/>
      <c r="D109" s="48"/>
      <c r="E109" s="47"/>
      <c r="F109" s="79" t="str">
        <f>IF(B109="","",VLOOKUP(B109,中学校名!$B$3:$D$120,2,TRUE))</f>
        <v/>
      </c>
      <c r="G109" s="201" t="str">
        <f t="shared" si="37"/>
        <v/>
      </c>
      <c r="H109" s="40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67" t="str">
        <f>IF($B109="","",IF(ISERROR(MATCH($B109,リレー中男申込!$Q$14:$Q$255,0)),"","○"))</f>
        <v/>
      </c>
      <c r="AI109" s="67" t="str">
        <f>IF(ISERROR(MATCH($B109,リレー中男申込!$Q$14:$Q$205,0)),"",VLOOKUP(MATCH($B109,リレー中男申込!$Q$14:$Q$205,0),リレー中男申込!$N$14:$V$205,9))</f>
        <v/>
      </c>
      <c r="AK109" s="121" t="str">
        <f t="shared" si="22"/>
        <v/>
      </c>
      <c r="AN109" t="str">
        <f t="shared" si="23"/>
        <v/>
      </c>
      <c r="AO109" t="str">
        <f t="shared" si="24"/>
        <v/>
      </c>
      <c r="AP109" t="str">
        <f t="shared" si="25"/>
        <v/>
      </c>
      <c r="AQ109" t="str">
        <f t="shared" si="26"/>
        <v/>
      </c>
      <c r="AR109" t="str">
        <f t="shared" si="27"/>
        <v/>
      </c>
      <c r="AS109" t="str">
        <f t="shared" si="28"/>
        <v/>
      </c>
      <c r="AT109" t="str">
        <f t="shared" si="29"/>
        <v/>
      </c>
      <c r="AU109" t="str">
        <f t="shared" si="30"/>
        <v/>
      </c>
      <c r="AV109" t="str">
        <f t="shared" si="31"/>
        <v/>
      </c>
      <c r="AW109" t="str">
        <f t="shared" si="39"/>
        <v/>
      </c>
      <c r="AX109" t="str">
        <f t="shared" si="40"/>
        <v/>
      </c>
      <c r="AY109" t="str">
        <f t="shared" si="41"/>
        <v/>
      </c>
      <c r="AZ109" t="str">
        <f t="shared" si="42"/>
        <v/>
      </c>
      <c r="BA109" t="str">
        <f t="shared" si="43"/>
        <v/>
      </c>
    </row>
    <row r="110" spans="1:53">
      <c r="A110" s="22">
        <f t="shared" si="38"/>
        <v>102</v>
      </c>
      <c r="B110" s="51"/>
      <c r="C110" s="57"/>
      <c r="D110" s="50"/>
      <c r="E110" s="49"/>
      <c r="F110" s="80" t="str">
        <f>IF(B110="","",VLOOKUP(B110,中学校名!$B$3:$D$120,2,TRUE))</f>
        <v/>
      </c>
      <c r="G110" s="202" t="str">
        <f t="shared" si="37"/>
        <v/>
      </c>
      <c r="H110" s="42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68" t="str">
        <f>IF($B110="","",IF(ISERROR(MATCH($B110,リレー中男申込!$Q$14:$Q$255,0)),"","○"))</f>
        <v/>
      </c>
      <c r="AI110" s="68" t="str">
        <f>IF(ISERROR(MATCH($B110,リレー中男申込!$Q$14:$Q$205,0)),"",VLOOKUP(MATCH($B110,リレー中男申込!$Q$14:$Q$205,0),リレー中男申込!$N$14:$V$205,9))</f>
        <v/>
      </c>
      <c r="AK110" s="121" t="str">
        <f t="shared" si="22"/>
        <v/>
      </c>
      <c r="AN110" t="str">
        <f t="shared" si="23"/>
        <v/>
      </c>
      <c r="AO110" t="str">
        <f t="shared" si="24"/>
        <v/>
      </c>
      <c r="AP110" t="str">
        <f t="shared" si="25"/>
        <v/>
      </c>
      <c r="AQ110" t="str">
        <f t="shared" si="26"/>
        <v/>
      </c>
      <c r="AR110" t="str">
        <f t="shared" si="27"/>
        <v/>
      </c>
      <c r="AS110" t="str">
        <f t="shared" si="28"/>
        <v/>
      </c>
      <c r="AT110" t="str">
        <f t="shared" si="29"/>
        <v/>
      </c>
      <c r="AU110" t="str">
        <f t="shared" si="30"/>
        <v/>
      </c>
      <c r="AV110" t="str">
        <f t="shared" si="31"/>
        <v/>
      </c>
      <c r="AW110" t="str">
        <f t="shared" si="39"/>
        <v/>
      </c>
      <c r="AX110" t="str">
        <f t="shared" si="40"/>
        <v/>
      </c>
      <c r="AY110" t="str">
        <f t="shared" si="41"/>
        <v/>
      </c>
      <c r="AZ110" t="str">
        <f t="shared" si="42"/>
        <v/>
      </c>
      <c r="BA110" t="str">
        <f t="shared" si="43"/>
        <v/>
      </c>
    </row>
    <row r="111" spans="1:53">
      <c r="A111" s="22">
        <f t="shared" si="38"/>
        <v>103</v>
      </c>
      <c r="B111" s="51"/>
      <c r="C111" s="57"/>
      <c r="D111" s="50"/>
      <c r="E111" s="49"/>
      <c r="F111" s="80" t="str">
        <f>IF(B111="","",VLOOKUP(B111,中学校名!$B$3:$D$120,2,TRUE))</f>
        <v/>
      </c>
      <c r="G111" s="202" t="str">
        <f t="shared" si="37"/>
        <v/>
      </c>
      <c r="H111" s="42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68" t="str">
        <f>IF($B111="","",IF(ISERROR(MATCH($B111,リレー中男申込!$Q$14:$Q$255,0)),"","○"))</f>
        <v/>
      </c>
      <c r="AI111" s="68" t="str">
        <f>IF(ISERROR(MATCH($B111,リレー中男申込!$Q$14:$Q$205,0)),"",VLOOKUP(MATCH($B111,リレー中男申込!$Q$14:$Q$205,0),リレー中男申込!$N$14:$V$205,9))</f>
        <v/>
      </c>
      <c r="AK111" s="121" t="str">
        <f t="shared" si="22"/>
        <v/>
      </c>
      <c r="AN111" t="str">
        <f t="shared" si="23"/>
        <v/>
      </c>
      <c r="AO111" t="str">
        <f t="shared" si="24"/>
        <v/>
      </c>
      <c r="AP111" t="str">
        <f t="shared" si="25"/>
        <v/>
      </c>
      <c r="AQ111" t="str">
        <f t="shared" si="26"/>
        <v/>
      </c>
      <c r="AR111" t="str">
        <f t="shared" si="27"/>
        <v/>
      </c>
      <c r="AS111" t="str">
        <f t="shared" si="28"/>
        <v/>
      </c>
      <c r="AT111" t="str">
        <f t="shared" si="29"/>
        <v/>
      </c>
      <c r="AU111" t="str">
        <f t="shared" si="30"/>
        <v/>
      </c>
      <c r="AV111" t="str">
        <f t="shared" si="31"/>
        <v/>
      </c>
      <c r="AW111" t="str">
        <f t="shared" si="39"/>
        <v/>
      </c>
      <c r="AX111" t="str">
        <f t="shared" si="40"/>
        <v/>
      </c>
      <c r="AY111" t="str">
        <f t="shared" si="41"/>
        <v/>
      </c>
      <c r="AZ111" t="str">
        <f t="shared" si="42"/>
        <v/>
      </c>
      <c r="BA111" t="str">
        <f t="shared" si="43"/>
        <v/>
      </c>
    </row>
    <row r="112" spans="1:53">
      <c r="A112" s="22">
        <f t="shared" si="38"/>
        <v>104</v>
      </c>
      <c r="B112" s="51"/>
      <c r="C112" s="57"/>
      <c r="D112" s="50"/>
      <c r="E112" s="49"/>
      <c r="F112" s="80" t="str">
        <f>IF(B112="","",VLOOKUP(B112,中学校名!$B$3:$D$120,2,TRUE))</f>
        <v/>
      </c>
      <c r="G112" s="202" t="str">
        <f t="shared" si="37"/>
        <v/>
      </c>
      <c r="H112" s="42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68" t="str">
        <f>IF($B112="","",IF(ISERROR(MATCH($B112,リレー中男申込!$Q$14:$Q$255,0)),"","○"))</f>
        <v/>
      </c>
      <c r="AI112" s="68" t="str">
        <f>IF(ISERROR(MATCH($B112,リレー中男申込!$Q$14:$Q$205,0)),"",VLOOKUP(MATCH($B112,リレー中男申込!$Q$14:$Q$205,0),リレー中男申込!$N$14:$V$205,9))</f>
        <v/>
      </c>
      <c r="AK112" s="121" t="str">
        <f t="shared" si="22"/>
        <v/>
      </c>
      <c r="AN112" t="str">
        <f t="shared" si="23"/>
        <v/>
      </c>
      <c r="AO112" t="str">
        <f t="shared" si="24"/>
        <v/>
      </c>
      <c r="AP112" t="str">
        <f t="shared" si="25"/>
        <v/>
      </c>
      <c r="AQ112" t="str">
        <f t="shared" si="26"/>
        <v/>
      </c>
      <c r="AR112" t="str">
        <f t="shared" si="27"/>
        <v/>
      </c>
      <c r="AS112" t="str">
        <f t="shared" si="28"/>
        <v/>
      </c>
      <c r="AT112" t="str">
        <f t="shared" si="29"/>
        <v/>
      </c>
      <c r="AU112" t="str">
        <f t="shared" si="30"/>
        <v/>
      </c>
      <c r="AV112" t="str">
        <f t="shared" si="31"/>
        <v/>
      </c>
      <c r="AW112" t="str">
        <f t="shared" si="39"/>
        <v/>
      </c>
      <c r="AX112" t="str">
        <f t="shared" si="40"/>
        <v/>
      </c>
      <c r="AY112" t="str">
        <f t="shared" si="41"/>
        <v/>
      </c>
      <c r="AZ112" t="str">
        <f t="shared" si="42"/>
        <v/>
      </c>
      <c r="BA112" t="str">
        <f t="shared" si="43"/>
        <v/>
      </c>
    </row>
    <row r="113" spans="1:53">
      <c r="A113" s="22">
        <f t="shared" si="38"/>
        <v>105</v>
      </c>
      <c r="B113" s="51"/>
      <c r="C113" s="57"/>
      <c r="D113" s="50"/>
      <c r="E113" s="49"/>
      <c r="F113" s="80" t="str">
        <f>IF(B113="","",VLOOKUP(B113,中学校名!$B$3:$D$120,2,TRUE))</f>
        <v/>
      </c>
      <c r="G113" s="202" t="str">
        <f t="shared" si="37"/>
        <v/>
      </c>
      <c r="H113" s="42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68" t="str">
        <f>IF($B113="","",IF(ISERROR(MATCH($B113,リレー中男申込!$Q$14:$Q$255,0)),"","○"))</f>
        <v/>
      </c>
      <c r="AI113" s="68" t="str">
        <f>IF(ISERROR(MATCH($B113,リレー中男申込!$Q$14:$Q$205,0)),"",VLOOKUP(MATCH($B113,リレー中男申込!$Q$14:$Q$205,0),リレー中男申込!$N$14:$V$205,9))</f>
        <v/>
      </c>
      <c r="AK113" s="121" t="str">
        <f t="shared" si="22"/>
        <v/>
      </c>
      <c r="AN113" t="str">
        <f t="shared" si="23"/>
        <v/>
      </c>
      <c r="AO113" t="str">
        <f t="shared" si="24"/>
        <v/>
      </c>
      <c r="AP113" t="str">
        <f t="shared" si="25"/>
        <v/>
      </c>
      <c r="AQ113" t="str">
        <f t="shared" si="26"/>
        <v/>
      </c>
      <c r="AR113" t="str">
        <f t="shared" si="27"/>
        <v/>
      </c>
      <c r="AS113" t="str">
        <f t="shared" si="28"/>
        <v/>
      </c>
      <c r="AT113" t="str">
        <f t="shared" si="29"/>
        <v/>
      </c>
      <c r="AU113" t="str">
        <f t="shared" si="30"/>
        <v/>
      </c>
      <c r="AV113" t="str">
        <f t="shared" si="31"/>
        <v/>
      </c>
      <c r="AW113" t="str">
        <f t="shared" si="39"/>
        <v/>
      </c>
      <c r="AX113" t="str">
        <f t="shared" si="40"/>
        <v/>
      </c>
      <c r="AY113" t="str">
        <f t="shared" si="41"/>
        <v/>
      </c>
      <c r="AZ113" t="str">
        <f t="shared" si="42"/>
        <v/>
      </c>
      <c r="BA113" t="str">
        <f t="shared" si="43"/>
        <v/>
      </c>
    </row>
    <row r="114" spans="1:53">
      <c r="A114" s="22">
        <f t="shared" si="38"/>
        <v>106</v>
      </c>
      <c r="B114" s="51"/>
      <c r="C114" s="57"/>
      <c r="D114" s="50"/>
      <c r="E114" s="49"/>
      <c r="F114" s="80" t="str">
        <f>IF(B114="","",VLOOKUP(B114,中学校名!$B$3:$D$120,2,TRUE))</f>
        <v/>
      </c>
      <c r="G114" s="202" t="str">
        <f t="shared" si="37"/>
        <v/>
      </c>
      <c r="H114" s="42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68" t="str">
        <f>IF($B114="","",IF(ISERROR(MATCH($B114,リレー中男申込!$Q$14:$Q$255,0)),"","○"))</f>
        <v/>
      </c>
      <c r="AI114" s="68" t="str">
        <f>IF(ISERROR(MATCH($B114,リレー中男申込!$Q$14:$Q$205,0)),"",VLOOKUP(MATCH($B114,リレー中男申込!$Q$14:$Q$205,0),リレー中男申込!$N$14:$V$205,9))</f>
        <v/>
      </c>
      <c r="AK114" s="121" t="str">
        <f t="shared" si="22"/>
        <v/>
      </c>
      <c r="AN114" t="str">
        <f t="shared" si="23"/>
        <v/>
      </c>
      <c r="AO114" t="str">
        <f t="shared" si="24"/>
        <v/>
      </c>
      <c r="AP114" t="str">
        <f t="shared" si="25"/>
        <v/>
      </c>
      <c r="AQ114" t="str">
        <f t="shared" si="26"/>
        <v/>
      </c>
      <c r="AR114" t="str">
        <f t="shared" si="27"/>
        <v/>
      </c>
      <c r="AS114" t="str">
        <f t="shared" si="28"/>
        <v/>
      </c>
      <c r="AT114" t="str">
        <f t="shared" si="29"/>
        <v/>
      </c>
      <c r="AU114" t="str">
        <f t="shared" si="30"/>
        <v/>
      </c>
      <c r="AV114" t="str">
        <f t="shared" si="31"/>
        <v/>
      </c>
      <c r="AW114" t="str">
        <f t="shared" si="39"/>
        <v/>
      </c>
      <c r="AX114" t="str">
        <f t="shared" si="40"/>
        <v/>
      </c>
      <c r="AY114" t="str">
        <f t="shared" si="41"/>
        <v/>
      </c>
      <c r="AZ114" t="str">
        <f t="shared" si="42"/>
        <v/>
      </c>
      <c r="BA114" t="str">
        <f t="shared" si="43"/>
        <v/>
      </c>
    </row>
    <row r="115" spans="1:53">
      <c r="A115" s="22">
        <f t="shared" si="38"/>
        <v>107</v>
      </c>
      <c r="B115" s="51"/>
      <c r="C115" s="57"/>
      <c r="D115" s="50"/>
      <c r="E115" s="49"/>
      <c r="F115" s="80" t="str">
        <f>IF(B115="","",VLOOKUP(B115,中学校名!$B$3:$D$120,2,TRUE))</f>
        <v/>
      </c>
      <c r="G115" s="202" t="str">
        <f t="shared" si="37"/>
        <v/>
      </c>
      <c r="H115" s="42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68" t="str">
        <f>IF($B115="","",IF(ISERROR(MATCH($B115,リレー中男申込!$Q$14:$Q$255,0)),"","○"))</f>
        <v/>
      </c>
      <c r="AI115" s="68" t="str">
        <f>IF(ISERROR(MATCH($B115,リレー中男申込!$Q$14:$Q$205,0)),"",VLOOKUP(MATCH($B115,リレー中男申込!$Q$14:$Q$205,0),リレー中男申込!$N$14:$V$205,9))</f>
        <v/>
      </c>
      <c r="AK115" s="121" t="str">
        <f t="shared" si="22"/>
        <v/>
      </c>
      <c r="AN115" t="str">
        <f t="shared" si="23"/>
        <v/>
      </c>
      <c r="AO115" t="str">
        <f t="shared" si="24"/>
        <v/>
      </c>
      <c r="AP115" t="str">
        <f t="shared" si="25"/>
        <v/>
      </c>
      <c r="AQ115" t="str">
        <f t="shared" si="26"/>
        <v/>
      </c>
      <c r="AR115" t="str">
        <f t="shared" si="27"/>
        <v/>
      </c>
      <c r="AS115" t="str">
        <f t="shared" si="28"/>
        <v/>
      </c>
      <c r="AT115" t="str">
        <f t="shared" si="29"/>
        <v/>
      </c>
      <c r="AU115" t="str">
        <f t="shared" si="30"/>
        <v/>
      </c>
      <c r="AV115" t="str">
        <f t="shared" si="31"/>
        <v/>
      </c>
      <c r="AW115" t="str">
        <f t="shared" si="39"/>
        <v/>
      </c>
      <c r="AX115" t="str">
        <f t="shared" si="40"/>
        <v/>
      </c>
      <c r="AY115" t="str">
        <f t="shared" si="41"/>
        <v/>
      </c>
      <c r="AZ115" t="str">
        <f t="shared" si="42"/>
        <v/>
      </c>
      <c r="BA115" t="str">
        <f t="shared" si="43"/>
        <v/>
      </c>
    </row>
    <row r="116" spans="1:53">
      <c r="A116" s="22">
        <f t="shared" si="38"/>
        <v>108</v>
      </c>
      <c r="B116" s="51"/>
      <c r="C116" s="57"/>
      <c r="D116" s="50"/>
      <c r="E116" s="49"/>
      <c r="F116" s="80" t="str">
        <f>IF(B116="","",VLOOKUP(B116,中学校名!$B$3:$D$120,2,TRUE))</f>
        <v/>
      </c>
      <c r="G116" s="202" t="str">
        <f t="shared" si="37"/>
        <v/>
      </c>
      <c r="H116" s="42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68" t="str">
        <f>IF($B116="","",IF(ISERROR(MATCH($B116,リレー中男申込!$Q$14:$Q$255,0)),"","○"))</f>
        <v/>
      </c>
      <c r="AI116" s="68" t="str">
        <f>IF(ISERROR(MATCH($B116,リレー中男申込!$Q$14:$Q$205,0)),"",VLOOKUP(MATCH($B116,リレー中男申込!$Q$14:$Q$205,0),リレー中男申込!$N$14:$V$205,9))</f>
        <v/>
      </c>
      <c r="AK116" s="121" t="str">
        <f t="shared" si="22"/>
        <v/>
      </c>
      <c r="AN116" t="str">
        <f t="shared" si="23"/>
        <v/>
      </c>
      <c r="AO116" t="str">
        <f t="shared" si="24"/>
        <v/>
      </c>
      <c r="AP116" t="str">
        <f t="shared" si="25"/>
        <v/>
      </c>
      <c r="AQ116" t="str">
        <f t="shared" si="26"/>
        <v/>
      </c>
      <c r="AR116" t="str">
        <f t="shared" si="27"/>
        <v/>
      </c>
      <c r="AS116" t="str">
        <f t="shared" si="28"/>
        <v/>
      </c>
      <c r="AT116" t="str">
        <f t="shared" si="29"/>
        <v/>
      </c>
      <c r="AU116" t="str">
        <f t="shared" si="30"/>
        <v/>
      </c>
      <c r="AV116" t="str">
        <f t="shared" si="31"/>
        <v/>
      </c>
      <c r="AW116" t="str">
        <f t="shared" si="39"/>
        <v/>
      </c>
      <c r="AX116" t="str">
        <f t="shared" si="40"/>
        <v/>
      </c>
      <c r="AY116" t="str">
        <f t="shared" si="41"/>
        <v/>
      </c>
      <c r="AZ116" t="str">
        <f t="shared" si="42"/>
        <v/>
      </c>
      <c r="BA116" t="str">
        <f t="shared" si="43"/>
        <v/>
      </c>
    </row>
    <row r="117" spans="1:53">
      <c r="A117" s="22">
        <f t="shared" si="38"/>
        <v>109</v>
      </c>
      <c r="B117" s="51"/>
      <c r="C117" s="57"/>
      <c r="D117" s="50"/>
      <c r="E117" s="49"/>
      <c r="F117" s="80" t="str">
        <f>IF(B117="","",VLOOKUP(B117,中学校名!$B$3:$D$120,2,TRUE))</f>
        <v/>
      </c>
      <c r="G117" s="202" t="str">
        <f t="shared" si="37"/>
        <v/>
      </c>
      <c r="H117" s="42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68" t="str">
        <f>IF($B117="","",IF(ISERROR(MATCH($B117,リレー中男申込!$Q$14:$Q$255,0)),"","○"))</f>
        <v/>
      </c>
      <c r="AI117" s="68" t="str">
        <f>IF(ISERROR(MATCH($B117,リレー中男申込!$Q$14:$Q$205,0)),"",VLOOKUP(MATCH($B117,リレー中男申込!$Q$14:$Q$205,0),リレー中男申込!$N$14:$V$205,9))</f>
        <v/>
      </c>
      <c r="AK117" s="121" t="str">
        <f t="shared" si="22"/>
        <v/>
      </c>
      <c r="AN117" t="str">
        <f t="shared" si="23"/>
        <v/>
      </c>
      <c r="AO117" t="str">
        <f t="shared" si="24"/>
        <v/>
      </c>
      <c r="AP117" t="str">
        <f t="shared" si="25"/>
        <v/>
      </c>
      <c r="AQ117" t="str">
        <f t="shared" si="26"/>
        <v/>
      </c>
      <c r="AR117" t="str">
        <f t="shared" si="27"/>
        <v/>
      </c>
      <c r="AS117" t="str">
        <f t="shared" si="28"/>
        <v/>
      </c>
      <c r="AT117" t="str">
        <f t="shared" si="29"/>
        <v/>
      </c>
      <c r="AU117" t="str">
        <f t="shared" si="30"/>
        <v/>
      </c>
      <c r="AV117" t="str">
        <f t="shared" si="31"/>
        <v/>
      </c>
      <c r="AW117" t="str">
        <f t="shared" si="39"/>
        <v/>
      </c>
      <c r="AX117" t="str">
        <f t="shared" si="40"/>
        <v/>
      </c>
      <c r="AY117" t="str">
        <f t="shared" si="41"/>
        <v/>
      </c>
      <c r="AZ117" t="str">
        <f t="shared" si="42"/>
        <v/>
      </c>
      <c r="BA117" t="str">
        <f t="shared" si="43"/>
        <v/>
      </c>
    </row>
    <row r="118" spans="1:53">
      <c r="A118" s="22">
        <f t="shared" si="38"/>
        <v>110</v>
      </c>
      <c r="B118" s="55"/>
      <c r="C118" s="58"/>
      <c r="D118" s="53"/>
      <c r="E118" s="52"/>
      <c r="F118" s="81" t="str">
        <f>IF(B118="","",VLOOKUP(B118,中学校名!$B$3:$D$120,2,TRUE))</f>
        <v/>
      </c>
      <c r="G118" s="205" t="str">
        <f t="shared" si="37"/>
        <v/>
      </c>
      <c r="H118" s="75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7" t="str">
        <f>IF($B118="","",IF(ISERROR(MATCH($B118,リレー中男申込!$Q$14:$Q$255,0)),"","○"))</f>
        <v/>
      </c>
      <c r="AI118" s="77" t="str">
        <f>IF(ISERROR(MATCH($B118,リレー中男申込!$Q$14:$Q$205,0)),"",VLOOKUP(MATCH($B118,リレー中男申込!$Q$14:$Q$205,0),リレー中男申込!$N$14:$V$205,9))</f>
        <v/>
      </c>
      <c r="AK118" s="121" t="str">
        <f t="shared" si="22"/>
        <v/>
      </c>
      <c r="AN118" t="str">
        <f t="shared" si="23"/>
        <v/>
      </c>
      <c r="AO118" t="str">
        <f t="shared" si="24"/>
        <v/>
      </c>
      <c r="AP118" t="str">
        <f t="shared" si="25"/>
        <v/>
      </c>
      <c r="AQ118" t="str">
        <f t="shared" si="26"/>
        <v/>
      </c>
      <c r="AR118" t="str">
        <f t="shared" si="27"/>
        <v/>
      </c>
      <c r="AS118" t="str">
        <f t="shared" si="28"/>
        <v/>
      </c>
      <c r="AT118" t="str">
        <f t="shared" si="29"/>
        <v/>
      </c>
      <c r="AU118" t="str">
        <f t="shared" si="30"/>
        <v/>
      </c>
      <c r="AV118" t="str">
        <f t="shared" si="31"/>
        <v/>
      </c>
      <c r="AW118" t="str">
        <f t="shared" si="39"/>
        <v/>
      </c>
      <c r="AX118" t="str">
        <f t="shared" si="40"/>
        <v/>
      </c>
      <c r="AY118" t="str">
        <f t="shared" si="41"/>
        <v/>
      </c>
      <c r="AZ118" t="str">
        <f t="shared" si="42"/>
        <v/>
      </c>
      <c r="BA118" t="str">
        <f t="shared" si="43"/>
        <v/>
      </c>
    </row>
    <row r="119" spans="1:53">
      <c r="A119" s="22">
        <f t="shared" si="38"/>
        <v>111</v>
      </c>
      <c r="B119" s="63"/>
      <c r="C119" s="64"/>
      <c r="D119" s="65"/>
      <c r="E119" s="66"/>
      <c r="F119" s="83" t="str">
        <f>IF(B119="","",VLOOKUP(B119,中学校名!$B$3:$D$120,2,TRUE))</f>
        <v/>
      </c>
      <c r="G119" s="204" t="str">
        <f t="shared" si="37"/>
        <v/>
      </c>
      <c r="H119" s="72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4" t="str">
        <f>IF($B119="","",IF(ISERROR(MATCH($B119,リレー中男申込!$Q$14:$Q$255,0)),"","○"))</f>
        <v/>
      </c>
      <c r="AI119" s="74" t="str">
        <f>IF(ISERROR(MATCH($B119,リレー中男申込!$Q$14:$Q$205,0)),"",VLOOKUP(MATCH($B119,リレー中男申込!$Q$14:$Q$205,0),リレー中男申込!$N$14:$V$205,9))</f>
        <v/>
      </c>
      <c r="AK119" s="121" t="str">
        <f t="shared" si="22"/>
        <v/>
      </c>
      <c r="AN119" t="str">
        <f t="shared" si="23"/>
        <v/>
      </c>
      <c r="AO119" t="str">
        <f t="shared" si="24"/>
        <v/>
      </c>
      <c r="AP119" t="str">
        <f t="shared" si="25"/>
        <v/>
      </c>
      <c r="AQ119" t="str">
        <f t="shared" si="26"/>
        <v/>
      </c>
      <c r="AR119" t="str">
        <f t="shared" si="27"/>
        <v/>
      </c>
      <c r="AS119" t="str">
        <f t="shared" si="28"/>
        <v/>
      </c>
      <c r="AT119" t="str">
        <f t="shared" si="29"/>
        <v/>
      </c>
      <c r="AU119" t="str">
        <f t="shared" si="30"/>
        <v/>
      </c>
      <c r="AV119" t="str">
        <f t="shared" si="31"/>
        <v/>
      </c>
      <c r="AW119" t="str">
        <f t="shared" si="39"/>
        <v/>
      </c>
      <c r="AX119" t="str">
        <f t="shared" si="40"/>
        <v/>
      </c>
      <c r="AY119" t="str">
        <f t="shared" si="41"/>
        <v/>
      </c>
      <c r="AZ119" t="str">
        <f t="shared" si="42"/>
        <v/>
      </c>
      <c r="BA119" t="str">
        <f t="shared" si="43"/>
        <v/>
      </c>
    </row>
    <row r="120" spans="1:53">
      <c r="A120" s="22">
        <f t="shared" si="38"/>
        <v>112</v>
      </c>
      <c r="B120" s="51"/>
      <c r="C120" s="57"/>
      <c r="D120" s="50"/>
      <c r="E120" s="49"/>
      <c r="F120" s="80" t="str">
        <f>IF(B120="","",VLOOKUP(B120,中学校名!$B$3:$D$120,2,TRUE))</f>
        <v/>
      </c>
      <c r="G120" s="202" t="str">
        <f t="shared" si="37"/>
        <v/>
      </c>
      <c r="H120" s="42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68" t="str">
        <f>IF($B120="","",IF(ISERROR(MATCH($B120,リレー中男申込!$Q$14:$Q$255,0)),"","○"))</f>
        <v/>
      </c>
      <c r="AI120" s="68" t="str">
        <f>IF(ISERROR(MATCH($B120,リレー中男申込!$Q$14:$Q$205,0)),"",VLOOKUP(MATCH($B120,リレー中男申込!$Q$14:$Q$205,0),リレー中男申込!$N$14:$V$205,9))</f>
        <v/>
      </c>
      <c r="AK120" s="121" t="str">
        <f t="shared" si="22"/>
        <v/>
      </c>
      <c r="AN120" t="str">
        <f t="shared" si="23"/>
        <v/>
      </c>
      <c r="AO120" t="str">
        <f t="shared" si="24"/>
        <v/>
      </c>
      <c r="AP120" t="str">
        <f t="shared" si="25"/>
        <v/>
      </c>
      <c r="AQ120" t="str">
        <f t="shared" si="26"/>
        <v/>
      </c>
      <c r="AR120" t="str">
        <f t="shared" si="27"/>
        <v/>
      </c>
      <c r="AS120" t="str">
        <f t="shared" si="28"/>
        <v/>
      </c>
      <c r="AT120" t="str">
        <f t="shared" si="29"/>
        <v/>
      </c>
      <c r="AU120" t="str">
        <f t="shared" si="30"/>
        <v/>
      </c>
      <c r="AV120" t="str">
        <f t="shared" si="31"/>
        <v/>
      </c>
      <c r="AW120" t="str">
        <f t="shared" si="39"/>
        <v/>
      </c>
      <c r="AX120" t="str">
        <f t="shared" si="40"/>
        <v/>
      </c>
      <c r="AY120" t="str">
        <f t="shared" si="41"/>
        <v/>
      </c>
      <c r="AZ120" t="str">
        <f t="shared" si="42"/>
        <v/>
      </c>
      <c r="BA120" t="str">
        <f t="shared" si="43"/>
        <v/>
      </c>
    </row>
    <row r="121" spans="1:53">
      <c r="A121" s="22">
        <f t="shared" si="38"/>
        <v>113</v>
      </c>
      <c r="B121" s="51"/>
      <c r="C121" s="57"/>
      <c r="D121" s="50"/>
      <c r="E121" s="49"/>
      <c r="F121" s="80" t="str">
        <f>IF(B121="","",VLOOKUP(B121,中学校名!$B$3:$D$120,2,TRUE))</f>
        <v/>
      </c>
      <c r="G121" s="202" t="str">
        <f t="shared" si="37"/>
        <v/>
      </c>
      <c r="H121" s="42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68" t="str">
        <f>IF($B121="","",IF(ISERROR(MATCH($B121,リレー中男申込!$Q$14:$Q$255,0)),"","○"))</f>
        <v/>
      </c>
      <c r="AI121" s="68" t="str">
        <f>IF(ISERROR(MATCH($B121,リレー中男申込!$Q$14:$Q$205,0)),"",VLOOKUP(MATCH($B121,リレー中男申込!$Q$14:$Q$205,0),リレー中男申込!$N$14:$V$205,9))</f>
        <v/>
      </c>
      <c r="AK121" s="121" t="str">
        <f t="shared" si="22"/>
        <v/>
      </c>
      <c r="AN121" t="str">
        <f t="shared" si="23"/>
        <v/>
      </c>
      <c r="AO121" t="str">
        <f t="shared" si="24"/>
        <v/>
      </c>
      <c r="AP121" t="str">
        <f t="shared" si="25"/>
        <v/>
      </c>
      <c r="AQ121" t="str">
        <f t="shared" si="26"/>
        <v/>
      </c>
      <c r="AR121" t="str">
        <f t="shared" si="27"/>
        <v/>
      </c>
      <c r="AS121" t="str">
        <f t="shared" si="28"/>
        <v/>
      </c>
      <c r="AT121" t="str">
        <f t="shared" si="29"/>
        <v/>
      </c>
      <c r="AU121" t="str">
        <f t="shared" si="30"/>
        <v/>
      </c>
      <c r="AV121" t="str">
        <f t="shared" si="31"/>
        <v/>
      </c>
      <c r="AW121" t="str">
        <f t="shared" si="39"/>
        <v/>
      </c>
      <c r="AX121" t="str">
        <f t="shared" si="40"/>
        <v/>
      </c>
      <c r="AY121" t="str">
        <f t="shared" si="41"/>
        <v/>
      </c>
      <c r="AZ121" t="str">
        <f t="shared" si="42"/>
        <v/>
      </c>
      <c r="BA121" t="str">
        <f t="shared" si="43"/>
        <v/>
      </c>
    </row>
    <row r="122" spans="1:53">
      <c r="A122" s="22">
        <f t="shared" si="38"/>
        <v>114</v>
      </c>
      <c r="B122" s="51"/>
      <c r="C122" s="57"/>
      <c r="D122" s="50"/>
      <c r="E122" s="49"/>
      <c r="F122" s="80" t="str">
        <f>IF(B122="","",VLOOKUP(B122,中学校名!$B$3:$D$120,2,TRUE))</f>
        <v/>
      </c>
      <c r="G122" s="202" t="str">
        <f t="shared" si="37"/>
        <v/>
      </c>
      <c r="H122" s="42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68" t="str">
        <f>IF($B122="","",IF(ISERROR(MATCH($B122,リレー中男申込!$Q$14:$Q$255,0)),"","○"))</f>
        <v/>
      </c>
      <c r="AI122" s="68" t="str">
        <f>IF(ISERROR(MATCH($B122,リレー中男申込!$Q$14:$Q$205,0)),"",VLOOKUP(MATCH($B122,リレー中男申込!$Q$14:$Q$205,0),リレー中男申込!$N$14:$V$205,9))</f>
        <v/>
      </c>
      <c r="AK122" s="121" t="str">
        <f t="shared" si="22"/>
        <v/>
      </c>
      <c r="AN122" t="str">
        <f t="shared" si="23"/>
        <v/>
      </c>
      <c r="AO122" t="str">
        <f t="shared" si="24"/>
        <v/>
      </c>
      <c r="AP122" t="str">
        <f t="shared" si="25"/>
        <v/>
      </c>
      <c r="AQ122" t="str">
        <f t="shared" si="26"/>
        <v/>
      </c>
      <c r="AR122" t="str">
        <f t="shared" si="27"/>
        <v/>
      </c>
      <c r="AS122" t="str">
        <f t="shared" si="28"/>
        <v/>
      </c>
      <c r="AT122" t="str">
        <f t="shared" si="29"/>
        <v/>
      </c>
      <c r="AU122" t="str">
        <f t="shared" si="30"/>
        <v/>
      </c>
      <c r="AV122" t="str">
        <f t="shared" si="31"/>
        <v/>
      </c>
      <c r="AW122" t="str">
        <f t="shared" si="39"/>
        <v/>
      </c>
      <c r="AX122" t="str">
        <f t="shared" si="40"/>
        <v/>
      </c>
      <c r="AY122" t="str">
        <f t="shared" si="41"/>
        <v/>
      </c>
      <c r="AZ122" t="str">
        <f t="shared" si="42"/>
        <v/>
      </c>
      <c r="BA122" t="str">
        <f t="shared" si="43"/>
        <v/>
      </c>
    </row>
    <row r="123" spans="1:53">
      <c r="A123" s="22">
        <f t="shared" si="38"/>
        <v>115</v>
      </c>
      <c r="B123" s="51"/>
      <c r="C123" s="57"/>
      <c r="D123" s="50"/>
      <c r="E123" s="49"/>
      <c r="F123" s="80" t="str">
        <f>IF(B123="","",VLOOKUP(B123,中学校名!$B$3:$D$120,2,TRUE))</f>
        <v/>
      </c>
      <c r="G123" s="202" t="str">
        <f t="shared" si="37"/>
        <v/>
      </c>
      <c r="H123" s="42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68" t="str">
        <f>IF($B123="","",IF(ISERROR(MATCH($B123,リレー中男申込!$Q$14:$Q$255,0)),"","○"))</f>
        <v/>
      </c>
      <c r="AI123" s="68" t="str">
        <f>IF(ISERROR(MATCH($B123,リレー中男申込!$Q$14:$Q$205,0)),"",VLOOKUP(MATCH($B123,リレー中男申込!$Q$14:$Q$205,0),リレー中男申込!$N$14:$V$205,9))</f>
        <v/>
      </c>
      <c r="AK123" s="121" t="str">
        <f t="shared" si="22"/>
        <v/>
      </c>
      <c r="AN123" t="str">
        <f t="shared" si="23"/>
        <v/>
      </c>
      <c r="AO123" t="str">
        <f t="shared" si="24"/>
        <v/>
      </c>
      <c r="AP123" t="str">
        <f t="shared" si="25"/>
        <v/>
      </c>
      <c r="AQ123" t="str">
        <f t="shared" si="26"/>
        <v/>
      </c>
      <c r="AR123" t="str">
        <f t="shared" si="27"/>
        <v/>
      </c>
      <c r="AS123" t="str">
        <f t="shared" si="28"/>
        <v/>
      </c>
      <c r="AT123" t="str">
        <f t="shared" si="29"/>
        <v/>
      </c>
      <c r="AU123" t="str">
        <f t="shared" si="30"/>
        <v/>
      </c>
      <c r="AV123" t="str">
        <f t="shared" si="31"/>
        <v/>
      </c>
      <c r="AW123" t="str">
        <f t="shared" si="39"/>
        <v/>
      </c>
      <c r="AX123" t="str">
        <f t="shared" si="40"/>
        <v/>
      </c>
      <c r="AY123" t="str">
        <f t="shared" si="41"/>
        <v/>
      </c>
      <c r="AZ123" t="str">
        <f t="shared" si="42"/>
        <v/>
      </c>
      <c r="BA123" t="str">
        <f t="shared" si="43"/>
        <v/>
      </c>
    </row>
    <row r="124" spans="1:53">
      <c r="A124" s="22">
        <f t="shared" si="38"/>
        <v>116</v>
      </c>
      <c r="B124" s="51"/>
      <c r="C124" s="57"/>
      <c r="D124" s="50"/>
      <c r="E124" s="49"/>
      <c r="F124" s="80" t="str">
        <f>IF(B124="","",VLOOKUP(B124,中学校名!$B$3:$D$120,2,TRUE))</f>
        <v/>
      </c>
      <c r="G124" s="202" t="str">
        <f t="shared" si="37"/>
        <v/>
      </c>
      <c r="H124" s="42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68" t="str">
        <f>IF($B124="","",IF(ISERROR(MATCH($B124,リレー中男申込!$Q$14:$Q$255,0)),"","○"))</f>
        <v/>
      </c>
      <c r="AI124" s="68" t="str">
        <f>IF(ISERROR(MATCH($B124,リレー中男申込!$Q$14:$Q$205,0)),"",VLOOKUP(MATCH($B124,リレー中男申込!$Q$14:$Q$205,0),リレー中男申込!$N$14:$V$205,9))</f>
        <v/>
      </c>
      <c r="AK124" s="121" t="str">
        <f t="shared" si="22"/>
        <v/>
      </c>
      <c r="AN124" t="str">
        <f t="shared" si="23"/>
        <v/>
      </c>
      <c r="AO124" t="str">
        <f t="shared" si="24"/>
        <v/>
      </c>
      <c r="AP124" t="str">
        <f t="shared" si="25"/>
        <v/>
      </c>
      <c r="AQ124" t="str">
        <f t="shared" si="26"/>
        <v/>
      </c>
      <c r="AR124" t="str">
        <f t="shared" si="27"/>
        <v/>
      </c>
      <c r="AS124" t="str">
        <f t="shared" si="28"/>
        <v/>
      </c>
      <c r="AT124" t="str">
        <f t="shared" si="29"/>
        <v/>
      </c>
      <c r="AU124" t="str">
        <f t="shared" si="30"/>
        <v/>
      </c>
      <c r="AV124" t="str">
        <f t="shared" si="31"/>
        <v/>
      </c>
      <c r="AW124" t="str">
        <f t="shared" si="39"/>
        <v/>
      </c>
      <c r="AX124" t="str">
        <f t="shared" si="40"/>
        <v/>
      </c>
      <c r="AY124" t="str">
        <f t="shared" si="41"/>
        <v/>
      </c>
      <c r="AZ124" t="str">
        <f t="shared" si="42"/>
        <v/>
      </c>
      <c r="BA124" t="str">
        <f t="shared" si="43"/>
        <v/>
      </c>
    </row>
    <row r="125" spans="1:53">
      <c r="A125" s="22">
        <f t="shared" si="38"/>
        <v>117</v>
      </c>
      <c r="B125" s="51"/>
      <c r="C125" s="57"/>
      <c r="D125" s="50"/>
      <c r="E125" s="49"/>
      <c r="F125" s="80" t="str">
        <f>IF(B125="","",VLOOKUP(B125,中学校名!$B$3:$D$120,2,TRUE))</f>
        <v/>
      </c>
      <c r="G125" s="202" t="str">
        <f t="shared" si="37"/>
        <v/>
      </c>
      <c r="H125" s="42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68" t="str">
        <f>IF($B125="","",IF(ISERROR(MATCH($B125,リレー中男申込!$Q$14:$Q$255,0)),"","○"))</f>
        <v/>
      </c>
      <c r="AI125" s="68" t="str">
        <f>IF(ISERROR(MATCH($B125,リレー中男申込!$Q$14:$Q$205,0)),"",VLOOKUP(MATCH($B125,リレー中男申込!$Q$14:$Q$205,0),リレー中男申込!$N$14:$V$205,9))</f>
        <v/>
      </c>
      <c r="AK125" s="121" t="str">
        <f t="shared" si="22"/>
        <v/>
      </c>
      <c r="AN125" t="str">
        <f t="shared" si="23"/>
        <v/>
      </c>
      <c r="AO125" t="str">
        <f t="shared" si="24"/>
        <v/>
      </c>
      <c r="AP125" t="str">
        <f t="shared" si="25"/>
        <v/>
      </c>
      <c r="AQ125" t="str">
        <f t="shared" si="26"/>
        <v/>
      </c>
      <c r="AR125" t="str">
        <f t="shared" si="27"/>
        <v/>
      </c>
      <c r="AS125" t="str">
        <f t="shared" si="28"/>
        <v/>
      </c>
      <c r="AT125" t="str">
        <f t="shared" si="29"/>
        <v/>
      </c>
      <c r="AU125" t="str">
        <f t="shared" si="30"/>
        <v/>
      </c>
      <c r="AV125" t="str">
        <f t="shared" si="31"/>
        <v/>
      </c>
      <c r="AW125" t="str">
        <f t="shared" si="39"/>
        <v/>
      </c>
      <c r="AX125" t="str">
        <f t="shared" si="40"/>
        <v/>
      </c>
      <c r="AY125" t="str">
        <f t="shared" si="41"/>
        <v/>
      </c>
      <c r="AZ125" t="str">
        <f t="shared" si="42"/>
        <v/>
      </c>
      <c r="BA125" t="str">
        <f t="shared" si="43"/>
        <v/>
      </c>
    </row>
    <row r="126" spans="1:53">
      <c r="A126" s="39">
        <f t="shared" si="38"/>
        <v>118</v>
      </c>
      <c r="B126" s="51"/>
      <c r="C126" s="57"/>
      <c r="D126" s="50"/>
      <c r="E126" s="49"/>
      <c r="F126" s="80" t="str">
        <f>IF(B126="","",VLOOKUP(B126,中学校名!$B$3:$D$120,2,TRUE))</f>
        <v/>
      </c>
      <c r="G126" s="202" t="str">
        <f t="shared" si="37"/>
        <v/>
      </c>
      <c r="H126" s="42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68" t="str">
        <f>IF($B126="","",IF(ISERROR(MATCH($B126,リレー中男申込!$Q$14:$Q$255,0)),"","○"))</f>
        <v/>
      </c>
      <c r="AI126" s="68" t="str">
        <f>IF(ISERROR(MATCH($B126,リレー中男申込!$Q$14:$Q$205,0)),"",VLOOKUP(MATCH($B126,リレー中男申込!$Q$14:$Q$205,0),リレー中男申込!$N$14:$V$205,9))</f>
        <v/>
      </c>
      <c r="AK126" s="121" t="str">
        <f t="shared" si="22"/>
        <v/>
      </c>
      <c r="AN126" t="str">
        <f t="shared" si="23"/>
        <v/>
      </c>
      <c r="AO126" t="str">
        <f t="shared" si="24"/>
        <v/>
      </c>
      <c r="AP126" t="str">
        <f t="shared" si="25"/>
        <v/>
      </c>
      <c r="AQ126" t="str">
        <f t="shared" si="26"/>
        <v/>
      </c>
      <c r="AR126" t="str">
        <f t="shared" si="27"/>
        <v/>
      </c>
      <c r="AS126" t="str">
        <f t="shared" si="28"/>
        <v/>
      </c>
      <c r="AT126" t="str">
        <f t="shared" si="29"/>
        <v/>
      </c>
      <c r="AU126" t="str">
        <f t="shared" si="30"/>
        <v/>
      </c>
      <c r="AV126" t="str">
        <f t="shared" si="31"/>
        <v/>
      </c>
      <c r="AW126" t="str">
        <f t="shared" si="39"/>
        <v/>
      </c>
      <c r="AX126" t="str">
        <f t="shared" si="40"/>
        <v/>
      </c>
      <c r="AY126" t="str">
        <f t="shared" si="41"/>
        <v/>
      </c>
      <c r="AZ126" t="str">
        <f t="shared" si="42"/>
        <v/>
      </c>
      <c r="BA126" t="str">
        <f t="shared" si="43"/>
        <v/>
      </c>
    </row>
    <row r="127" spans="1:53">
      <c r="A127" s="39">
        <f t="shared" si="38"/>
        <v>119</v>
      </c>
      <c r="B127" s="51"/>
      <c r="C127" s="57"/>
      <c r="D127" s="50"/>
      <c r="E127" s="49"/>
      <c r="F127" s="80" t="str">
        <f>IF(B127="","",VLOOKUP(B127,中学校名!$B$3:$D$120,2,TRUE))</f>
        <v/>
      </c>
      <c r="G127" s="202" t="str">
        <f t="shared" si="37"/>
        <v/>
      </c>
      <c r="H127" s="42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68" t="str">
        <f>IF($B127="","",IF(ISERROR(MATCH($B127,リレー中男申込!$Q$14:$Q$255,0)),"","○"))</f>
        <v/>
      </c>
      <c r="AI127" s="68" t="str">
        <f>IF(ISERROR(MATCH($B127,リレー中男申込!$Q$14:$Q$205,0)),"",VLOOKUP(MATCH($B127,リレー中男申込!$Q$14:$Q$205,0),リレー中男申込!$N$14:$V$205,9))</f>
        <v/>
      </c>
      <c r="AK127" s="121" t="str">
        <f t="shared" si="22"/>
        <v/>
      </c>
      <c r="AN127" t="str">
        <f t="shared" si="23"/>
        <v/>
      </c>
      <c r="AO127" t="str">
        <f t="shared" si="24"/>
        <v/>
      </c>
      <c r="AP127" t="str">
        <f t="shared" si="25"/>
        <v/>
      </c>
      <c r="AQ127" t="str">
        <f t="shared" si="26"/>
        <v/>
      </c>
      <c r="AR127" t="str">
        <f t="shared" si="27"/>
        <v/>
      </c>
      <c r="AS127" t="str">
        <f t="shared" si="28"/>
        <v/>
      </c>
      <c r="AT127" t="str">
        <f t="shared" si="29"/>
        <v/>
      </c>
      <c r="AU127" t="str">
        <f t="shared" si="30"/>
        <v/>
      </c>
      <c r="AV127" t="str">
        <f t="shared" si="31"/>
        <v/>
      </c>
      <c r="AW127" t="str">
        <f t="shared" si="39"/>
        <v/>
      </c>
      <c r="AX127" t="str">
        <f t="shared" si="40"/>
        <v/>
      </c>
      <c r="AY127" t="str">
        <f t="shared" si="41"/>
        <v/>
      </c>
      <c r="AZ127" t="str">
        <f t="shared" si="42"/>
        <v/>
      </c>
      <c r="BA127" t="str">
        <f t="shared" si="43"/>
        <v/>
      </c>
    </row>
    <row r="128" spans="1:53">
      <c r="A128" s="39">
        <f t="shared" si="38"/>
        <v>120</v>
      </c>
      <c r="B128" s="59"/>
      <c r="C128" s="60"/>
      <c r="D128" s="61"/>
      <c r="E128" s="62"/>
      <c r="F128" s="82" t="str">
        <f>IF(B128="","",VLOOKUP(B128,中学校名!$B$3:$D$120,2,TRUE))</f>
        <v/>
      </c>
      <c r="G128" s="203" t="str">
        <f t="shared" si="37"/>
        <v/>
      </c>
      <c r="H128" s="69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1" t="str">
        <f>IF($B128="","",IF(ISERROR(MATCH($B128,リレー中男申込!$Q$14:$Q$255,0)),"","○"))</f>
        <v/>
      </c>
      <c r="AI128" s="71" t="str">
        <f>IF(ISERROR(MATCH($B128,リレー中男申込!$Q$14:$Q$205,0)),"",VLOOKUP(MATCH($B128,リレー中男申込!$Q$14:$Q$205,0),リレー中男申込!$N$14:$V$205,9))</f>
        <v/>
      </c>
      <c r="AK128" s="121" t="str">
        <f t="shared" si="22"/>
        <v/>
      </c>
      <c r="AN128" t="str">
        <f t="shared" si="23"/>
        <v/>
      </c>
      <c r="AO128" t="str">
        <f t="shared" si="24"/>
        <v/>
      </c>
      <c r="AP128" t="str">
        <f t="shared" si="25"/>
        <v/>
      </c>
      <c r="AQ128" t="str">
        <f t="shared" si="26"/>
        <v/>
      </c>
      <c r="AR128" t="str">
        <f t="shared" si="27"/>
        <v/>
      </c>
      <c r="AS128" t="str">
        <f t="shared" si="28"/>
        <v/>
      </c>
      <c r="AT128" t="str">
        <f t="shared" si="29"/>
        <v/>
      </c>
      <c r="AU128" t="str">
        <f t="shared" si="30"/>
        <v/>
      </c>
      <c r="AV128" t="str">
        <f t="shared" si="31"/>
        <v/>
      </c>
      <c r="AW128" t="str">
        <f t="shared" si="39"/>
        <v/>
      </c>
      <c r="AX128" t="str">
        <f t="shared" si="40"/>
        <v/>
      </c>
      <c r="AY128" t="str">
        <f t="shared" si="41"/>
        <v/>
      </c>
      <c r="AZ128" t="str">
        <f t="shared" si="42"/>
        <v/>
      </c>
      <c r="BA128" t="str">
        <f t="shared" si="43"/>
        <v/>
      </c>
    </row>
    <row r="129" spans="1:53">
      <c r="A129" s="39">
        <f t="shared" si="38"/>
        <v>121</v>
      </c>
      <c r="B129" s="54"/>
      <c r="C129" s="56"/>
      <c r="D129" s="48"/>
      <c r="E129" s="47"/>
      <c r="F129" s="79" t="str">
        <f>IF(B129="","",VLOOKUP(B129,中学校名!$B$3:$D$120,2,TRUE))</f>
        <v/>
      </c>
      <c r="G129" s="201" t="str">
        <f t="shared" si="37"/>
        <v/>
      </c>
      <c r="H129" s="40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67" t="str">
        <f>IF($B129="","",IF(ISERROR(MATCH($B129,リレー中男申込!$Q$14:$Q$255,0)),"","○"))</f>
        <v/>
      </c>
      <c r="AI129" s="67" t="str">
        <f>IF(ISERROR(MATCH($B129,リレー中男申込!$Q$14:$Q$205,0)),"",VLOOKUP(MATCH($B129,リレー中男申込!$Q$14:$Q$205,0),リレー中男申込!$N$14:$V$205,9))</f>
        <v/>
      </c>
      <c r="AK129" s="121" t="str">
        <f t="shared" si="22"/>
        <v/>
      </c>
      <c r="AN129" t="str">
        <f t="shared" si="23"/>
        <v/>
      </c>
      <c r="AO129" t="str">
        <f t="shared" si="24"/>
        <v/>
      </c>
      <c r="AP129" t="str">
        <f t="shared" si="25"/>
        <v/>
      </c>
      <c r="AQ129" t="str">
        <f t="shared" si="26"/>
        <v/>
      </c>
      <c r="AR129" t="str">
        <f t="shared" si="27"/>
        <v/>
      </c>
      <c r="AS129" t="str">
        <f t="shared" si="28"/>
        <v/>
      </c>
      <c r="AT129" t="str">
        <f t="shared" si="29"/>
        <v/>
      </c>
      <c r="AU129" t="str">
        <f t="shared" si="30"/>
        <v/>
      </c>
      <c r="AV129" t="str">
        <f t="shared" si="31"/>
        <v/>
      </c>
      <c r="AW129" t="str">
        <f t="shared" si="39"/>
        <v/>
      </c>
      <c r="AX129" t="str">
        <f t="shared" si="40"/>
        <v/>
      </c>
      <c r="AY129" t="str">
        <f t="shared" si="41"/>
        <v/>
      </c>
      <c r="AZ129" t="str">
        <f t="shared" si="42"/>
        <v/>
      </c>
      <c r="BA129" t="str">
        <f t="shared" si="43"/>
        <v/>
      </c>
    </row>
    <row r="130" spans="1:53">
      <c r="A130" s="39">
        <f t="shared" si="38"/>
        <v>122</v>
      </c>
      <c r="B130" s="51"/>
      <c r="C130" s="57"/>
      <c r="D130" s="50"/>
      <c r="E130" s="49"/>
      <c r="F130" s="80" t="str">
        <f>IF(B130="","",VLOOKUP(B130,中学校名!$B$3:$D$120,2,TRUE))</f>
        <v/>
      </c>
      <c r="G130" s="202" t="str">
        <f t="shared" si="37"/>
        <v/>
      </c>
      <c r="H130" s="42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68" t="str">
        <f>IF($B130="","",IF(ISERROR(MATCH($B130,リレー中男申込!$Q$14:$Q$255,0)),"","○"))</f>
        <v/>
      </c>
      <c r="AI130" s="68" t="str">
        <f>IF(ISERROR(MATCH($B130,リレー中男申込!$Q$14:$Q$205,0)),"",VLOOKUP(MATCH($B130,リレー中男申込!$Q$14:$Q$205,0),リレー中男申込!$N$14:$V$205,9))</f>
        <v/>
      </c>
      <c r="AK130" s="121" t="str">
        <f t="shared" si="22"/>
        <v/>
      </c>
      <c r="AN130" t="str">
        <f t="shared" si="23"/>
        <v/>
      </c>
      <c r="AO130" t="str">
        <f t="shared" si="24"/>
        <v/>
      </c>
      <c r="AP130" t="str">
        <f t="shared" si="25"/>
        <v/>
      </c>
      <c r="AQ130" t="str">
        <f t="shared" si="26"/>
        <v/>
      </c>
      <c r="AR130" t="str">
        <f t="shared" si="27"/>
        <v/>
      </c>
      <c r="AS130" t="str">
        <f t="shared" si="28"/>
        <v/>
      </c>
      <c r="AT130" t="str">
        <f t="shared" si="29"/>
        <v/>
      </c>
      <c r="AU130" t="str">
        <f t="shared" si="30"/>
        <v/>
      </c>
      <c r="AV130" t="str">
        <f t="shared" si="31"/>
        <v/>
      </c>
      <c r="AW130" t="str">
        <f t="shared" si="39"/>
        <v/>
      </c>
      <c r="AX130" t="str">
        <f t="shared" si="40"/>
        <v/>
      </c>
      <c r="AY130" t="str">
        <f t="shared" si="41"/>
        <v/>
      </c>
      <c r="AZ130" t="str">
        <f t="shared" si="42"/>
        <v/>
      </c>
      <c r="BA130" t="str">
        <f t="shared" si="43"/>
        <v/>
      </c>
    </row>
    <row r="131" spans="1:53">
      <c r="A131" s="39">
        <f t="shared" si="38"/>
        <v>123</v>
      </c>
      <c r="B131" s="51"/>
      <c r="C131" s="57"/>
      <c r="D131" s="50"/>
      <c r="E131" s="49"/>
      <c r="F131" s="80" t="str">
        <f>IF(B131="","",VLOOKUP(B131,中学校名!$B$3:$D$120,2,TRUE))</f>
        <v/>
      </c>
      <c r="G131" s="202" t="str">
        <f t="shared" si="37"/>
        <v/>
      </c>
      <c r="H131" s="42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68" t="str">
        <f>IF($B131="","",IF(ISERROR(MATCH($B131,リレー中男申込!$Q$14:$Q$255,0)),"","○"))</f>
        <v/>
      </c>
      <c r="AI131" s="68" t="str">
        <f>IF(ISERROR(MATCH($B131,リレー中男申込!$Q$14:$Q$205,0)),"",VLOOKUP(MATCH($B131,リレー中男申込!$Q$14:$Q$205,0),リレー中男申込!$N$14:$V$205,9))</f>
        <v/>
      </c>
      <c r="AK131" s="121" t="str">
        <f t="shared" si="22"/>
        <v/>
      </c>
      <c r="AN131" t="str">
        <f t="shared" si="23"/>
        <v/>
      </c>
      <c r="AO131" t="str">
        <f t="shared" si="24"/>
        <v/>
      </c>
      <c r="AP131" t="str">
        <f t="shared" si="25"/>
        <v/>
      </c>
      <c r="AQ131" t="str">
        <f t="shared" si="26"/>
        <v/>
      </c>
      <c r="AR131" t="str">
        <f t="shared" si="27"/>
        <v/>
      </c>
      <c r="AS131" t="str">
        <f t="shared" si="28"/>
        <v/>
      </c>
      <c r="AT131" t="str">
        <f t="shared" si="29"/>
        <v/>
      </c>
      <c r="AU131" t="str">
        <f t="shared" si="30"/>
        <v/>
      </c>
      <c r="AV131" t="str">
        <f t="shared" si="31"/>
        <v/>
      </c>
      <c r="AW131" t="str">
        <f t="shared" si="39"/>
        <v/>
      </c>
      <c r="AX131" t="str">
        <f t="shared" si="40"/>
        <v/>
      </c>
      <c r="AY131" t="str">
        <f t="shared" si="41"/>
        <v/>
      </c>
      <c r="AZ131" t="str">
        <f t="shared" si="42"/>
        <v/>
      </c>
      <c r="BA131" t="str">
        <f t="shared" si="43"/>
        <v/>
      </c>
    </row>
    <row r="132" spans="1:53">
      <c r="A132" s="39">
        <f t="shared" si="38"/>
        <v>124</v>
      </c>
      <c r="B132" s="51"/>
      <c r="C132" s="57"/>
      <c r="D132" s="50"/>
      <c r="E132" s="49"/>
      <c r="F132" s="80" t="str">
        <f>IF(B132="","",VLOOKUP(B132,中学校名!$B$3:$D$120,2,TRUE))</f>
        <v/>
      </c>
      <c r="G132" s="202" t="str">
        <f t="shared" si="37"/>
        <v/>
      </c>
      <c r="H132" s="42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68" t="str">
        <f>IF($B132="","",IF(ISERROR(MATCH($B132,リレー中男申込!$Q$14:$Q$255,0)),"","○"))</f>
        <v/>
      </c>
      <c r="AI132" s="68" t="str">
        <f>IF(ISERROR(MATCH($B132,リレー中男申込!$Q$14:$Q$205,0)),"",VLOOKUP(MATCH($B132,リレー中男申込!$Q$14:$Q$205,0),リレー中男申込!$N$14:$V$205,9))</f>
        <v/>
      </c>
      <c r="AK132" s="121" t="str">
        <f t="shared" si="22"/>
        <v/>
      </c>
      <c r="AN132" t="str">
        <f t="shared" si="23"/>
        <v/>
      </c>
      <c r="AO132" t="str">
        <f t="shared" si="24"/>
        <v/>
      </c>
      <c r="AP132" t="str">
        <f t="shared" si="25"/>
        <v/>
      </c>
      <c r="AQ132" t="str">
        <f t="shared" si="26"/>
        <v/>
      </c>
      <c r="AR132" t="str">
        <f t="shared" si="27"/>
        <v/>
      </c>
      <c r="AS132" t="str">
        <f t="shared" si="28"/>
        <v/>
      </c>
      <c r="AT132" t="str">
        <f t="shared" si="29"/>
        <v/>
      </c>
      <c r="AU132" t="str">
        <f t="shared" si="30"/>
        <v/>
      </c>
      <c r="AV132" t="str">
        <f t="shared" si="31"/>
        <v/>
      </c>
      <c r="AW132" t="str">
        <f t="shared" si="39"/>
        <v/>
      </c>
      <c r="AX132" t="str">
        <f t="shared" si="40"/>
        <v/>
      </c>
      <c r="AY132" t="str">
        <f t="shared" si="41"/>
        <v/>
      </c>
      <c r="AZ132" t="str">
        <f t="shared" si="42"/>
        <v/>
      </c>
      <c r="BA132" t="str">
        <f t="shared" si="43"/>
        <v/>
      </c>
    </row>
    <row r="133" spans="1:53">
      <c r="A133" s="39">
        <f t="shared" si="38"/>
        <v>125</v>
      </c>
      <c r="B133" s="51"/>
      <c r="C133" s="57"/>
      <c r="D133" s="50"/>
      <c r="E133" s="49"/>
      <c r="F133" s="80" t="str">
        <f>IF(B133="","",VLOOKUP(B133,中学校名!$B$3:$D$120,2,TRUE))</f>
        <v/>
      </c>
      <c r="G133" s="202" t="str">
        <f t="shared" si="37"/>
        <v/>
      </c>
      <c r="H133" s="42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68" t="str">
        <f>IF($B133="","",IF(ISERROR(MATCH($B133,リレー中男申込!$Q$14:$Q$255,0)),"","○"))</f>
        <v/>
      </c>
      <c r="AI133" s="68" t="str">
        <f>IF(ISERROR(MATCH($B133,リレー中男申込!$Q$14:$Q$205,0)),"",VLOOKUP(MATCH($B133,リレー中男申込!$Q$14:$Q$205,0),リレー中男申込!$N$14:$V$205,9))</f>
        <v/>
      </c>
      <c r="AK133" s="121" t="str">
        <f t="shared" si="22"/>
        <v/>
      </c>
      <c r="AN133" t="str">
        <f t="shared" si="23"/>
        <v/>
      </c>
      <c r="AO133" t="str">
        <f t="shared" si="24"/>
        <v/>
      </c>
      <c r="AP133" t="str">
        <f t="shared" si="25"/>
        <v/>
      </c>
      <c r="AQ133" t="str">
        <f t="shared" si="26"/>
        <v/>
      </c>
      <c r="AR133" t="str">
        <f t="shared" si="27"/>
        <v/>
      </c>
      <c r="AS133" t="str">
        <f t="shared" si="28"/>
        <v/>
      </c>
      <c r="AT133" t="str">
        <f t="shared" si="29"/>
        <v/>
      </c>
      <c r="AU133" t="str">
        <f t="shared" si="30"/>
        <v/>
      </c>
      <c r="AV133" t="str">
        <f t="shared" si="31"/>
        <v/>
      </c>
      <c r="AW133" t="str">
        <f t="shared" si="39"/>
        <v/>
      </c>
      <c r="AX133" t="str">
        <f t="shared" si="40"/>
        <v/>
      </c>
      <c r="AY133" t="str">
        <f t="shared" si="41"/>
        <v/>
      </c>
      <c r="AZ133" t="str">
        <f t="shared" si="42"/>
        <v/>
      </c>
      <c r="BA133" t="str">
        <f t="shared" si="43"/>
        <v/>
      </c>
    </row>
    <row r="134" spans="1:53">
      <c r="A134" s="39">
        <f t="shared" si="38"/>
        <v>126</v>
      </c>
      <c r="B134" s="51"/>
      <c r="C134" s="57"/>
      <c r="D134" s="50"/>
      <c r="E134" s="49"/>
      <c r="F134" s="80" t="str">
        <f>IF(B134="","",VLOOKUP(B134,中学校名!$B$3:$D$120,2,TRUE))</f>
        <v/>
      </c>
      <c r="G134" s="202" t="str">
        <f t="shared" si="37"/>
        <v/>
      </c>
      <c r="H134" s="42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68" t="str">
        <f>IF($B134="","",IF(ISERROR(MATCH($B134,リレー中男申込!$Q$14:$Q$255,0)),"","○"))</f>
        <v/>
      </c>
      <c r="AI134" s="68" t="str">
        <f>IF(ISERROR(MATCH($B134,リレー中男申込!$Q$14:$Q$205,0)),"",VLOOKUP(MATCH($B134,リレー中男申込!$Q$14:$Q$205,0),リレー中男申込!$N$14:$V$205,9))</f>
        <v/>
      </c>
      <c r="AK134" s="121" t="str">
        <f t="shared" si="22"/>
        <v/>
      </c>
      <c r="AN134" t="str">
        <f t="shared" si="23"/>
        <v/>
      </c>
      <c r="AO134" t="str">
        <f t="shared" si="24"/>
        <v/>
      </c>
      <c r="AP134" t="str">
        <f t="shared" si="25"/>
        <v/>
      </c>
      <c r="AQ134" t="str">
        <f t="shared" si="26"/>
        <v/>
      </c>
      <c r="AR134" t="str">
        <f t="shared" si="27"/>
        <v/>
      </c>
      <c r="AS134" t="str">
        <f t="shared" si="28"/>
        <v/>
      </c>
      <c r="AT134" t="str">
        <f t="shared" si="29"/>
        <v/>
      </c>
      <c r="AU134" t="str">
        <f t="shared" si="30"/>
        <v/>
      </c>
      <c r="AV134" t="str">
        <f t="shared" si="31"/>
        <v/>
      </c>
      <c r="AW134" t="str">
        <f t="shared" si="39"/>
        <v/>
      </c>
      <c r="AX134" t="str">
        <f t="shared" si="40"/>
        <v/>
      </c>
      <c r="AY134" t="str">
        <f t="shared" si="41"/>
        <v/>
      </c>
      <c r="AZ134" t="str">
        <f t="shared" si="42"/>
        <v/>
      </c>
      <c r="BA134" t="str">
        <f t="shared" si="43"/>
        <v/>
      </c>
    </row>
    <row r="135" spans="1:53">
      <c r="A135" s="39">
        <f t="shared" si="38"/>
        <v>127</v>
      </c>
      <c r="B135" s="51"/>
      <c r="C135" s="57"/>
      <c r="D135" s="50"/>
      <c r="E135" s="49"/>
      <c r="F135" s="80" t="str">
        <f>IF(B135="","",VLOOKUP(B135,中学校名!$B$3:$D$120,2,TRUE))</f>
        <v/>
      </c>
      <c r="G135" s="202" t="str">
        <f t="shared" si="37"/>
        <v/>
      </c>
      <c r="H135" s="42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68" t="str">
        <f>IF($B135="","",IF(ISERROR(MATCH($B135,リレー中男申込!$Q$14:$Q$255,0)),"","○"))</f>
        <v/>
      </c>
      <c r="AI135" s="68" t="str">
        <f>IF(ISERROR(MATCH($B135,リレー中男申込!$Q$14:$Q$205,0)),"",VLOOKUP(MATCH($B135,リレー中男申込!$Q$14:$Q$205,0),リレー中男申込!$N$14:$V$205,9))</f>
        <v/>
      </c>
      <c r="AK135" s="121" t="str">
        <f t="shared" si="22"/>
        <v/>
      </c>
      <c r="AN135" t="str">
        <f t="shared" si="23"/>
        <v/>
      </c>
      <c r="AO135" t="str">
        <f t="shared" si="24"/>
        <v/>
      </c>
      <c r="AP135" t="str">
        <f t="shared" si="25"/>
        <v/>
      </c>
      <c r="AQ135" t="str">
        <f t="shared" si="26"/>
        <v/>
      </c>
      <c r="AR135" t="str">
        <f t="shared" si="27"/>
        <v/>
      </c>
      <c r="AS135" t="str">
        <f t="shared" si="28"/>
        <v/>
      </c>
      <c r="AT135" t="str">
        <f t="shared" si="29"/>
        <v/>
      </c>
      <c r="AU135" t="str">
        <f t="shared" si="30"/>
        <v/>
      </c>
      <c r="AV135" t="str">
        <f t="shared" si="31"/>
        <v/>
      </c>
      <c r="AW135" t="str">
        <f t="shared" si="39"/>
        <v/>
      </c>
      <c r="AX135" t="str">
        <f t="shared" si="40"/>
        <v/>
      </c>
      <c r="AY135" t="str">
        <f t="shared" si="41"/>
        <v/>
      </c>
      <c r="AZ135" t="str">
        <f t="shared" si="42"/>
        <v/>
      </c>
      <c r="BA135" t="str">
        <f t="shared" si="43"/>
        <v/>
      </c>
    </row>
    <row r="136" spans="1:53">
      <c r="A136" s="39">
        <f t="shared" si="38"/>
        <v>128</v>
      </c>
      <c r="B136" s="51"/>
      <c r="C136" s="57"/>
      <c r="D136" s="50"/>
      <c r="E136" s="49"/>
      <c r="F136" s="80" t="str">
        <f>IF(B136="","",VLOOKUP(B136,中学校名!$B$3:$D$120,2,TRUE))</f>
        <v/>
      </c>
      <c r="G136" s="202" t="str">
        <f t="shared" si="37"/>
        <v/>
      </c>
      <c r="H136" s="42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68" t="str">
        <f>IF($B136="","",IF(ISERROR(MATCH($B136,リレー中男申込!$Q$14:$Q$255,0)),"","○"))</f>
        <v/>
      </c>
      <c r="AI136" s="68" t="str">
        <f>IF(ISERROR(MATCH($B136,リレー中男申込!$Q$14:$Q$205,0)),"",VLOOKUP(MATCH($B136,リレー中男申込!$Q$14:$Q$205,0),リレー中男申込!$N$14:$V$205,9))</f>
        <v/>
      </c>
      <c r="AK136" s="121" t="str">
        <f t="shared" ref="AK136:AK199" si="44">IF(COUNTIF(H136:AF136,"○")=0,"",COUNTIF(H136:AF136,"○"))</f>
        <v/>
      </c>
      <c r="AN136" t="str">
        <f t="shared" ref="AN136:AN199" si="45">IF(H136="○","１男１００ｍ．","")</f>
        <v/>
      </c>
      <c r="AO136" t="str">
        <f t="shared" ref="AO136:AO199" si="46">IF(J136="○","２男１００ｍ．","")</f>
        <v/>
      </c>
      <c r="AP136" t="str">
        <f t="shared" ref="AP136:AP199" si="47">IF(L136="○","３男１００ｍ．","")</f>
        <v/>
      </c>
      <c r="AQ136" t="str">
        <f t="shared" ref="AQ136:AQ199" si="48">IF(N136="○","全男２００ｍ．","")</f>
        <v/>
      </c>
      <c r="AR136" t="str">
        <f t="shared" ref="AR136:AR199" si="49">IF(P136="○","全男４００ｍ．","")</f>
        <v/>
      </c>
      <c r="AS136" t="str">
        <f t="shared" ref="AS136:AS199" si="50">IF(R136="○","全８００ｍ．","")</f>
        <v/>
      </c>
      <c r="AT136" t="str">
        <f t="shared" ref="AT136:AT199" si="51">IF(T136="○","全男１５００ｍ．","")</f>
        <v/>
      </c>
      <c r="AU136" t="str">
        <f t="shared" ref="AU136:AU199" si="52">IF(V136="○","全男３０００ｍ．","")</f>
        <v/>
      </c>
      <c r="AV136" t="str">
        <f t="shared" ref="AV136:AV199" si="53">IF(X136="○","全男１１０ｍＨ．","")</f>
        <v/>
      </c>
      <c r="AW136" t="str">
        <f t="shared" ref="AW136:AW167" si="54">IF(Z136="○","全男走高跳．","")</f>
        <v/>
      </c>
      <c r="AX136" t="str">
        <f t="shared" ref="AX136:AX167" si="55">IF(AB136="○","全男走幅跳．","")</f>
        <v/>
      </c>
      <c r="AY136" t="str">
        <f t="shared" ref="AY136:AY167" si="56">IF(AD136="○","全男砲丸投．","")</f>
        <v/>
      </c>
      <c r="AZ136" t="str">
        <f t="shared" ref="AZ136:AZ167" si="57">IF(AF136="○","全男ｼﾞｬﾍﾞﾘｯｸ．","")</f>
        <v/>
      </c>
      <c r="BA136" t="str">
        <f t="shared" ref="BA136:BA167" si="58">IF(AH136="○","全男400mR．","")</f>
        <v/>
      </c>
    </row>
    <row r="137" spans="1:53">
      <c r="A137" s="39">
        <f t="shared" si="38"/>
        <v>129</v>
      </c>
      <c r="B137" s="51"/>
      <c r="C137" s="57"/>
      <c r="D137" s="50"/>
      <c r="E137" s="49"/>
      <c r="F137" s="80" t="str">
        <f>IF(B137="","",VLOOKUP(B137,中学校名!$B$3:$D$120,2,TRUE))</f>
        <v/>
      </c>
      <c r="G137" s="202" t="str">
        <f t="shared" si="37"/>
        <v/>
      </c>
      <c r="H137" s="42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68" t="str">
        <f>IF($B137="","",IF(ISERROR(MATCH($B137,リレー中男申込!$Q$14:$Q$255,0)),"","○"))</f>
        <v/>
      </c>
      <c r="AI137" s="68" t="str">
        <f>IF(ISERROR(MATCH($B137,リレー中男申込!$Q$14:$Q$205,0)),"",VLOOKUP(MATCH($B137,リレー中男申込!$Q$14:$Q$205,0),リレー中男申込!$N$14:$V$205,9))</f>
        <v/>
      </c>
      <c r="AK137" s="121" t="str">
        <f t="shared" si="44"/>
        <v/>
      </c>
      <c r="AN137" t="str">
        <f t="shared" si="45"/>
        <v/>
      </c>
      <c r="AO137" t="str">
        <f t="shared" si="46"/>
        <v/>
      </c>
      <c r="AP137" t="str">
        <f t="shared" si="47"/>
        <v/>
      </c>
      <c r="AQ137" t="str">
        <f t="shared" si="48"/>
        <v/>
      </c>
      <c r="AR137" t="str">
        <f t="shared" si="49"/>
        <v/>
      </c>
      <c r="AS137" t="str">
        <f t="shared" si="50"/>
        <v/>
      </c>
      <c r="AT137" t="str">
        <f t="shared" si="51"/>
        <v/>
      </c>
      <c r="AU137" t="str">
        <f t="shared" si="52"/>
        <v/>
      </c>
      <c r="AV137" t="str">
        <f t="shared" si="53"/>
        <v/>
      </c>
      <c r="AW137" t="str">
        <f t="shared" si="54"/>
        <v/>
      </c>
      <c r="AX137" t="str">
        <f t="shared" si="55"/>
        <v/>
      </c>
      <c r="AY137" t="str">
        <f t="shared" si="56"/>
        <v/>
      </c>
      <c r="AZ137" t="str">
        <f t="shared" si="57"/>
        <v/>
      </c>
      <c r="BA137" t="str">
        <f t="shared" si="58"/>
        <v/>
      </c>
    </row>
    <row r="138" spans="1:53">
      <c r="A138" s="39">
        <f t="shared" si="38"/>
        <v>130</v>
      </c>
      <c r="B138" s="55"/>
      <c r="C138" s="58"/>
      <c r="D138" s="53"/>
      <c r="E138" s="52"/>
      <c r="F138" s="81" t="str">
        <f>IF(B138="","",VLOOKUP(B138,中学校名!$B$3:$D$120,2,TRUE))</f>
        <v/>
      </c>
      <c r="G138" s="205" t="str">
        <f t="shared" ref="G138:G201" si="59">T(AN138)&amp;T(AO138)&amp;T(AP138)&amp;T(AQ138)&amp;T(AR138)&amp;T(AS138)&amp;T(AT138)&amp;T(AU138)&amp;T(AV138)&amp;T(AW138)&amp;T(AX138)&amp;T(AY138)&amp;T(AZ138)&amp;T(BA138)</f>
        <v/>
      </c>
      <c r="H138" s="75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7" t="str">
        <f>IF($B138="","",IF(ISERROR(MATCH($B138,リレー中男申込!$Q$14:$Q$255,0)),"","○"))</f>
        <v/>
      </c>
      <c r="AI138" s="77" t="str">
        <f>IF(ISERROR(MATCH($B138,リレー中男申込!$Q$14:$Q$205,0)),"",VLOOKUP(MATCH($B138,リレー中男申込!$Q$14:$Q$205,0),リレー中男申込!$N$14:$V$205,9))</f>
        <v/>
      </c>
      <c r="AK138" s="121" t="str">
        <f t="shared" si="44"/>
        <v/>
      </c>
      <c r="AN138" t="str">
        <f t="shared" si="45"/>
        <v/>
      </c>
      <c r="AO138" t="str">
        <f t="shared" si="46"/>
        <v/>
      </c>
      <c r="AP138" t="str">
        <f t="shared" si="47"/>
        <v/>
      </c>
      <c r="AQ138" t="str">
        <f t="shared" si="48"/>
        <v/>
      </c>
      <c r="AR138" t="str">
        <f t="shared" si="49"/>
        <v/>
      </c>
      <c r="AS138" t="str">
        <f t="shared" si="50"/>
        <v/>
      </c>
      <c r="AT138" t="str">
        <f t="shared" si="51"/>
        <v/>
      </c>
      <c r="AU138" t="str">
        <f t="shared" si="52"/>
        <v/>
      </c>
      <c r="AV138" t="str">
        <f t="shared" si="53"/>
        <v/>
      </c>
      <c r="AW138" t="str">
        <f t="shared" si="54"/>
        <v/>
      </c>
      <c r="AX138" t="str">
        <f t="shared" si="55"/>
        <v/>
      </c>
      <c r="AY138" t="str">
        <f t="shared" si="56"/>
        <v/>
      </c>
      <c r="AZ138" t="str">
        <f t="shared" si="57"/>
        <v/>
      </c>
      <c r="BA138" t="str">
        <f t="shared" si="58"/>
        <v/>
      </c>
    </row>
    <row r="139" spans="1:53">
      <c r="A139" s="39">
        <f t="shared" ref="A139:A202" si="60">IF(COUNTIF($C$9:$C$208,C139)&gt;=2,$A$221,A138+1)</f>
        <v>131</v>
      </c>
      <c r="B139" s="63"/>
      <c r="C139" s="64"/>
      <c r="D139" s="65"/>
      <c r="E139" s="66"/>
      <c r="F139" s="83" t="str">
        <f>IF(B139="","",VLOOKUP(B139,中学校名!$B$3:$D$120,2,TRUE))</f>
        <v/>
      </c>
      <c r="G139" s="204" t="str">
        <f t="shared" si="59"/>
        <v/>
      </c>
      <c r="H139" s="72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4" t="str">
        <f>IF($B139="","",IF(ISERROR(MATCH($B139,リレー中男申込!$Q$14:$Q$255,0)),"","○"))</f>
        <v/>
      </c>
      <c r="AI139" s="74" t="str">
        <f>IF(ISERROR(MATCH($B139,リレー中男申込!$Q$14:$Q$205,0)),"",VLOOKUP(MATCH($B139,リレー中男申込!$Q$14:$Q$205,0),リレー中男申込!$N$14:$V$205,9))</f>
        <v/>
      </c>
      <c r="AK139" s="121" t="str">
        <f t="shared" si="44"/>
        <v/>
      </c>
      <c r="AN139" t="str">
        <f t="shared" si="45"/>
        <v/>
      </c>
      <c r="AO139" t="str">
        <f t="shared" si="46"/>
        <v/>
      </c>
      <c r="AP139" t="str">
        <f t="shared" si="47"/>
        <v/>
      </c>
      <c r="AQ139" t="str">
        <f t="shared" si="48"/>
        <v/>
      </c>
      <c r="AR139" t="str">
        <f t="shared" si="49"/>
        <v/>
      </c>
      <c r="AS139" t="str">
        <f t="shared" si="50"/>
        <v/>
      </c>
      <c r="AT139" t="str">
        <f t="shared" si="51"/>
        <v/>
      </c>
      <c r="AU139" t="str">
        <f t="shared" si="52"/>
        <v/>
      </c>
      <c r="AV139" t="str">
        <f t="shared" si="53"/>
        <v/>
      </c>
      <c r="AW139" t="str">
        <f t="shared" si="54"/>
        <v/>
      </c>
      <c r="AX139" t="str">
        <f t="shared" si="55"/>
        <v/>
      </c>
      <c r="AY139" t="str">
        <f t="shared" si="56"/>
        <v/>
      </c>
      <c r="AZ139" t="str">
        <f t="shared" si="57"/>
        <v/>
      </c>
      <c r="BA139" t="str">
        <f t="shared" si="58"/>
        <v/>
      </c>
    </row>
    <row r="140" spans="1:53">
      <c r="A140" s="39">
        <f t="shared" si="60"/>
        <v>132</v>
      </c>
      <c r="B140" s="51"/>
      <c r="C140" s="57"/>
      <c r="D140" s="50"/>
      <c r="E140" s="49"/>
      <c r="F140" s="80" t="str">
        <f>IF(B140="","",VLOOKUP(B140,中学校名!$B$3:$D$120,2,TRUE))</f>
        <v/>
      </c>
      <c r="G140" s="202" t="str">
        <f t="shared" si="59"/>
        <v/>
      </c>
      <c r="H140" s="42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68" t="str">
        <f>IF($B140="","",IF(ISERROR(MATCH($B140,リレー中男申込!$Q$14:$Q$255,0)),"","○"))</f>
        <v/>
      </c>
      <c r="AI140" s="68" t="str">
        <f>IF(ISERROR(MATCH($B140,リレー中男申込!$Q$14:$Q$205,0)),"",VLOOKUP(MATCH($B140,リレー中男申込!$Q$14:$Q$205,0),リレー中男申込!$N$14:$V$205,9))</f>
        <v/>
      </c>
      <c r="AK140" s="121" t="str">
        <f t="shared" si="44"/>
        <v/>
      </c>
      <c r="AN140" t="str">
        <f t="shared" si="45"/>
        <v/>
      </c>
      <c r="AO140" t="str">
        <f t="shared" si="46"/>
        <v/>
      </c>
      <c r="AP140" t="str">
        <f t="shared" si="47"/>
        <v/>
      </c>
      <c r="AQ140" t="str">
        <f t="shared" si="48"/>
        <v/>
      </c>
      <c r="AR140" t="str">
        <f t="shared" si="49"/>
        <v/>
      </c>
      <c r="AS140" t="str">
        <f t="shared" si="50"/>
        <v/>
      </c>
      <c r="AT140" t="str">
        <f t="shared" si="51"/>
        <v/>
      </c>
      <c r="AU140" t="str">
        <f t="shared" si="52"/>
        <v/>
      </c>
      <c r="AV140" t="str">
        <f t="shared" si="53"/>
        <v/>
      </c>
      <c r="AW140" t="str">
        <f t="shared" si="54"/>
        <v/>
      </c>
      <c r="AX140" t="str">
        <f t="shared" si="55"/>
        <v/>
      </c>
      <c r="AY140" t="str">
        <f t="shared" si="56"/>
        <v/>
      </c>
      <c r="AZ140" t="str">
        <f t="shared" si="57"/>
        <v/>
      </c>
      <c r="BA140" t="str">
        <f t="shared" si="58"/>
        <v/>
      </c>
    </row>
    <row r="141" spans="1:53">
      <c r="A141" s="39">
        <f t="shared" si="60"/>
        <v>133</v>
      </c>
      <c r="B141" s="51"/>
      <c r="C141" s="57"/>
      <c r="D141" s="50"/>
      <c r="E141" s="49"/>
      <c r="F141" s="80" t="str">
        <f>IF(B141="","",VLOOKUP(B141,中学校名!$B$3:$D$120,2,TRUE))</f>
        <v/>
      </c>
      <c r="G141" s="202" t="str">
        <f t="shared" si="59"/>
        <v/>
      </c>
      <c r="H141" s="42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68" t="str">
        <f>IF($B141="","",IF(ISERROR(MATCH($B141,リレー中男申込!$Q$14:$Q$255,0)),"","○"))</f>
        <v/>
      </c>
      <c r="AI141" s="68" t="str">
        <f>IF(ISERROR(MATCH($B141,リレー中男申込!$Q$14:$Q$205,0)),"",VLOOKUP(MATCH($B141,リレー中男申込!$Q$14:$Q$205,0),リレー中男申込!$N$14:$V$205,9))</f>
        <v/>
      </c>
      <c r="AK141" s="121" t="str">
        <f t="shared" si="44"/>
        <v/>
      </c>
      <c r="AN141" t="str">
        <f t="shared" si="45"/>
        <v/>
      </c>
      <c r="AO141" t="str">
        <f t="shared" si="46"/>
        <v/>
      </c>
      <c r="AP141" t="str">
        <f t="shared" si="47"/>
        <v/>
      </c>
      <c r="AQ141" t="str">
        <f t="shared" si="48"/>
        <v/>
      </c>
      <c r="AR141" t="str">
        <f t="shared" si="49"/>
        <v/>
      </c>
      <c r="AS141" t="str">
        <f t="shared" si="50"/>
        <v/>
      </c>
      <c r="AT141" t="str">
        <f t="shared" si="51"/>
        <v/>
      </c>
      <c r="AU141" t="str">
        <f t="shared" si="52"/>
        <v/>
      </c>
      <c r="AV141" t="str">
        <f t="shared" si="53"/>
        <v/>
      </c>
      <c r="AW141" t="str">
        <f t="shared" si="54"/>
        <v/>
      </c>
      <c r="AX141" t="str">
        <f t="shared" si="55"/>
        <v/>
      </c>
      <c r="AY141" t="str">
        <f t="shared" si="56"/>
        <v/>
      </c>
      <c r="AZ141" t="str">
        <f t="shared" si="57"/>
        <v/>
      </c>
      <c r="BA141" t="str">
        <f t="shared" si="58"/>
        <v/>
      </c>
    </row>
    <row r="142" spans="1:53">
      <c r="A142" s="39">
        <f t="shared" si="60"/>
        <v>134</v>
      </c>
      <c r="B142" s="51"/>
      <c r="C142" s="57"/>
      <c r="D142" s="50"/>
      <c r="E142" s="49"/>
      <c r="F142" s="80" t="str">
        <f>IF(B142="","",VLOOKUP(B142,中学校名!$B$3:$D$120,2,TRUE))</f>
        <v/>
      </c>
      <c r="G142" s="202" t="str">
        <f t="shared" si="59"/>
        <v/>
      </c>
      <c r="H142" s="42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68" t="str">
        <f>IF($B142="","",IF(ISERROR(MATCH($B142,リレー中男申込!$Q$14:$Q$255,0)),"","○"))</f>
        <v/>
      </c>
      <c r="AI142" s="68" t="str">
        <f>IF(ISERROR(MATCH($B142,リレー中男申込!$Q$14:$Q$205,0)),"",VLOOKUP(MATCH($B142,リレー中男申込!$Q$14:$Q$205,0),リレー中男申込!$N$14:$V$205,9))</f>
        <v/>
      </c>
      <c r="AK142" s="121" t="str">
        <f t="shared" si="44"/>
        <v/>
      </c>
      <c r="AN142" t="str">
        <f t="shared" si="45"/>
        <v/>
      </c>
      <c r="AO142" t="str">
        <f t="shared" si="46"/>
        <v/>
      </c>
      <c r="AP142" t="str">
        <f t="shared" si="47"/>
        <v/>
      </c>
      <c r="AQ142" t="str">
        <f t="shared" si="48"/>
        <v/>
      </c>
      <c r="AR142" t="str">
        <f t="shared" si="49"/>
        <v/>
      </c>
      <c r="AS142" t="str">
        <f t="shared" si="50"/>
        <v/>
      </c>
      <c r="AT142" t="str">
        <f t="shared" si="51"/>
        <v/>
      </c>
      <c r="AU142" t="str">
        <f t="shared" si="52"/>
        <v/>
      </c>
      <c r="AV142" t="str">
        <f t="shared" si="53"/>
        <v/>
      </c>
      <c r="AW142" t="str">
        <f t="shared" si="54"/>
        <v/>
      </c>
      <c r="AX142" t="str">
        <f t="shared" si="55"/>
        <v/>
      </c>
      <c r="AY142" t="str">
        <f t="shared" si="56"/>
        <v/>
      </c>
      <c r="AZ142" t="str">
        <f t="shared" si="57"/>
        <v/>
      </c>
      <c r="BA142" t="str">
        <f t="shared" si="58"/>
        <v/>
      </c>
    </row>
    <row r="143" spans="1:53">
      <c r="A143" s="39">
        <f t="shared" si="60"/>
        <v>135</v>
      </c>
      <c r="B143" s="51"/>
      <c r="C143" s="57"/>
      <c r="D143" s="50"/>
      <c r="E143" s="49"/>
      <c r="F143" s="80" t="str">
        <f>IF(B143="","",VLOOKUP(B143,中学校名!$B$3:$D$120,2,TRUE))</f>
        <v/>
      </c>
      <c r="G143" s="202" t="str">
        <f t="shared" si="59"/>
        <v/>
      </c>
      <c r="H143" s="42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68" t="str">
        <f>IF($B143="","",IF(ISERROR(MATCH($B143,リレー中男申込!$Q$14:$Q$255,0)),"","○"))</f>
        <v/>
      </c>
      <c r="AI143" s="68" t="str">
        <f>IF(ISERROR(MATCH($B143,リレー中男申込!$Q$14:$Q$205,0)),"",VLOOKUP(MATCH($B143,リレー中男申込!$Q$14:$Q$205,0),リレー中男申込!$N$14:$V$205,9))</f>
        <v/>
      </c>
      <c r="AK143" s="121" t="str">
        <f t="shared" si="44"/>
        <v/>
      </c>
      <c r="AN143" t="str">
        <f t="shared" si="45"/>
        <v/>
      </c>
      <c r="AO143" t="str">
        <f t="shared" si="46"/>
        <v/>
      </c>
      <c r="AP143" t="str">
        <f t="shared" si="47"/>
        <v/>
      </c>
      <c r="AQ143" t="str">
        <f t="shared" si="48"/>
        <v/>
      </c>
      <c r="AR143" t="str">
        <f t="shared" si="49"/>
        <v/>
      </c>
      <c r="AS143" t="str">
        <f t="shared" si="50"/>
        <v/>
      </c>
      <c r="AT143" t="str">
        <f t="shared" si="51"/>
        <v/>
      </c>
      <c r="AU143" t="str">
        <f t="shared" si="52"/>
        <v/>
      </c>
      <c r="AV143" t="str">
        <f t="shared" si="53"/>
        <v/>
      </c>
      <c r="AW143" t="str">
        <f t="shared" si="54"/>
        <v/>
      </c>
      <c r="AX143" t="str">
        <f t="shared" si="55"/>
        <v/>
      </c>
      <c r="AY143" t="str">
        <f t="shared" si="56"/>
        <v/>
      </c>
      <c r="AZ143" t="str">
        <f t="shared" si="57"/>
        <v/>
      </c>
      <c r="BA143" t="str">
        <f t="shared" si="58"/>
        <v/>
      </c>
    </row>
    <row r="144" spans="1:53">
      <c r="A144" s="39">
        <f t="shared" si="60"/>
        <v>136</v>
      </c>
      <c r="B144" s="51"/>
      <c r="C144" s="57"/>
      <c r="D144" s="50"/>
      <c r="E144" s="49"/>
      <c r="F144" s="80" t="str">
        <f>IF(B144="","",VLOOKUP(B144,中学校名!$B$3:$D$120,2,TRUE))</f>
        <v/>
      </c>
      <c r="G144" s="202" t="str">
        <f t="shared" si="59"/>
        <v/>
      </c>
      <c r="H144" s="42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68" t="str">
        <f>IF($B144="","",IF(ISERROR(MATCH($B144,リレー中男申込!$Q$14:$Q$255,0)),"","○"))</f>
        <v/>
      </c>
      <c r="AI144" s="68" t="str">
        <f>IF(ISERROR(MATCH($B144,リレー中男申込!$Q$14:$Q$205,0)),"",VLOOKUP(MATCH($B144,リレー中男申込!$Q$14:$Q$205,0),リレー中男申込!$N$14:$V$205,9))</f>
        <v/>
      </c>
      <c r="AK144" s="121" t="str">
        <f t="shared" si="44"/>
        <v/>
      </c>
      <c r="AN144" t="str">
        <f t="shared" si="45"/>
        <v/>
      </c>
      <c r="AO144" t="str">
        <f t="shared" si="46"/>
        <v/>
      </c>
      <c r="AP144" t="str">
        <f t="shared" si="47"/>
        <v/>
      </c>
      <c r="AQ144" t="str">
        <f t="shared" si="48"/>
        <v/>
      </c>
      <c r="AR144" t="str">
        <f t="shared" si="49"/>
        <v/>
      </c>
      <c r="AS144" t="str">
        <f t="shared" si="50"/>
        <v/>
      </c>
      <c r="AT144" t="str">
        <f t="shared" si="51"/>
        <v/>
      </c>
      <c r="AU144" t="str">
        <f t="shared" si="52"/>
        <v/>
      </c>
      <c r="AV144" t="str">
        <f t="shared" si="53"/>
        <v/>
      </c>
      <c r="AW144" t="str">
        <f t="shared" si="54"/>
        <v/>
      </c>
      <c r="AX144" t="str">
        <f t="shared" si="55"/>
        <v/>
      </c>
      <c r="AY144" t="str">
        <f t="shared" si="56"/>
        <v/>
      </c>
      <c r="AZ144" t="str">
        <f t="shared" si="57"/>
        <v/>
      </c>
      <c r="BA144" t="str">
        <f t="shared" si="58"/>
        <v/>
      </c>
    </row>
    <row r="145" spans="1:53">
      <c r="A145" s="39">
        <f t="shared" si="60"/>
        <v>137</v>
      </c>
      <c r="B145" s="51"/>
      <c r="C145" s="57"/>
      <c r="D145" s="50"/>
      <c r="E145" s="49"/>
      <c r="F145" s="80" t="str">
        <f>IF(B145="","",VLOOKUP(B145,中学校名!$B$3:$D$120,2,TRUE))</f>
        <v/>
      </c>
      <c r="G145" s="202" t="str">
        <f t="shared" si="59"/>
        <v/>
      </c>
      <c r="H145" s="42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68" t="str">
        <f>IF($B145="","",IF(ISERROR(MATCH($B145,リレー中男申込!$Q$14:$Q$255,0)),"","○"))</f>
        <v/>
      </c>
      <c r="AI145" s="68" t="str">
        <f>IF(ISERROR(MATCH($B145,リレー中男申込!$Q$14:$Q$205,0)),"",VLOOKUP(MATCH($B145,リレー中男申込!$Q$14:$Q$205,0),リレー中男申込!$N$14:$V$205,9))</f>
        <v/>
      </c>
      <c r="AK145" s="121" t="str">
        <f t="shared" si="44"/>
        <v/>
      </c>
      <c r="AN145" t="str">
        <f t="shared" si="45"/>
        <v/>
      </c>
      <c r="AO145" t="str">
        <f t="shared" si="46"/>
        <v/>
      </c>
      <c r="AP145" t="str">
        <f t="shared" si="47"/>
        <v/>
      </c>
      <c r="AQ145" t="str">
        <f t="shared" si="48"/>
        <v/>
      </c>
      <c r="AR145" t="str">
        <f t="shared" si="49"/>
        <v/>
      </c>
      <c r="AS145" t="str">
        <f t="shared" si="50"/>
        <v/>
      </c>
      <c r="AT145" t="str">
        <f t="shared" si="51"/>
        <v/>
      </c>
      <c r="AU145" t="str">
        <f t="shared" si="52"/>
        <v/>
      </c>
      <c r="AV145" t="str">
        <f t="shared" si="53"/>
        <v/>
      </c>
      <c r="AW145" t="str">
        <f t="shared" si="54"/>
        <v/>
      </c>
      <c r="AX145" t="str">
        <f t="shared" si="55"/>
        <v/>
      </c>
      <c r="AY145" t="str">
        <f t="shared" si="56"/>
        <v/>
      </c>
      <c r="AZ145" t="str">
        <f t="shared" si="57"/>
        <v/>
      </c>
      <c r="BA145" t="str">
        <f t="shared" si="58"/>
        <v/>
      </c>
    </row>
    <row r="146" spans="1:53">
      <c r="A146" s="39">
        <f t="shared" si="60"/>
        <v>138</v>
      </c>
      <c r="B146" s="51"/>
      <c r="C146" s="57"/>
      <c r="D146" s="50"/>
      <c r="E146" s="49"/>
      <c r="F146" s="80" t="str">
        <f>IF(B146="","",VLOOKUP(B146,中学校名!$B$3:$D$120,2,TRUE))</f>
        <v/>
      </c>
      <c r="G146" s="202" t="str">
        <f t="shared" si="59"/>
        <v/>
      </c>
      <c r="H146" s="42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68" t="str">
        <f>IF($B146="","",IF(ISERROR(MATCH($B146,リレー中男申込!$Q$14:$Q$255,0)),"","○"))</f>
        <v/>
      </c>
      <c r="AI146" s="68" t="str">
        <f>IF(ISERROR(MATCH($B146,リレー中男申込!$Q$14:$Q$205,0)),"",VLOOKUP(MATCH($B146,リレー中男申込!$Q$14:$Q$205,0),リレー中男申込!$N$14:$V$205,9))</f>
        <v/>
      </c>
      <c r="AK146" s="121" t="str">
        <f t="shared" si="44"/>
        <v/>
      </c>
      <c r="AN146" t="str">
        <f t="shared" si="45"/>
        <v/>
      </c>
      <c r="AO146" t="str">
        <f t="shared" si="46"/>
        <v/>
      </c>
      <c r="AP146" t="str">
        <f t="shared" si="47"/>
        <v/>
      </c>
      <c r="AQ146" t="str">
        <f t="shared" si="48"/>
        <v/>
      </c>
      <c r="AR146" t="str">
        <f t="shared" si="49"/>
        <v/>
      </c>
      <c r="AS146" t="str">
        <f t="shared" si="50"/>
        <v/>
      </c>
      <c r="AT146" t="str">
        <f t="shared" si="51"/>
        <v/>
      </c>
      <c r="AU146" t="str">
        <f t="shared" si="52"/>
        <v/>
      </c>
      <c r="AV146" t="str">
        <f t="shared" si="53"/>
        <v/>
      </c>
      <c r="AW146" t="str">
        <f t="shared" si="54"/>
        <v/>
      </c>
      <c r="AX146" t="str">
        <f t="shared" si="55"/>
        <v/>
      </c>
      <c r="AY146" t="str">
        <f t="shared" si="56"/>
        <v/>
      </c>
      <c r="AZ146" t="str">
        <f t="shared" si="57"/>
        <v/>
      </c>
      <c r="BA146" t="str">
        <f t="shared" si="58"/>
        <v/>
      </c>
    </row>
    <row r="147" spans="1:53">
      <c r="A147" s="39">
        <f t="shared" si="60"/>
        <v>139</v>
      </c>
      <c r="B147" s="51"/>
      <c r="C147" s="57"/>
      <c r="D147" s="50"/>
      <c r="E147" s="49"/>
      <c r="F147" s="80" t="str">
        <f>IF(B147="","",VLOOKUP(B147,中学校名!$B$3:$D$120,2,TRUE))</f>
        <v/>
      </c>
      <c r="G147" s="202" t="str">
        <f t="shared" si="59"/>
        <v/>
      </c>
      <c r="H147" s="42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68" t="str">
        <f>IF($B147="","",IF(ISERROR(MATCH($B147,リレー中男申込!$Q$14:$Q$255,0)),"","○"))</f>
        <v/>
      </c>
      <c r="AI147" s="68" t="str">
        <f>IF(ISERROR(MATCH($B147,リレー中男申込!$Q$14:$Q$205,0)),"",VLOOKUP(MATCH($B147,リレー中男申込!$Q$14:$Q$205,0),リレー中男申込!$N$14:$V$205,9))</f>
        <v/>
      </c>
      <c r="AK147" s="121" t="str">
        <f t="shared" si="44"/>
        <v/>
      </c>
      <c r="AN147" t="str">
        <f t="shared" si="45"/>
        <v/>
      </c>
      <c r="AO147" t="str">
        <f t="shared" si="46"/>
        <v/>
      </c>
      <c r="AP147" t="str">
        <f t="shared" si="47"/>
        <v/>
      </c>
      <c r="AQ147" t="str">
        <f t="shared" si="48"/>
        <v/>
      </c>
      <c r="AR147" t="str">
        <f t="shared" si="49"/>
        <v/>
      </c>
      <c r="AS147" t="str">
        <f t="shared" si="50"/>
        <v/>
      </c>
      <c r="AT147" t="str">
        <f t="shared" si="51"/>
        <v/>
      </c>
      <c r="AU147" t="str">
        <f t="shared" si="52"/>
        <v/>
      </c>
      <c r="AV147" t="str">
        <f t="shared" si="53"/>
        <v/>
      </c>
      <c r="AW147" t="str">
        <f t="shared" si="54"/>
        <v/>
      </c>
      <c r="AX147" t="str">
        <f t="shared" si="55"/>
        <v/>
      </c>
      <c r="AY147" t="str">
        <f t="shared" si="56"/>
        <v/>
      </c>
      <c r="AZ147" t="str">
        <f t="shared" si="57"/>
        <v/>
      </c>
      <c r="BA147" t="str">
        <f t="shared" si="58"/>
        <v/>
      </c>
    </row>
    <row r="148" spans="1:53">
      <c r="A148" s="39">
        <f t="shared" si="60"/>
        <v>140</v>
      </c>
      <c r="B148" s="59"/>
      <c r="C148" s="60"/>
      <c r="D148" s="61"/>
      <c r="E148" s="62"/>
      <c r="F148" s="82" t="str">
        <f>IF(B148="","",VLOOKUP(B148,中学校名!$B$3:$D$120,2,TRUE))</f>
        <v/>
      </c>
      <c r="G148" s="203" t="str">
        <f t="shared" si="59"/>
        <v/>
      </c>
      <c r="H148" s="69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1" t="str">
        <f>IF($B148="","",IF(ISERROR(MATCH($B148,リレー中男申込!$Q$14:$Q$255,0)),"","○"))</f>
        <v/>
      </c>
      <c r="AI148" s="71" t="str">
        <f>IF(ISERROR(MATCH($B148,リレー中男申込!$Q$14:$Q$205,0)),"",VLOOKUP(MATCH($B148,リレー中男申込!$Q$14:$Q$205,0),リレー中男申込!$N$14:$V$205,9))</f>
        <v/>
      </c>
      <c r="AK148" s="121" t="str">
        <f t="shared" si="44"/>
        <v/>
      </c>
      <c r="AN148" t="str">
        <f t="shared" si="45"/>
        <v/>
      </c>
      <c r="AO148" t="str">
        <f t="shared" si="46"/>
        <v/>
      </c>
      <c r="AP148" t="str">
        <f t="shared" si="47"/>
        <v/>
      </c>
      <c r="AQ148" t="str">
        <f t="shared" si="48"/>
        <v/>
      </c>
      <c r="AR148" t="str">
        <f t="shared" si="49"/>
        <v/>
      </c>
      <c r="AS148" t="str">
        <f t="shared" si="50"/>
        <v/>
      </c>
      <c r="AT148" t="str">
        <f t="shared" si="51"/>
        <v/>
      </c>
      <c r="AU148" t="str">
        <f t="shared" si="52"/>
        <v/>
      </c>
      <c r="AV148" t="str">
        <f t="shared" si="53"/>
        <v/>
      </c>
      <c r="AW148" t="str">
        <f t="shared" si="54"/>
        <v/>
      </c>
      <c r="AX148" t="str">
        <f t="shared" si="55"/>
        <v/>
      </c>
      <c r="AY148" t="str">
        <f t="shared" si="56"/>
        <v/>
      </c>
      <c r="AZ148" t="str">
        <f t="shared" si="57"/>
        <v/>
      </c>
      <c r="BA148" t="str">
        <f t="shared" si="58"/>
        <v/>
      </c>
    </row>
    <row r="149" spans="1:53">
      <c r="A149" s="39">
        <f t="shared" si="60"/>
        <v>141</v>
      </c>
      <c r="B149" s="54"/>
      <c r="C149" s="56"/>
      <c r="D149" s="48"/>
      <c r="E149" s="47"/>
      <c r="F149" s="79" t="str">
        <f>IF(B149="","",VLOOKUP(B149,中学校名!$B$3:$D$120,2,TRUE))</f>
        <v/>
      </c>
      <c r="G149" s="201" t="str">
        <f t="shared" si="59"/>
        <v/>
      </c>
      <c r="H149" s="40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67" t="str">
        <f>IF($B149="","",IF(ISERROR(MATCH($B149,リレー中男申込!$Q$14:$Q$255,0)),"","○"))</f>
        <v/>
      </c>
      <c r="AI149" s="67" t="str">
        <f>IF(ISERROR(MATCH($B149,リレー中男申込!$Q$14:$Q$205,0)),"",VLOOKUP(MATCH($B149,リレー中男申込!$Q$14:$Q$205,0),リレー中男申込!$N$14:$V$205,9))</f>
        <v/>
      </c>
      <c r="AK149" s="121" t="str">
        <f t="shared" si="44"/>
        <v/>
      </c>
      <c r="AN149" t="str">
        <f t="shared" si="45"/>
        <v/>
      </c>
      <c r="AO149" t="str">
        <f t="shared" si="46"/>
        <v/>
      </c>
      <c r="AP149" t="str">
        <f t="shared" si="47"/>
        <v/>
      </c>
      <c r="AQ149" t="str">
        <f t="shared" si="48"/>
        <v/>
      </c>
      <c r="AR149" t="str">
        <f t="shared" si="49"/>
        <v/>
      </c>
      <c r="AS149" t="str">
        <f t="shared" si="50"/>
        <v/>
      </c>
      <c r="AT149" t="str">
        <f t="shared" si="51"/>
        <v/>
      </c>
      <c r="AU149" t="str">
        <f t="shared" si="52"/>
        <v/>
      </c>
      <c r="AV149" t="str">
        <f t="shared" si="53"/>
        <v/>
      </c>
      <c r="AW149" t="str">
        <f t="shared" si="54"/>
        <v/>
      </c>
      <c r="AX149" t="str">
        <f t="shared" si="55"/>
        <v/>
      </c>
      <c r="AY149" t="str">
        <f t="shared" si="56"/>
        <v/>
      </c>
      <c r="AZ149" t="str">
        <f t="shared" si="57"/>
        <v/>
      </c>
      <c r="BA149" t="str">
        <f t="shared" si="58"/>
        <v/>
      </c>
    </row>
    <row r="150" spans="1:53">
      <c r="A150" s="39">
        <f t="shared" si="60"/>
        <v>142</v>
      </c>
      <c r="B150" s="51"/>
      <c r="C150" s="57"/>
      <c r="D150" s="50"/>
      <c r="E150" s="49"/>
      <c r="F150" s="80" t="str">
        <f>IF(B150="","",VLOOKUP(B150,中学校名!$B$3:$D$120,2,TRUE))</f>
        <v/>
      </c>
      <c r="G150" s="202" t="str">
        <f t="shared" si="59"/>
        <v/>
      </c>
      <c r="H150" s="42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68" t="str">
        <f>IF($B150="","",IF(ISERROR(MATCH($B150,リレー中男申込!$Q$14:$Q$255,0)),"","○"))</f>
        <v/>
      </c>
      <c r="AI150" s="68" t="str">
        <f>IF(ISERROR(MATCH($B150,リレー中男申込!$Q$14:$Q$205,0)),"",VLOOKUP(MATCH($B150,リレー中男申込!$Q$14:$Q$205,0),リレー中男申込!$N$14:$V$205,9))</f>
        <v/>
      </c>
      <c r="AK150" s="121" t="str">
        <f t="shared" si="44"/>
        <v/>
      </c>
      <c r="AN150" t="str">
        <f t="shared" si="45"/>
        <v/>
      </c>
      <c r="AO150" t="str">
        <f t="shared" si="46"/>
        <v/>
      </c>
      <c r="AP150" t="str">
        <f t="shared" si="47"/>
        <v/>
      </c>
      <c r="AQ150" t="str">
        <f t="shared" si="48"/>
        <v/>
      </c>
      <c r="AR150" t="str">
        <f t="shared" si="49"/>
        <v/>
      </c>
      <c r="AS150" t="str">
        <f t="shared" si="50"/>
        <v/>
      </c>
      <c r="AT150" t="str">
        <f t="shared" si="51"/>
        <v/>
      </c>
      <c r="AU150" t="str">
        <f t="shared" si="52"/>
        <v/>
      </c>
      <c r="AV150" t="str">
        <f t="shared" si="53"/>
        <v/>
      </c>
      <c r="AW150" t="str">
        <f t="shared" si="54"/>
        <v/>
      </c>
      <c r="AX150" t="str">
        <f t="shared" si="55"/>
        <v/>
      </c>
      <c r="AY150" t="str">
        <f t="shared" si="56"/>
        <v/>
      </c>
      <c r="AZ150" t="str">
        <f t="shared" si="57"/>
        <v/>
      </c>
      <c r="BA150" t="str">
        <f t="shared" si="58"/>
        <v/>
      </c>
    </row>
    <row r="151" spans="1:53">
      <c r="A151" s="39">
        <f t="shared" si="60"/>
        <v>143</v>
      </c>
      <c r="B151" s="51"/>
      <c r="C151" s="57"/>
      <c r="D151" s="50"/>
      <c r="E151" s="49"/>
      <c r="F151" s="80" t="str">
        <f>IF(B151="","",VLOOKUP(B151,中学校名!$B$3:$D$120,2,TRUE))</f>
        <v/>
      </c>
      <c r="G151" s="202" t="str">
        <f t="shared" si="59"/>
        <v/>
      </c>
      <c r="H151" s="42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68" t="str">
        <f>IF($B151="","",IF(ISERROR(MATCH($B151,リレー中男申込!$Q$14:$Q$255,0)),"","○"))</f>
        <v/>
      </c>
      <c r="AI151" s="68" t="str">
        <f>IF(ISERROR(MATCH($B151,リレー中男申込!$Q$14:$Q$205,0)),"",VLOOKUP(MATCH($B151,リレー中男申込!$Q$14:$Q$205,0),リレー中男申込!$N$14:$V$205,9))</f>
        <v/>
      </c>
      <c r="AK151" s="121" t="str">
        <f t="shared" si="44"/>
        <v/>
      </c>
      <c r="AN151" t="str">
        <f t="shared" si="45"/>
        <v/>
      </c>
      <c r="AO151" t="str">
        <f t="shared" si="46"/>
        <v/>
      </c>
      <c r="AP151" t="str">
        <f t="shared" si="47"/>
        <v/>
      </c>
      <c r="AQ151" t="str">
        <f t="shared" si="48"/>
        <v/>
      </c>
      <c r="AR151" t="str">
        <f t="shared" si="49"/>
        <v/>
      </c>
      <c r="AS151" t="str">
        <f t="shared" si="50"/>
        <v/>
      </c>
      <c r="AT151" t="str">
        <f t="shared" si="51"/>
        <v/>
      </c>
      <c r="AU151" t="str">
        <f t="shared" si="52"/>
        <v/>
      </c>
      <c r="AV151" t="str">
        <f t="shared" si="53"/>
        <v/>
      </c>
      <c r="AW151" t="str">
        <f t="shared" si="54"/>
        <v/>
      </c>
      <c r="AX151" t="str">
        <f t="shared" si="55"/>
        <v/>
      </c>
      <c r="AY151" t="str">
        <f t="shared" si="56"/>
        <v/>
      </c>
      <c r="AZ151" t="str">
        <f t="shared" si="57"/>
        <v/>
      </c>
      <c r="BA151" t="str">
        <f t="shared" si="58"/>
        <v/>
      </c>
    </row>
    <row r="152" spans="1:53">
      <c r="A152" s="39">
        <f t="shared" si="60"/>
        <v>144</v>
      </c>
      <c r="B152" s="51"/>
      <c r="C152" s="57"/>
      <c r="D152" s="50"/>
      <c r="E152" s="49"/>
      <c r="F152" s="80" t="str">
        <f>IF(B152="","",VLOOKUP(B152,中学校名!$B$3:$D$120,2,TRUE))</f>
        <v/>
      </c>
      <c r="G152" s="202" t="str">
        <f t="shared" si="59"/>
        <v/>
      </c>
      <c r="H152" s="42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68" t="str">
        <f>IF($B152="","",IF(ISERROR(MATCH($B152,リレー中男申込!$Q$14:$Q$255,0)),"","○"))</f>
        <v/>
      </c>
      <c r="AI152" s="68" t="str">
        <f>IF(ISERROR(MATCH($B152,リレー中男申込!$Q$14:$Q$205,0)),"",VLOOKUP(MATCH($B152,リレー中男申込!$Q$14:$Q$205,0),リレー中男申込!$N$14:$V$205,9))</f>
        <v/>
      </c>
      <c r="AK152" s="121" t="str">
        <f t="shared" si="44"/>
        <v/>
      </c>
      <c r="AN152" t="str">
        <f t="shared" si="45"/>
        <v/>
      </c>
      <c r="AO152" t="str">
        <f t="shared" si="46"/>
        <v/>
      </c>
      <c r="AP152" t="str">
        <f t="shared" si="47"/>
        <v/>
      </c>
      <c r="AQ152" t="str">
        <f t="shared" si="48"/>
        <v/>
      </c>
      <c r="AR152" t="str">
        <f t="shared" si="49"/>
        <v/>
      </c>
      <c r="AS152" t="str">
        <f t="shared" si="50"/>
        <v/>
      </c>
      <c r="AT152" t="str">
        <f t="shared" si="51"/>
        <v/>
      </c>
      <c r="AU152" t="str">
        <f t="shared" si="52"/>
        <v/>
      </c>
      <c r="AV152" t="str">
        <f t="shared" si="53"/>
        <v/>
      </c>
      <c r="AW152" t="str">
        <f t="shared" si="54"/>
        <v/>
      </c>
      <c r="AX152" t="str">
        <f t="shared" si="55"/>
        <v/>
      </c>
      <c r="AY152" t="str">
        <f t="shared" si="56"/>
        <v/>
      </c>
      <c r="AZ152" t="str">
        <f t="shared" si="57"/>
        <v/>
      </c>
      <c r="BA152" t="str">
        <f t="shared" si="58"/>
        <v/>
      </c>
    </row>
    <row r="153" spans="1:53">
      <c r="A153" s="39">
        <f t="shared" si="60"/>
        <v>145</v>
      </c>
      <c r="B153" s="51"/>
      <c r="C153" s="57"/>
      <c r="D153" s="50"/>
      <c r="E153" s="49"/>
      <c r="F153" s="80" t="str">
        <f>IF(B153="","",VLOOKUP(B153,中学校名!$B$3:$D$120,2,TRUE))</f>
        <v/>
      </c>
      <c r="G153" s="202" t="str">
        <f t="shared" si="59"/>
        <v/>
      </c>
      <c r="H153" s="42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68" t="str">
        <f>IF($B153="","",IF(ISERROR(MATCH($B153,リレー中男申込!$Q$14:$Q$255,0)),"","○"))</f>
        <v/>
      </c>
      <c r="AI153" s="68" t="str">
        <f>IF(ISERROR(MATCH($B153,リレー中男申込!$Q$14:$Q$205,0)),"",VLOOKUP(MATCH($B153,リレー中男申込!$Q$14:$Q$205,0),リレー中男申込!$N$14:$V$205,9))</f>
        <v/>
      </c>
      <c r="AK153" s="121" t="str">
        <f t="shared" si="44"/>
        <v/>
      </c>
      <c r="AN153" t="str">
        <f t="shared" si="45"/>
        <v/>
      </c>
      <c r="AO153" t="str">
        <f t="shared" si="46"/>
        <v/>
      </c>
      <c r="AP153" t="str">
        <f t="shared" si="47"/>
        <v/>
      </c>
      <c r="AQ153" t="str">
        <f t="shared" si="48"/>
        <v/>
      </c>
      <c r="AR153" t="str">
        <f t="shared" si="49"/>
        <v/>
      </c>
      <c r="AS153" t="str">
        <f t="shared" si="50"/>
        <v/>
      </c>
      <c r="AT153" t="str">
        <f t="shared" si="51"/>
        <v/>
      </c>
      <c r="AU153" t="str">
        <f t="shared" si="52"/>
        <v/>
      </c>
      <c r="AV153" t="str">
        <f t="shared" si="53"/>
        <v/>
      </c>
      <c r="AW153" t="str">
        <f t="shared" si="54"/>
        <v/>
      </c>
      <c r="AX153" t="str">
        <f t="shared" si="55"/>
        <v/>
      </c>
      <c r="AY153" t="str">
        <f t="shared" si="56"/>
        <v/>
      </c>
      <c r="AZ153" t="str">
        <f t="shared" si="57"/>
        <v/>
      </c>
      <c r="BA153" t="str">
        <f t="shared" si="58"/>
        <v/>
      </c>
    </row>
    <row r="154" spans="1:53">
      <c r="A154" s="39">
        <f t="shared" si="60"/>
        <v>146</v>
      </c>
      <c r="B154" s="51"/>
      <c r="C154" s="57"/>
      <c r="D154" s="50"/>
      <c r="E154" s="49"/>
      <c r="F154" s="80" t="str">
        <f>IF(B154="","",VLOOKUP(B154,中学校名!$B$3:$D$120,2,TRUE))</f>
        <v/>
      </c>
      <c r="G154" s="202" t="str">
        <f t="shared" si="59"/>
        <v/>
      </c>
      <c r="H154" s="42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68" t="str">
        <f>IF($B154="","",IF(ISERROR(MATCH($B154,リレー中男申込!$Q$14:$Q$255,0)),"","○"))</f>
        <v/>
      </c>
      <c r="AI154" s="68" t="str">
        <f>IF(ISERROR(MATCH($B154,リレー中男申込!$Q$14:$Q$205,0)),"",VLOOKUP(MATCH($B154,リレー中男申込!$Q$14:$Q$205,0),リレー中男申込!$N$14:$V$205,9))</f>
        <v/>
      </c>
      <c r="AK154" s="121" t="str">
        <f t="shared" si="44"/>
        <v/>
      </c>
      <c r="AN154" t="str">
        <f t="shared" si="45"/>
        <v/>
      </c>
      <c r="AO154" t="str">
        <f t="shared" si="46"/>
        <v/>
      </c>
      <c r="AP154" t="str">
        <f t="shared" si="47"/>
        <v/>
      </c>
      <c r="AQ154" t="str">
        <f t="shared" si="48"/>
        <v/>
      </c>
      <c r="AR154" t="str">
        <f t="shared" si="49"/>
        <v/>
      </c>
      <c r="AS154" t="str">
        <f t="shared" si="50"/>
        <v/>
      </c>
      <c r="AT154" t="str">
        <f t="shared" si="51"/>
        <v/>
      </c>
      <c r="AU154" t="str">
        <f t="shared" si="52"/>
        <v/>
      </c>
      <c r="AV154" t="str">
        <f t="shared" si="53"/>
        <v/>
      </c>
      <c r="AW154" t="str">
        <f t="shared" si="54"/>
        <v/>
      </c>
      <c r="AX154" t="str">
        <f t="shared" si="55"/>
        <v/>
      </c>
      <c r="AY154" t="str">
        <f t="shared" si="56"/>
        <v/>
      </c>
      <c r="AZ154" t="str">
        <f t="shared" si="57"/>
        <v/>
      </c>
      <c r="BA154" t="str">
        <f t="shared" si="58"/>
        <v/>
      </c>
    </row>
    <row r="155" spans="1:53">
      <c r="A155" s="39">
        <f t="shared" si="60"/>
        <v>147</v>
      </c>
      <c r="B155" s="51"/>
      <c r="C155" s="57"/>
      <c r="D155" s="50"/>
      <c r="E155" s="49"/>
      <c r="F155" s="80" t="str">
        <f>IF(B155="","",VLOOKUP(B155,中学校名!$B$3:$D$120,2,TRUE))</f>
        <v/>
      </c>
      <c r="G155" s="202" t="str">
        <f t="shared" si="59"/>
        <v/>
      </c>
      <c r="H155" s="42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68" t="str">
        <f>IF($B155="","",IF(ISERROR(MATCH($B155,リレー中男申込!$Q$14:$Q$255,0)),"","○"))</f>
        <v/>
      </c>
      <c r="AI155" s="68" t="str">
        <f>IF(ISERROR(MATCH($B155,リレー中男申込!$Q$14:$Q$205,0)),"",VLOOKUP(MATCH($B155,リレー中男申込!$Q$14:$Q$205,0),リレー中男申込!$N$14:$V$205,9))</f>
        <v/>
      </c>
      <c r="AK155" s="121" t="str">
        <f t="shared" si="44"/>
        <v/>
      </c>
      <c r="AN155" t="str">
        <f t="shared" si="45"/>
        <v/>
      </c>
      <c r="AO155" t="str">
        <f t="shared" si="46"/>
        <v/>
      </c>
      <c r="AP155" t="str">
        <f t="shared" si="47"/>
        <v/>
      </c>
      <c r="AQ155" t="str">
        <f t="shared" si="48"/>
        <v/>
      </c>
      <c r="AR155" t="str">
        <f t="shared" si="49"/>
        <v/>
      </c>
      <c r="AS155" t="str">
        <f t="shared" si="50"/>
        <v/>
      </c>
      <c r="AT155" t="str">
        <f t="shared" si="51"/>
        <v/>
      </c>
      <c r="AU155" t="str">
        <f t="shared" si="52"/>
        <v/>
      </c>
      <c r="AV155" t="str">
        <f t="shared" si="53"/>
        <v/>
      </c>
      <c r="AW155" t="str">
        <f t="shared" si="54"/>
        <v/>
      </c>
      <c r="AX155" t="str">
        <f t="shared" si="55"/>
        <v/>
      </c>
      <c r="AY155" t="str">
        <f t="shared" si="56"/>
        <v/>
      </c>
      <c r="AZ155" t="str">
        <f t="shared" si="57"/>
        <v/>
      </c>
      <c r="BA155" t="str">
        <f t="shared" si="58"/>
        <v/>
      </c>
    </row>
    <row r="156" spans="1:53">
      <c r="A156" s="39">
        <f t="shared" si="60"/>
        <v>148</v>
      </c>
      <c r="B156" s="51"/>
      <c r="C156" s="57"/>
      <c r="D156" s="50"/>
      <c r="E156" s="49"/>
      <c r="F156" s="80" t="str">
        <f>IF(B156="","",VLOOKUP(B156,中学校名!$B$3:$D$120,2,TRUE))</f>
        <v/>
      </c>
      <c r="G156" s="202" t="str">
        <f t="shared" si="59"/>
        <v/>
      </c>
      <c r="H156" s="42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68" t="str">
        <f>IF($B156="","",IF(ISERROR(MATCH($B156,リレー中男申込!$Q$14:$Q$255,0)),"","○"))</f>
        <v/>
      </c>
      <c r="AI156" s="68" t="str">
        <f>IF(ISERROR(MATCH($B156,リレー中男申込!$Q$14:$Q$205,0)),"",VLOOKUP(MATCH($B156,リレー中男申込!$Q$14:$Q$205,0),リレー中男申込!$N$14:$V$205,9))</f>
        <v/>
      </c>
      <c r="AK156" s="121" t="str">
        <f t="shared" si="44"/>
        <v/>
      </c>
      <c r="AN156" t="str">
        <f t="shared" si="45"/>
        <v/>
      </c>
      <c r="AO156" t="str">
        <f t="shared" si="46"/>
        <v/>
      </c>
      <c r="AP156" t="str">
        <f t="shared" si="47"/>
        <v/>
      </c>
      <c r="AQ156" t="str">
        <f t="shared" si="48"/>
        <v/>
      </c>
      <c r="AR156" t="str">
        <f t="shared" si="49"/>
        <v/>
      </c>
      <c r="AS156" t="str">
        <f t="shared" si="50"/>
        <v/>
      </c>
      <c r="AT156" t="str">
        <f t="shared" si="51"/>
        <v/>
      </c>
      <c r="AU156" t="str">
        <f t="shared" si="52"/>
        <v/>
      </c>
      <c r="AV156" t="str">
        <f t="shared" si="53"/>
        <v/>
      </c>
      <c r="AW156" t="str">
        <f t="shared" si="54"/>
        <v/>
      </c>
      <c r="AX156" t="str">
        <f t="shared" si="55"/>
        <v/>
      </c>
      <c r="AY156" t="str">
        <f t="shared" si="56"/>
        <v/>
      </c>
      <c r="AZ156" t="str">
        <f t="shared" si="57"/>
        <v/>
      </c>
      <c r="BA156" t="str">
        <f t="shared" si="58"/>
        <v/>
      </c>
    </row>
    <row r="157" spans="1:53">
      <c r="A157" s="39">
        <f t="shared" si="60"/>
        <v>149</v>
      </c>
      <c r="B157" s="51"/>
      <c r="C157" s="57"/>
      <c r="D157" s="50"/>
      <c r="E157" s="49"/>
      <c r="F157" s="80" t="str">
        <f>IF(B157="","",VLOOKUP(B157,中学校名!$B$3:$D$120,2,TRUE))</f>
        <v/>
      </c>
      <c r="G157" s="202" t="str">
        <f t="shared" si="59"/>
        <v/>
      </c>
      <c r="H157" s="42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68" t="str">
        <f>IF($B157="","",IF(ISERROR(MATCH($B157,リレー中男申込!$Q$14:$Q$255,0)),"","○"))</f>
        <v/>
      </c>
      <c r="AI157" s="68" t="str">
        <f>IF(ISERROR(MATCH($B157,リレー中男申込!$Q$14:$Q$205,0)),"",VLOOKUP(MATCH($B157,リレー中男申込!$Q$14:$Q$205,0),リレー中男申込!$N$14:$V$205,9))</f>
        <v/>
      </c>
      <c r="AK157" s="121" t="str">
        <f t="shared" si="44"/>
        <v/>
      </c>
      <c r="AN157" t="str">
        <f t="shared" si="45"/>
        <v/>
      </c>
      <c r="AO157" t="str">
        <f t="shared" si="46"/>
        <v/>
      </c>
      <c r="AP157" t="str">
        <f t="shared" si="47"/>
        <v/>
      </c>
      <c r="AQ157" t="str">
        <f t="shared" si="48"/>
        <v/>
      </c>
      <c r="AR157" t="str">
        <f t="shared" si="49"/>
        <v/>
      </c>
      <c r="AS157" t="str">
        <f t="shared" si="50"/>
        <v/>
      </c>
      <c r="AT157" t="str">
        <f t="shared" si="51"/>
        <v/>
      </c>
      <c r="AU157" t="str">
        <f t="shared" si="52"/>
        <v/>
      </c>
      <c r="AV157" t="str">
        <f t="shared" si="53"/>
        <v/>
      </c>
      <c r="AW157" t="str">
        <f t="shared" si="54"/>
        <v/>
      </c>
      <c r="AX157" t="str">
        <f t="shared" si="55"/>
        <v/>
      </c>
      <c r="AY157" t="str">
        <f t="shared" si="56"/>
        <v/>
      </c>
      <c r="AZ157" t="str">
        <f t="shared" si="57"/>
        <v/>
      </c>
      <c r="BA157" t="str">
        <f t="shared" si="58"/>
        <v/>
      </c>
    </row>
    <row r="158" spans="1:53">
      <c r="A158" s="39">
        <f t="shared" si="60"/>
        <v>150</v>
      </c>
      <c r="B158" s="55"/>
      <c r="C158" s="58"/>
      <c r="D158" s="53"/>
      <c r="E158" s="52"/>
      <c r="F158" s="81" t="str">
        <f>IF(B158="","",VLOOKUP(B158,中学校名!$B$3:$D$120,2,TRUE))</f>
        <v/>
      </c>
      <c r="G158" s="205" t="str">
        <f t="shared" si="59"/>
        <v/>
      </c>
      <c r="H158" s="75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7" t="str">
        <f>IF($B158="","",IF(ISERROR(MATCH($B158,リレー中男申込!$Q$14:$Q$255,0)),"","○"))</f>
        <v/>
      </c>
      <c r="AI158" s="77" t="str">
        <f>IF(ISERROR(MATCH($B158,リレー中男申込!$Q$14:$Q$205,0)),"",VLOOKUP(MATCH($B158,リレー中男申込!$Q$14:$Q$205,0),リレー中男申込!$N$14:$V$205,9))</f>
        <v/>
      </c>
      <c r="AK158" s="121" t="str">
        <f t="shared" si="44"/>
        <v/>
      </c>
      <c r="AN158" t="str">
        <f t="shared" si="45"/>
        <v/>
      </c>
      <c r="AO158" t="str">
        <f t="shared" si="46"/>
        <v/>
      </c>
      <c r="AP158" t="str">
        <f t="shared" si="47"/>
        <v/>
      </c>
      <c r="AQ158" t="str">
        <f t="shared" si="48"/>
        <v/>
      </c>
      <c r="AR158" t="str">
        <f t="shared" si="49"/>
        <v/>
      </c>
      <c r="AS158" t="str">
        <f t="shared" si="50"/>
        <v/>
      </c>
      <c r="AT158" t="str">
        <f t="shared" si="51"/>
        <v/>
      </c>
      <c r="AU158" t="str">
        <f t="shared" si="52"/>
        <v/>
      </c>
      <c r="AV158" t="str">
        <f t="shared" si="53"/>
        <v/>
      </c>
      <c r="AW158" t="str">
        <f t="shared" si="54"/>
        <v/>
      </c>
      <c r="AX158" t="str">
        <f t="shared" si="55"/>
        <v/>
      </c>
      <c r="AY158" t="str">
        <f t="shared" si="56"/>
        <v/>
      </c>
      <c r="AZ158" t="str">
        <f t="shared" si="57"/>
        <v/>
      </c>
      <c r="BA158" t="str">
        <f t="shared" si="58"/>
        <v/>
      </c>
    </row>
    <row r="159" spans="1:53">
      <c r="A159" s="39">
        <f t="shared" si="60"/>
        <v>151</v>
      </c>
      <c r="B159" s="63"/>
      <c r="C159" s="64"/>
      <c r="D159" s="65"/>
      <c r="E159" s="66"/>
      <c r="F159" s="83" t="str">
        <f>IF(B159="","",VLOOKUP(B159,中学校名!$B$3:$D$120,2,TRUE))</f>
        <v/>
      </c>
      <c r="G159" s="204" t="str">
        <f t="shared" si="59"/>
        <v/>
      </c>
      <c r="H159" s="72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4" t="str">
        <f>IF($B159="","",IF(ISERROR(MATCH($B159,リレー中男申込!$Q$14:$Q$255,0)),"","○"))</f>
        <v/>
      </c>
      <c r="AI159" s="74" t="str">
        <f>IF(ISERROR(MATCH($B159,リレー中男申込!$Q$14:$Q$205,0)),"",VLOOKUP(MATCH($B159,リレー中男申込!$Q$14:$Q$205,0),リレー中男申込!$N$14:$V$205,9))</f>
        <v/>
      </c>
      <c r="AK159" s="121" t="str">
        <f t="shared" si="44"/>
        <v/>
      </c>
      <c r="AN159" t="str">
        <f t="shared" si="45"/>
        <v/>
      </c>
      <c r="AO159" t="str">
        <f t="shared" si="46"/>
        <v/>
      </c>
      <c r="AP159" t="str">
        <f t="shared" si="47"/>
        <v/>
      </c>
      <c r="AQ159" t="str">
        <f t="shared" si="48"/>
        <v/>
      </c>
      <c r="AR159" t="str">
        <f t="shared" si="49"/>
        <v/>
      </c>
      <c r="AS159" t="str">
        <f t="shared" si="50"/>
        <v/>
      </c>
      <c r="AT159" t="str">
        <f t="shared" si="51"/>
        <v/>
      </c>
      <c r="AU159" t="str">
        <f t="shared" si="52"/>
        <v/>
      </c>
      <c r="AV159" t="str">
        <f t="shared" si="53"/>
        <v/>
      </c>
      <c r="AW159" t="str">
        <f t="shared" si="54"/>
        <v/>
      </c>
      <c r="AX159" t="str">
        <f t="shared" si="55"/>
        <v/>
      </c>
      <c r="AY159" t="str">
        <f t="shared" si="56"/>
        <v/>
      </c>
      <c r="AZ159" t="str">
        <f t="shared" si="57"/>
        <v/>
      </c>
      <c r="BA159" t="str">
        <f t="shared" si="58"/>
        <v/>
      </c>
    </row>
    <row r="160" spans="1:53">
      <c r="A160" s="39">
        <f t="shared" si="60"/>
        <v>152</v>
      </c>
      <c r="B160" s="51"/>
      <c r="C160" s="57"/>
      <c r="D160" s="50"/>
      <c r="E160" s="49"/>
      <c r="F160" s="80" t="str">
        <f>IF(B160="","",VLOOKUP(B160,中学校名!$B$3:$D$120,2,TRUE))</f>
        <v/>
      </c>
      <c r="G160" s="202" t="str">
        <f t="shared" si="59"/>
        <v/>
      </c>
      <c r="H160" s="42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68" t="str">
        <f>IF($B160="","",IF(ISERROR(MATCH($B160,リレー中男申込!$Q$14:$Q$255,0)),"","○"))</f>
        <v/>
      </c>
      <c r="AI160" s="68" t="str">
        <f>IF(ISERROR(MATCH($B160,リレー中男申込!$Q$14:$Q$205,0)),"",VLOOKUP(MATCH($B160,リレー中男申込!$Q$14:$Q$205,0),リレー中男申込!$N$14:$V$205,9))</f>
        <v/>
      </c>
      <c r="AK160" s="121" t="str">
        <f t="shared" si="44"/>
        <v/>
      </c>
      <c r="AN160" t="str">
        <f t="shared" si="45"/>
        <v/>
      </c>
      <c r="AO160" t="str">
        <f t="shared" si="46"/>
        <v/>
      </c>
      <c r="AP160" t="str">
        <f t="shared" si="47"/>
        <v/>
      </c>
      <c r="AQ160" t="str">
        <f t="shared" si="48"/>
        <v/>
      </c>
      <c r="AR160" t="str">
        <f t="shared" si="49"/>
        <v/>
      </c>
      <c r="AS160" t="str">
        <f t="shared" si="50"/>
        <v/>
      </c>
      <c r="AT160" t="str">
        <f t="shared" si="51"/>
        <v/>
      </c>
      <c r="AU160" t="str">
        <f t="shared" si="52"/>
        <v/>
      </c>
      <c r="AV160" t="str">
        <f t="shared" si="53"/>
        <v/>
      </c>
      <c r="AW160" t="str">
        <f t="shared" si="54"/>
        <v/>
      </c>
      <c r="AX160" t="str">
        <f t="shared" si="55"/>
        <v/>
      </c>
      <c r="AY160" t="str">
        <f t="shared" si="56"/>
        <v/>
      </c>
      <c r="AZ160" t="str">
        <f t="shared" si="57"/>
        <v/>
      </c>
      <c r="BA160" t="str">
        <f t="shared" si="58"/>
        <v/>
      </c>
    </row>
    <row r="161" spans="1:53">
      <c r="A161" s="39">
        <f t="shared" si="60"/>
        <v>153</v>
      </c>
      <c r="B161" s="51"/>
      <c r="C161" s="57"/>
      <c r="D161" s="50"/>
      <c r="E161" s="49"/>
      <c r="F161" s="80" t="str">
        <f>IF(B161="","",VLOOKUP(B161,中学校名!$B$3:$D$120,2,TRUE))</f>
        <v/>
      </c>
      <c r="G161" s="202" t="str">
        <f t="shared" si="59"/>
        <v/>
      </c>
      <c r="H161" s="42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68" t="str">
        <f>IF($B161="","",IF(ISERROR(MATCH($B161,リレー中男申込!$Q$14:$Q$255,0)),"","○"))</f>
        <v/>
      </c>
      <c r="AI161" s="68" t="str">
        <f>IF(ISERROR(MATCH($B161,リレー中男申込!$Q$14:$Q$205,0)),"",VLOOKUP(MATCH($B161,リレー中男申込!$Q$14:$Q$205,0),リレー中男申込!$N$14:$V$205,9))</f>
        <v/>
      </c>
      <c r="AK161" s="121" t="str">
        <f t="shared" si="44"/>
        <v/>
      </c>
      <c r="AN161" t="str">
        <f t="shared" si="45"/>
        <v/>
      </c>
      <c r="AO161" t="str">
        <f t="shared" si="46"/>
        <v/>
      </c>
      <c r="AP161" t="str">
        <f t="shared" si="47"/>
        <v/>
      </c>
      <c r="AQ161" t="str">
        <f t="shared" si="48"/>
        <v/>
      </c>
      <c r="AR161" t="str">
        <f t="shared" si="49"/>
        <v/>
      </c>
      <c r="AS161" t="str">
        <f t="shared" si="50"/>
        <v/>
      </c>
      <c r="AT161" t="str">
        <f t="shared" si="51"/>
        <v/>
      </c>
      <c r="AU161" t="str">
        <f t="shared" si="52"/>
        <v/>
      </c>
      <c r="AV161" t="str">
        <f t="shared" si="53"/>
        <v/>
      </c>
      <c r="AW161" t="str">
        <f t="shared" si="54"/>
        <v/>
      </c>
      <c r="AX161" t="str">
        <f t="shared" si="55"/>
        <v/>
      </c>
      <c r="AY161" t="str">
        <f t="shared" si="56"/>
        <v/>
      </c>
      <c r="AZ161" t="str">
        <f t="shared" si="57"/>
        <v/>
      </c>
      <c r="BA161" t="str">
        <f t="shared" si="58"/>
        <v/>
      </c>
    </row>
    <row r="162" spans="1:53">
      <c r="A162" s="39">
        <f t="shared" si="60"/>
        <v>154</v>
      </c>
      <c r="B162" s="51"/>
      <c r="C162" s="57"/>
      <c r="D162" s="50"/>
      <c r="E162" s="49"/>
      <c r="F162" s="80" t="str">
        <f>IF(B162="","",VLOOKUP(B162,中学校名!$B$3:$D$120,2,TRUE))</f>
        <v/>
      </c>
      <c r="G162" s="202" t="str">
        <f t="shared" si="59"/>
        <v/>
      </c>
      <c r="H162" s="42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68" t="str">
        <f>IF($B162="","",IF(ISERROR(MATCH($B162,リレー中男申込!$Q$14:$Q$255,0)),"","○"))</f>
        <v/>
      </c>
      <c r="AI162" s="68" t="str">
        <f>IF(ISERROR(MATCH($B162,リレー中男申込!$Q$14:$Q$205,0)),"",VLOOKUP(MATCH($B162,リレー中男申込!$Q$14:$Q$205,0),リレー中男申込!$N$14:$V$205,9))</f>
        <v/>
      </c>
      <c r="AK162" s="121" t="str">
        <f t="shared" si="44"/>
        <v/>
      </c>
      <c r="AN162" t="str">
        <f t="shared" si="45"/>
        <v/>
      </c>
      <c r="AO162" t="str">
        <f t="shared" si="46"/>
        <v/>
      </c>
      <c r="AP162" t="str">
        <f t="shared" si="47"/>
        <v/>
      </c>
      <c r="AQ162" t="str">
        <f t="shared" si="48"/>
        <v/>
      </c>
      <c r="AR162" t="str">
        <f t="shared" si="49"/>
        <v/>
      </c>
      <c r="AS162" t="str">
        <f t="shared" si="50"/>
        <v/>
      </c>
      <c r="AT162" t="str">
        <f t="shared" si="51"/>
        <v/>
      </c>
      <c r="AU162" t="str">
        <f t="shared" si="52"/>
        <v/>
      </c>
      <c r="AV162" t="str">
        <f t="shared" si="53"/>
        <v/>
      </c>
      <c r="AW162" t="str">
        <f t="shared" si="54"/>
        <v/>
      </c>
      <c r="AX162" t="str">
        <f t="shared" si="55"/>
        <v/>
      </c>
      <c r="AY162" t="str">
        <f t="shared" si="56"/>
        <v/>
      </c>
      <c r="AZ162" t="str">
        <f t="shared" si="57"/>
        <v/>
      </c>
      <c r="BA162" t="str">
        <f t="shared" si="58"/>
        <v/>
      </c>
    </row>
    <row r="163" spans="1:53">
      <c r="A163" s="39">
        <f t="shared" si="60"/>
        <v>155</v>
      </c>
      <c r="B163" s="51"/>
      <c r="C163" s="57"/>
      <c r="D163" s="50"/>
      <c r="E163" s="49"/>
      <c r="F163" s="80" t="str">
        <f>IF(B163="","",VLOOKUP(B163,中学校名!$B$3:$D$120,2,TRUE))</f>
        <v/>
      </c>
      <c r="G163" s="202" t="str">
        <f t="shared" si="59"/>
        <v/>
      </c>
      <c r="H163" s="42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68" t="str">
        <f>IF($B163="","",IF(ISERROR(MATCH($B163,リレー中男申込!$Q$14:$Q$255,0)),"","○"))</f>
        <v/>
      </c>
      <c r="AI163" s="68" t="str">
        <f>IF(ISERROR(MATCH($B163,リレー中男申込!$Q$14:$Q$205,0)),"",VLOOKUP(MATCH($B163,リレー中男申込!$Q$14:$Q$205,0),リレー中男申込!$N$14:$V$205,9))</f>
        <v/>
      </c>
      <c r="AK163" s="121" t="str">
        <f t="shared" si="44"/>
        <v/>
      </c>
      <c r="AN163" t="str">
        <f t="shared" si="45"/>
        <v/>
      </c>
      <c r="AO163" t="str">
        <f t="shared" si="46"/>
        <v/>
      </c>
      <c r="AP163" t="str">
        <f t="shared" si="47"/>
        <v/>
      </c>
      <c r="AQ163" t="str">
        <f t="shared" si="48"/>
        <v/>
      </c>
      <c r="AR163" t="str">
        <f t="shared" si="49"/>
        <v/>
      </c>
      <c r="AS163" t="str">
        <f t="shared" si="50"/>
        <v/>
      </c>
      <c r="AT163" t="str">
        <f t="shared" si="51"/>
        <v/>
      </c>
      <c r="AU163" t="str">
        <f t="shared" si="52"/>
        <v/>
      </c>
      <c r="AV163" t="str">
        <f t="shared" si="53"/>
        <v/>
      </c>
      <c r="AW163" t="str">
        <f t="shared" si="54"/>
        <v/>
      </c>
      <c r="AX163" t="str">
        <f t="shared" si="55"/>
        <v/>
      </c>
      <c r="AY163" t="str">
        <f t="shared" si="56"/>
        <v/>
      </c>
      <c r="AZ163" t="str">
        <f t="shared" si="57"/>
        <v/>
      </c>
      <c r="BA163" t="str">
        <f t="shared" si="58"/>
        <v/>
      </c>
    </row>
    <row r="164" spans="1:53">
      <c r="A164" s="39">
        <f t="shared" si="60"/>
        <v>156</v>
      </c>
      <c r="B164" s="51"/>
      <c r="C164" s="57"/>
      <c r="D164" s="50"/>
      <c r="E164" s="49"/>
      <c r="F164" s="80" t="str">
        <f>IF(B164="","",VLOOKUP(B164,中学校名!$B$3:$D$120,2,TRUE))</f>
        <v/>
      </c>
      <c r="G164" s="202" t="str">
        <f t="shared" si="59"/>
        <v/>
      </c>
      <c r="H164" s="42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68" t="str">
        <f>IF($B164="","",IF(ISERROR(MATCH($B164,リレー中男申込!$Q$14:$Q$255,0)),"","○"))</f>
        <v/>
      </c>
      <c r="AI164" s="68" t="str">
        <f>IF(ISERROR(MATCH($B164,リレー中男申込!$Q$14:$Q$205,0)),"",VLOOKUP(MATCH($B164,リレー中男申込!$Q$14:$Q$205,0),リレー中男申込!$N$14:$V$205,9))</f>
        <v/>
      </c>
      <c r="AK164" s="121" t="str">
        <f t="shared" si="44"/>
        <v/>
      </c>
      <c r="AN164" t="str">
        <f t="shared" si="45"/>
        <v/>
      </c>
      <c r="AO164" t="str">
        <f t="shared" si="46"/>
        <v/>
      </c>
      <c r="AP164" t="str">
        <f t="shared" si="47"/>
        <v/>
      </c>
      <c r="AQ164" t="str">
        <f t="shared" si="48"/>
        <v/>
      </c>
      <c r="AR164" t="str">
        <f t="shared" si="49"/>
        <v/>
      </c>
      <c r="AS164" t="str">
        <f t="shared" si="50"/>
        <v/>
      </c>
      <c r="AT164" t="str">
        <f t="shared" si="51"/>
        <v/>
      </c>
      <c r="AU164" t="str">
        <f t="shared" si="52"/>
        <v/>
      </c>
      <c r="AV164" t="str">
        <f t="shared" si="53"/>
        <v/>
      </c>
      <c r="AW164" t="str">
        <f t="shared" si="54"/>
        <v/>
      </c>
      <c r="AX164" t="str">
        <f t="shared" si="55"/>
        <v/>
      </c>
      <c r="AY164" t="str">
        <f t="shared" si="56"/>
        <v/>
      </c>
      <c r="AZ164" t="str">
        <f t="shared" si="57"/>
        <v/>
      </c>
      <c r="BA164" t="str">
        <f t="shared" si="58"/>
        <v/>
      </c>
    </row>
    <row r="165" spans="1:53">
      <c r="A165" s="39">
        <f t="shared" si="60"/>
        <v>157</v>
      </c>
      <c r="B165" s="51"/>
      <c r="C165" s="57"/>
      <c r="D165" s="50"/>
      <c r="E165" s="49"/>
      <c r="F165" s="80" t="str">
        <f>IF(B165="","",VLOOKUP(B165,中学校名!$B$3:$D$120,2,TRUE))</f>
        <v/>
      </c>
      <c r="G165" s="202" t="str">
        <f t="shared" si="59"/>
        <v/>
      </c>
      <c r="H165" s="42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68" t="str">
        <f>IF($B165="","",IF(ISERROR(MATCH($B165,リレー中男申込!$Q$14:$Q$255,0)),"","○"))</f>
        <v/>
      </c>
      <c r="AI165" s="68" t="str">
        <f>IF(ISERROR(MATCH($B165,リレー中男申込!$Q$14:$Q$205,0)),"",VLOOKUP(MATCH($B165,リレー中男申込!$Q$14:$Q$205,0),リレー中男申込!$N$14:$V$205,9))</f>
        <v/>
      </c>
      <c r="AK165" s="121" t="str">
        <f t="shared" si="44"/>
        <v/>
      </c>
      <c r="AN165" t="str">
        <f t="shared" si="45"/>
        <v/>
      </c>
      <c r="AO165" t="str">
        <f t="shared" si="46"/>
        <v/>
      </c>
      <c r="AP165" t="str">
        <f t="shared" si="47"/>
        <v/>
      </c>
      <c r="AQ165" t="str">
        <f t="shared" si="48"/>
        <v/>
      </c>
      <c r="AR165" t="str">
        <f t="shared" si="49"/>
        <v/>
      </c>
      <c r="AS165" t="str">
        <f t="shared" si="50"/>
        <v/>
      </c>
      <c r="AT165" t="str">
        <f t="shared" si="51"/>
        <v/>
      </c>
      <c r="AU165" t="str">
        <f t="shared" si="52"/>
        <v/>
      </c>
      <c r="AV165" t="str">
        <f t="shared" si="53"/>
        <v/>
      </c>
      <c r="AW165" t="str">
        <f t="shared" si="54"/>
        <v/>
      </c>
      <c r="AX165" t="str">
        <f t="shared" si="55"/>
        <v/>
      </c>
      <c r="AY165" t="str">
        <f t="shared" si="56"/>
        <v/>
      </c>
      <c r="AZ165" t="str">
        <f t="shared" si="57"/>
        <v/>
      </c>
      <c r="BA165" t="str">
        <f t="shared" si="58"/>
        <v/>
      </c>
    </row>
    <row r="166" spans="1:53">
      <c r="A166" s="39">
        <f t="shared" si="60"/>
        <v>158</v>
      </c>
      <c r="B166" s="51"/>
      <c r="C166" s="57"/>
      <c r="D166" s="50"/>
      <c r="E166" s="49"/>
      <c r="F166" s="80" t="str">
        <f>IF(B166="","",VLOOKUP(B166,中学校名!$B$3:$D$120,2,TRUE))</f>
        <v/>
      </c>
      <c r="G166" s="202" t="str">
        <f t="shared" si="59"/>
        <v/>
      </c>
      <c r="H166" s="42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68" t="str">
        <f>IF($B166="","",IF(ISERROR(MATCH($B166,リレー中男申込!$Q$14:$Q$255,0)),"","○"))</f>
        <v/>
      </c>
      <c r="AI166" s="68" t="str">
        <f>IF(ISERROR(MATCH($B166,リレー中男申込!$Q$14:$Q$205,0)),"",VLOOKUP(MATCH($B166,リレー中男申込!$Q$14:$Q$205,0),リレー中男申込!$N$14:$V$205,9))</f>
        <v/>
      </c>
      <c r="AK166" s="121" t="str">
        <f t="shared" si="44"/>
        <v/>
      </c>
      <c r="AN166" t="str">
        <f t="shared" si="45"/>
        <v/>
      </c>
      <c r="AO166" t="str">
        <f t="shared" si="46"/>
        <v/>
      </c>
      <c r="AP166" t="str">
        <f t="shared" si="47"/>
        <v/>
      </c>
      <c r="AQ166" t="str">
        <f t="shared" si="48"/>
        <v/>
      </c>
      <c r="AR166" t="str">
        <f t="shared" si="49"/>
        <v/>
      </c>
      <c r="AS166" t="str">
        <f t="shared" si="50"/>
        <v/>
      </c>
      <c r="AT166" t="str">
        <f t="shared" si="51"/>
        <v/>
      </c>
      <c r="AU166" t="str">
        <f t="shared" si="52"/>
        <v/>
      </c>
      <c r="AV166" t="str">
        <f t="shared" si="53"/>
        <v/>
      </c>
      <c r="AW166" t="str">
        <f t="shared" si="54"/>
        <v/>
      </c>
      <c r="AX166" t="str">
        <f t="shared" si="55"/>
        <v/>
      </c>
      <c r="AY166" t="str">
        <f t="shared" si="56"/>
        <v/>
      </c>
      <c r="AZ166" t="str">
        <f t="shared" si="57"/>
        <v/>
      </c>
      <c r="BA166" t="str">
        <f t="shared" si="58"/>
        <v/>
      </c>
    </row>
    <row r="167" spans="1:53">
      <c r="A167" s="39">
        <f t="shared" si="60"/>
        <v>159</v>
      </c>
      <c r="B167" s="51"/>
      <c r="C167" s="57"/>
      <c r="D167" s="50"/>
      <c r="E167" s="49"/>
      <c r="F167" s="80" t="str">
        <f>IF(B167="","",VLOOKUP(B167,中学校名!$B$3:$D$120,2,TRUE))</f>
        <v/>
      </c>
      <c r="G167" s="202" t="str">
        <f t="shared" si="59"/>
        <v/>
      </c>
      <c r="H167" s="42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68" t="str">
        <f>IF($B167="","",IF(ISERROR(MATCH($B167,リレー中男申込!$Q$14:$Q$255,0)),"","○"))</f>
        <v/>
      </c>
      <c r="AI167" s="68" t="str">
        <f>IF(ISERROR(MATCH($B167,リレー中男申込!$Q$14:$Q$205,0)),"",VLOOKUP(MATCH($B167,リレー中男申込!$Q$14:$Q$205,0),リレー中男申込!$N$14:$V$205,9))</f>
        <v/>
      </c>
      <c r="AK167" s="121" t="str">
        <f t="shared" si="44"/>
        <v/>
      </c>
      <c r="AN167" t="str">
        <f t="shared" si="45"/>
        <v/>
      </c>
      <c r="AO167" t="str">
        <f t="shared" si="46"/>
        <v/>
      </c>
      <c r="AP167" t="str">
        <f t="shared" si="47"/>
        <v/>
      </c>
      <c r="AQ167" t="str">
        <f t="shared" si="48"/>
        <v/>
      </c>
      <c r="AR167" t="str">
        <f t="shared" si="49"/>
        <v/>
      </c>
      <c r="AS167" t="str">
        <f t="shared" si="50"/>
        <v/>
      </c>
      <c r="AT167" t="str">
        <f t="shared" si="51"/>
        <v/>
      </c>
      <c r="AU167" t="str">
        <f t="shared" si="52"/>
        <v/>
      </c>
      <c r="AV167" t="str">
        <f t="shared" si="53"/>
        <v/>
      </c>
      <c r="AW167" t="str">
        <f t="shared" si="54"/>
        <v/>
      </c>
      <c r="AX167" t="str">
        <f t="shared" si="55"/>
        <v/>
      </c>
      <c r="AY167" t="str">
        <f t="shared" si="56"/>
        <v/>
      </c>
      <c r="AZ167" t="str">
        <f t="shared" si="57"/>
        <v/>
      </c>
      <c r="BA167" t="str">
        <f t="shared" si="58"/>
        <v/>
      </c>
    </row>
    <row r="168" spans="1:53">
      <c r="A168" s="39">
        <f t="shared" si="60"/>
        <v>160</v>
      </c>
      <c r="B168" s="59"/>
      <c r="C168" s="60"/>
      <c r="D168" s="61"/>
      <c r="E168" s="62"/>
      <c r="F168" s="82" t="str">
        <f>IF(B168="","",VLOOKUP(B168,中学校名!$B$3:$D$120,2,TRUE))</f>
        <v/>
      </c>
      <c r="G168" s="203" t="str">
        <f t="shared" si="59"/>
        <v/>
      </c>
      <c r="H168" s="69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1" t="str">
        <f>IF($B168="","",IF(ISERROR(MATCH($B168,リレー中男申込!$Q$14:$Q$255,0)),"","○"))</f>
        <v/>
      </c>
      <c r="AI168" s="71" t="str">
        <f>IF(ISERROR(MATCH($B168,リレー中男申込!$Q$14:$Q$205,0)),"",VLOOKUP(MATCH($B168,リレー中男申込!$Q$14:$Q$205,0),リレー中男申込!$N$14:$V$205,9))</f>
        <v/>
      </c>
      <c r="AK168" s="121" t="str">
        <f t="shared" si="44"/>
        <v/>
      </c>
      <c r="AN168" t="str">
        <f t="shared" si="45"/>
        <v/>
      </c>
      <c r="AO168" t="str">
        <f t="shared" si="46"/>
        <v/>
      </c>
      <c r="AP168" t="str">
        <f t="shared" si="47"/>
        <v/>
      </c>
      <c r="AQ168" t="str">
        <f t="shared" si="48"/>
        <v/>
      </c>
      <c r="AR168" t="str">
        <f t="shared" si="49"/>
        <v/>
      </c>
      <c r="AS168" t="str">
        <f t="shared" si="50"/>
        <v/>
      </c>
      <c r="AT168" t="str">
        <f t="shared" si="51"/>
        <v/>
      </c>
      <c r="AU168" t="str">
        <f t="shared" si="52"/>
        <v/>
      </c>
      <c r="AV168" t="str">
        <f t="shared" si="53"/>
        <v/>
      </c>
      <c r="AW168" t="str">
        <f t="shared" ref="AW168:AW200" si="61">IF(Z168="○","全男走高跳．","")</f>
        <v/>
      </c>
      <c r="AX168" t="str">
        <f t="shared" ref="AX168:AX200" si="62">IF(AB168="○","全男走幅跳．","")</f>
        <v/>
      </c>
      <c r="AY168" t="str">
        <f t="shared" ref="AY168:AY200" si="63">IF(AD168="○","全男砲丸投．","")</f>
        <v/>
      </c>
      <c r="AZ168" t="str">
        <f t="shared" ref="AZ168:AZ200" si="64">IF(AF168="○","全男ｼﾞｬﾍﾞﾘｯｸ．","")</f>
        <v/>
      </c>
      <c r="BA168" t="str">
        <f t="shared" ref="BA168:BA200" si="65">IF(AH168="○","全男400mR．","")</f>
        <v/>
      </c>
    </row>
    <row r="169" spans="1:53">
      <c r="A169" s="39">
        <f t="shared" si="60"/>
        <v>161</v>
      </c>
      <c r="B169" s="54"/>
      <c r="C169" s="56"/>
      <c r="D169" s="48"/>
      <c r="E169" s="47"/>
      <c r="F169" s="79" t="str">
        <f>IF(B169="","",VLOOKUP(B169,中学校名!$B$3:$D$120,2,TRUE))</f>
        <v/>
      </c>
      <c r="G169" s="201" t="str">
        <f t="shared" si="59"/>
        <v/>
      </c>
      <c r="H169" s="40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67" t="str">
        <f>IF($B169="","",IF(ISERROR(MATCH($B169,リレー中男申込!$Q$14:$Q$255,0)),"","○"))</f>
        <v/>
      </c>
      <c r="AI169" s="67" t="str">
        <f>IF(ISERROR(MATCH($B169,リレー中男申込!$Q$14:$Q$205,0)),"",VLOOKUP(MATCH($B169,リレー中男申込!$Q$14:$Q$205,0),リレー中男申込!$N$14:$V$205,9))</f>
        <v/>
      </c>
      <c r="AK169" s="121" t="str">
        <f t="shared" si="44"/>
        <v/>
      </c>
      <c r="AN169" t="str">
        <f t="shared" si="45"/>
        <v/>
      </c>
      <c r="AO169" t="str">
        <f t="shared" si="46"/>
        <v/>
      </c>
      <c r="AP169" t="str">
        <f t="shared" si="47"/>
        <v/>
      </c>
      <c r="AQ169" t="str">
        <f t="shared" si="48"/>
        <v/>
      </c>
      <c r="AR169" t="str">
        <f t="shared" si="49"/>
        <v/>
      </c>
      <c r="AS169" t="str">
        <f t="shared" si="50"/>
        <v/>
      </c>
      <c r="AT169" t="str">
        <f t="shared" si="51"/>
        <v/>
      </c>
      <c r="AU169" t="str">
        <f t="shared" si="52"/>
        <v/>
      </c>
      <c r="AV169" t="str">
        <f t="shared" si="53"/>
        <v/>
      </c>
      <c r="AW169" t="str">
        <f t="shared" si="61"/>
        <v/>
      </c>
      <c r="AX169" t="str">
        <f t="shared" si="62"/>
        <v/>
      </c>
      <c r="AY169" t="str">
        <f t="shared" si="63"/>
        <v/>
      </c>
      <c r="AZ169" t="str">
        <f t="shared" si="64"/>
        <v/>
      </c>
      <c r="BA169" t="str">
        <f t="shared" si="65"/>
        <v/>
      </c>
    </row>
    <row r="170" spans="1:53">
      <c r="A170" s="39">
        <f t="shared" si="60"/>
        <v>162</v>
      </c>
      <c r="B170" s="51"/>
      <c r="C170" s="57"/>
      <c r="D170" s="50"/>
      <c r="E170" s="49"/>
      <c r="F170" s="80" t="str">
        <f>IF(B170="","",VLOOKUP(B170,中学校名!$B$3:$D$120,2,TRUE))</f>
        <v/>
      </c>
      <c r="G170" s="202" t="str">
        <f t="shared" si="59"/>
        <v/>
      </c>
      <c r="H170" s="42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68" t="str">
        <f>IF($B170="","",IF(ISERROR(MATCH($B170,リレー中男申込!$Q$14:$Q$255,0)),"","○"))</f>
        <v/>
      </c>
      <c r="AI170" s="68" t="str">
        <f>IF(ISERROR(MATCH($B170,リレー中男申込!$Q$14:$Q$205,0)),"",VLOOKUP(MATCH($B170,リレー中男申込!$Q$14:$Q$205,0),リレー中男申込!$N$14:$V$205,9))</f>
        <v/>
      </c>
      <c r="AK170" s="121" t="str">
        <f t="shared" si="44"/>
        <v/>
      </c>
      <c r="AN170" t="str">
        <f t="shared" si="45"/>
        <v/>
      </c>
      <c r="AO170" t="str">
        <f t="shared" si="46"/>
        <v/>
      </c>
      <c r="AP170" t="str">
        <f t="shared" si="47"/>
        <v/>
      </c>
      <c r="AQ170" t="str">
        <f t="shared" si="48"/>
        <v/>
      </c>
      <c r="AR170" t="str">
        <f t="shared" si="49"/>
        <v/>
      </c>
      <c r="AS170" t="str">
        <f t="shared" si="50"/>
        <v/>
      </c>
      <c r="AT170" t="str">
        <f t="shared" si="51"/>
        <v/>
      </c>
      <c r="AU170" t="str">
        <f t="shared" si="52"/>
        <v/>
      </c>
      <c r="AV170" t="str">
        <f t="shared" si="53"/>
        <v/>
      </c>
      <c r="AW170" t="str">
        <f t="shared" si="61"/>
        <v/>
      </c>
      <c r="AX170" t="str">
        <f t="shared" si="62"/>
        <v/>
      </c>
      <c r="AY170" t="str">
        <f t="shared" si="63"/>
        <v/>
      </c>
      <c r="AZ170" t="str">
        <f t="shared" si="64"/>
        <v/>
      </c>
      <c r="BA170" t="str">
        <f t="shared" si="65"/>
        <v/>
      </c>
    </row>
    <row r="171" spans="1:53">
      <c r="A171" s="39">
        <f t="shared" si="60"/>
        <v>163</v>
      </c>
      <c r="B171" s="51"/>
      <c r="C171" s="57"/>
      <c r="D171" s="50"/>
      <c r="E171" s="49"/>
      <c r="F171" s="80" t="str">
        <f>IF(B171="","",VLOOKUP(B171,中学校名!$B$3:$D$120,2,TRUE))</f>
        <v/>
      </c>
      <c r="G171" s="202" t="str">
        <f t="shared" si="59"/>
        <v/>
      </c>
      <c r="H171" s="42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68" t="str">
        <f>IF($B171="","",IF(ISERROR(MATCH($B171,リレー中男申込!$Q$14:$Q$255,0)),"","○"))</f>
        <v/>
      </c>
      <c r="AI171" s="68" t="str">
        <f>IF(ISERROR(MATCH($B171,リレー中男申込!$Q$14:$Q$205,0)),"",VLOOKUP(MATCH($B171,リレー中男申込!$Q$14:$Q$205,0),リレー中男申込!$N$14:$V$205,9))</f>
        <v/>
      </c>
      <c r="AK171" s="121" t="str">
        <f t="shared" si="44"/>
        <v/>
      </c>
      <c r="AN171" t="str">
        <f t="shared" si="45"/>
        <v/>
      </c>
      <c r="AO171" t="str">
        <f t="shared" si="46"/>
        <v/>
      </c>
      <c r="AP171" t="str">
        <f t="shared" si="47"/>
        <v/>
      </c>
      <c r="AQ171" t="str">
        <f t="shared" si="48"/>
        <v/>
      </c>
      <c r="AR171" t="str">
        <f t="shared" si="49"/>
        <v/>
      </c>
      <c r="AS171" t="str">
        <f t="shared" si="50"/>
        <v/>
      </c>
      <c r="AT171" t="str">
        <f t="shared" si="51"/>
        <v/>
      </c>
      <c r="AU171" t="str">
        <f t="shared" si="52"/>
        <v/>
      </c>
      <c r="AV171" t="str">
        <f t="shared" si="53"/>
        <v/>
      </c>
      <c r="AW171" t="str">
        <f t="shared" si="61"/>
        <v/>
      </c>
      <c r="AX171" t="str">
        <f t="shared" si="62"/>
        <v/>
      </c>
      <c r="AY171" t="str">
        <f t="shared" si="63"/>
        <v/>
      </c>
      <c r="AZ171" t="str">
        <f t="shared" si="64"/>
        <v/>
      </c>
      <c r="BA171" t="str">
        <f t="shared" si="65"/>
        <v/>
      </c>
    </row>
    <row r="172" spans="1:53">
      <c r="A172" s="39">
        <f t="shared" si="60"/>
        <v>164</v>
      </c>
      <c r="B172" s="51"/>
      <c r="C172" s="57"/>
      <c r="D172" s="50"/>
      <c r="E172" s="49"/>
      <c r="F172" s="80" t="str">
        <f>IF(B172="","",VLOOKUP(B172,中学校名!$B$3:$D$120,2,TRUE))</f>
        <v/>
      </c>
      <c r="G172" s="202" t="str">
        <f t="shared" si="59"/>
        <v/>
      </c>
      <c r="H172" s="42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68" t="str">
        <f>IF($B172="","",IF(ISERROR(MATCH($B172,リレー中男申込!$Q$14:$Q$255,0)),"","○"))</f>
        <v/>
      </c>
      <c r="AI172" s="68" t="str">
        <f>IF(ISERROR(MATCH($B172,リレー中男申込!$Q$14:$Q$205,0)),"",VLOOKUP(MATCH($B172,リレー中男申込!$Q$14:$Q$205,0),リレー中男申込!$N$14:$V$205,9))</f>
        <v/>
      </c>
      <c r="AK172" s="121" t="str">
        <f t="shared" si="44"/>
        <v/>
      </c>
      <c r="AN172" t="str">
        <f t="shared" si="45"/>
        <v/>
      </c>
      <c r="AO172" t="str">
        <f t="shared" si="46"/>
        <v/>
      </c>
      <c r="AP172" t="str">
        <f t="shared" si="47"/>
        <v/>
      </c>
      <c r="AQ172" t="str">
        <f t="shared" si="48"/>
        <v/>
      </c>
      <c r="AR172" t="str">
        <f t="shared" si="49"/>
        <v/>
      </c>
      <c r="AS172" t="str">
        <f t="shared" si="50"/>
        <v/>
      </c>
      <c r="AT172" t="str">
        <f t="shared" si="51"/>
        <v/>
      </c>
      <c r="AU172" t="str">
        <f t="shared" si="52"/>
        <v/>
      </c>
      <c r="AV172" t="str">
        <f t="shared" si="53"/>
        <v/>
      </c>
      <c r="AW172" t="str">
        <f t="shared" si="61"/>
        <v/>
      </c>
      <c r="AX172" t="str">
        <f t="shared" si="62"/>
        <v/>
      </c>
      <c r="AY172" t="str">
        <f t="shared" si="63"/>
        <v/>
      </c>
      <c r="AZ172" t="str">
        <f t="shared" si="64"/>
        <v/>
      </c>
      <c r="BA172" t="str">
        <f t="shared" si="65"/>
        <v/>
      </c>
    </row>
    <row r="173" spans="1:53">
      <c r="A173" s="39">
        <f t="shared" si="60"/>
        <v>165</v>
      </c>
      <c r="B173" s="51"/>
      <c r="C173" s="57"/>
      <c r="D173" s="50"/>
      <c r="E173" s="49"/>
      <c r="F173" s="80" t="str">
        <f>IF(B173="","",VLOOKUP(B173,中学校名!$B$3:$D$120,2,TRUE))</f>
        <v/>
      </c>
      <c r="G173" s="202" t="str">
        <f t="shared" si="59"/>
        <v/>
      </c>
      <c r="H173" s="42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68" t="str">
        <f>IF($B173="","",IF(ISERROR(MATCH($B173,リレー中男申込!$Q$14:$Q$255,0)),"","○"))</f>
        <v/>
      </c>
      <c r="AI173" s="68" t="str">
        <f>IF(ISERROR(MATCH($B173,リレー中男申込!$Q$14:$Q$205,0)),"",VLOOKUP(MATCH($B173,リレー中男申込!$Q$14:$Q$205,0),リレー中男申込!$N$14:$V$205,9))</f>
        <v/>
      </c>
      <c r="AK173" s="121" t="str">
        <f t="shared" si="44"/>
        <v/>
      </c>
      <c r="AN173" t="str">
        <f t="shared" si="45"/>
        <v/>
      </c>
      <c r="AO173" t="str">
        <f t="shared" si="46"/>
        <v/>
      </c>
      <c r="AP173" t="str">
        <f t="shared" si="47"/>
        <v/>
      </c>
      <c r="AQ173" t="str">
        <f t="shared" si="48"/>
        <v/>
      </c>
      <c r="AR173" t="str">
        <f t="shared" si="49"/>
        <v/>
      </c>
      <c r="AS173" t="str">
        <f t="shared" si="50"/>
        <v/>
      </c>
      <c r="AT173" t="str">
        <f t="shared" si="51"/>
        <v/>
      </c>
      <c r="AU173" t="str">
        <f t="shared" si="52"/>
        <v/>
      </c>
      <c r="AV173" t="str">
        <f t="shared" si="53"/>
        <v/>
      </c>
      <c r="AW173" t="str">
        <f t="shared" si="61"/>
        <v/>
      </c>
      <c r="AX173" t="str">
        <f t="shared" si="62"/>
        <v/>
      </c>
      <c r="AY173" t="str">
        <f t="shared" si="63"/>
        <v/>
      </c>
      <c r="AZ173" t="str">
        <f t="shared" si="64"/>
        <v/>
      </c>
      <c r="BA173" t="str">
        <f t="shared" si="65"/>
        <v/>
      </c>
    </row>
    <row r="174" spans="1:53">
      <c r="A174" s="39">
        <f t="shared" si="60"/>
        <v>166</v>
      </c>
      <c r="B174" s="51"/>
      <c r="C174" s="57"/>
      <c r="D174" s="50"/>
      <c r="E174" s="49"/>
      <c r="F174" s="80" t="str">
        <f>IF(B174="","",VLOOKUP(B174,中学校名!$B$3:$D$120,2,TRUE))</f>
        <v/>
      </c>
      <c r="G174" s="202" t="str">
        <f t="shared" si="59"/>
        <v/>
      </c>
      <c r="H174" s="42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68" t="str">
        <f>IF($B174="","",IF(ISERROR(MATCH($B174,リレー中男申込!$Q$14:$Q$255,0)),"","○"))</f>
        <v/>
      </c>
      <c r="AI174" s="68" t="str">
        <f>IF(ISERROR(MATCH($B174,リレー中男申込!$Q$14:$Q$205,0)),"",VLOOKUP(MATCH($B174,リレー中男申込!$Q$14:$Q$205,0),リレー中男申込!$N$14:$V$205,9))</f>
        <v/>
      </c>
      <c r="AK174" s="121" t="str">
        <f t="shared" si="44"/>
        <v/>
      </c>
      <c r="AN174" t="str">
        <f t="shared" si="45"/>
        <v/>
      </c>
      <c r="AO174" t="str">
        <f t="shared" si="46"/>
        <v/>
      </c>
      <c r="AP174" t="str">
        <f t="shared" si="47"/>
        <v/>
      </c>
      <c r="AQ174" t="str">
        <f t="shared" si="48"/>
        <v/>
      </c>
      <c r="AR174" t="str">
        <f t="shared" si="49"/>
        <v/>
      </c>
      <c r="AS174" t="str">
        <f t="shared" si="50"/>
        <v/>
      </c>
      <c r="AT174" t="str">
        <f t="shared" si="51"/>
        <v/>
      </c>
      <c r="AU174" t="str">
        <f t="shared" si="52"/>
        <v/>
      </c>
      <c r="AV174" t="str">
        <f t="shared" si="53"/>
        <v/>
      </c>
      <c r="AW174" t="str">
        <f t="shared" si="61"/>
        <v/>
      </c>
      <c r="AX174" t="str">
        <f t="shared" si="62"/>
        <v/>
      </c>
      <c r="AY174" t="str">
        <f t="shared" si="63"/>
        <v/>
      </c>
      <c r="AZ174" t="str">
        <f t="shared" si="64"/>
        <v/>
      </c>
      <c r="BA174" t="str">
        <f t="shared" si="65"/>
        <v/>
      </c>
    </row>
    <row r="175" spans="1:53">
      <c r="A175" s="39">
        <f t="shared" si="60"/>
        <v>167</v>
      </c>
      <c r="B175" s="51"/>
      <c r="C175" s="57"/>
      <c r="D175" s="50"/>
      <c r="E175" s="49"/>
      <c r="F175" s="80" t="str">
        <f>IF(B175="","",VLOOKUP(B175,中学校名!$B$3:$D$120,2,TRUE))</f>
        <v/>
      </c>
      <c r="G175" s="202" t="str">
        <f t="shared" si="59"/>
        <v/>
      </c>
      <c r="H175" s="42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68" t="str">
        <f>IF($B175="","",IF(ISERROR(MATCH($B175,リレー中男申込!$Q$14:$Q$255,0)),"","○"))</f>
        <v/>
      </c>
      <c r="AI175" s="68" t="str">
        <f>IF(ISERROR(MATCH($B175,リレー中男申込!$Q$14:$Q$205,0)),"",VLOOKUP(MATCH($B175,リレー中男申込!$Q$14:$Q$205,0),リレー中男申込!$N$14:$V$205,9))</f>
        <v/>
      </c>
      <c r="AK175" s="121" t="str">
        <f t="shared" si="44"/>
        <v/>
      </c>
      <c r="AN175" t="str">
        <f t="shared" si="45"/>
        <v/>
      </c>
      <c r="AO175" t="str">
        <f t="shared" si="46"/>
        <v/>
      </c>
      <c r="AP175" t="str">
        <f t="shared" si="47"/>
        <v/>
      </c>
      <c r="AQ175" t="str">
        <f t="shared" si="48"/>
        <v/>
      </c>
      <c r="AR175" t="str">
        <f t="shared" si="49"/>
        <v/>
      </c>
      <c r="AS175" t="str">
        <f t="shared" si="50"/>
        <v/>
      </c>
      <c r="AT175" t="str">
        <f t="shared" si="51"/>
        <v/>
      </c>
      <c r="AU175" t="str">
        <f t="shared" si="52"/>
        <v/>
      </c>
      <c r="AV175" t="str">
        <f t="shared" si="53"/>
        <v/>
      </c>
      <c r="AW175" t="str">
        <f t="shared" si="61"/>
        <v/>
      </c>
      <c r="AX175" t="str">
        <f t="shared" si="62"/>
        <v/>
      </c>
      <c r="AY175" t="str">
        <f t="shared" si="63"/>
        <v/>
      </c>
      <c r="AZ175" t="str">
        <f t="shared" si="64"/>
        <v/>
      </c>
      <c r="BA175" t="str">
        <f t="shared" si="65"/>
        <v/>
      </c>
    </row>
    <row r="176" spans="1:53">
      <c r="A176" s="39">
        <f t="shared" si="60"/>
        <v>168</v>
      </c>
      <c r="B176" s="51"/>
      <c r="C176" s="57"/>
      <c r="D176" s="50"/>
      <c r="E176" s="49"/>
      <c r="F176" s="80" t="str">
        <f>IF(B176="","",VLOOKUP(B176,中学校名!$B$3:$D$120,2,TRUE))</f>
        <v/>
      </c>
      <c r="G176" s="202" t="str">
        <f t="shared" si="59"/>
        <v/>
      </c>
      <c r="H176" s="42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68" t="str">
        <f>IF($B176="","",IF(ISERROR(MATCH($B176,リレー中男申込!$Q$14:$Q$255,0)),"","○"))</f>
        <v/>
      </c>
      <c r="AI176" s="68" t="str">
        <f>IF(ISERROR(MATCH($B176,リレー中男申込!$Q$14:$Q$205,0)),"",VLOOKUP(MATCH($B176,リレー中男申込!$Q$14:$Q$205,0),リレー中男申込!$N$14:$V$205,9))</f>
        <v/>
      </c>
      <c r="AK176" s="121" t="str">
        <f t="shared" si="44"/>
        <v/>
      </c>
      <c r="AN176" t="str">
        <f t="shared" si="45"/>
        <v/>
      </c>
      <c r="AO176" t="str">
        <f t="shared" si="46"/>
        <v/>
      </c>
      <c r="AP176" t="str">
        <f t="shared" si="47"/>
        <v/>
      </c>
      <c r="AQ176" t="str">
        <f t="shared" si="48"/>
        <v/>
      </c>
      <c r="AR176" t="str">
        <f t="shared" si="49"/>
        <v/>
      </c>
      <c r="AS176" t="str">
        <f t="shared" si="50"/>
        <v/>
      </c>
      <c r="AT176" t="str">
        <f t="shared" si="51"/>
        <v/>
      </c>
      <c r="AU176" t="str">
        <f t="shared" si="52"/>
        <v/>
      </c>
      <c r="AV176" t="str">
        <f t="shared" si="53"/>
        <v/>
      </c>
      <c r="AW176" t="str">
        <f t="shared" si="61"/>
        <v/>
      </c>
      <c r="AX176" t="str">
        <f t="shared" si="62"/>
        <v/>
      </c>
      <c r="AY176" t="str">
        <f t="shared" si="63"/>
        <v/>
      </c>
      <c r="AZ176" t="str">
        <f t="shared" si="64"/>
        <v/>
      </c>
      <c r="BA176" t="str">
        <f t="shared" si="65"/>
        <v/>
      </c>
    </row>
    <row r="177" spans="1:53">
      <c r="A177" s="39">
        <f t="shared" si="60"/>
        <v>169</v>
      </c>
      <c r="B177" s="51"/>
      <c r="C177" s="57"/>
      <c r="D177" s="50"/>
      <c r="E177" s="49"/>
      <c r="F177" s="80" t="str">
        <f>IF(B177="","",VLOOKUP(B177,中学校名!$B$3:$D$120,2,TRUE))</f>
        <v/>
      </c>
      <c r="G177" s="202" t="str">
        <f t="shared" si="59"/>
        <v/>
      </c>
      <c r="H177" s="42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68" t="str">
        <f>IF($B177="","",IF(ISERROR(MATCH($B177,リレー中男申込!$Q$14:$Q$255,0)),"","○"))</f>
        <v/>
      </c>
      <c r="AI177" s="68" t="str">
        <f>IF(ISERROR(MATCH($B177,リレー中男申込!$Q$14:$Q$205,0)),"",VLOOKUP(MATCH($B177,リレー中男申込!$Q$14:$Q$205,0),リレー中男申込!$N$14:$V$205,9))</f>
        <v/>
      </c>
      <c r="AK177" s="121" t="str">
        <f t="shared" si="44"/>
        <v/>
      </c>
      <c r="AN177" t="str">
        <f t="shared" si="45"/>
        <v/>
      </c>
      <c r="AO177" t="str">
        <f t="shared" si="46"/>
        <v/>
      </c>
      <c r="AP177" t="str">
        <f t="shared" si="47"/>
        <v/>
      </c>
      <c r="AQ177" t="str">
        <f t="shared" si="48"/>
        <v/>
      </c>
      <c r="AR177" t="str">
        <f t="shared" si="49"/>
        <v/>
      </c>
      <c r="AS177" t="str">
        <f t="shared" si="50"/>
        <v/>
      </c>
      <c r="AT177" t="str">
        <f t="shared" si="51"/>
        <v/>
      </c>
      <c r="AU177" t="str">
        <f t="shared" si="52"/>
        <v/>
      </c>
      <c r="AV177" t="str">
        <f t="shared" si="53"/>
        <v/>
      </c>
      <c r="AW177" t="str">
        <f t="shared" si="61"/>
        <v/>
      </c>
      <c r="AX177" t="str">
        <f t="shared" si="62"/>
        <v/>
      </c>
      <c r="AY177" t="str">
        <f t="shared" si="63"/>
        <v/>
      </c>
      <c r="AZ177" t="str">
        <f t="shared" si="64"/>
        <v/>
      </c>
      <c r="BA177" t="str">
        <f t="shared" si="65"/>
        <v/>
      </c>
    </row>
    <row r="178" spans="1:53">
      <c r="A178" s="39">
        <f t="shared" si="60"/>
        <v>170</v>
      </c>
      <c r="B178" s="55"/>
      <c r="C178" s="58"/>
      <c r="D178" s="53"/>
      <c r="E178" s="52"/>
      <c r="F178" s="81" t="str">
        <f>IF(B178="","",VLOOKUP(B178,中学校名!$B$3:$D$120,2,TRUE))</f>
        <v/>
      </c>
      <c r="G178" s="205" t="str">
        <f t="shared" si="59"/>
        <v/>
      </c>
      <c r="H178" s="75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7" t="str">
        <f>IF($B178="","",IF(ISERROR(MATCH($B178,リレー中男申込!$Q$14:$Q$255,0)),"","○"))</f>
        <v/>
      </c>
      <c r="AI178" s="77" t="str">
        <f>IF(ISERROR(MATCH($B178,リレー中男申込!$Q$14:$Q$205,0)),"",VLOOKUP(MATCH($B178,リレー中男申込!$Q$14:$Q$205,0),リレー中男申込!$N$14:$V$205,9))</f>
        <v/>
      </c>
      <c r="AK178" s="121" t="str">
        <f t="shared" si="44"/>
        <v/>
      </c>
      <c r="AN178" t="str">
        <f t="shared" si="45"/>
        <v/>
      </c>
      <c r="AO178" t="str">
        <f t="shared" si="46"/>
        <v/>
      </c>
      <c r="AP178" t="str">
        <f t="shared" si="47"/>
        <v/>
      </c>
      <c r="AQ178" t="str">
        <f t="shared" si="48"/>
        <v/>
      </c>
      <c r="AR178" t="str">
        <f t="shared" si="49"/>
        <v/>
      </c>
      <c r="AS178" t="str">
        <f t="shared" si="50"/>
        <v/>
      </c>
      <c r="AT178" t="str">
        <f t="shared" si="51"/>
        <v/>
      </c>
      <c r="AU178" t="str">
        <f t="shared" si="52"/>
        <v/>
      </c>
      <c r="AV178" t="str">
        <f t="shared" si="53"/>
        <v/>
      </c>
      <c r="AW178" t="str">
        <f t="shared" si="61"/>
        <v/>
      </c>
      <c r="AX178" t="str">
        <f t="shared" si="62"/>
        <v/>
      </c>
      <c r="AY178" t="str">
        <f t="shared" si="63"/>
        <v/>
      </c>
      <c r="AZ178" t="str">
        <f t="shared" si="64"/>
        <v/>
      </c>
      <c r="BA178" t="str">
        <f t="shared" si="65"/>
        <v/>
      </c>
    </row>
    <row r="179" spans="1:53">
      <c r="A179" s="39">
        <f t="shared" si="60"/>
        <v>171</v>
      </c>
      <c r="B179" s="63"/>
      <c r="C179" s="64"/>
      <c r="D179" s="65"/>
      <c r="E179" s="66"/>
      <c r="F179" s="83" t="str">
        <f>IF(B179="","",VLOOKUP(B179,中学校名!$B$3:$D$120,2,TRUE))</f>
        <v/>
      </c>
      <c r="G179" s="204" t="str">
        <f t="shared" si="59"/>
        <v/>
      </c>
      <c r="H179" s="72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4" t="str">
        <f>IF($B179="","",IF(ISERROR(MATCH($B179,リレー中男申込!$Q$14:$Q$255,0)),"","○"))</f>
        <v/>
      </c>
      <c r="AI179" s="74" t="str">
        <f>IF(ISERROR(MATCH($B179,リレー中男申込!$Q$14:$Q$205,0)),"",VLOOKUP(MATCH($B179,リレー中男申込!$Q$14:$Q$205,0),リレー中男申込!$N$14:$V$205,9))</f>
        <v/>
      </c>
      <c r="AK179" s="121" t="str">
        <f t="shared" si="44"/>
        <v/>
      </c>
      <c r="AN179" t="str">
        <f t="shared" si="45"/>
        <v/>
      </c>
      <c r="AO179" t="str">
        <f t="shared" si="46"/>
        <v/>
      </c>
      <c r="AP179" t="str">
        <f t="shared" si="47"/>
        <v/>
      </c>
      <c r="AQ179" t="str">
        <f t="shared" si="48"/>
        <v/>
      </c>
      <c r="AR179" t="str">
        <f t="shared" si="49"/>
        <v/>
      </c>
      <c r="AS179" t="str">
        <f t="shared" si="50"/>
        <v/>
      </c>
      <c r="AT179" t="str">
        <f t="shared" si="51"/>
        <v/>
      </c>
      <c r="AU179" t="str">
        <f t="shared" si="52"/>
        <v/>
      </c>
      <c r="AV179" t="str">
        <f t="shared" si="53"/>
        <v/>
      </c>
      <c r="AW179" t="str">
        <f t="shared" si="61"/>
        <v/>
      </c>
      <c r="AX179" t="str">
        <f t="shared" si="62"/>
        <v/>
      </c>
      <c r="AY179" t="str">
        <f t="shared" si="63"/>
        <v/>
      </c>
      <c r="AZ179" t="str">
        <f t="shared" si="64"/>
        <v/>
      </c>
      <c r="BA179" t="str">
        <f t="shared" si="65"/>
        <v/>
      </c>
    </row>
    <row r="180" spans="1:53">
      <c r="A180" s="39">
        <f t="shared" si="60"/>
        <v>172</v>
      </c>
      <c r="B180" s="51"/>
      <c r="C180" s="57"/>
      <c r="D180" s="50"/>
      <c r="E180" s="49"/>
      <c r="F180" s="80" t="str">
        <f>IF(B180="","",VLOOKUP(B180,中学校名!$B$3:$D$120,2,TRUE))</f>
        <v/>
      </c>
      <c r="G180" s="202" t="str">
        <f t="shared" si="59"/>
        <v/>
      </c>
      <c r="H180" s="42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68" t="str">
        <f>IF($B180="","",IF(ISERROR(MATCH($B180,リレー中男申込!$Q$14:$Q$255,0)),"","○"))</f>
        <v/>
      </c>
      <c r="AI180" s="68" t="str">
        <f>IF(ISERROR(MATCH($B180,リレー中男申込!$Q$14:$Q$205,0)),"",VLOOKUP(MATCH($B180,リレー中男申込!$Q$14:$Q$205,0),リレー中男申込!$N$14:$V$205,9))</f>
        <v/>
      </c>
      <c r="AK180" s="121" t="str">
        <f t="shared" si="44"/>
        <v/>
      </c>
      <c r="AN180" t="str">
        <f t="shared" si="45"/>
        <v/>
      </c>
      <c r="AO180" t="str">
        <f t="shared" si="46"/>
        <v/>
      </c>
      <c r="AP180" t="str">
        <f t="shared" si="47"/>
        <v/>
      </c>
      <c r="AQ180" t="str">
        <f t="shared" si="48"/>
        <v/>
      </c>
      <c r="AR180" t="str">
        <f t="shared" si="49"/>
        <v/>
      </c>
      <c r="AS180" t="str">
        <f t="shared" si="50"/>
        <v/>
      </c>
      <c r="AT180" t="str">
        <f t="shared" si="51"/>
        <v/>
      </c>
      <c r="AU180" t="str">
        <f t="shared" si="52"/>
        <v/>
      </c>
      <c r="AV180" t="str">
        <f t="shared" si="53"/>
        <v/>
      </c>
      <c r="AW180" t="str">
        <f t="shared" si="61"/>
        <v/>
      </c>
      <c r="AX180" t="str">
        <f t="shared" si="62"/>
        <v/>
      </c>
      <c r="AY180" t="str">
        <f t="shared" si="63"/>
        <v/>
      </c>
      <c r="AZ180" t="str">
        <f t="shared" si="64"/>
        <v/>
      </c>
      <c r="BA180" t="str">
        <f t="shared" si="65"/>
        <v/>
      </c>
    </row>
    <row r="181" spans="1:53">
      <c r="A181" s="39">
        <f t="shared" si="60"/>
        <v>173</v>
      </c>
      <c r="B181" s="51"/>
      <c r="C181" s="57"/>
      <c r="D181" s="50"/>
      <c r="E181" s="49"/>
      <c r="F181" s="80" t="str">
        <f>IF(B181="","",VLOOKUP(B181,中学校名!$B$3:$D$120,2,TRUE))</f>
        <v/>
      </c>
      <c r="G181" s="202" t="str">
        <f t="shared" si="59"/>
        <v/>
      </c>
      <c r="H181" s="42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68" t="str">
        <f>IF($B181="","",IF(ISERROR(MATCH($B181,リレー中男申込!$Q$14:$Q$255,0)),"","○"))</f>
        <v/>
      </c>
      <c r="AI181" s="68" t="str">
        <f>IF(ISERROR(MATCH($B181,リレー中男申込!$Q$14:$Q$205,0)),"",VLOOKUP(MATCH($B181,リレー中男申込!$Q$14:$Q$205,0),リレー中男申込!$N$14:$V$205,9))</f>
        <v/>
      </c>
      <c r="AK181" s="121" t="str">
        <f t="shared" si="44"/>
        <v/>
      </c>
      <c r="AN181" t="str">
        <f t="shared" si="45"/>
        <v/>
      </c>
      <c r="AO181" t="str">
        <f t="shared" si="46"/>
        <v/>
      </c>
      <c r="AP181" t="str">
        <f t="shared" si="47"/>
        <v/>
      </c>
      <c r="AQ181" t="str">
        <f t="shared" si="48"/>
        <v/>
      </c>
      <c r="AR181" t="str">
        <f t="shared" si="49"/>
        <v/>
      </c>
      <c r="AS181" t="str">
        <f t="shared" si="50"/>
        <v/>
      </c>
      <c r="AT181" t="str">
        <f t="shared" si="51"/>
        <v/>
      </c>
      <c r="AU181" t="str">
        <f t="shared" si="52"/>
        <v/>
      </c>
      <c r="AV181" t="str">
        <f t="shared" si="53"/>
        <v/>
      </c>
      <c r="AW181" t="str">
        <f t="shared" si="61"/>
        <v/>
      </c>
      <c r="AX181" t="str">
        <f t="shared" si="62"/>
        <v/>
      </c>
      <c r="AY181" t="str">
        <f t="shared" si="63"/>
        <v/>
      </c>
      <c r="AZ181" t="str">
        <f t="shared" si="64"/>
        <v/>
      </c>
      <c r="BA181" t="str">
        <f t="shared" si="65"/>
        <v/>
      </c>
    </row>
    <row r="182" spans="1:53">
      <c r="A182" s="39">
        <f t="shared" si="60"/>
        <v>174</v>
      </c>
      <c r="B182" s="51"/>
      <c r="C182" s="57"/>
      <c r="D182" s="50"/>
      <c r="E182" s="49"/>
      <c r="F182" s="80" t="str">
        <f>IF(B182="","",VLOOKUP(B182,中学校名!$B$3:$D$120,2,TRUE))</f>
        <v/>
      </c>
      <c r="G182" s="202" t="str">
        <f t="shared" si="59"/>
        <v/>
      </c>
      <c r="H182" s="42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68" t="str">
        <f>IF($B182="","",IF(ISERROR(MATCH($B182,リレー中男申込!$Q$14:$Q$255,0)),"","○"))</f>
        <v/>
      </c>
      <c r="AI182" s="68" t="str">
        <f>IF(ISERROR(MATCH($B182,リレー中男申込!$Q$14:$Q$205,0)),"",VLOOKUP(MATCH($B182,リレー中男申込!$Q$14:$Q$205,0),リレー中男申込!$N$14:$V$205,9))</f>
        <v/>
      </c>
      <c r="AK182" s="121" t="str">
        <f t="shared" si="44"/>
        <v/>
      </c>
      <c r="AN182" t="str">
        <f t="shared" si="45"/>
        <v/>
      </c>
      <c r="AO182" t="str">
        <f t="shared" si="46"/>
        <v/>
      </c>
      <c r="AP182" t="str">
        <f t="shared" si="47"/>
        <v/>
      </c>
      <c r="AQ182" t="str">
        <f t="shared" si="48"/>
        <v/>
      </c>
      <c r="AR182" t="str">
        <f t="shared" si="49"/>
        <v/>
      </c>
      <c r="AS182" t="str">
        <f t="shared" si="50"/>
        <v/>
      </c>
      <c r="AT182" t="str">
        <f t="shared" si="51"/>
        <v/>
      </c>
      <c r="AU182" t="str">
        <f t="shared" si="52"/>
        <v/>
      </c>
      <c r="AV182" t="str">
        <f t="shared" si="53"/>
        <v/>
      </c>
      <c r="AW182" t="str">
        <f t="shared" si="61"/>
        <v/>
      </c>
      <c r="AX182" t="str">
        <f t="shared" si="62"/>
        <v/>
      </c>
      <c r="AY182" t="str">
        <f t="shared" si="63"/>
        <v/>
      </c>
      <c r="AZ182" t="str">
        <f t="shared" si="64"/>
        <v/>
      </c>
      <c r="BA182" t="str">
        <f t="shared" si="65"/>
        <v/>
      </c>
    </row>
    <row r="183" spans="1:53">
      <c r="A183" s="39">
        <f t="shared" si="60"/>
        <v>175</v>
      </c>
      <c r="B183" s="51"/>
      <c r="C183" s="57"/>
      <c r="D183" s="50"/>
      <c r="E183" s="49"/>
      <c r="F183" s="80" t="str">
        <f>IF(B183="","",VLOOKUP(B183,中学校名!$B$3:$D$120,2,TRUE))</f>
        <v/>
      </c>
      <c r="G183" s="202" t="str">
        <f t="shared" si="59"/>
        <v/>
      </c>
      <c r="H183" s="42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68" t="str">
        <f>IF($B183="","",IF(ISERROR(MATCH($B183,リレー中男申込!$Q$14:$Q$255,0)),"","○"))</f>
        <v/>
      </c>
      <c r="AI183" s="68" t="str">
        <f>IF(ISERROR(MATCH($B183,リレー中男申込!$Q$14:$Q$205,0)),"",VLOOKUP(MATCH($B183,リレー中男申込!$Q$14:$Q$205,0),リレー中男申込!$N$14:$V$205,9))</f>
        <v/>
      </c>
      <c r="AK183" s="121" t="str">
        <f t="shared" si="44"/>
        <v/>
      </c>
      <c r="AN183" t="str">
        <f t="shared" si="45"/>
        <v/>
      </c>
      <c r="AO183" t="str">
        <f t="shared" si="46"/>
        <v/>
      </c>
      <c r="AP183" t="str">
        <f t="shared" si="47"/>
        <v/>
      </c>
      <c r="AQ183" t="str">
        <f t="shared" si="48"/>
        <v/>
      </c>
      <c r="AR183" t="str">
        <f t="shared" si="49"/>
        <v/>
      </c>
      <c r="AS183" t="str">
        <f t="shared" si="50"/>
        <v/>
      </c>
      <c r="AT183" t="str">
        <f t="shared" si="51"/>
        <v/>
      </c>
      <c r="AU183" t="str">
        <f t="shared" si="52"/>
        <v/>
      </c>
      <c r="AV183" t="str">
        <f t="shared" si="53"/>
        <v/>
      </c>
      <c r="AW183" t="str">
        <f t="shared" si="61"/>
        <v/>
      </c>
      <c r="AX183" t="str">
        <f t="shared" si="62"/>
        <v/>
      </c>
      <c r="AY183" t="str">
        <f t="shared" si="63"/>
        <v/>
      </c>
      <c r="AZ183" t="str">
        <f t="shared" si="64"/>
        <v/>
      </c>
      <c r="BA183" t="str">
        <f t="shared" si="65"/>
        <v/>
      </c>
    </row>
    <row r="184" spans="1:53">
      <c r="A184" s="39">
        <f t="shared" si="60"/>
        <v>176</v>
      </c>
      <c r="B184" s="51"/>
      <c r="C184" s="57"/>
      <c r="D184" s="50"/>
      <c r="E184" s="49"/>
      <c r="F184" s="80" t="str">
        <f>IF(B184="","",VLOOKUP(B184,中学校名!$B$3:$D$120,2,TRUE))</f>
        <v/>
      </c>
      <c r="G184" s="202" t="str">
        <f t="shared" si="59"/>
        <v/>
      </c>
      <c r="H184" s="42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68" t="str">
        <f>IF($B184="","",IF(ISERROR(MATCH($B184,リレー中男申込!$Q$14:$Q$255,0)),"","○"))</f>
        <v/>
      </c>
      <c r="AI184" s="68" t="str">
        <f>IF(ISERROR(MATCH($B184,リレー中男申込!$Q$14:$Q$205,0)),"",VLOOKUP(MATCH($B184,リレー中男申込!$Q$14:$Q$205,0),リレー中男申込!$N$14:$V$205,9))</f>
        <v/>
      </c>
      <c r="AK184" s="121" t="str">
        <f t="shared" si="44"/>
        <v/>
      </c>
      <c r="AN184" t="str">
        <f t="shared" si="45"/>
        <v/>
      </c>
      <c r="AO184" t="str">
        <f t="shared" si="46"/>
        <v/>
      </c>
      <c r="AP184" t="str">
        <f t="shared" si="47"/>
        <v/>
      </c>
      <c r="AQ184" t="str">
        <f t="shared" si="48"/>
        <v/>
      </c>
      <c r="AR184" t="str">
        <f t="shared" si="49"/>
        <v/>
      </c>
      <c r="AS184" t="str">
        <f t="shared" si="50"/>
        <v/>
      </c>
      <c r="AT184" t="str">
        <f t="shared" si="51"/>
        <v/>
      </c>
      <c r="AU184" t="str">
        <f t="shared" si="52"/>
        <v/>
      </c>
      <c r="AV184" t="str">
        <f t="shared" si="53"/>
        <v/>
      </c>
      <c r="AW184" t="str">
        <f t="shared" si="61"/>
        <v/>
      </c>
      <c r="AX184" t="str">
        <f t="shared" si="62"/>
        <v/>
      </c>
      <c r="AY184" t="str">
        <f t="shared" si="63"/>
        <v/>
      </c>
      <c r="AZ184" t="str">
        <f t="shared" si="64"/>
        <v/>
      </c>
      <c r="BA184" t="str">
        <f t="shared" si="65"/>
        <v/>
      </c>
    </row>
    <row r="185" spans="1:53">
      <c r="A185" s="39">
        <f t="shared" si="60"/>
        <v>177</v>
      </c>
      <c r="B185" s="51"/>
      <c r="C185" s="57"/>
      <c r="D185" s="50"/>
      <c r="E185" s="49"/>
      <c r="F185" s="80" t="str">
        <f>IF(B185="","",VLOOKUP(B185,中学校名!$B$3:$D$120,2,TRUE))</f>
        <v/>
      </c>
      <c r="G185" s="202" t="str">
        <f t="shared" si="59"/>
        <v/>
      </c>
      <c r="H185" s="42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68" t="str">
        <f>IF($B185="","",IF(ISERROR(MATCH($B185,リレー中男申込!$Q$14:$Q$255,0)),"","○"))</f>
        <v/>
      </c>
      <c r="AI185" s="68" t="str">
        <f>IF(ISERROR(MATCH($B185,リレー中男申込!$Q$14:$Q$205,0)),"",VLOOKUP(MATCH($B185,リレー中男申込!$Q$14:$Q$205,0),リレー中男申込!$N$14:$V$205,9))</f>
        <v/>
      </c>
      <c r="AK185" s="121" t="str">
        <f t="shared" si="44"/>
        <v/>
      </c>
      <c r="AN185" t="str">
        <f t="shared" si="45"/>
        <v/>
      </c>
      <c r="AO185" t="str">
        <f t="shared" si="46"/>
        <v/>
      </c>
      <c r="AP185" t="str">
        <f t="shared" si="47"/>
        <v/>
      </c>
      <c r="AQ185" t="str">
        <f t="shared" si="48"/>
        <v/>
      </c>
      <c r="AR185" t="str">
        <f t="shared" si="49"/>
        <v/>
      </c>
      <c r="AS185" t="str">
        <f t="shared" si="50"/>
        <v/>
      </c>
      <c r="AT185" t="str">
        <f t="shared" si="51"/>
        <v/>
      </c>
      <c r="AU185" t="str">
        <f t="shared" si="52"/>
        <v/>
      </c>
      <c r="AV185" t="str">
        <f t="shared" si="53"/>
        <v/>
      </c>
      <c r="AW185" t="str">
        <f t="shared" si="61"/>
        <v/>
      </c>
      <c r="AX185" t="str">
        <f t="shared" si="62"/>
        <v/>
      </c>
      <c r="AY185" t="str">
        <f t="shared" si="63"/>
        <v/>
      </c>
      <c r="AZ185" t="str">
        <f t="shared" si="64"/>
        <v/>
      </c>
      <c r="BA185" t="str">
        <f t="shared" si="65"/>
        <v/>
      </c>
    </row>
    <row r="186" spans="1:53">
      <c r="A186" s="39">
        <f t="shared" si="60"/>
        <v>178</v>
      </c>
      <c r="B186" s="51"/>
      <c r="C186" s="57"/>
      <c r="D186" s="50"/>
      <c r="E186" s="49"/>
      <c r="F186" s="80" t="str">
        <f>IF(B186="","",VLOOKUP(B186,中学校名!$B$3:$D$120,2,TRUE))</f>
        <v/>
      </c>
      <c r="G186" s="202" t="str">
        <f t="shared" si="59"/>
        <v/>
      </c>
      <c r="H186" s="42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68" t="str">
        <f>IF($B186="","",IF(ISERROR(MATCH($B186,リレー中男申込!$Q$14:$Q$255,0)),"","○"))</f>
        <v/>
      </c>
      <c r="AI186" s="68" t="str">
        <f>IF(ISERROR(MATCH($B186,リレー中男申込!$Q$14:$Q$205,0)),"",VLOOKUP(MATCH($B186,リレー中男申込!$Q$14:$Q$205,0),リレー中男申込!$N$14:$V$205,9))</f>
        <v/>
      </c>
      <c r="AK186" s="121" t="str">
        <f t="shared" si="44"/>
        <v/>
      </c>
      <c r="AN186" t="str">
        <f t="shared" si="45"/>
        <v/>
      </c>
      <c r="AO186" t="str">
        <f t="shared" si="46"/>
        <v/>
      </c>
      <c r="AP186" t="str">
        <f t="shared" si="47"/>
        <v/>
      </c>
      <c r="AQ186" t="str">
        <f t="shared" si="48"/>
        <v/>
      </c>
      <c r="AR186" t="str">
        <f t="shared" si="49"/>
        <v/>
      </c>
      <c r="AS186" t="str">
        <f t="shared" si="50"/>
        <v/>
      </c>
      <c r="AT186" t="str">
        <f t="shared" si="51"/>
        <v/>
      </c>
      <c r="AU186" t="str">
        <f t="shared" si="52"/>
        <v/>
      </c>
      <c r="AV186" t="str">
        <f t="shared" si="53"/>
        <v/>
      </c>
      <c r="AW186" t="str">
        <f t="shared" si="61"/>
        <v/>
      </c>
      <c r="AX186" t="str">
        <f t="shared" si="62"/>
        <v/>
      </c>
      <c r="AY186" t="str">
        <f t="shared" si="63"/>
        <v/>
      </c>
      <c r="AZ186" t="str">
        <f t="shared" si="64"/>
        <v/>
      </c>
      <c r="BA186" t="str">
        <f t="shared" si="65"/>
        <v/>
      </c>
    </row>
    <row r="187" spans="1:53">
      <c r="A187" s="39">
        <f t="shared" si="60"/>
        <v>179</v>
      </c>
      <c r="B187" s="51"/>
      <c r="C187" s="57"/>
      <c r="D187" s="50"/>
      <c r="E187" s="49"/>
      <c r="F187" s="80" t="str">
        <f>IF(B187="","",VLOOKUP(B187,中学校名!$B$3:$D$120,2,TRUE))</f>
        <v/>
      </c>
      <c r="G187" s="202" t="str">
        <f t="shared" si="59"/>
        <v/>
      </c>
      <c r="H187" s="42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68" t="str">
        <f>IF($B187="","",IF(ISERROR(MATCH($B187,リレー中男申込!$Q$14:$Q$255,0)),"","○"))</f>
        <v/>
      </c>
      <c r="AI187" s="68" t="str">
        <f>IF(ISERROR(MATCH($B187,リレー中男申込!$Q$14:$Q$205,0)),"",VLOOKUP(MATCH($B187,リレー中男申込!$Q$14:$Q$205,0),リレー中男申込!$N$14:$V$205,9))</f>
        <v/>
      </c>
      <c r="AK187" s="121" t="str">
        <f t="shared" si="44"/>
        <v/>
      </c>
      <c r="AN187" t="str">
        <f t="shared" si="45"/>
        <v/>
      </c>
      <c r="AO187" t="str">
        <f t="shared" si="46"/>
        <v/>
      </c>
      <c r="AP187" t="str">
        <f t="shared" si="47"/>
        <v/>
      </c>
      <c r="AQ187" t="str">
        <f t="shared" si="48"/>
        <v/>
      </c>
      <c r="AR187" t="str">
        <f t="shared" si="49"/>
        <v/>
      </c>
      <c r="AS187" t="str">
        <f t="shared" si="50"/>
        <v/>
      </c>
      <c r="AT187" t="str">
        <f t="shared" si="51"/>
        <v/>
      </c>
      <c r="AU187" t="str">
        <f t="shared" si="52"/>
        <v/>
      </c>
      <c r="AV187" t="str">
        <f t="shared" si="53"/>
        <v/>
      </c>
      <c r="AW187" t="str">
        <f t="shared" si="61"/>
        <v/>
      </c>
      <c r="AX187" t="str">
        <f t="shared" si="62"/>
        <v/>
      </c>
      <c r="AY187" t="str">
        <f t="shared" si="63"/>
        <v/>
      </c>
      <c r="AZ187" t="str">
        <f t="shared" si="64"/>
        <v/>
      </c>
      <c r="BA187" t="str">
        <f t="shared" si="65"/>
        <v/>
      </c>
    </row>
    <row r="188" spans="1:53">
      <c r="A188" s="39">
        <f t="shared" si="60"/>
        <v>180</v>
      </c>
      <c r="B188" s="59"/>
      <c r="C188" s="60"/>
      <c r="D188" s="61"/>
      <c r="E188" s="62"/>
      <c r="F188" s="82" t="str">
        <f>IF(B188="","",VLOOKUP(B188,中学校名!$B$3:$D$120,2,TRUE))</f>
        <v/>
      </c>
      <c r="G188" s="203" t="str">
        <f t="shared" si="59"/>
        <v/>
      </c>
      <c r="H188" s="69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1" t="str">
        <f>IF($B188="","",IF(ISERROR(MATCH($B188,リレー中男申込!$Q$14:$Q$255,0)),"","○"))</f>
        <v/>
      </c>
      <c r="AI188" s="71" t="str">
        <f>IF(ISERROR(MATCH($B188,リレー中男申込!$Q$14:$Q$205,0)),"",VLOOKUP(MATCH($B188,リレー中男申込!$Q$14:$Q$205,0),リレー中男申込!$N$14:$V$205,9))</f>
        <v/>
      </c>
      <c r="AK188" s="121" t="str">
        <f t="shared" si="44"/>
        <v/>
      </c>
      <c r="AN188" t="str">
        <f t="shared" si="45"/>
        <v/>
      </c>
      <c r="AO188" t="str">
        <f t="shared" si="46"/>
        <v/>
      </c>
      <c r="AP188" t="str">
        <f t="shared" si="47"/>
        <v/>
      </c>
      <c r="AQ188" t="str">
        <f t="shared" si="48"/>
        <v/>
      </c>
      <c r="AR188" t="str">
        <f t="shared" si="49"/>
        <v/>
      </c>
      <c r="AS188" t="str">
        <f t="shared" si="50"/>
        <v/>
      </c>
      <c r="AT188" t="str">
        <f t="shared" si="51"/>
        <v/>
      </c>
      <c r="AU188" t="str">
        <f t="shared" si="52"/>
        <v/>
      </c>
      <c r="AV188" t="str">
        <f t="shared" si="53"/>
        <v/>
      </c>
      <c r="AW188" t="str">
        <f t="shared" si="61"/>
        <v/>
      </c>
      <c r="AX188" t="str">
        <f t="shared" si="62"/>
        <v/>
      </c>
      <c r="AY188" t="str">
        <f t="shared" si="63"/>
        <v/>
      </c>
      <c r="AZ188" t="str">
        <f t="shared" si="64"/>
        <v/>
      </c>
      <c r="BA188" t="str">
        <f t="shared" si="65"/>
        <v/>
      </c>
    </row>
    <row r="189" spans="1:53">
      <c r="A189" s="39">
        <f t="shared" si="60"/>
        <v>181</v>
      </c>
      <c r="B189" s="54"/>
      <c r="C189" s="56"/>
      <c r="D189" s="48"/>
      <c r="E189" s="47"/>
      <c r="F189" s="79" t="str">
        <f>IF(B189="","",VLOOKUP(B189,中学校名!$B$3:$D$120,2,TRUE))</f>
        <v/>
      </c>
      <c r="G189" s="201" t="str">
        <f t="shared" si="59"/>
        <v/>
      </c>
      <c r="H189" s="40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67" t="str">
        <f>IF($B189="","",IF(ISERROR(MATCH($B189,リレー中男申込!$Q$14:$Q$255,0)),"","○"))</f>
        <v/>
      </c>
      <c r="AI189" s="67" t="str">
        <f>IF(ISERROR(MATCH($B189,リレー中男申込!$Q$14:$Q$205,0)),"",VLOOKUP(MATCH($B189,リレー中男申込!$Q$14:$Q$205,0),リレー中男申込!$N$14:$V$205,9))</f>
        <v/>
      </c>
      <c r="AK189" s="121" t="str">
        <f t="shared" si="44"/>
        <v/>
      </c>
      <c r="AN189" t="str">
        <f t="shared" si="45"/>
        <v/>
      </c>
      <c r="AO189" t="str">
        <f t="shared" si="46"/>
        <v/>
      </c>
      <c r="AP189" t="str">
        <f t="shared" si="47"/>
        <v/>
      </c>
      <c r="AQ189" t="str">
        <f t="shared" si="48"/>
        <v/>
      </c>
      <c r="AR189" t="str">
        <f t="shared" si="49"/>
        <v/>
      </c>
      <c r="AS189" t="str">
        <f t="shared" si="50"/>
        <v/>
      </c>
      <c r="AT189" t="str">
        <f t="shared" si="51"/>
        <v/>
      </c>
      <c r="AU189" t="str">
        <f t="shared" si="52"/>
        <v/>
      </c>
      <c r="AV189" t="str">
        <f t="shared" si="53"/>
        <v/>
      </c>
      <c r="AW189" t="str">
        <f t="shared" si="61"/>
        <v/>
      </c>
      <c r="AX189" t="str">
        <f t="shared" si="62"/>
        <v/>
      </c>
      <c r="AY189" t="str">
        <f t="shared" si="63"/>
        <v/>
      </c>
      <c r="AZ189" t="str">
        <f t="shared" si="64"/>
        <v/>
      </c>
      <c r="BA189" t="str">
        <f t="shared" si="65"/>
        <v/>
      </c>
    </row>
    <row r="190" spans="1:53">
      <c r="A190" s="39">
        <f t="shared" si="60"/>
        <v>182</v>
      </c>
      <c r="B190" s="51"/>
      <c r="C190" s="57"/>
      <c r="D190" s="50"/>
      <c r="E190" s="49"/>
      <c r="F190" s="80" t="str">
        <f>IF(B190="","",VLOOKUP(B190,中学校名!$B$3:$D$120,2,TRUE))</f>
        <v/>
      </c>
      <c r="G190" s="202" t="str">
        <f t="shared" si="59"/>
        <v/>
      </c>
      <c r="H190" s="42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68" t="str">
        <f>IF($B190="","",IF(ISERROR(MATCH($B190,リレー中男申込!$Q$14:$Q$255,0)),"","○"))</f>
        <v/>
      </c>
      <c r="AI190" s="68" t="str">
        <f>IF(ISERROR(MATCH($B190,リレー中男申込!$Q$14:$Q$205,0)),"",VLOOKUP(MATCH($B190,リレー中男申込!$Q$14:$Q$205,0),リレー中男申込!$N$14:$V$205,9))</f>
        <v/>
      </c>
      <c r="AK190" s="121" t="str">
        <f t="shared" si="44"/>
        <v/>
      </c>
      <c r="AN190" t="str">
        <f t="shared" si="45"/>
        <v/>
      </c>
      <c r="AO190" t="str">
        <f t="shared" si="46"/>
        <v/>
      </c>
      <c r="AP190" t="str">
        <f t="shared" si="47"/>
        <v/>
      </c>
      <c r="AQ190" t="str">
        <f t="shared" si="48"/>
        <v/>
      </c>
      <c r="AR190" t="str">
        <f t="shared" si="49"/>
        <v/>
      </c>
      <c r="AS190" t="str">
        <f t="shared" si="50"/>
        <v/>
      </c>
      <c r="AT190" t="str">
        <f t="shared" si="51"/>
        <v/>
      </c>
      <c r="AU190" t="str">
        <f t="shared" si="52"/>
        <v/>
      </c>
      <c r="AV190" t="str">
        <f t="shared" si="53"/>
        <v/>
      </c>
      <c r="AW190" t="str">
        <f t="shared" si="61"/>
        <v/>
      </c>
      <c r="AX190" t="str">
        <f t="shared" si="62"/>
        <v/>
      </c>
      <c r="AY190" t="str">
        <f t="shared" si="63"/>
        <v/>
      </c>
      <c r="AZ190" t="str">
        <f t="shared" si="64"/>
        <v/>
      </c>
      <c r="BA190" t="str">
        <f t="shared" si="65"/>
        <v/>
      </c>
    </row>
    <row r="191" spans="1:53">
      <c r="A191" s="39">
        <f t="shared" si="60"/>
        <v>183</v>
      </c>
      <c r="B191" s="51"/>
      <c r="C191" s="57"/>
      <c r="D191" s="50"/>
      <c r="E191" s="49"/>
      <c r="F191" s="80" t="str">
        <f>IF(B191="","",VLOOKUP(B191,中学校名!$B$3:$D$120,2,TRUE))</f>
        <v/>
      </c>
      <c r="G191" s="202" t="str">
        <f t="shared" si="59"/>
        <v/>
      </c>
      <c r="H191" s="42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68" t="str">
        <f>IF($B191="","",IF(ISERROR(MATCH($B191,リレー中男申込!$Q$14:$Q$255,0)),"","○"))</f>
        <v/>
      </c>
      <c r="AI191" s="68" t="str">
        <f>IF(ISERROR(MATCH($B191,リレー中男申込!$Q$14:$Q$205,0)),"",VLOOKUP(MATCH($B191,リレー中男申込!$Q$14:$Q$205,0),リレー中男申込!$N$14:$V$205,9))</f>
        <v/>
      </c>
      <c r="AK191" s="121" t="str">
        <f t="shared" si="44"/>
        <v/>
      </c>
      <c r="AN191" t="str">
        <f t="shared" si="45"/>
        <v/>
      </c>
      <c r="AO191" t="str">
        <f t="shared" si="46"/>
        <v/>
      </c>
      <c r="AP191" t="str">
        <f t="shared" si="47"/>
        <v/>
      </c>
      <c r="AQ191" t="str">
        <f t="shared" si="48"/>
        <v/>
      </c>
      <c r="AR191" t="str">
        <f t="shared" si="49"/>
        <v/>
      </c>
      <c r="AS191" t="str">
        <f t="shared" si="50"/>
        <v/>
      </c>
      <c r="AT191" t="str">
        <f t="shared" si="51"/>
        <v/>
      </c>
      <c r="AU191" t="str">
        <f t="shared" si="52"/>
        <v/>
      </c>
      <c r="AV191" t="str">
        <f t="shared" si="53"/>
        <v/>
      </c>
      <c r="AW191" t="str">
        <f t="shared" si="61"/>
        <v/>
      </c>
      <c r="AX191" t="str">
        <f t="shared" si="62"/>
        <v/>
      </c>
      <c r="AY191" t="str">
        <f t="shared" si="63"/>
        <v/>
      </c>
      <c r="AZ191" t="str">
        <f t="shared" si="64"/>
        <v/>
      </c>
      <c r="BA191" t="str">
        <f t="shared" si="65"/>
        <v/>
      </c>
    </row>
    <row r="192" spans="1:53">
      <c r="A192" s="39">
        <f t="shared" si="60"/>
        <v>184</v>
      </c>
      <c r="B192" s="51"/>
      <c r="C192" s="57"/>
      <c r="D192" s="50"/>
      <c r="E192" s="49"/>
      <c r="F192" s="80" t="str">
        <f>IF(B192="","",VLOOKUP(B192,中学校名!$B$3:$D$120,2,TRUE))</f>
        <v/>
      </c>
      <c r="G192" s="202" t="str">
        <f t="shared" si="59"/>
        <v/>
      </c>
      <c r="H192" s="42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68" t="str">
        <f>IF($B192="","",IF(ISERROR(MATCH($B192,リレー中男申込!$Q$14:$Q$255,0)),"","○"))</f>
        <v/>
      </c>
      <c r="AI192" s="68" t="str">
        <f>IF(ISERROR(MATCH($B192,リレー中男申込!$Q$14:$Q$205,0)),"",VLOOKUP(MATCH($B192,リレー中男申込!$Q$14:$Q$205,0),リレー中男申込!$N$14:$V$205,9))</f>
        <v/>
      </c>
      <c r="AK192" s="121" t="str">
        <f t="shared" si="44"/>
        <v/>
      </c>
      <c r="AN192" t="str">
        <f t="shared" si="45"/>
        <v/>
      </c>
      <c r="AO192" t="str">
        <f t="shared" si="46"/>
        <v/>
      </c>
      <c r="AP192" t="str">
        <f t="shared" si="47"/>
        <v/>
      </c>
      <c r="AQ192" t="str">
        <f t="shared" si="48"/>
        <v/>
      </c>
      <c r="AR192" t="str">
        <f t="shared" si="49"/>
        <v/>
      </c>
      <c r="AS192" t="str">
        <f t="shared" si="50"/>
        <v/>
      </c>
      <c r="AT192" t="str">
        <f t="shared" si="51"/>
        <v/>
      </c>
      <c r="AU192" t="str">
        <f t="shared" si="52"/>
        <v/>
      </c>
      <c r="AV192" t="str">
        <f t="shared" si="53"/>
        <v/>
      </c>
      <c r="AW192" t="str">
        <f t="shared" si="61"/>
        <v/>
      </c>
      <c r="AX192" t="str">
        <f t="shared" si="62"/>
        <v/>
      </c>
      <c r="AY192" t="str">
        <f t="shared" si="63"/>
        <v/>
      </c>
      <c r="AZ192" t="str">
        <f t="shared" si="64"/>
        <v/>
      </c>
      <c r="BA192" t="str">
        <f t="shared" si="65"/>
        <v/>
      </c>
    </row>
    <row r="193" spans="1:53">
      <c r="A193" s="39">
        <f t="shared" si="60"/>
        <v>185</v>
      </c>
      <c r="B193" s="51"/>
      <c r="C193" s="57"/>
      <c r="D193" s="50"/>
      <c r="E193" s="49"/>
      <c r="F193" s="80" t="str">
        <f>IF(B193="","",VLOOKUP(B193,中学校名!$B$3:$D$120,2,TRUE))</f>
        <v/>
      </c>
      <c r="G193" s="202" t="str">
        <f t="shared" si="59"/>
        <v/>
      </c>
      <c r="H193" s="42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68" t="str">
        <f>IF($B193="","",IF(ISERROR(MATCH($B193,リレー中男申込!$Q$14:$Q$255,0)),"","○"))</f>
        <v/>
      </c>
      <c r="AI193" s="68" t="str">
        <f>IF(ISERROR(MATCH($B193,リレー中男申込!$Q$14:$Q$205,0)),"",VLOOKUP(MATCH($B193,リレー中男申込!$Q$14:$Q$205,0),リレー中男申込!$N$14:$V$205,9))</f>
        <v/>
      </c>
      <c r="AK193" s="121" t="str">
        <f t="shared" si="44"/>
        <v/>
      </c>
      <c r="AN193" t="str">
        <f t="shared" si="45"/>
        <v/>
      </c>
      <c r="AO193" t="str">
        <f t="shared" si="46"/>
        <v/>
      </c>
      <c r="AP193" t="str">
        <f t="shared" si="47"/>
        <v/>
      </c>
      <c r="AQ193" t="str">
        <f t="shared" si="48"/>
        <v/>
      </c>
      <c r="AR193" t="str">
        <f t="shared" si="49"/>
        <v/>
      </c>
      <c r="AS193" t="str">
        <f t="shared" si="50"/>
        <v/>
      </c>
      <c r="AT193" t="str">
        <f t="shared" si="51"/>
        <v/>
      </c>
      <c r="AU193" t="str">
        <f t="shared" si="52"/>
        <v/>
      </c>
      <c r="AV193" t="str">
        <f t="shared" si="53"/>
        <v/>
      </c>
      <c r="AW193" t="str">
        <f t="shared" si="61"/>
        <v/>
      </c>
      <c r="AX193" t="str">
        <f t="shared" si="62"/>
        <v/>
      </c>
      <c r="AY193" t="str">
        <f t="shared" si="63"/>
        <v/>
      </c>
      <c r="AZ193" t="str">
        <f t="shared" si="64"/>
        <v/>
      </c>
      <c r="BA193" t="str">
        <f t="shared" si="65"/>
        <v/>
      </c>
    </row>
    <row r="194" spans="1:53">
      <c r="A194" s="39">
        <f t="shared" si="60"/>
        <v>186</v>
      </c>
      <c r="B194" s="51"/>
      <c r="C194" s="57"/>
      <c r="D194" s="50"/>
      <c r="E194" s="49"/>
      <c r="F194" s="80" t="str">
        <f>IF(B194="","",VLOOKUP(B194,中学校名!$B$3:$D$120,2,TRUE))</f>
        <v/>
      </c>
      <c r="G194" s="202" t="str">
        <f t="shared" si="59"/>
        <v/>
      </c>
      <c r="H194" s="42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68" t="str">
        <f>IF($B194="","",IF(ISERROR(MATCH($B194,リレー中男申込!$Q$14:$Q$255,0)),"","○"))</f>
        <v/>
      </c>
      <c r="AI194" s="68" t="str">
        <f>IF(ISERROR(MATCH($B194,リレー中男申込!$Q$14:$Q$205,0)),"",VLOOKUP(MATCH($B194,リレー中男申込!$Q$14:$Q$205,0),リレー中男申込!$N$14:$V$205,9))</f>
        <v/>
      </c>
      <c r="AK194" s="121" t="str">
        <f t="shared" si="44"/>
        <v/>
      </c>
      <c r="AN194" t="str">
        <f t="shared" si="45"/>
        <v/>
      </c>
      <c r="AO194" t="str">
        <f t="shared" si="46"/>
        <v/>
      </c>
      <c r="AP194" t="str">
        <f t="shared" si="47"/>
        <v/>
      </c>
      <c r="AQ194" t="str">
        <f t="shared" si="48"/>
        <v/>
      </c>
      <c r="AR194" t="str">
        <f t="shared" si="49"/>
        <v/>
      </c>
      <c r="AS194" t="str">
        <f t="shared" si="50"/>
        <v/>
      </c>
      <c r="AT194" t="str">
        <f t="shared" si="51"/>
        <v/>
      </c>
      <c r="AU194" t="str">
        <f t="shared" si="52"/>
        <v/>
      </c>
      <c r="AV194" t="str">
        <f t="shared" si="53"/>
        <v/>
      </c>
      <c r="AW194" t="str">
        <f t="shared" si="61"/>
        <v/>
      </c>
      <c r="AX194" t="str">
        <f t="shared" si="62"/>
        <v/>
      </c>
      <c r="AY194" t="str">
        <f t="shared" si="63"/>
        <v/>
      </c>
      <c r="AZ194" t="str">
        <f t="shared" si="64"/>
        <v/>
      </c>
      <c r="BA194" t="str">
        <f t="shared" si="65"/>
        <v/>
      </c>
    </row>
    <row r="195" spans="1:53">
      <c r="A195" s="39">
        <f t="shared" si="60"/>
        <v>187</v>
      </c>
      <c r="B195" s="51"/>
      <c r="C195" s="57"/>
      <c r="D195" s="50"/>
      <c r="E195" s="49"/>
      <c r="F195" s="80" t="str">
        <f>IF(B195="","",VLOOKUP(B195,中学校名!$B$3:$D$120,2,TRUE))</f>
        <v/>
      </c>
      <c r="G195" s="202" t="str">
        <f t="shared" si="59"/>
        <v/>
      </c>
      <c r="H195" s="42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68" t="str">
        <f>IF($B195="","",IF(ISERROR(MATCH($B195,リレー中男申込!$Q$14:$Q$255,0)),"","○"))</f>
        <v/>
      </c>
      <c r="AI195" s="68" t="str">
        <f>IF(ISERROR(MATCH($B195,リレー中男申込!$Q$14:$Q$205,0)),"",VLOOKUP(MATCH($B195,リレー中男申込!$Q$14:$Q$205,0),リレー中男申込!$N$14:$V$205,9))</f>
        <v/>
      </c>
      <c r="AK195" s="121" t="str">
        <f t="shared" si="44"/>
        <v/>
      </c>
      <c r="AN195" t="str">
        <f t="shared" si="45"/>
        <v/>
      </c>
      <c r="AO195" t="str">
        <f t="shared" si="46"/>
        <v/>
      </c>
      <c r="AP195" t="str">
        <f t="shared" si="47"/>
        <v/>
      </c>
      <c r="AQ195" t="str">
        <f t="shared" si="48"/>
        <v/>
      </c>
      <c r="AR195" t="str">
        <f t="shared" si="49"/>
        <v/>
      </c>
      <c r="AS195" t="str">
        <f t="shared" si="50"/>
        <v/>
      </c>
      <c r="AT195" t="str">
        <f t="shared" si="51"/>
        <v/>
      </c>
      <c r="AU195" t="str">
        <f t="shared" si="52"/>
        <v/>
      </c>
      <c r="AV195" t="str">
        <f t="shared" si="53"/>
        <v/>
      </c>
      <c r="AW195" t="str">
        <f t="shared" si="61"/>
        <v/>
      </c>
      <c r="AX195" t="str">
        <f t="shared" si="62"/>
        <v/>
      </c>
      <c r="AY195" t="str">
        <f t="shared" si="63"/>
        <v/>
      </c>
      <c r="AZ195" t="str">
        <f t="shared" si="64"/>
        <v/>
      </c>
      <c r="BA195" t="str">
        <f t="shared" si="65"/>
        <v/>
      </c>
    </row>
    <row r="196" spans="1:53">
      <c r="A196" s="39">
        <f t="shared" si="60"/>
        <v>188</v>
      </c>
      <c r="B196" s="51"/>
      <c r="C196" s="57"/>
      <c r="D196" s="50"/>
      <c r="E196" s="49"/>
      <c r="F196" s="80" t="str">
        <f>IF(B196="","",VLOOKUP(B196,中学校名!$B$3:$D$120,2,TRUE))</f>
        <v/>
      </c>
      <c r="G196" s="202" t="str">
        <f t="shared" si="59"/>
        <v/>
      </c>
      <c r="H196" s="42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68" t="str">
        <f>IF($B196="","",IF(ISERROR(MATCH($B196,リレー中男申込!$Q$14:$Q$255,0)),"","○"))</f>
        <v/>
      </c>
      <c r="AI196" s="68" t="str">
        <f>IF(ISERROR(MATCH($B196,リレー中男申込!$Q$14:$Q$205,0)),"",VLOOKUP(MATCH($B196,リレー中男申込!$Q$14:$Q$205,0),リレー中男申込!$N$14:$V$205,9))</f>
        <v/>
      </c>
      <c r="AK196" s="121" t="str">
        <f t="shared" si="44"/>
        <v/>
      </c>
      <c r="AN196" t="str">
        <f t="shared" si="45"/>
        <v/>
      </c>
      <c r="AO196" t="str">
        <f t="shared" si="46"/>
        <v/>
      </c>
      <c r="AP196" t="str">
        <f t="shared" si="47"/>
        <v/>
      </c>
      <c r="AQ196" t="str">
        <f t="shared" si="48"/>
        <v/>
      </c>
      <c r="AR196" t="str">
        <f t="shared" si="49"/>
        <v/>
      </c>
      <c r="AS196" t="str">
        <f t="shared" si="50"/>
        <v/>
      </c>
      <c r="AT196" t="str">
        <f t="shared" si="51"/>
        <v/>
      </c>
      <c r="AU196" t="str">
        <f t="shared" si="52"/>
        <v/>
      </c>
      <c r="AV196" t="str">
        <f t="shared" si="53"/>
        <v/>
      </c>
      <c r="AW196" t="str">
        <f t="shared" si="61"/>
        <v/>
      </c>
      <c r="AX196" t="str">
        <f t="shared" si="62"/>
        <v/>
      </c>
      <c r="AY196" t="str">
        <f t="shared" si="63"/>
        <v/>
      </c>
      <c r="AZ196" t="str">
        <f t="shared" si="64"/>
        <v/>
      </c>
      <c r="BA196" t="str">
        <f t="shared" si="65"/>
        <v/>
      </c>
    </row>
    <row r="197" spans="1:53">
      <c r="A197" s="39">
        <f t="shared" si="60"/>
        <v>189</v>
      </c>
      <c r="B197" s="51"/>
      <c r="C197" s="57"/>
      <c r="D197" s="50"/>
      <c r="E197" s="49"/>
      <c r="F197" s="80" t="str">
        <f>IF(B197="","",VLOOKUP(B197,中学校名!$B$3:$D$120,2,TRUE))</f>
        <v/>
      </c>
      <c r="G197" s="202" t="str">
        <f t="shared" si="59"/>
        <v/>
      </c>
      <c r="H197" s="42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68" t="str">
        <f>IF($B197="","",IF(ISERROR(MATCH($B197,リレー中男申込!$Q$14:$Q$255,0)),"","○"))</f>
        <v/>
      </c>
      <c r="AI197" s="68" t="str">
        <f>IF(ISERROR(MATCH($B197,リレー中男申込!$Q$14:$Q$205,0)),"",VLOOKUP(MATCH($B197,リレー中男申込!$Q$14:$Q$205,0),リレー中男申込!$N$14:$V$205,9))</f>
        <v/>
      </c>
      <c r="AK197" s="121" t="str">
        <f t="shared" si="44"/>
        <v/>
      </c>
      <c r="AN197" t="str">
        <f t="shared" si="45"/>
        <v/>
      </c>
      <c r="AO197" t="str">
        <f t="shared" si="46"/>
        <v/>
      </c>
      <c r="AP197" t="str">
        <f t="shared" si="47"/>
        <v/>
      </c>
      <c r="AQ197" t="str">
        <f t="shared" si="48"/>
        <v/>
      </c>
      <c r="AR197" t="str">
        <f t="shared" si="49"/>
        <v/>
      </c>
      <c r="AS197" t="str">
        <f t="shared" si="50"/>
        <v/>
      </c>
      <c r="AT197" t="str">
        <f t="shared" si="51"/>
        <v/>
      </c>
      <c r="AU197" t="str">
        <f t="shared" si="52"/>
        <v/>
      </c>
      <c r="AV197" t="str">
        <f t="shared" si="53"/>
        <v/>
      </c>
      <c r="AW197" t="str">
        <f t="shared" si="61"/>
        <v/>
      </c>
      <c r="AX197" t="str">
        <f t="shared" si="62"/>
        <v/>
      </c>
      <c r="AY197" t="str">
        <f t="shared" si="63"/>
        <v/>
      </c>
      <c r="AZ197" t="str">
        <f t="shared" si="64"/>
        <v/>
      </c>
      <c r="BA197" t="str">
        <f t="shared" si="65"/>
        <v/>
      </c>
    </row>
    <row r="198" spans="1:53">
      <c r="A198" s="39">
        <f t="shared" si="60"/>
        <v>190</v>
      </c>
      <c r="B198" s="55"/>
      <c r="C198" s="58"/>
      <c r="D198" s="53"/>
      <c r="E198" s="52"/>
      <c r="F198" s="81" t="str">
        <f>IF(B198="","",VLOOKUP(B198,中学校名!$B$3:$D$120,2,TRUE))</f>
        <v/>
      </c>
      <c r="G198" s="205" t="str">
        <f t="shared" si="59"/>
        <v/>
      </c>
      <c r="H198" s="75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7" t="str">
        <f>IF($B198="","",IF(ISERROR(MATCH($B198,リレー中男申込!$Q$14:$Q$255,0)),"","○"))</f>
        <v/>
      </c>
      <c r="AI198" s="77" t="str">
        <f>IF(ISERROR(MATCH($B198,リレー中男申込!$Q$14:$Q$205,0)),"",VLOOKUP(MATCH($B198,リレー中男申込!$Q$14:$Q$205,0),リレー中男申込!$N$14:$V$205,9))</f>
        <v/>
      </c>
      <c r="AK198" s="121" t="str">
        <f t="shared" si="44"/>
        <v/>
      </c>
      <c r="AN198" t="str">
        <f t="shared" si="45"/>
        <v/>
      </c>
      <c r="AO198" t="str">
        <f t="shared" si="46"/>
        <v/>
      </c>
      <c r="AP198" t="str">
        <f t="shared" si="47"/>
        <v/>
      </c>
      <c r="AQ198" t="str">
        <f t="shared" si="48"/>
        <v/>
      </c>
      <c r="AR198" t="str">
        <f t="shared" si="49"/>
        <v/>
      </c>
      <c r="AS198" t="str">
        <f t="shared" si="50"/>
        <v/>
      </c>
      <c r="AT198" t="str">
        <f t="shared" si="51"/>
        <v/>
      </c>
      <c r="AU198" t="str">
        <f t="shared" si="52"/>
        <v/>
      </c>
      <c r="AV198" t="str">
        <f t="shared" si="53"/>
        <v/>
      </c>
      <c r="AW198" t="str">
        <f t="shared" si="61"/>
        <v/>
      </c>
      <c r="AX198" t="str">
        <f t="shared" si="62"/>
        <v/>
      </c>
      <c r="AY198" t="str">
        <f t="shared" si="63"/>
        <v/>
      </c>
      <c r="AZ198" t="str">
        <f t="shared" si="64"/>
        <v/>
      </c>
      <c r="BA198" t="str">
        <f t="shared" si="65"/>
        <v/>
      </c>
    </row>
    <row r="199" spans="1:53">
      <c r="A199" s="39">
        <f t="shared" si="60"/>
        <v>191</v>
      </c>
      <c r="B199" s="63"/>
      <c r="C199" s="64"/>
      <c r="D199" s="65"/>
      <c r="E199" s="66"/>
      <c r="F199" s="83" t="str">
        <f>IF(B199="","",VLOOKUP(B199,中学校名!$B$3:$D$120,2,TRUE))</f>
        <v/>
      </c>
      <c r="G199" s="204" t="str">
        <f t="shared" si="59"/>
        <v/>
      </c>
      <c r="H199" s="72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4" t="str">
        <f>IF($B199="","",IF(ISERROR(MATCH($B199,リレー中男申込!$Q$14:$Q$255,0)),"","○"))</f>
        <v/>
      </c>
      <c r="AI199" s="74" t="str">
        <f>IF(ISERROR(MATCH($B199,リレー中男申込!$Q$14:$Q$205,0)),"",VLOOKUP(MATCH($B199,リレー中男申込!$Q$14:$Q$205,0),リレー中男申込!$N$14:$V$205,9))</f>
        <v/>
      </c>
      <c r="AK199" s="121" t="str">
        <f t="shared" si="44"/>
        <v/>
      </c>
      <c r="AN199" t="str">
        <f t="shared" si="45"/>
        <v/>
      </c>
      <c r="AO199" t="str">
        <f t="shared" si="46"/>
        <v/>
      </c>
      <c r="AP199" t="str">
        <f t="shared" si="47"/>
        <v/>
      </c>
      <c r="AQ199" t="str">
        <f t="shared" si="48"/>
        <v/>
      </c>
      <c r="AR199" t="str">
        <f t="shared" si="49"/>
        <v/>
      </c>
      <c r="AS199" t="str">
        <f t="shared" si="50"/>
        <v/>
      </c>
      <c r="AT199" t="str">
        <f t="shared" si="51"/>
        <v/>
      </c>
      <c r="AU199" t="str">
        <f t="shared" si="52"/>
        <v/>
      </c>
      <c r="AV199" t="str">
        <f t="shared" si="53"/>
        <v/>
      </c>
      <c r="AW199" t="str">
        <f t="shared" si="61"/>
        <v/>
      </c>
      <c r="AX199" t="str">
        <f t="shared" si="62"/>
        <v/>
      </c>
      <c r="AY199" t="str">
        <f t="shared" si="63"/>
        <v/>
      </c>
      <c r="AZ199" t="str">
        <f t="shared" si="64"/>
        <v/>
      </c>
      <c r="BA199" t="str">
        <f t="shared" si="65"/>
        <v/>
      </c>
    </row>
    <row r="200" spans="1:53">
      <c r="A200" s="39">
        <f t="shared" si="60"/>
        <v>192</v>
      </c>
      <c r="B200" s="51"/>
      <c r="C200" s="57"/>
      <c r="D200" s="50"/>
      <c r="E200" s="49"/>
      <c r="F200" s="80" t="str">
        <f>IF(B200="","",VLOOKUP(B200,中学校名!$B$3:$D$120,2,TRUE))</f>
        <v/>
      </c>
      <c r="G200" s="202" t="str">
        <f t="shared" si="59"/>
        <v/>
      </c>
      <c r="H200" s="42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68" t="str">
        <f>IF($B200="","",IF(ISERROR(MATCH($B200,リレー中男申込!$Q$14:$Q$255,0)),"","○"))</f>
        <v/>
      </c>
      <c r="AI200" s="68" t="str">
        <f>IF(ISERROR(MATCH($B200,リレー中男申込!$Q$14:$Q$205,0)),"",VLOOKUP(MATCH($B200,リレー中男申込!$Q$14:$Q$205,0),リレー中男申込!$N$14:$V$205,9))</f>
        <v/>
      </c>
      <c r="AK200" s="121" t="str">
        <f t="shared" ref="AK200:AK208" si="66">IF(COUNTIF(H200:AF200,"○")=0,"",COUNTIF(H200:AF200,"○"))</f>
        <v/>
      </c>
      <c r="AN200" t="str">
        <f t="shared" ref="AN200:AN263" si="67">IF(H200="○","１男１００ｍ．","")</f>
        <v/>
      </c>
      <c r="AO200" t="str">
        <f t="shared" ref="AO200:AO263" si="68">IF(J200="○","２男１００ｍ．","")</f>
        <v/>
      </c>
      <c r="AP200" t="str">
        <f t="shared" ref="AP200:AP263" si="69">IF(L200="○","３男１００ｍ．","")</f>
        <v/>
      </c>
      <c r="AQ200" t="str">
        <f t="shared" ref="AQ200:AQ263" si="70">IF(N200="○","全男２００ｍ．","")</f>
        <v/>
      </c>
      <c r="AR200" t="str">
        <f t="shared" ref="AR200:AR263" si="71">IF(P200="○","全男４００ｍ．","")</f>
        <v/>
      </c>
      <c r="AS200" t="str">
        <f t="shared" ref="AS200:AS263" si="72">IF(R200="○","全８００ｍ．","")</f>
        <v/>
      </c>
      <c r="AT200" t="str">
        <f t="shared" ref="AT200:AT263" si="73">IF(T200="○","全男１５００ｍ．","")</f>
        <v/>
      </c>
      <c r="AU200" t="str">
        <f t="shared" ref="AU200:AU263" si="74">IF(V200="○","全男３０００ｍ．","")</f>
        <v/>
      </c>
      <c r="AV200" t="str">
        <f t="shared" ref="AV200:AV263" si="75">IF(X200="○","全男１１０ｍＨ．","")</f>
        <v/>
      </c>
      <c r="AW200" t="str">
        <f t="shared" si="61"/>
        <v/>
      </c>
      <c r="AX200" t="str">
        <f t="shared" si="62"/>
        <v/>
      </c>
      <c r="AY200" t="str">
        <f t="shared" si="63"/>
        <v/>
      </c>
      <c r="AZ200" t="str">
        <f t="shared" si="64"/>
        <v/>
      </c>
      <c r="BA200" t="str">
        <f t="shared" si="65"/>
        <v/>
      </c>
    </row>
    <row r="201" spans="1:53">
      <c r="A201" s="39">
        <f t="shared" si="60"/>
        <v>193</v>
      </c>
      <c r="B201" s="51"/>
      <c r="C201" s="57"/>
      <c r="D201" s="50"/>
      <c r="E201" s="49"/>
      <c r="F201" s="80" t="str">
        <f>IF(B201="","",VLOOKUP(B201,中学校名!$B$3:$D$120,2,TRUE))</f>
        <v/>
      </c>
      <c r="G201" s="202" t="str">
        <f t="shared" si="59"/>
        <v/>
      </c>
      <c r="H201" s="42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68" t="str">
        <f>IF($B201="","",IF(ISERROR(MATCH($B201,リレー中男申込!$Q$14:$Q$255,0)),"","○"))</f>
        <v/>
      </c>
      <c r="AI201" s="68" t="str">
        <f>IF(ISERROR(MATCH($B201,リレー中男申込!$Q$14:$Q$205,0)),"",VLOOKUP(MATCH($B201,リレー中男申込!$Q$14:$Q$205,0),リレー中男申込!$N$14:$V$205,9))</f>
        <v/>
      </c>
      <c r="AK201" s="121" t="str">
        <f t="shared" si="66"/>
        <v/>
      </c>
      <c r="AN201" t="str">
        <f t="shared" si="67"/>
        <v/>
      </c>
      <c r="AO201" t="str">
        <f t="shared" si="68"/>
        <v/>
      </c>
      <c r="AP201" t="str">
        <f t="shared" si="69"/>
        <v/>
      </c>
      <c r="AQ201" t="str">
        <f t="shared" si="70"/>
        <v/>
      </c>
      <c r="AR201" t="str">
        <f t="shared" si="71"/>
        <v/>
      </c>
      <c r="AS201" t="str">
        <f t="shared" si="72"/>
        <v/>
      </c>
      <c r="AT201" t="str">
        <f t="shared" si="73"/>
        <v/>
      </c>
      <c r="AU201" t="str">
        <f t="shared" si="74"/>
        <v/>
      </c>
      <c r="AV201" t="str">
        <f t="shared" si="75"/>
        <v/>
      </c>
      <c r="AW201" t="str">
        <f t="shared" ref="AW201:AW209" si="76">IF(Z201="○","全男走高跳．","")</f>
        <v/>
      </c>
      <c r="AX201" t="str">
        <f t="shared" ref="AX201:AX209" si="77">IF(AB201="○","全男走幅跳．","")</f>
        <v/>
      </c>
      <c r="AY201" t="str">
        <f t="shared" ref="AY201:AY209" si="78">IF(AD201="○","全男砲丸投．","")</f>
        <v/>
      </c>
      <c r="AZ201" t="str">
        <f t="shared" ref="AZ201:AZ209" si="79">IF(AF201="○","全男ｼﾞｬﾍﾞﾘｯｸ．","")</f>
        <v/>
      </c>
      <c r="BA201" t="str">
        <f t="shared" ref="BA201:BA209" si="80">IF(AH201="○","全男400mR．","")</f>
        <v/>
      </c>
    </row>
    <row r="202" spans="1:53">
      <c r="A202" s="39">
        <f t="shared" si="60"/>
        <v>194</v>
      </c>
      <c r="B202" s="51"/>
      <c r="C202" s="57"/>
      <c r="D202" s="50"/>
      <c r="E202" s="49"/>
      <c r="F202" s="80" t="str">
        <f>IF(B202="","",VLOOKUP(B202,中学校名!$B$3:$D$120,2,TRUE))</f>
        <v/>
      </c>
      <c r="G202" s="202" t="str">
        <f t="shared" ref="G202:G208" si="81">T(AN202)&amp;T(AO202)&amp;T(AP202)&amp;T(AQ202)&amp;T(AR202)&amp;T(AS202)&amp;T(AT202)&amp;T(AU202)&amp;T(AV202)&amp;T(AW202)&amp;T(AX202)&amp;T(AY202)&amp;T(AZ202)&amp;T(BA202)</f>
        <v/>
      </c>
      <c r="H202" s="42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68" t="str">
        <f>IF($B202="","",IF(ISERROR(MATCH($B202,リレー中男申込!$Q$14:$Q$255,0)),"","○"))</f>
        <v/>
      </c>
      <c r="AI202" s="68" t="str">
        <f>IF(ISERROR(MATCH($B202,リレー中男申込!$Q$14:$Q$205,0)),"",VLOOKUP(MATCH($B202,リレー中男申込!$Q$14:$Q$205,0),リレー中男申込!$N$14:$V$205,9))</f>
        <v/>
      </c>
      <c r="AK202" s="121" t="str">
        <f t="shared" si="66"/>
        <v/>
      </c>
      <c r="AN202" t="str">
        <f t="shared" si="67"/>
        <v/>
      </c>
      <c r="AO202" t="str">
        <f t="shared" si="68"/>
        <v/>
      </c>
      <c r="AP202" t="str">
        <f t="shared" si="69"/>
        <v/>
      </c>
      <c r="AQ202" t="str">
        <f t="shared" si="70"/>
        <v/>
      </c>
      <c r="AR202" t="str">
        <f t="shared" si="71"/>
        <v/>
      </c>
      <c r="AS202" t="str">
        <f t="shared" si="72"/>
        <v/>
      </c>
      <c r="AT202" t="str">
        <f t="shared" si="73"/>
        <v/>
      </c>
      <c r="AU202" t="str">
        <f t="shared" si="74"/>
        <v/>
      </c>
      <c r="AV202" t="str">
        <f t="shared" si="75"/>
        <v/>
      </c>
      <c r="AW202" t="str">
        <f t="shared" si="76"/>
        <v/>
      </c>
      <c r="AX202" t="str">
        <f t="shared" si="77"/>
        <v/>
      </c>
      <c r="AY202" t="str">
        <f t="shared" si="78"/>
        <v/>
      </c>
      <c r="AZ202" t="str">
        <f t="shared" si="79"/>
        <v/>
      </c>
      <c r="BA202" t="str">
        <f t="shared" si="80"/>
        <v/>
      </c>
    </row>
    <row r="203" spans="1:53">
      <c r="A203" s="39">
        <f t="shared" ref="A203:A208" si="82">IF(COUNTIF($C$9:$C$208,C203)&gt;=2,$A$221,A202+1)</f>
        <v>195</v>
      </c>
      <c r="B203" s="51"/>
      <c r="C203" s="57"/>
      <c r="D203" s="50"/>
      <c r="E203" s="49"/>
      <c r="F203" s="80" t="str">
        <f>IF(B203="","",VLOOKUP(B203,中学校名!$B$3:$D$120,2,TRUE))</f>
        <v/>
      </c>
      <c r="G203" s="202" t="str">
        <f t="shared" si="81"/>
        <v/>
      </c>
      <c r="H203" s="42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68" t="str">
        <f>IF($B203="","",IF(ISERROR(MATCH($B203,リレー中男申込!$Q$14:$Q$255,0)),"","○"))</f>
        <v/>
      </c>
      <c r="AI203" s="68" t="str">
        <f>IF(ISERROR(MATCH($B203,リレー中男申込!$Q$14:$Q$205,0)),"",VLOOKUP(MATCH($B203,リレー中男申込!$Q$14:$Q$205,0),リレー中男申込!$N$14:$V$205,9))</f>
        <v/>
      </c>
      <c r="AK203" s="121" t="str">
        <f t="shared" si="66"/>
        <v/>
      </c>
      <c r="AN203" t="str">
        <f t="shared" si="67"/>
        <v/>
      </c>
      <c r="AO203" t="str">
        <f t="shared" si="68"/>
        <v/>
      </c>
      <c r="AP203" t="str">
        <f t="shared" si="69"/>
        <v/>
      </c>
      <c r="AQ203" t="str">
        <f t="shared" si="70"/>
        <v/>
      </c>
      <c r="AR203" t="str">
        <f t="shared" si="71"/>
        <v/>
      </c>
      <c r="AS203" t="str">
        <f t="shared" si="72"/>
        <v/>
      </c>
      <c r="AT203" t="str">
        <f t="shared" si="73"/>
        <v/>
      </c>
      <c r="AU203" t="str">
        <f t="shared" si="74"/>
        <v/>
      </c>
      <c r="AV203" t="str">
        <f t="shared" si="75"/>
        <v/>
      </c>
      <c r="AW203" t="str">
        <f t="shared" si="76"/>
        <v/>
      </c>
      <c r="AX203" t="str">
        <f t="shared" si="77"/>
        <v/>
      </c>
      <c r="AY203" t="str">
        <f t="shared" si="78"/>
        <v/>
      </c>
      <c r="AZ203" t="str">
        <f t="shared" si="79"/>
        <v/>
      </c>
      <c r="BA203" t="str">
        <f t="shared" si="80"/>
        <v/>
      </c>
    </row>
    <row r="204" spans="1:53">
      <c r="A204" s="39">
        <f t="shared" si="82"/>
        <v>196</v>
      </c>
      <c r="B204" s="51"/>
      <c r="C204" s="57"/>
      <c r="D204" s="50"/>
      <c r="E204" s="49"/>
      <c r="F204" s="80" t="str">
        <f>IF(B204="","",VLOOKUP(B204,中学校名!$B$3:$D$120,2,TRUE))</f>
        <v/>
      </c>
      <c r="G204" s="202" t="str">
        <f t="shared" si="81"/>
        <v/>
      </c>
      <c r="H204" s="42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68" t="str">
        <f>IF($B204="","",IF(ISERROR(MATCH($B204,リレー中男申込!$Q$14:$Q$255,0)),"","○"))</f>
        <v/>
      </c>
      <c r="AI204" s="68" t="str">
        <f>IF(ISERROR(MATCH($B204,リレー中男申込!$Q$14:$Q$205,0)),"",VLOOKUP(MATCH($B204,リレー中男申込!$Q$14:$Q$205,0),リレー中男申込!$N$14:$V$205,9))</f>
        <v/>
      </c>
      <c r="AK204" s="121" t="str">
        <f t="shared" si="66"/>
        <v/>
      </c>
      <c r="AN204" t="str">
        <f t="shared" si="67"/>
        <v/>
      </c>
      <c r="AO204" t="str">
        <f t="shared" si="68"/>
        <v/>
      </c>
      <c r="AP204" t="str">
        <f t="shared" si="69"/>
        <v/>
      </c>
      <c r="AQ204" t="str">
        <f t="shared" si="70"/>
        <v/>
      </c>
      <c r="AR204" t="str">
        <f t="shared" si="71"/>
        <v/>
      </c>
      <c r="AS204" t="str">
        <f t="shared" si="72"/>
        <v/>
      </c>
      <c r="AT204" t="str">
        <f t="shared" si="73"/>
        <v/>
      </c>
      <c r="AU204" t="str">
        <f t="shared" si="74"/>
        <v/>
      </c>
      <c r="AV204" t="str">
        <f t="shared" si="75"/>
        <v/>
      </c>
      <c r="AW204" t="str">
        <f t="shared" si="76"/>
        <v/>
      </c>
      <c r="AX204" t="str">
        <f t="shared" si="77"/>
        <v/>
      </c>
      <c r="AY204" t="str">
        <f t="shared" si="78"/>
        <v/>
      </c>
      <c r="AZ204" t="str">
        <f t="shared" si="79"/>
        <v/>
      </c>
      <c r="BA204" t="str">
        <f t="shared" si="80"/>
        <v/>
      </c>
    </row>
    <row r="205" spans="1:53">
      <c r="A205" s="39">
        <f t="shared" si="82"/>
        <v>197</v>
      </c>
      <c r="B205" s="51"/>
      <c r="C205" s="57"/>
      <c r="D205" s="50"/>
      <c r="E205" s="49"/>
      <c r="F205" s="80" t="str">
        <f>IF(B205="","",VLOOKUP(B205,中学校名!$B$3:$D$120,2,TRUE))</f>
        <v/>
      </c>
      <c r="G205" s="202" t="str">
        <f t="shared" si="81"/>
        <v/>
      </c>
      <c r="H205" s="42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68" t="str">
        <f>IF($B205="","",IF(ISERROR(MATCH($B205,リレー中男申込!$Q$14:$Q$255,0)),"","○"))</f>
        <v/>
      </c>
      <c r="AI205" s="68" t="str">
        <f>IF(ISERROR(MATCH($B205,リレー中男申込!$Q$14:$Q$205,0)),"",VLOOKUP(MATCH($B205,リレー中男申込!$Q$14:$Q$205,0),リレー中男申込!$N$14:$V$205,9))</f>
        <v/>
      </c>
      <c r="AK205" s="121" t="str">
        <f t="shared" si="66"/>
        <v/>
      </c>
      <c r="AN205" t="str">
        <f t="shared" si="67"/>
        <v/>
      </c>
      <c r="AO205" t="str">
        <f t="shared" si="68"/>
        <v/>
      </c>
      <c r="AP205" t="str">
        <f t="shared" si="69"/>
        <v/>
      </c>
      <c r="AQ205" t="str">
        <f t="shared" si="70"/>
        <v/>
      </c>
      <c r="AR205" t="str">
        <f t="shared" si="71"/>
        <v/>
      </c>
      <c r="AS205" t="str">
        <f t="shared" si="72"/>
        <v/>
      </c>
      <c r="AT205" t="str">
        <f t="shared" si="73"/>
        <v/>
      </c>
      <c r="AU205" t="str">
        <f t="shared" si="74"/>
        <v/>
      </c>
      <c r="AV205" t="str">
        <f t="shared" si="75"/>
        <v/>
      </c>
      <c r="AW205" t="str">
        <f t="shared" si="76"/>
        <v/>
      </c>
      <c r="AX205" t="str">
        <f t="shared" si="77"/>
        <v/>
      </c>
      <c r="AY205" t="str">
        <f t="shared" si="78"/>
        <v/>
      </c>
      <c r="AZ205" t="str">
        <f t="shared" si="79"/>
        <v/>
      </c>
      <c r="BA205" t="str">
        <f t="shared" si="80"/>
        <v/>
      </c>
    </row>
    <row r="206" spans="1:53">
      <c r="A206" s="39">
        <f t="shared" si="82"/>
        <v>198</v>
      </c>
      <c r="B206" s="51"/>
      <c r="C206" s="57"/>
      <c r="D206" s="50"/>
      <c r="E206" s="49"/>
      <c r="F206" s="80" t="str">
        <f>IF(B206="","",VLOOKUP(B206,中学校名!$B$3:$D$120,2,TRUE))</f>
        <v/>
      </c>
      <c r="G206" s="202" t="str">
        <f t="shared" si="81"/>
        <v/>
      </c>
      <c r="H206" s="42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68" t="str">
        <f>IF($B206="","",IF(ISERROR(MATCH($B206,リレー中男申込!$Q$14:$Q$255,0)),"","○"))</f>
        <v/>
      </c>
      <c r="AI206" s="68" t="str">
        <f>IF(ISERROR(MATCH($B206,リレー中男申込!$Q$14:$Q$205,0)),"",VLOOKUP(MATCH($B206,リレー中男申込!$Q$14:$Q$205,0),リレー中男申込!$N$14:$V$205,9))</f>
        <v/>
      </c>
      <c r="AK206" s="121" t="str">
        <f t="shared" si="66"/>
        <v/>
      </c>
      <c r="AN206" t="str">
        <f t="shared" si="67"/>
        <v/>
      </c>
      <c r="AO206" t="str">
        <f t="shared" si="68"/>
        <v/>
      </c>
      <c r="AP206" t="str">
        <f t="shared" si="69"/>
        <v/>
      </c>
      <c r="AQ206" t="str">
        <f t="shared" si="70"/>
        <v/>
      </c>
      <c r="AR206" t="str">
        <f t="shared" si="71"/>
        <v/>
      </c>
      <c r="AS206" t="str">
        <f t="shared" si="72"/>
        <v/>
      </c>
      <c r="AT206" t="str">
        <f t="shared" si="73"/>
        <v/>
      </c>
      <c r="AU206" t="str">
        <f t="shared" si="74"/>
        <v/>
      </c>
      <c r="AV206" t="str">
        <f t="shared" si="75"/>
        <v/>
      </c>
      <c r="AW206" t="str">
        <f t="shared" si="76"/>
        <v/>
      </c>
      <c r="AX206" t="str">
        <f t="shared" si="77"/>
        <v/>
      </c>
      <c r="AY206" t="str">
        <f t="shared" si="78"/>
        <v/>
      </c>
      <c r="AZ206" t="str">
        <f t="shared" si="79"/>
        <v/>
      </c>
      <c r="BA206" t="str">
        <f t="shared" si="80"/>
        <v/>
      </c>
    </row>
    <row r="207" spans="1:53">
      <c r="A207" s="39">
        <f t="shared" si="82"/>
        <v>199</v>
      </c>
      <c r="B207" s="51"/>
      <c r="C207" s="57"/>
      <c r="D207" s="50"/>
      <c r="E207" s="49"/>
      <c r="F207" s="80" t="str">
        <f>IF(B207="","",VLOOKUP(B207,中学校名!$B$3:$D$120,2,TRUE))</f>
        <v/>
      </c>
      <c r="G207" s="202" t="str">
        <f t="shared" si="81"/>
        <v/>
      </c>
      <c r="H207" s="42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68" t="str">
        <f>IF($B207="","",IF(ISERROR(MATCH($B207,リレー中男申込!$Q$14:$Q$255,0)),"","○"))</f>
        <v/>
      </c>
      <c r="AI207" s="68" t="str">
        <f>IF(ISERROR(MATCH($B207,リレー中男申込!$Q$14:$Q$205,0)),"",VLOOKUP(MATCH($B207,リレー中男申込!$Q$14:$Q$205,0),リレー中男申込!$N$14:$V$205,9))</f>
        <v/>
      </c>
      <c r="AK207" s="121" t="str">
        <f t="shared" si="66"/>
        <v/>
      </c>
      <c r="AN207" t="str">
        <f t="shared" si="67"/>
        <v/>
      </c>
      <c r="AO207" t="str">
        <f t="shared" si="68"/>
        <v/>
      </c>
      <c r="AP207" t="str">
        <f t="shared" si="69"/>
        <v/>
      </c>
      <c r="AQ207" t="str">
        <f t="shared" si="70"/>
        <v/>
      </c>
      <c r="AR207" t="str">
        <f t="shared" si="71"/>
        <v/>
      </c>
      <c r="AS207" t="str">
        <f t="shared" si="72"/>
        <v/>
      </c>
      <c r="AT207" t="str">
        <f t="shared" si="73"/>
        <v/>
      </c>
      <c r="AU207" t="str">
        <f t="shared" si="74"/>
        <v/>
      </c>
      <c r="AV207" t="str">
        <f t="shared" si="75"/>
        <v/>
      </c>
      <c r="AW207" t="str">
        <f t="shared" si="76"/>
        <v/>
      </c>
      <c r="AX207" t="str">
        <f t="shared" si="77"/>
        <v/>
      </c>
      <c r="AY207" t="str">
        <f t="shared" si="78"/>
        <v/>
      </c>
      <c r="AZ207" t="str">
        <f t="shared" si="79"/>
        <v/>
      </c>
      <c r="BA207" t="str">
        <f t="shared" si="80"/>
        <v/>
      </c>
    </row>
    <row r="208" spans="1:53">
      <c r="A208" s="39">
        <f t="shared" si="82"/>
        <v>200</v>
      </c>
      <c r="B208" s="55"/>
      <c r="C208" s="58"/>
      <c r="D208" s="53"/>
      <c r="E208" s="52"/>
      <c r="F208" s="81" t="str">
        <f>IF(B208="","",VLOOKUP(B208,中学校名!$B$3:$D$120,2,TRUE))</f>
        <v/>
      </c>
      <c r="G208" s="205" t="str">
        <f t="shared" si="81"/>
        <v/>
      </c>
      <c r="H208" s="42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68" t="str">
        <f>IF($B208="","",IF(ISERROR(MATCH($B208,リレー中男申込!$Q$14:$Q$255,0)),"","○"))</f>
        <v/>
      </c>
      <c r="AI208" s="68" t="str">
        <f>IF(ISERROR(MATCH($B208,リレー中男申込!$Q$14:$Q$205,0)),"",VLOOKUP(MATCH($B208,リレー中男申込!$Q$14:$Q$205,0),リレー中男申込!$N$14:$V$205,9))</f>
        <v/>
      </c>
      <c r="AK208" s="121" t="str">
        <f t="shared" si="66"/>
        <v/>
      </c>
      <c r="AN208" t="str">
        <f t="shared" si="67"/>
        <v/>
      </c>
      <c r="AO208" t="str">
        <f t="shared" si="68"/>
        <v/>
      </c>
      <c r="AP208" t="str">
        <f t="shared" si="69"/>
        <v/>
      </c>
      <c r="AQ208" t="str">
        <f t="shared" si="70"/>
        <v/>
      </c>
      <c r="AR208" t="str">
        <f t="shared" si="71"/>
        <v/>
      </c>
      <c r="AS208" t="str">
        <f t="shared" si="72"/>
        <v/>
      </c>
      <c r="AT208" t="str">
        <f t="shared" si="73"/>
        <v/>
      </c>
      <c r="AU208" t="str">
        <f t="shared" si="74"/>
        <v/>
      </c>
      <c r="AV208" t="str">
        <f t="shared" si="75"/>
        <v/>
      </c>
      <c r="AW208" t="str">
        <f t="shared" si="76"/>
        <v/>
      </c>
      <c r="AX208" t="str">
        <f t="shared" si="77"/>
        <v/>
      </c>
      <c r="AY208" t="str">
        <f t="shared" si="78"/>
        <v/>
      </c>
      <c r="AZ208" t="str">
        <f t="shared" si="79"/>
        <v/>
      </c>
      <c r="BA208" t="str">
        <f t="shared" si="80"/>
        <v/>
      </c>
    </row>
    <row r="209" spans="1:53">
      <c r="AN209" t="str">
        <f t="shared" si="67"/>
        <v/>
      </c>
      <c r="AO209" t="str">
        <f t="shared" si="68"/>
        <v/>
      </c>
      <c r="AP209" t="str">
        <f t="shared" si="69"/>
        <v/>
      </c>
      <c r="AQ209" t="str">
        <f t="shared" si="70"/>
        <v/>
      </c>
      <c r="AR209" t="str">
        <f t="shared" si="71"/>
        <v/>
      </c>
      <c r="AS209" t="str">
        <f t="shared" si="72"/>
        <v/>
      </c>
      <c r="AT209" t="str">
        <f t="shared" si="73"/>
        <v/>
      </c>
      <c r="AU209" t="str">
        <f t="shared" si="74"/>
        <v/>
      </c>
      <c r="AV209" t="str">
        <f t="shared" si="75"/>
        <v/>
      </c>
      <c r="AW209" t="str">
        <f t="shared" si="76"/>
        <v/>
      </c>
      <c r="AX209" t="str">
        <f t="shared" si="77"/>
        <v/>
      </c>
      <c r="AY209" t="str">
        <f t="shared" si="78"/>
        <v/>
      </c>
      <c r="AZ209" t="str">
        <f t="shared" si="79"/>
        <v/>
      </c>
      <c r="BA209" t="str">
        <f t="shared" si="80"/>
        <v/>
      </c>
    </row>
    <row r="210" spans="1:53">
      <c r="H210">
        <f>COUNTIF(H9:H208,"○")</f>
        <v>0</v>
      </c>
      <c r="J210">
        <f>COUNTIF(J9:J208,"○")</f>
        <v>0</v>
      </c>
      <c r="L210">
        <f>COUNTIF(L9:L208,"○")</f>
        <v>0</v>
      </c>
      <c r="N210">
        <f>COUNTIF(N9:N208,"○")</f>
        <v>0</v>
      </c>
      <c r="P210">
        <f>COUNTIF(P9:P208,"○")</f>
        <v>0</v>
      </c>
      <c r="R210">
        <f>COUNTIF(R9:R208,"○")</f>
        <v>0</v>
      </c>
      <c r="T210">
        <f>COUNTIF(T9:T208,"○")</f>
        <v>0</v>
      </c>
      <c r="V210">
        <f>COUNTIF(V9:V208,"○")</f>
        <v>0</v>
      </c>
      <c r="X210">
        <f>COUNTIF(X9:X208,"○")</f>
        <v>0</v>
      </c>
      <c r="Z210">
        <f>COUNTIF(Z9:Z208,"○")</f>
        <v>0</v>
      </c>
      <c r="AB210">
        <f>COUNTIF(AB9:AB208,"○")</f>
        <v>0</v>
      </c>
      <c r="AD210">
        <f>COUNTIF(AD9:AD208,"○")</f>
        <v>0</v>
      </c>
      <c r="AF210">
        <f>COUNTIF(AF9:AF208,"○")</f>
        <v>0</v>
      </c>
      <c r="AK210" s="121">
        <f>SUM(AK9:AK208)</f>
        <v>0</v>
      </c>
      <c r="AN210" t="str">
        <f t="shared" si="67"/>
        <v/>
      </c>
      <c r="AO210" t="str">
        <f t="shared" si="68"/>
        <v/>
      </c>
      <c r="AP210" t="str">
        <f t="shared" si="69"/>
        <v/>
      </c>
      <c r="AQ210" t="str">
        <f t="shared" si="70"/>
        <v/>
      </c>
      <c r="AR210" t="str">
        <f t="shared" si="71"/>
        <v/>
      </c>
      <c r="AS210" t="str">
        <f t="shared" si="72"/>
        <v/>
      </c>
      <c r="AT210" t="str">
        <f t="shared" si="73"/>
        <v/>
      </c>
      <c r="AU210" t="str">
        <f t="shared" si="74"/>
        <v/>
      </c>
      <c r="AV210" t="str">
        <f t="shared" si="75"/>
        <v/>
      </c>
      <c r="AW210" t="str">
        <f t="shared" ref="AW210:AW265" si="83">IF(Z210="○","全男走高跳．","")</f>
        <v/>
      </c>
      <c r="AX210" t="str">
        <f t="shared" ref="AX210:AX265" si="84">IF(AB210="○","全男棒高跳．","")</f>
        <v/>
      </c>
      <c r="AY210" t="str">
        <f t="shared" ref="AY210:AY265" si="85">IF(AD210="○","全男砲丸投．","")</f>
        <v/>
      </c>
      <c r="AZ210" t="str">
        <f t="shared" ref="AZ210:AZ265" si="86">IF(AF210="○","全男円盤投．","")</f>
        <v/>
      </c>
    </row>
    <row r="211" spans="1:53">
      <c r="AN211" t="str">
        <f t="shared" si="67"/>
        <v/>
      </c>
      <c r="AO211" t="str">
        <f t="shared" si="68"/>
        <v/>
      </c>
      <c r="AP211" t="str">
        <f t="shared" si="69"/>
        <v/>
      </c>
      <c r="AQ211" t="str">
        <f t="shared" si="70"/>
        <v/>
      </c>
      <c r="AR211" t="str">
        <f t="shared" si="71"/>
        <v/>
      </c>
      <c r="AS211" t="str">
        <f t="shared" si="72"/>
        <v/>
      </c>
      <c r="AT211" t="str">
        <f t="shared" si="73"/>
        <v/>
      </c>
      <c r="AU211" t="str">
        <f t="shared" si="74"/>
        <v/>
      </c>
      <c r="AV211" t="str">
        <f t="shared" si="75"/>
        <v/>
      </c>
      <c r="AW211" t="str">
        <f t="shared" si="83"/>
        <v/>
      </c>
      <c r="AX211" t="str">
        <f t="shared" si="84"/>
        <v/>
      </c>
      <c r="AY211" t="str">
        <f t="shared" si="85"/>
        <v/>
      </c>
      <c r="AZ211" t="str">
        <f t="shared" si="86"/>
        <v/>
      </c>
    </row>
    <row r="212" spans="1:53">
      <c r="AN212" t="str">
        <f t="shared" si="67"/>
        <v/>
      </c>
      <c r="AO212" t="str">
        <f t="shared" si="68"/>
        <v/>
      </c>
      <c r="AP212" t="str">
        <f t="shared" si="69"/>
        <v/>
      </c>
      <c r="AQ212" t="str">
        <f t="shared" si="70"/>
        <v/>
      </c>
      <c r="AR212" t="str">
        <f t="shared" si="71"/>
        <v/>
      </c>
      <c r="AS212" t="str">
        <f t="shared" si="72"/>
        <v/>
      </c>
      <c r="AT212" t="str">
        <f t="shared" si="73"/>
        <v/>
      </c>
      <c r="AU212" t="str">
        <f t="shared" si="74"/>
        <v/>
      </c>
      <c r="AV212" t="str">
        <f t="shared" si="75"/>
        <v/>
      </c>
      <c r="AW212" t="str">
        <f t="shared" si="83"/>
        <v/>
      </c>
      <c r="AX212" t="str">
        <f t="shared" si="84"/>
        <v/>
      </c>
      <c r="AY212" t="str">
        <f t="shared" si="85"/>
        <v/>
      </c>
      <c r="AZ212" t="str">
        <f t="shared" si="86"/>
        <v/>
      </c>
    </row>
    <row r="213" spans="1:53">
      <c r="AN213" t="str">
        <f t="shared" si="67"/>
        <v/>
      </c>
      <c r="AO213" t="str">
        <f t="shared" si="68"/>
        <v/>
      </c>
      <c r="AP213" t="str">
        <f t="shared" si="69"/>
        <v/>
      </c>
      <c r="AQ213" t="str">
        <f t="shared" si="70"/>
        <v/>
      </c>
      <c r="AR213" t="str">
        <f t="shared" si="71"/>
        <v/>
      </c>
      <c r="AS213" t="str">
        <f t="shared" si="72"/>
        <v/>
      </c>
      <c r="AT213" t="str">
        <f t="shared" si="73"/>
        <v/>
      </c>
      <c r="AU213" t="str">
        <f t="shared" si="74"/>
        <v/>
      </c>
      <c r="AV213" t="str">
        <f t="shared" si="75"/>
        <v/>
      </c>
      <c r="AW213" t="str">
        <f t="shared" si="83"/>
        <v/>
      </c>
      <c r="AX213" t="str">
        <f t="shared" si="84"/>
        <v/>
      </c>
      <c r="AY213" t="str">
        <f t="shared" si="85"/>
        <v/>
      </c>
      <c r="AZ213" t="str">
        <f t="shared" si="86"/>
        <v/>
      </c>
    </row>
    <row r="214" spans="1:53">
      <c r="AN214" t="str">
        <f t="shared" si="67"/>
        <v/>
      </c>
      <c r="AO214" t="str">
        <f t="shared" si="68"/>
        <v/>
      </c>
      <c r="AP214" t="str">
        <f t="shared" si="69"/>
        <v/>
      </c>
      <c r="AQ214" t="str">
        <f t="shared" si="70"/>
        <v/>
      </c>
      <c r="AR214" t="str">
        <f t="shared" si="71"/>
        <v/>
      </c>
      <c r="AS214" t="str">
        <f t="shared" si="72"/>
        <v/>
      </c>
      <c r="AT214" t="str">
        <f t="shared" si="73"/>
        <v/>
      </c>
      <c r="AU214" t="str">
        <f t="shared" si="74"/>
        <v/>
      </c>
      <c r="AV214" t="str">
        <f t="shared" si="75"/>
        <v/>
      </c>
      <c r="AW214" t="str">
        <f t="shared" si="83"/>
        <v/>
      </c>
      <c r="AX214" t="str">
        <f t="shared" si="84"/>
        <v/>
      </c>
      <c r="AY214" t="str">
        <f t="shared" si="85"/>
        <v/>
      </c>
      <c r="AZ214" t="str">
        <f t="shared" si="86"/>
        <v/>
      </c>
    </row>
    <row r="215" spans="1:53">
      <c r="AN215" t="str">
        <f t="shared" si="67"/>
        <v/>
      </c>
      <c r="AO215" t="str">
        <f t="shared" si="68"/>
        <v/>
      </c>
      <c r="AP215" t="str">
        <f t="shared" si="69"/>
        <v/>
      </c>
      <c r="AQ215" t="str">
        <f t="shared" si="70"/>
        <v/>
      </c>
      <c r="AR215" t="str">
        <f t="shared" si="71"/>
        <v/>
      </c>
      <c r="AS215" t="str">
        <f t="shared" si="72"/>
        <v/>
      </c>
      <c r="AT215" t="str">
        <f t="shared" si="73"/>
        <v/>
      </c>
      <c r="AU215" t="str">
        <f t="shared" si="74"/>
        <v/>
      </c>
      <c r="AV215" t="str">
        <f t="shared" si="75"/>
        <v/>
      </c>
      <c r="AW215" t="str">
        <f t="shared" si="83"/>
        <v/>
      </c>
      <c r="AX215" t="str">
        <f t="shared" si="84"/>
        <v/>
      </c>
      <c r="AY215" t="str">
        <f t="shared" si="85"/>
        <v/>
      </c>
      <c r="AZ215" t="str">
        <f t="shared" si="86"/>
        <v/>
      </c>
    </row>
    <row r="216" spans="1:53">
      <c r="AN216" t="str">
        <f t="shared" si="67"/>
        <v/>
      </c>
      <c r="AO216" t="str">
        <f t="shared" si="68"/>
        <v/>
      </c>
      <c r="AP216" t="str">
        <f t="shared" si="69"/>
        <v/>
      </c>
      <c r="AQ216" t="str">
        <f t="shared" si="70"/>
        <v/>
      </c>
      <c r="AR216" t="str">
        <f t="shared" si="71"/>
        <v/>
      </c>
      <c r="AS216" t="str">
        <f t="shared" si="72"/>
        <v/>
      </c>
      <c r="AT216" t="str">
        <f t="shared" si="73"/>
        <v/>
      </c>
      <c r="AU216" t="str">
        <f t="shared" si="74"/>
        <v/>
      </c>
      <c r="AV216" t="str">
        <f t="shared" si="75"/>
        <v/>
      </c>
      <c r="AW216" t="str">
        <f t="shared" si="83"/>
        <v/>
      </c>
      <c r="AX216" t="str">
        <f t="shared" si="84"/>
        <v/>
      </c>
      <c r="AY216" t="str">
        <f t="shared" si="85"/>
        <v/>
      </c>
      <c r="AZ216" t="str">
        <f t="shared" si="86"/>
        <v/>
      </c>
    </row>
    <row r="217" spans="1:53">
      <c r="AN217" t="str">
        <f t="shared" si="67"/>
        <v/>
      </c>
      <c r="AO217" t="str">
        <f t="shared" si="68"/>
        <v/>
      </c>
      <c r="AP217" t="str">
        <f t="shared" si="69"/>
        <v/>
      </c>
      <c r="AQ217" t="str">
        <f t="shared" si="70"/>
        <v/>
      </c>
      <c r="AR217" t="str">
        <f t="shared" si="71"/>
        <v/>
      </c>
      <c r="AS217" t="str">
        <f t="shared" si="72"/>
        <v/>
      </c>
      <c r="AT217" t="str">
        <f t="shared" si="73"/>
        <v/>
      </c>
      <c r="AU217" t="str">
        <f t="shared" si="74"/>
        <v/>
      </c>
      <c r="AV217" t="str">
        <f t="shared" si="75"/>
        <v/>
      </c>
      <c r="AW217" t="str">
        <f t="shared" si="83"/>
        <v/>
      </c>
      <c r="AX217" t="str">
        <f t="shared" si="84"/>
        <v/>
      </c>
      <c r="AY217" t="str">
        <f t="shared" si="85"/>
        <v/>
      </c>
      <c r="AZ217" t="str">
        <f t="shared" si="86"/>
        <v/>
      </c>
    </row>
    <row r="218" spans="1:53">
      <c r="AN218" t="str">
        <f t="shared" si="67"/>
        <v/>
      </c>
      <c r="AO218" t="str">
        <f t="shared" si="68"/>
        <v/>
      </c>
      <c r="AP218" t="str">
        <f t="shared" si="69"/>
        <v/>
      </c>
      <c r="AQ218" t="str">
        <f t="shared" si="70"/>
        <v/>
      </c>
      <c r="AR218" t="str">
        <f t="shared" si="71"/>
        <v/>
      </c>
      <c r="AS218" t="str">
        <f t="shared" si="72"/>
        <v/>
      </c>
      <c r="AT218" t="str">
        <f t="shared" si="73"/>
        <v/>
      </c>
      <c r="AU218" t="str">
        <f t="shared" si="74"/>
        <v/>
      </c>
      <c r="AV218" t="str">
        <f t="shared" si="75"/>
        <v/>
      </c>
      <c r="AW218" t="str">
        <f t="shared" si="83"/>
        <v/>
      </c>
      <c r="AX218" t="str">
        <f t="shared" si="84"/>
        <v/>
      </c>
      <c r="AY218" t="str">
        <f t="shared" si="85"/>
        <v/>
      </c>
      <c r="AZ218" t="str">
        <f t="shared" si="86"/>
        <v/>
      </c>
    </row>
    <row r="219" spans="1:53">
      <c r="AN219" t="str">
        <f t="shared" si="67"/>
        <v/>
      </c>
      <c r="AO219" t="str">
        <f t="shared" si="68"/>
        <v/>
      </c>
      <c r="AP219" t="str">
        <f t="shared" si="69"/>
        <v/>
      </c>
      <c r="AQ219" t="str">
        <f t="shared" si="70"/>
        <v/>
      </c>
      <c r="AR219" t="str">
        <f t="shared" si="71"/>
        <v/>
      </c>
      <c r="AS219" t="str">
        <f t="shared" si="72"/>
        <v/>
      </c>
      <c r="AT219" t="str">
        <f t="shared" si="73"/>
        <v/>
      </c>
      <c r="AU219" t="str">
        <f t="shared" si="74"/>
        <v/>
      </c>
      <c r="AV219" t="str">
        <f t="shared" si="75"/>
        <v/>
      </c>
      <c r="AW219" t="str">
        <f t="shared" si="83"/>
        <v/>
      </c>
      <c r="AX219" t="str">
        <f t="shared" si="84"/>
        <v/>
      </c>
      <c r="AY219" t="str">
        <f t="shared" si="85"/>
        <v/>
      </c>
      <c r="AZ219" t="str">
        <f t="shared" si="86"/>
        <v/>
      </c>
    </row>
    <row r="220" spans="1:53">
      <c r="AN220" t="str">
        <f t="shared" si="67"/>
        <v/>
      </c>
      <c r="AO220" t="str">
        <f t="shared" si="68"/>
        <v/>
      </c>
      <c r="AP220" t="str">
        <f t="shared" si="69"/>
        <v/>
      </c>
      <c r="AQ220" t="str">
        <f t="shared" si="70"/>
        <v/>
      </c>
      <c r="AR220" t="str">
        <f t="shared" si="71"/>
        <v/>
      </c>
      <c r="AS220" t="str">
        <f t="shared" si="72"/>
        <v/>
      </c>
      <c r="AT220" t="str">
        <f t="shared" si="73"/>
        <v/>
      </c>
      <c r="AU220" t="str">
        <f t="shared" si="74"/>
        <v/>
      </c>
      <c r="AV220" t="str">
        <f t="shared" si="75"/>
        <v/>
      </c>
      <c r="AW220" t="str">
        <f t="shared" si="83"/>
        <v/>
      </c>
      <c r="AX220" t="str">
        <f t="shared" si="84"/>
        <v/>
      </c>
      <c r="AY220" t="str">
        <f t="shared" si="85"/>
        <v/>
      </c>
      <c r="AZ220" t="str">
        <f t="shared" si="86"/>
        <v/>
      </c>
    </row>
    <row r="221" spans="1:53">
      <c r="A221" s="26" t="s">
        <v>86</v>
      </c>
      <c r="AN221" t="str">
        <f t="shared" si="67"/>
        <v/>
      </c>
      <c r="AO221" t="str">
        <f t="shared" si="68"/>
        <v/>
      </c>
      <c r="AP221" t="str">
        <f t="shared" si="69"/>
        <v/>
      </c>
      <c r="AQ221" t="str">
        <f t="shared" si="70"/>
        <v/>
      </c>
      <c r="AR221" t="str">
        <f t="shared" si="71"/>
        <v/>
      </c>
      <c r="AS221" t="str">
        <f t="shared" si="72"/>
        <v/>
      </c>
      <c r="AT221" t="str">
        <f t="shared" si="73"/>
        <v/>
      </c>
      <c r="AU221" t="str">
        <f t="shared" si="74"/>
        <v/>
      </c>
      <c r="AV221" t="str">
        <f t="shared" si="75"/>
        <v/>
      </c>
      <c r="AW221" t="str">
        <f t="shared" si="83"/>
        <v/>
      </c>
      <c r="AX221" t="str">
        <f t="shared" si="84"/>
        <v/>
      </c>
      <c r="AY221" t="str">
        <f t="shared" si="85"/>
        <v/>
      </c>
      <c r="AZ221" t="str">
        <f t="shared" si="86"/>
        <v/>
      </c>
    </row>
    <row r="222" spans="1:53">
      <c r="AN222" t="str">
        <f t="shared" si="67"/>
        <v/>
      </c>
      <c r="AO222" t="str">
        <f t="shared" si="68"/>
        <v/>
      </c>
      <c r="AP222" t="str">
        <f t="shared" si="69"/>
        <v/>
      </c>
      <c r="AQ222" t="str">
        <f t="shared" si="70"/>
        <v/>
      </c>
      <c r="AR222" t="str">
        <f t="shared" si="71"/>
        <v/>
      </c>
      <c r="AS222" t="str">
        <f t="shared" si="72"/>
        <v/>
      </c>
      <c r="AT222" t="str">
        <f t="shared" si="73"/>
        <v/>
      </c>
      <c r="AU222" t="str">
        <f t="shared" si="74"/>
        <v/>
      </c>
      <c r="AV222" t="str">
        <f t="shared" si="75"/>
        <v/>
      </c>
      <c r="AW222" t="str">
        <f t="shared" si="83"/>
        <v/>
      </c>
      <c r="AX222" t="str">
        <f t="shared" si="84"/>
        <v/>
      </c>
      <c r="AY222" t="str">
        <f t="shared" si="85"/>
        <v/>
      </c>
      <c r="AZ222" t="str">
        <f t="shared" si="86"/>
        <v/>
      </c>
    </row>
    <row r="223" spans="1:53">
      <c r="AN223" t="str">
        <f t="shared" si="67"/>
        <v/>
      </c>
      <c r="AO223" t="str">
        <f t="shared" si="68"/>
        <v/>
      </c>
      <c r="AP223" t="str">
        <f t="shared" si="69"/>
        <v/>
      </c>
      <c r="AQ223" t="str">
        <f t="shared" si="70"/>
        <v/>
      </c>
      <c r="AR223" t="str">
        <f t="shared" si="71"/>
        <v/>
      </c>
      <c r="AS223" t="str">
        <f t="shared" si="72"/>
        <v/>
      </c>
      <c r="AT223" t="str">
        <f t="shared" si="73"/>
        <v/>
      </c>
      <c r="AU223" t="str">
        <f t="shared" si="74"/>
        <v/>
      </c>
      <c r="AV223" t="str">
        <f t="shared" si="75"/>
        <v/>
      </c>
      <c r="AW223" t="str">
        <f t="shared" si="83"/>
        <v/>
      </c>
      <c r="AX223" t="str">
        <f t="shared" si="84"/>
        <v/>
      </c>
      <c r="AY223" t="str">
        <f t="shared" si="85"/>
        <v/>
      </c>
      <c r="AZ223" t="str">
        <f t="shared" si="86"/>
        <v/>
      </c>
    </row>
    <row r="224" spans="1:53">
      <c r="AN224" t="str">
        <f t="shared" si="67"/>
        <v/>
      </c>
      <c r="AO224" t="str">
        <f t="shared" si="68"/>
        <v/>
      </c>
      <c r="AP224" t="str">
        <f t="shared" si="69"/>
        <v/>
      </c>
      <c r="AQ224" t="str">
        <f t="shared" si="70"/>
        <v/>
      </c>
      <c r="AR224" t="str">
        <f t="shared" si="71"/>
        <v/>
      </c>
      <c r="AS224" t="str">
        <f t="shared" si="72"/>
        <v/>
      </c>
      <c r="AT224" t="str">
        <f t="shared" si="73"/>
        <v/>
      </c>
      <c r="AU224" t="str">
        <f t="shared" si="74"/>
        <v/>
      </c>
      <c r="AV224" t="str">
        <f t="shared" si="75"/>
        <v/>
      </c>
      <c r="AW224" t="str">
        <f t="shared" si="83"/>
        <v/>
      </c>
      <c r="AX224" t="str">
        <f t="shared" si="84"/>
        <v/>
      </c>
      <c r="AY224" t="str">
        <f t="shared" si="85"/>
        <v/>
      </c>
      <c r="AZ224" t="str">
        <f t="shared" si="86"/>
        <v/>
      </c>
    </row>
    <row r="225" spans="40:52">
      <c r="AN225" t="str">
        <f t="shared" si="67"/>
        <v/>
      </c>
      <c r="AO225" t="str">
        <f t="shared" si="68"/>
        <v/>
      </c>
      <c r="AP225" t="str">
        <f t="shared" si="69"/>
        <v/>
      </c>
      <c r="AQ225" t="str">
        <f t="shared" si="70"/>
        <v/>
      </c>
      <c r="AR225" t="str">
        <f t="shared" si="71"/>
        <v/>
      </c>
      <c r="AS225" t="str">
        <f t="shared" si="72"/>
        <v/>
      </c>
      <c r="AT225" t="str">
        <f t="shared" si="73"/>
        <v/>
      </c>
      <c r="AU225" t="str">
        <f t="shared" si="74"/>
        <v/>
      </c>
      <c r="AV225" t="str">
        <f t="shared" si="75"/>
        <v/>
      </c>
      <c r="AW225" t="str">
        <f t="shared" si="83"/>
        <v/>
      </c>
      <c r="AX225" t="str">
        <f t="shared" si="84"/>
        <v/>
      </c>
      <c r="AY225" t="str">
        <f t="shared" si="85"/>
        <v/>
      </c>
      <c r="AZ225" t="str">
        <f t="shared" si="86"/>
        <v/>
      </c>
    </row>
    <row r="226" spans="40:52">
      <c r="AN226" t="str">
        <f t="shared" si="67"/>
        <v/>
      </c>
      <c r="AO226" t="str">
        <f t="shared" si="68"/>
        <v/>
      </c>
      <c r="AP226" t="str">
        <f t="shared" si="69"/>
        <v/>
      </c>
      <c r="AQ226" t="str">
        <f t="shared" si="70"/>
        <v/>
      </c>
      <c r="AR226" t="str">
        <f t="shared" si="71"/>
        <v/>
      </c>
      <c r="AS226" t="str">
        <f t="shared" si="72"/>
        <v/>
      </c>
      <c r="AT226" t="str">
        <f t="shared" si="73"/>
        <v/>
      </c>
      <c r="AU226" t="str">
        <f t="shared" si="74"/>
        <v/>
      </c>
      <c r="AV226" t="str">
        <f t="shared" si="75"/>
        <v/>
      </c>
      <c r="AW226" t="str">
        <f t="shared" si="83"/>
        <v/>
      </c>
      <c r="AX226" t="str">
        <f t="shared" si="84"/>
        <v/>
      </c>
      <c r="AY226" t="str">
        <f t="shared" si="85"/>
        <v/>
      </c>
      <c r="AZ226" t="str">
        <f t="shared" si="86"/>
        <v/>
      </c>
    </row>
    <row r="227" spans="40:52">
      <c r="AN227" t="str">
        <f t="shared" si="67"/>
        <v/>
      </c>
      <c r="AO227" t="str">
        <f t="shared" si="68"/>
        <v/>
      </c>
      <c r="AP227" t="str">
        <f t="shared" si="69"/>
        <v/>
      </c>
      <c r="AQ227" t="str">
        <f t="shared" si="70"/>
        <v/>
      </c>
      <c r="AR227" t="str">
        <f t="shared" si="71"/>
        <v/>
      </c>
      <c r="AS227" t="str">
        <f t="shared" si="72"/>
        <v/>
      </c>
      <c r="AT227" t="str">
        <f t="shared" si="73"/>
        <v/>
      </c>
      <c r="AU227" t="str">
        <f t="shared" si="74"/>
        <v/>
      </c>
      <c r="AV227" t="str">
        <f t="shared" si="75"/>
        <v/>
      </c>
      <c r="AW227" t="str">
        <f t="shared" si="83"/>
        <v/>
      </c>
      <c r="AX227" t="str">
        <f t="shared" si="84"/>
        <v/>
      </c>
      <c r="AY227" t="str">
        <f t="shared" si="85"/>
        <v/>
      </c>
      <c r="AZ227" t="str">
        <f t="shared" si="86"/>
        <v/>
      </c>
    </row>
    <row r="228" spans="40:52">
      <c r="AN228" t="str">
        <f t="shared" si="67"/>
        <v/>
      </c>
      <c r="AO228" t="str">
        <f t="shared" si="68"/>
        <v/>
      </c>
      <c r="AP228" t="str">
        <f t="shared" si="69"/>
        <v/>
      </c>
      <c r="AQ228" t="str">
        <f t="shared" si="70"/>
        <v/>
      </c>
      <c r="AR228" t="str">
        <f t="shared" si="71"/>
        <v/>
      </c>
      <c r="AS228" t="str">
        <f t="shared" si="72"/>
        <v/>
      </c>
      <c r="AT228" t="str">
        <f t="shared" si="73"/>
        <v/>
      </c>
      <c r="AU228" t="str">
        <f t="shared" si="74"/>
        <v/>
      </c>
      <c r="AV228" t="str">
        <f t="shared" si="75"/>
        <v/>
      </c>
      <c r="AW228" t="str">
        <f t="shared" si="83"/>
        <v/>
      </c>
      <c r="AX228" t="str">
        <f t="shared" si="84"/>
        <v/>
      </c>
      <c r="AY228" t="str">
        <f t="shared" si="85"/>
        <v/>
      </c>
      <c r="AZ228" t="str">
        <f t="shared" si="86"/>
        <v/>
      </c>
    </row>
    <row r="229" spans="40:52">
      <c r="AN229" t="str">
        <f t="shared" si="67"/>
        <v/>
      </c>
      <c r="AO229" t="str">
        <f t="shared" si="68"/>
        <v/>
      </c>
      <c r="AP229" t="str">
        <f t="shared" si="69"/>
        <v/>
      </c>
      <c r="AQ229" t="str">
        <f t="shared" si="70"/>
        <v/>
      </c>
      <c r="AR229" t="str">
        <f t="shared" si="71"/>
        <v/>
      </c>
      <c r="AS229" t="str">
        <f t="shared" si="72"/>
        <v/>
      </c>
      <c r="AT229" t="str">
        <f t="shared" si="73"/>
        <v/>
      </c>
      <c r="AU229" t="str">
        <f t="shared" si="74"/>
        <v/>
      </c>
      <c r="AV229" t="str">
        <f t="shared" si="75"/>
        <v/>
      </c>
      <c r="AW229" t="str">
        <f t="shared" si="83"/>
        <v/>
      </c>
      <c r="AX229" t="str">
        <f t="shared" si="84"/>
        <v/>
      </c>
      <c r="AY229" t="str">
        <f t="shared" si="85"/>
        <v/>
      </c>
      <c r="AZ229" t="str">
        <f t="shared" si="86"/>
        <v/>
      </c>
    </row>
    <row r="230" spans="40:52">
      <c r="AN230" t="str">
        <f t="shared" si="67"/>
        <v/>
      </c>
      <c r="AO230" t="str">
        <f t="shared" si="68"/>
        <v/>
      </c>
      <c r="AP230" t="str">
        <f t="shared" si="69"/>
        <v/>
      </c>
      <c r="AQ230" t="str">
        <f t="shared" si="70"/>
        <v/>
      </c>
      <c r="AR230" t="str">
        <f t="shared" si="71"/>
        <v/>
      </c>
      <c r="AS230" t="str">
        <f t="shared" si="72"/>
        <v/>
      </c>
      <c r="AT230" t="str">
        <f t="shared" si="73"/>
        <v/>
      </c>
      <c r="AU230" t="str">
        <f t="shared" si="74"/>
        <v/>
      </c>
      <c r="AV230" t="str">
        <f t="shared" si="75"/>
        <v/>
      </c>
      <c r="AW230" t="str">
        <f t="shared" si="83"/>
        <v/>
      </c>
      <c r="AX230" t="str">
        <f t="shared" si="84"/>
        <v/>
      </c>
      <c r="AY230" t="str">
        <f t="shared" si="85"/>
        <v/>
      </c>
      <c r="AZ230" t="str">
        <f t="shared" si="86"/>
        <v/>
      </c>
    </row>
    <row r="231" spans="40:52">
      <c r="AN231" t="str">
        <f t="shared" si="67"/>
        <v/>
      </c>
      <c r="AO231" t="str">
        <f t="shared" si="68"/>
        <v/>
      </c>
      <c r="AP231" t="str">
        <f t="shared" si="69"/>
        <v/>
      </c>
      <c r="AQ231" t="str">
        <f t="shared" si="70"/>
        <v/>
      </c>
      <c r="AR231" t="str">
        <f t="shared" si="71"/>
        <v/>
      </c>
      <c r="AS231" t="str">
        <f t="shared" si="72"/>
        <v/>
      </c>
      <c r="AT231" t="str">
        <f t="shared" si="73"/>
        <v/>
      </c>
      <c r="AU231" t="str">
        <f t="shared" si="74"/>
        <v/>
      </c>
      <c r="AV231" t="str">
        <f t="shared" si="75"/>
        <v/>
      </c>
      <c r="AW231" t="str">
        <f t="shared" si="83"/>
        <v/>
      </c>
      <c r="AX231" t="str">
        <f t="shared" si="84"/>
        <v/>
      </c>
      <c r="AY231" t="str">
        <f t="shared" si="85"/>
        <v/>
      </c>
      <c r="AZ231" t="str">
        <f t="shared" si="86"/>
        <v/>
      </c>
    </row>
    <row r="232" spans="40:52">
      <c r="AN232" t="str">
        <f t="shared" si="67"/>
        <v/>
      </c>
      <c r="AO232" t="str">
        <f t="shared" si="68"/>
        <v/>
      </c>
      <c r="AP232" t="str">
        <f t="shared" si="69"/>
        <v/>
      </c>
      <c r="AQ232" t="str">
        <f t="shared" si="70"/>
        <v/>
      </c>
      <c r="AR232" t="str">
        <f t="shared" si="71"/>
        <v/>
      </c>
      <c r="AS232" t="str">
        <f t="shared" si="72"/>
        <v/>
      </c>
      <c r="AT232" t="str">
        <f t="shared" si="73"/>
        <v/>
      </c>
      <c r="AU232" t="str">
        <f t="shared" si="74"/>
        <v/>
      </c>
      <c r="AV232" t="str">
        <f t="shared" si="75"/>
        <v/>
      </c>
      <c r="AW232" t="str">
        <f t="shared" si="83"/>
        <v/>
      </c>
      <c r="AX232" t="str">
        <f t="shared" si="84"/>
        <v/>
      </c>
      <c r="AY232" t="str">
        <f t="shared" si="85"/>
        <v/>
      </c>
      <c r="AZ232" t="str">
        <f t="shared" si="86"/>
        <v/>
      </c>
    </row>
    <row r="233" spans="40:52">
      <c r="AN233" t="str">
        <f t="shared" si="67"/>
        <v/>
      </c>
      <c r="AO233" t="str">
        <f t="shared" si="68"/>
        <v/>
      </c>
      <c r="AP233" t="str">
        <f t="shared" si="69"/>
        <v/>
      </c>
      <c r="AQ233" t="str">
        <f t="shared" si="70"/>
        <v/>
      </c>
      <c r="AR233" t="str">
        <f t="shared" si="71"/>
        <v/>
      </c>
      <c r="AS233" t="str">
        <f t="shared" si="72"/>
        <v/>
      </c>
      <c r="AT233" t="str">
        <f t="shared" si="73"/>
        <v/>
      </c>
      <c r="AU233" t="str">
        <f t="shared" si="74"/>
        <v/>
      </c>
      <c r="AV233" t="str">
        <f t="shared" si="75"/>
        <v/>
      </c>
      <c r="AW233" t="str">
        <f t="shared" si="83"/>
        <v/>
      </c>
      <c r="AX233" t="str">
        <f t="shared" si="84"/>
        <v/>
      </c>
      <c r="AY233" t="str">
        <f t="shared" si="85"/>
        <v/>
      </c>
      <c r="AZ233" t="str">
        <f t="shared" si="86"/>
        <v/>
      </c>
    </row>
    <row r="234" spans="40:52">
      <c r="AN234" t="str">
        <f t="shared" si="67"/>
        <v/>
      </c>
      <c r="AO234" t="str">
        <f t="shared" si="68"/>
        <v/>
      </c>
      <c r="AP234" t="str">
        <f t="shared" si="69"/>
        <v/>
      </c>
      <c r="AQ234" t="str">
        <f t="shared" si="70"/>
        <v/>
      </c>
      <c r="AR234" t="str">
        <f t="shared" si="71"/>
        <v/>
      </c>
      <c r="AS234" t="str">
        <f t="shared" si="72"/>
        <v/>
      </c>
      <c r="AT234" t="str">
        <f t="shared" si="73"/>
        <v/>
      </c>
      <c r="AU234" t="str">
        <f t="shared" si="74"/>
        <v/>
      </c>
      <c r="AV234" t="str">
        <f t="shared" si="75"/>
        <v/>
      </c>
      <c r="AW234" t="str">
        <f t="shared" si="83"/>
        <v/>
      </c>
      <c r="AX234" t="str">
        <f t="shared" si="84"/>
        <v/>
      </c>
      <c r="AY234" t="str">
        <f t="shared" si="85"/>
        <v/>
      </c>
      <c r="AZ234" t="str">
        <f t="shared" si="86"/>
        <v/>
      </c>
    </row>
    <row r="235" spans="40:52">
      <c r="AN235" t="str">
        <f t="shared" si="67"/>
        <v/>
      </c>
      <c r="AO235" t="str">
        <f t="shared" si="68"/>
        <v/>
      </c>
      <c r="AP235" t="str">
        <f t="shared" si="69"/>
        <v/>
      </c>
      <c r="AQ235" t="str">
        <f t="shared" si="70"/>
        <v/>
      </c>
      <c r="AR235" t="str">
        <f t="shared" si="71"/>
        <v/>
      </c>
      <c r="AS235" t="str">
        <f t="shared" si="72"/>
        <v/>
      </c>
      <c r="AT235" t="str">
        <f t="shared" si="73"/>
        <v/>
      </c>
      <c r="AU235" t="str">
        <f t="shared" si="74"/>
        <v/>
      </c>
      <c r="AV235" t="str">
        <f t="shared" si="75"/>
        <v/>
      </c>
      <c r="AW235" t="str">
        <f t="shared" si="83"/>
        <v/>
      </c>
      <c r="AX235" t="str">
        <f t="shared" si="84"/>
        <v/>
      </c>
      <c r="AY235" t="str">
        <f t="shared" si="85"/>
        <v/>
      </c>
      <c r="AZ235" t="str">
        <f t="shared" si="86"/>
        <v/>
      </c>
    </row>
    <row r="236" spans="40:52">
      <c r="AN236" t="str">
        <f t="shared" si="67"/>
        <v/>
      </c>
      <c r="AO236" t="str">
        <f t="shared" si="68"/>
        <v/>
      </c>
      <c r="AP236" t="str">
        <f t="shared" si="69"/>
        <v/>
      </c>
      <c r="AQ236" t="str">
        <f t="shared" si="70"/>
        <v/>
      </c>
      <c r="AR236" t="str">
        <f t="shared" si="71"/>
        <v/>
      </c>
      <c r="AS236" t="str">
        <f t="shared" si="72"/>
        <v/>
      </c>
      <c r="AT236" t="str">
        <f t="shared" si="73"/>
        <v/>
      </c>
      <c r="AU236" t="str">
        <f t="shared" si="74"/>
        <v/>
      </c>
      <c r="AV236" t="str">
        <f t="shared" si="75"/>
        <v/>
      </c>
      <c r="AW236" t="str">
        <f t="shared" si="83"/>
        <v/>
      </c>
      <c r="AX236" t="str">
        <f t="shared" si="84"/>
        <v/>
      </c>
      <c r="AY236" t="str">
        <f t="shared" si="85"/>
        <v/>
      </c>
      <c r="AZ236" t="str">
        <f t="shared" si="86"/>
        <v/>
      </c>
    </row>
    <row r="237" spans="40:52">
      <c r="AN237" t="str">
        <f t="shared" si="67"/>
        <v/>
      </c>
      <c r="AO237" t="str">
        <f t="shared" si="68"/>
        <v/>
      </c>
      <c r="AP237" t="str">
        <f t="shared" si="69"/>
        <v/>
      </c>
      <c r="AQ237" t="str">
        <f t="shared" si="70"/>
        <v/>
      </c>
      <c r="AR237" t="str">
        <f t="shared" si="71"/>
        <v/>
      </c>
      <c r="AS237" t="str">
        <f t="shared" si="72"/>
        <v/>
      </c>
      <c r="AT237" t="str">
        <f t="shared" si="73"/>
        <v/>
      </c>
      <c r="AU237" t="str">
        <f t="shared" si="74"/>
        <v/>
      </c>
      <c r="AV237" t="str">
        <f t="shared" si="75"/>
        <v/>
      </c>
      <c r="AW237" t="str">
        <f t="shared" si="83"/>
        <v/>
      </c>
      <c r="AX237" t="str">
        <f t="shared" si="84"/>
        <v/>
      </c>
      <c r="AY237" t="str">
        <f t="shared" si="85"/>
        <v/>
      </c>
      <c r="AZ237" t="str">
        <f t="shared" si="86"/>
        <v/>
      </c>
    </row>
    <row r="238" spans="40:52">
      <c r="AN238" t="str">
        <f t="shared" si="67"/>
        <v/>
      </c>
      <c r="AO238" t="str">
        <f t="shared" si="68"/>
        <v/>
      </c>
      <c r="AP238" t="str">
        <f t="shared" si="69"/>
        <v/>
      </c>
      <c r="AQ238" t="str">
        <f t="shared" si="70"/>
        <v/>
      </c>
      <c r="AR238" t="str">
        <f t="shared" si="71"/>
        <v/>
      </c>
      <c r="AS238" t="str">
        <f t="shared" si="72"/>
        <v/>
      </c>
      <c r="AT238" t="str">
        <f t="shared" si="73"/>
        <v/>
      </c>
      <c r="AU238" t="str">
        <f t="shared" si="74"/>
        <v/>
      </c>
      <c r="AV238" t="str">
        <f t="shared" si="75"/>
        <v/>
      </c>
      <c r="AW238" t="str">
        <f t="shared" si="83"/>
        <v/>
      </c>
      <c r="AX238" t="str">
        <f t="shared" si="84"/>
        <v/>
      </c>
      <c r="AY238" t="str">
        <f t="shared" si="85"/>
        <v/>
      </c>
      <c r="AZ238" t="str">
        <f t="shared" si="86"/>
        <v/>
      </c>
    </row>
    <row r="239" spans="40:52">
      <c r="AN239" t="str">
        <f t="shared" si="67"/>
        <v/>
      </c>
      <c r="AO239" t="str">
        <f t="shared" si="68"/>
        <v/>
      </c>
      <c r="AP239" t="str">
        <f t="shared" si="69"/>
        <v/>
      </c>
      <c r="AQ239" t="str">
        <f t="shared" si="70"/>
        <v/>
      </c>
      <c r="AR239" t="str">
        <f t="shared" si="71"/>
        <v/>
      </c>
      <c r="AS239" t="str">
        <f t="shared" si="72"/>
        <v/>
      </c>
      <c r="AT239" t="str">
        <f t="shared" si="73"/>
        <v/>
      </c>
      <c r="AU239" t="str">
        <f t="shared" si="74"/>
        <v/>
      </c>
      <c r="AV239" t="str">
        <f t="shared" si="75"/>
        <v/>
      </c>
      <c r="AW239" t="str">
        <f t="shared" si="83"/>
        <v/>
      </c>
      <c r="AX239" t="str">
        <f t="shared" si="84"/>
        <v/>
      </c>
      <c r="AY239" t="str">
        <f t="shared" si="85"/>
        <v/>
      </c>
      <c r="AZ239" t="str">
        <f t="shared" si="86"/>
        <v/>
      </c>
    </row>
    <row r="240" spans="40:52">
      <c r="AN240" t="str">
        <f t="shared" si="67"/>
        <v/>
      </c>
      <c r="AO240" t="str">
        <f t="shared" si="68"/>
        <v/>
      </c>
      <c r="AP240" t="str">
        <f t="shared" si="69"/>
        <v/>
      </c>
      <c r="AQ240" t="str">
        <f t="shared" si="70"/>
        <v/>
      </c>
      <c r="AR240" t="str">
        <f t="shared" si="71"/>
        <v/>
      </c>
      <c r="AS240" t="str">
        <f t="shared" si="72"/>
        <v/>
      </c>
      <c r="AT240" t="str">
        <f t="shared" si="73"/>
        <v/>
      </c>
      <c r="AU240" t="str">
        <f t="shared" si="74"/>
        <v/>
      </c>
      <c r="AV240" t="str">
        <f t="shared" si="75"/>
        <v/>
      </c>
      <c r="AW240" t="str">
        <f t="shared" si="83"/>
        <v/>
      </c>
      <c r="AX240" t="str">
        <f t="shared" si="84"/>
        <v/>
      </c>
      <c r="AY240" t="str">
        <f t="shared" si="85"/>
        <v/>
      </c>
      <c r="AZ240" t="str">
        <f t="shared" si="86"/>
        <v/>
      </c>
    </row>
    <row r="241" spans="40:52">
      <c r="AN241" t="str">
        <f t="shared" si="67"/>
        <v/>
      </c>
      <c r="AO241" t="str">
        <f t="shared" si="68"/>
        <v/>
      </c>
      <c r="AP241" t="str">
        <f t="shared" si="69"/>
        <v/>
      </c>
      <c r="AQ241" t="str">
        <f t="shared" si="70"/>
        <v/>
      </c>
      <c r="AR241" t="str">
        <f t="shared" si="71"/>
        <v/>
      </c>
      <c r="AS241" t="str">
        <f t="shared" si="72"/>
        <v/>
      </c>
      <c r="AT241" t="str">
        <f t="shared" si="73"/>
        <v/>
      </c>
      <c r="AU241" t="str">
        <f t="shared" si="74"/>
        <v/>
      </c>
      <c r="AV241" t="str">
        <f t="shared" si="75"/>
        <v/>
      </c>
      <c r="AW241" t="str">
        <f t="shared" si="83"/>
        <v/>
      </c>
      <c r="AX241" t="str">
        <f t="shared" si="84"/>
        <v/>
      </c>
      <c r="AY241" t="str">
        <f t="shared" si="85"/>
        <v/>
      </c>
      <c r="AZ241" t="str">
        <f t="shared" si="86"/>
        <v/>
      </c>
    </row>
    <row r="242" spans="40:52">
      <c r="AN242" t="str">
        <f t="shared" si="67"/>
        <v/>
      </c>
      <c r="AO242" t="str">
        <f t="shared" si="68"/>
        <v/>
      </c>
      <c r="AP242" t="str">
        <f t="shared" si="69"/>
        <v/>
      </c>
      <c r="AQ242" t="str">
        <f t="shared" si="70"/>
        <v/>
      </c>
      <c r="AR242" t="str">
        <f t="shared" si="71"/>
        <v/>
      </c>
      <c r="AS242" t="str">
        <f t="shared" si="72"/>
        <v/>
      </c>
      <c r="AT242" t="str">
        <f t="shared" si="73"/>
        <v/>
      </c>
      <c r="AU242" t="str">
        <f t="shared" si="74"/>
        <v/>
      </c>
      <c r="AV242" t="str">
        <f t="shared" si="75"/>
        <v/>
      </c>
      <c r="AW242" t="str">
        <f t="shared" si="83"/>
        <v/>
      </c>
      <c r="AX242" t="str">
        <f t="shared" si="84"/>
        <v/>
      </c>
      <c r="AY242" t="str">
        <f t="shared" si="85"/>
        <v/>
      </c>
      <c r="AZ242" t="str">
        <f t="shared" si="86"/>
        <v/>
      </c>
    </row>
    <row r="243" spans="40:52">
      <c r="AN243" t="str">
        <f t="shared" si="67"/>
        <v/>
      </c>
      <c r="AO243" t="str">
        <f t="shared" si="68"/>
        <v/>
      </c>
      <c r="AP243" t="str">
        <f t="shared" si="69"/>
        <v/>
      </c>
      <c r="AQ243" t="str">
        <f t="shared" si="70"/>
        <v/>
      </c>
      <c r="AR243" t="str">
        <f t="shared" si="71"/>
        <v/>
      </c>
      <c r="AS243" t="str">
        <f t="shared" si="72"/>
        <v/>
      </c>
      <c r="AT243" t="str">
        <f t="shared" si="73"/>
        <v/>
      </c>
      <c r="AU243" t="str">
        <f t="shared" si="74"/>
        <v/>
      </c>
      <c r="AV243" t="str">
        <f t="shared" si="75"/>
        <v/>
      </c>
      <c r="AW243" t="str">
        <f t="shared" si="83"/>
        <v/>
      </c>
      <c r="AX243" t="str">
        <f t="shared" si="84"/>
        <v/>
      </c>
      <c r="AY243" t="str">
        <f t="shared" si="85"/>
        <v/>
      </c>
      <c r="AZ243" t="str">
        <f t="shared" si="86"/>
        <v/>
      </c>
    </row>
    <row r="244" spans="40:52">
      <c r="AN244" t="str">
        <f t="shared" si="67"/>
        <v/>
      </c>
      <c r="AO244" t="str">
        <f t="shared" si="68"/>
        <v/>
      </c>
      <c r="AP244" t="str">
        <f t="shared" si="69"/>
        <v/>
      </c>
      <c r="AQ244" t="str">
        <f t="shared" si="70"/>
        <v/>
      </c>
      <c r="AR244" t="str">
        <f t="shared" si="71"/>
        <v/>
      </c>
      <c r="AS244" t="str">
        <f t="shared" si="72"/>
        <v/>
      </c>
      <c r="AT244" t="str">
        <f t="shared" si="73"/>
        <v/>
      </c>
      <c r="AU244" t="str">
        <f t="shared" si="74"/>
        <v/>
      </c>
      <c r="AV244" t="str">
        <f t="shared" si="75"/>
        <v/>
      </c>
      <c r="AW244" t="str">
        <f t="shared" si="83"/>
        <v/>
      </c>
      <c r="AX244" t="str">
        <f t="shared" si="84"/>
        <v/>
      </c>
      <c r="AY244" t="str">
        <f t="shared" si="85"/>
        <v/>
      </c>
      <c r="AZ244" t="str">
        <f t="shared" si="86"/>
        <v/>
      </c>
    </row>
    <row r="245" spans="40:52">
      <c r="AN245" t="str">
        <f t="shared" si="67"/>
        <v/>
      </c>
      <c r="AO245" t="str">
        <f t="shared" si="68"/>
        <v/>
      </c>
      <c r="AP245" t="str">
        <f t="shared" si="69"/>
        <v/>
      </c>
      <c r="AQ245" t="str">
        <f t="shared" si="70"/>
        <v/>
      </c>
      <c r="AR245" t="str">
        <f t="shared" si="71"/>
        <v/>
      </c>
      <c r="AS245" t="str">
        <f t="shared" si="72"/>
        <v/>
      </c>
      <c r="AT245" t="str">
        <f t="shared" si="73"/>
        <v/>
      </c>
      <c r="AU245" t="str">
        <f t="shared" si="74"/>
        <v/>
      </c>
      <c r="AV245" t="str">
        <f t="shared" si="75"/>
        <v/>
      </c>
      <c r="AW245" t="str">
        <f t="shared" si="83"/>
        <v/>
      </c>
      <c r="AX245" t="str">
        <f t="shared" si="84"/>
        <v/>
      </c>
      <c r="AY245" t="str">
        <f t="shared" si="85"/>
        <v/>
      </c>
      <c r="AZ245" t="str">
        <f t="shared" si="86"/>
        <v/>
      </c>
    </row>
    <row r="246" spans="40:52">
      <c r="AN246" t="str">
        <f t="shared" si="67"/>
        <v/>
      </c>
      <c r="AO246" t="str">
        <f t="shared" si="68"/>
        <v/>
      </c>
      <c r="AP246" t="str">
        <f t="shared" si="69"/>
        <v/>
      </c>
      <c r="AQ246" t="str">
        <f t="shared" si="70"/>
        <v/>
      </c>
      <c r="AR246" t="str">
        <f t="shared" si="71"/>
        <v/>
      </c>
      <c r="AS246" t="str">
        <f t="shared" si="72"/>
        <v/>
      </c>
      <c r="AT246" t="str">
        <f t="shared" si="73"/>
        <v/>
      </c>
      <c r="AU246" t="str">
        <f t="shared" si="74"/>
        <v/>
      </c>
      <c r="AV246" t="str">
        <f t="shared" si="75"/>
        <v/>
      </c>
      <c r="AW246" t="str">
        <f t="shared" si="83"/>
        <v/>
      </c>
      <c r="AX246" t="str">
        <f t="shared" si="84"/>
        <v/>
      </c>
      <c r="AY246" t="str">
        <f t="shared" si="85"/>
        <v/>
      </c>
      <c r="AZ246" t="str">
        <f t="shared" si="86"/>
        <v/>
      </c>
    </row>
    <row r="247" spans="40:52">
      <c r="AN247" t="str">
        <f t="shared" si="67"/>
        <v/>
      </c>
      <c r="AO247" t="str">
        <f t="shared" si="68"/>
        <v/>
      </c>
      <c r="AP247" t="str">
        <f t="shared" si="69"/>
        <v/>
      </c>
      <c r="AQ247" t="str">
        <f t="shared" si="70"/>
        <v/>
      </c>
      <c r="AR247" t="str">
        <f t="shared" si="71"/>
        <v/>
      </c>
      <c r="AS247" t="str">
        <f t="shared" si="72"/>
        <v/>
      </c>
      <c r="AT247" t="str">
        <f t="shared" si="73"/>
        <v/>
      </c>
      <c r="AU247" t="str">
        <f t="shared" si="74"/>
        <v/>
      </c>
      <c r="AV247" t="str">
        <f t="shared" si="75"/>
        <v/>
      </c>
      <c r="AW247" t="str">
        <f t="shared" si="83"/>
        <v/>
      </c>
      <c r="AX247" t="str">
        <f t="shared" si="84"/>
        <v/>
      </c>
      <c r="AY247" t="str">
        <f t="shared" si="85"/>
        <v/>
      </c>
      <c r="AZ247" t="str">
        <f t="shared" si="86"/>
        <v/>
      </c>
    </row>
    <row r="248" spans="40:52">
      <c r="AN248" t="str">
        <f t="shared" si="67"/>
        <v/>
      </c>
      <c r="AO248" t="str">
        <f t="shared" si="68"/>
        <v/>
      </c>
      <c r="AP248" t="str">
        <f t="shared" si="69"/>
        <v/>
      </c>
      <c r="AQ248" t="str">
        <f t="shared" si="70"/>
        <v/>
      </c>
      <c r="AR248" t="str">
        <f t="shared" si="71"/>
        <v/>
      </c>
      <c r="AS248" t="str">
        <f t="shared" si="72"/>
        <v/>
      </c>
      <c r="AT248" t="str">
        <f t="shared" si="73"/>
        <v/>
      </c>
      <c r="AU248" t="str">
        <f t="shared" si="74"/>
        <v/>
      </c>
      <c r="AV248" t="str">
        <f t="shared" si="75"/>
        <v/>
      </c>
      <c r="AW248" t="str">
        <f t="shared" si="83"/>
        <v/>
      </c>
      <c r="AX248" t="str">
        <f t="shared" si="84"/>
        <v/>
      </c>
      <c r="AY248" t="str">
        <f t="shared" si="85"/>
        <v/>
      </c>
      <c r="AZ248" t="str">
        <f t="shared" si="86"/>
        <v/>
      </c>
    </row>
    <row r="249" spans="40:52">
      <c r="AN249" t="str">
        <f t="shared" si="67"/>
        <v/>
      </c>
      <c r="AO249" t="str">
        <f t="shared" si="68"/>
        <v/>
      </c>
      <c r="AP249" t="str">
        <f t="shared" si="69"/>
        <v/>
      </c>
      <c r="AQ249" t="str">
        <f t="shared" si="70"/>
        <v/>
      </c>
      <c r="AR249" t="str">
        <f t="shared" si="71"/>
        <v/>
      </c>
      <c r="AS249" t="str">
        <f t="shared" si="72"/>
        <v/>
      </c>
      <c r="AT249" t="str">
        <f t="shared" si="73"/>
        <v/>
      </c>
      <c r="AU249" t="str">
        <f t="shared" si="74"/>
        <v/>
      </c>
      <c r="AV249" t="str">
        <f t="shared" si="75"/>
        <v/>
      </c>
      <c r="AW249" t="str">
        <f t="shared" si="83"/>
        <v/>
      </c>
      <c r="AX249" t="str">
        <f t="shared" si="84"/>
        <v/>
      </c>
      <c r="AY249" t="str">
        <f t="shared" si="85"/>
        <v/>
      </c>
      <c r="AZ249" t="str">
        <f t="shared" si="86"/>
        <v/>
      </c>
    </row>
    <row r="250" spans="40:52">
      <c r="AN250" t="str">
        <f t="shared" si="67"/>
        <v/>
      </c>
      <c r="AO250" t="str">
        <f t="shared" si="68"/>
        <v/>
      </c>
      <c r="AP250" t="str">
        <f t="shared" si="69"/>
        <v/>
      </c>
      <c r="AQ250" t="str">
        <f t="shared" si="70"/>
        <v/>
      </c>
      <c r="AR250" t="str">
        <f t="shared" si="71"/>
        <v/>
      </c>
      <c r="AS250" t="str">
        <f t="shared" si="72"/>
        <v/>
      </c>
      <c r="AT250" t="str">
        <f t="shared" si="73"/>
        <v/>
      </c>
      <c r="AU250" t="str">
        <f t="shared" si="74"/>
        <v/>
      </c>
      <c r="AV250" t="str">
        <f t="shared" si="75"/>
        <v/>
      </c>
      <c r="AW250" t="str">
        <f t="shared" si="83"/>
        <v/>
      </c>
      <c r="AX250" t="str">
        <f t="shared" si="84"/>
        <v/>
      </c>
      <c r="AY250" t="str">
        <f t="shared" si="85"/>
        <v/>
      </c>
      <c r="AZ250" t="str">
        <f t="shared" si="86"/>
        <v/>
      </c>
    </row>
    <row r="251" spans="40:52">
      <c r="AN251" t="str">
        <f t="shared" si="67"/>
        <v/>
      </c>
      <c r="AO251" t="str">
        <f t="shared" si="68"/>
        <v/>
      </c>
      <c r="AP251" t="str">
        <f t="shared" si="69"/>
        <v/>
      </c>
      <c r="AQ251" t="str">
        <f t="shared" si="70"/>
        <v/>
      </c>
      <c r="AR251" t="str">
        <f t="shared" si="71"/>
        <v/>
      </c>
      <c r="AS251" t="str">
        <f t="shared" si="72"/>
        <v/>
      </c>
      <c r="AT251" t="str">
        <f t="shared" si="73"/>
        <v/>
      </c>
      <c r="AU251" t="str">
        <f t="shared" si="74"/>
        <v/>
      </c>
      <c r="AV251" t="str">
        <f t="shared" si="75"/>
        <v/>
      </c>
      <c r="AW251" t="str">
        <f t="shared" si="83"/>
        <v/>
      </c>
      <c r="AX251" t="str">
        <f t="shared" si="84"/>
        <v/>
      </c>
      <c r="AY251" t="str">
        <f t="shared" si="85"/>
        <v/>
      </c>
      <c r="AZ251" t="str">
        <f t="shared" si="86"/>
        <v/>
      </c>
    </row>
    <row r="252" spans="40:52">
      <c r="AN252" t="str">
        <f t="shared" si="67"/>
        <v/>
      </c>
      <c r="AO252" t="str">
        <f t="shared" si="68"/>
        <v/>
      </c>
      <c r="AP252" t="str">
        <f t="shared" si="69"/>
        <v/>
      </c>
      <c r="AQ252" t="str">
        <f t="shared" si="70"/>
        <v/>
      </c>
      <c r="AR252" t="str">
        <f t="shared" si="71"/>
        <v/>
      </c>
      <c r="AS252" t="str">
        <f t="shared" si="72"/>
        <v/>
      </c>
      <c r="AT252" t="str">
        <f t="shared" si="73"/>
        <v/>
      </c>
      <c r="AU252" t="str">
        <f t="shared" si="74"/>
        <v/>
      </c>
      <c r="AV252" t="str">
        <f t="shared" si="75"/>
        <v/>
      </c>
      <c r="AW252" t="str">
        <f t="shared" si="83"/>
        <v/>
      </c>
      <c r="AX252" t="str">
        <f t="shared" si="84"/>
        <v/>
      </c>
      <c r="AY252" t="str">
        <f t="shared" si="85"/>
        <v/>
      </c>
      <c r="AZ252" t="str">
        <f t="shared" si="86"/>
        <v/>
      </c>
    </row>
    <row r="253" spans="40:52">
      <c r="AN253" t="str">
        <f t="shared" si="67"/>
        <v/>
      </c>
      <c r="AO253" t="str">
        <f t="shared" si="68"/>
        <v/>
      </c>
      <c r="AP253" t="str">
        <f t="shared" si="69"/>
        <v/>
      </c>
      <c r="AQ253" t="str">
        <f t="shared" si="70"/>
        <v/>
      </c>
      <c r="AR253" t="str">
        <f t="shared" si="71"/>
        <v/>
      </c>
      <c r="AS253" t="str">
        <f t="shared" si="72"/>
        <v/>
      </c>
      <c r="AT253" t="str">
        <f t="shared" si="73"/>
        <v/>
      </c>
      <c r="AU253" t="str">
        <f t="shared" si="74"/>
        <v/>
      </c>
      <c r="AV253" t="str">
        <f t="shared" si="75"/>
        <v/>
      </c>
      <c r="AW253" t="str">
        <f t="shared" si="83"/>
        <v/>
      </c>
      <c r="AX253" t="str">
        <f t="shared" si="84"/>
        <v/>
      </c>
      <c r="AY253" t="str">
        <f t="shared" si="85"/>
        <v/>
      </c>
      <c r="AZ253" t="str">
        <f t="shared" si="86"/>
        <v/>
      </c>
    </row>
    <row r="254" spans="40:52">
      <c r="AN254" t="str">
        <f t="shared" si="67"/>
        <v/>
      </c>
      <c r="AO254" t="str">
        <f t="shared" si="68"/>
        <v/>
      </c>
      <c r="AP254" t="str">
        <f t="shared" si="69"/>
        <v/>
      </c>
      <c r="AQ254" t="str">
        <f t="shared" si="70"/>
        <v/>
      </c>
      <c r="AR254" t="str">
        <f t="shared" si="71"/>
        <v/>
      </c>
      <c r="AS254" t="str">
        <f t="shared" si="72"/>
        <v/>
      </c>
      <c r="AT254" t="str">
        <f t="shared" si="73"/>
        <v/>
      </c>
      <c r="AU254" t="str">
        <f t="shared" si="74"/>
        <v/>
      </c>
      <c r="AV254" t="str">
        <f t="shared" si="75"/>
        <v/>
      </c>
      <c r="AW254" t="str">
        <f t="shared" si="83"/>
        <v/>
      </c>
      <c r="AX254" t="str">
        <f t="shared" si="84"/>
        <v/>
      </c>
      <c r="AY254" t="str">
        <f t="shared" si="85"/>
        <v/>
      </c>
      <c r="AZ254" t="str">
        <f t="shared" si="86"/>
        <v/>
      </c>
    </row>
    <row r="255" spans="40:52">
      <c r="AN255" t="str">
        <f t="shared" si="67"/>
        <v/>
      </c>
      <c r="AO255" t="str">
        <f t="shared" si="68"/>
        <v/>
      </c>
      <c r="AP255" t="str">
        <f t="shared" si="69"/>
        <v/>
      </c>
      <c r="AQ255" t="str">
        <f t="shared" si="70"/>
        <v/>
      </c>
      <c r="AR255" t="str">
        <f t="shared" si="71"/>
        <v/>
      </c>
      <c r="AS255" t="str">
        <f t="shared" si="72"/>
        <v/>
      </c>
      <c r="AT255" t="str">
        <f t="shared" si="73"/>
        <v/>
      </c>
      <c r="AU255" t="str">
        <f t="shared" si="74"/>
        <v/>
      </c>
      <c r="AV255" t="str">
        <f t="shared" si="75"/>
        <v/>
      </c>
      <c r="AW255" t="str">
        <f t="shared" si="83"/>
        <v/>
      </c>
      <c r="AX255" t="str">
        <f t="shared" si="84"/>
        <v/>
      </c>
      <c r="AY255" t="str">
        <f t="shared" si="85"/>
        <v/>
      </c>
      <c r="AZ255" t="str">
        <f t="shared" si="86"/>
        <v/>
      </c>
    </row>
    <row r="256" spans="40:52">
      <c r="AN256" t="str">
        <f t="shared" si="67"/>
        <v/>
      </c>
      <c r="AO256" t="str">
        <f t="shared" si="68"/>
        <v/>
      </c>
      <c r="AP256" t="str">
        <f t="shared" si="69"/>
        <v/>
      </c>
      <c r="AQ256" t="str">
        <f t="shared" si="70"/>
        <v/>
      </c>
      <c r="AR256" t="str">
        <f t="shared" si="71"/>
        <v/>
      </c>
      <c r="AS256" t="str">
        <f t="shared" si="72"/>
        <v/>
      </c>
      <c r="AT256" t="str">
        <f t="shared" si="73"/>
        <v/>
      </c>
      <c r="AU256" t="str">
        <f t="shared" si="74"/>
        <v/>
      </c>
      <c r="AV256" t="str">
        <f t="shared" si="75"/>
        <v/>
      </c>
      <c r="AW256" t="str">
        <f t="shared" si="83"/>
        <v/>
      </c>
      <c r="AX256" t="str">
        <f t="shared" si="84"/>
        <v/>
      </c>
      <c r="AY256" t="str">
        <f t="shared" si="85"/>
        <v/>
      </c>
      <c r="AZ256" t="str">
        <f t="shared" si="86"/>
        <v/>
      </c>
    </row>
    <row r="257" spans="40:52">
      <c r="AN257" t="str">
        <f t="shared" si="67"/>
        <v/>
      </c>
      <c r="AO257" t="str">
        <f t="shared" si="68"/>
        <v/>
      </c>
      <c r="AP257" t="str">
        <f t="shared" si="69"/>
        <v/>
      </c>
      <c r="AQ257" t="str">
        <f t="shared" si="70"/>
        <v/>
      </c>
      <c r="AR257" t="str">
        <f t="shared" si="71"/>
        <v/>
      </c>
      <c r="AS257" t="str">
        <f t="shared" si="72"/>
        <v/>
      </c>
      <c r="AT257" t="str">
        <f t="shared" si="73"/>
        <v/>
      </c>
      <c r="AU257" t="str">
        <f t="shared" si="74"/>
        <v/>
      </c>
      <c r="AV257" t="str">
        <f t="shared" si="75"/>
        <v/>
      </c>
      <c r="AW257" t="str">
        <f t="shared" si="83"/>
        <v/>
      </c>
      <c r="AX257" t="str">
        <f t="shared" si="84"/>
        <v/>
      </c>
      <c r="AY257" t="str">
        <f t="shared" si="85"/>
        <v/>
      </c>
      <c r="AZ257" t="str">
        <f t="shared" si="86"/>
        <v/>
      </c>
    </row>
    <row r="258" spans="40:52">
      <c r="AN258" t="str">
        <f t="shared" si="67"/>
        <v/>
      </c>
      <c r="AO258" t="str">
        <f t="shared" si="68"/>
        <v/>
      </c>
      <c r="AP258" t="str">
        <f t="shared" si="69"/>
        <v/>
      </c>
      <c r="AQ258" t="str">
        <f t="shared" si="70"/>
        <v/>
      </c>
      <c r="AR258" t="str">
        <f t="shared" si="71"/>
        <v/>
      </c>
      <c r="AS258" t="str">
        <f t="shared" si="72"/>
        <v/>
      </c>
      <c r="AT258" t="str">
        <f t="shared" si="73"/>
        <v/>
      </c>
      <c r="AU258" t="str">
        <f t="shared" si="74"/>
        <v/>
      </c>
      <c r="AV258" t="str">
        <f t="shared" si="75"/>
        <v/>
      </c>
      <c r="AW258" t="str">
        <f t="shared" si="83"/>
        <v/>
      </c>
      <c r="AX258" t="str">
        <f t="shared" si="84"/>
        <v/>
      </c>
      <c r="AY258" t="str">
        <f t="shared" si="85"/>
        <v/>
      </c>
      <c r="AZ258" t="str">
        <f t="shared" si="86"/>
        <v/>
      </c>
    </row>
    <row r="259" spans="40:52">
      <c r="AN259" t="str">
        <f t="shared" si="67"/>
        <v/>
      </c>
      <c r="AO259" t="str">
        <f t="shared" si="68"/>
        <v/>
      </c>
      <c r="AP259" t="str">
        <f t="shared" si="69"/>
        <v/>
      </c>
      <c r="AQ259" t="str">
        <f t="shared" si="70"/>
        <v/>
      </c>
      <c r="AR259" t="str">
        <f t="shared" si="71"/>
        <v/>
      </c>
      <c r="AS259" t="str">
        <f t="shared" si="72"/>
        <v/>
      </c>
      <c r="AT259" t="str">
        <f t="shared" si="73"/>
        <v/>
      </c>
      <c r="AU259" t="str">
        <f t="shared" si="74"/>
        <v/>
      </c>
      <c r="AV259" t="str">
        <f t="shared" si="75"/>
        <v/>
      </c>
      <c r="AW259" t="str">
        <f t="shared" si="83"/>
        <v/>
      </c>
      <c r="AX259" t="str">
        <f t="shared" si="84"/>
        <v/>
      </c>
      <c r="AY259" t="str">
        <f t="shared" si="85"/>
        <v/>
      </c>
      <c r="AZ259" t="str">
        <f t="shared" si="86"/>
        <v/>
      </c>
    </row>
    <row r="260" spans="40:52">
      <c r="AN260" t="str">
        <f t="shared" si="67"/>
        <v/>
      </c>
      <c r="AO260" t="str">
        <f t="shared" si="68"/>
        <v/>
      </c>
      <c r="AP260" t="str">
        <f t="shared" si="69"/>
        <v/>
      </c>
      <c r="AQ260" t="str">
        <f t="shared" si="70"/>
        <v/>
      </c>
      <c r="AR260" t="str">
        <f t="shared" si="71"/>
        <v/>
      </c>
      <c r="AS260" t="str">
        <f t="shared" si="72"/>
        <v/>
      </c>
      <c r="AT260" t="str">
        <f t="shared" si="73"/>
        <v/>
      </c>
      <c r="AU260" t="str">
        <f t="shared" si="74"/>
        <v/>
      </c>
      <c r="AV260" t="str">
        <f t="shared" si="75"/>
        <v/>
      </c>
      <c r="AW260" t="str">
        <f t="shared" si="83"/>
        <v/>
      </c>
      <c r="AX260" t="str">
        <f t="shared" si="84"/>
        <v/>
      </c>
      <c r="AY260" t="str">
        <f t="shared" si="85"/>
        <v/>
      </c>
      <c r="AZ260" t="str">
        <f t="shared" si="86"/>
        <v/>
      </c>
    </row>
    <row r="261" spans="40:52">
      <c r="AN261" t="str">
        <f t="shared" si="67"/>
        <v/>
      </c>
      <c r="AO261" t="str">
        <f t="shared" si="68"/>
        <v/>
      </c>
      <c r="AP261" t="str">
        <f t="shared" si="69"/>
        <v/>
      </c>
      <c r="AQ261" t="str">
        <f t="shared" si="70"/>
        <v/>
      </c>
      <c r="AR261" t="str">
        <f t="shared" si="71"/>
        <v/>
      </c>
      <c r="AS261" t="str">
        <f t="shared" si="72"/>
        <v/>
      </c>
      <c r="AT261" t="str">
        <f t="shared" si="73"/>
        <v/>
      </c>
      <c r="AU261" t="str">
        <f t="shared" si="74"/>
        <v/>
      </c>
      <c r="AV261" t="str">
        <f t="shared" si="75"/>
        <v/>
      </c>
      <c r="AW261" t="str">
        <f t="shared" si="83"/>
        <v/>
      </c>
      <c r="AX261" t="str">
        <f t="shared" si="84"/>
        <v/>
      </c>
      <c r="AY261" t="str">
        <f t="shared" si="85"/>
        <v/>
      </c>
      <c r="AZ261" t="str">
        <f t="shared" si="86"/>
        <v/>
      </c>
    </row>
    <row r="262" spans="40:52">
      <c r="AN262" t="str">
        <f t="shared" si="67"/>
        <v/>
      </c>
      <c r="AO262" t="str">
        <f t="shared" si="68"/>
        <v/>
      </c>
      <c r="AP262" t="str">
        <f t="shared" si="69"/>
        <v/>
      </c>
      <c r="AQ262" t="str">
        <f t="shared" si="70"/>
        <v/>
      </c>
      <c r="AR262" t="str">
        <f t="shared" si="71"/>
        <v/>
      </c>
      <c r="AS262" t="str">
        <f t="shared" si="72"/>
        <v/>
      </c>
      <c r="AT262" t="str">
        <f t="shared" si="73"/>
        <v/>
      </c>
      <c r="AU262" t="str">
        <f t="shared" si="74"/>
        <v/>
      </c>
      <c r="AV262" t="str">
        <f t="shared" si="75"/>
        <v/>
      </c>
      <c r="AW262" t="str">
        <f t="shared" si="83"/>
        <v/>
      </c>
      <c r="AX262" t="str">
        <f t="shared" si="84"/>
        <v/>
      </c>
      <c r="AY262" t="str">
        <f t="shared" si="85"/>
        <v/>
      </c>
      <c r="AZ262" t="str">
        <f t="shared" si="86"/>
        <v/>
      </c>
    </row>
    <row r="263" spans="40:52">
      <c r="AN263" t="str">
        <f t="shared" si="67"/>
        <v/>
      </c>
      <c r="AO263" t="str">
        <f t="shared" si="68"/>
        <v/>
      </c>
      <c r="AP263" t="str">
        <f t="shared" si="69"/>
        <v/>
      </c>
      <c r="AQ263" t="str">
        <f t="shared" si="70"/>
        <v/>
      </c>
      <c r="AR263" t="str">
        <f t="shared" si="71"/>
        <v/>
      </c>
      <c r="AS263" t="str">
        <f t="shared" si="72"/>
        <v/>
      </c>
      <c r="AT263" t="str">
        <f t="shared" si="73"/>
        <v/>
      </c>
      <c r="AU263" t="str">
        <f t="shared" si="74"/>
        <v/>
      </c>
      <c r="AV263" t="str">
        <f t="shared" si="75"/>
        <v/>
      </c>
      <c r="AW263" t="str">
        <f t="shared" si="83"/>
        <v/>
      </c>
      <c r="AX263" t="str">
        <f t="shared" si="84"/>
        <v/>
      </c>
      <c r="AY263" t="str">
        <f t="shared" si="85"/>
        <v/>
      </c>
      <c r="AZ263" t="str">
        <f t="shared" si="86"/>
        <v/>
      </c>
    </row>
    <row r="264" spans="40:52">
      <c r="AN264" t="str">
        <f t="shared" ref="AN264:AN308" si="87">IF(H264="○","１男１００ｍ．","")</f>
        <v/>
      </c>
      <c r="AO264" t="str">
        <f t="shared" ref="AO264:AO308" si="88">IF(J264="○","２男１００ｍ．","")</f>
        <v/>
      </c>
      <c r="AP264" t="str">
        <f t="shared" ref="AP264:AP308" si="89">IF(L264="○","３男１００ｍ．","")</f>
        <v/>
      </c>
      <c r="AQ264" t="str">
        <f t="shared" ref="AQ264:AQ308" si="90">IF(N264="○","全男２００ｍ．","")</f>
        <v/>
      </c>
      <c r="AR264" t="str">
        <f t="shared" ref="AR264:AR308" si="91">IF(P264="○","全男４００ｍ．","")</f>
        <v/>
      </c>
      <c r="AS264" t="str">
        <f t="shared" ref="AS264:AS308" si="92">IF(R264="○","全８００ｍ．","")</f>
        <v/>
      </c>
      <c r="AT264" t="str">
        <f t="shared" ref="AT264:AT308" si="93">IF(T264="○","全男１５００ｍ．","")</f>
        <v/>
      </c>
      <c r="AU264" t="str">
        <f t="shared" ref="AU264:AU308" si="94">IF(V264="○","全男３０００ｍ．","")</f>
        <v/>
      </c>
      <c r="AV264" t="str">
        <f t="shared" ref="AV264:AV308" si="95">IF(X264="○","全男１１０ｍＨ．","")</f>
        <v/>
      </c>
      <c r="AW264" t="str">
        <f t="shared" si="83"/>
        <v/>
      </c>
      <c r="AX264" t="str">
        <f t="shared" si="84"/>
        <v/>
      </c>
      <c r="AY264" t="str">
        <f t="shared" si="85"/>
        <v/>
      </c>
      <c r="AZ264" t="str">
        <f t="shared" si="86"/>
        <v/>
      </c>
    </row>
    <row r="265" spans="40:52">
      <c r="AN265" t="str">
        <f t="shared" si="87"/>
        <v/>
      </c>
      <c r="AO265" t="str">
        <f t="shared" si="88"/>
        <v/>
      </c>
      <c r="AP265" t="str">
        <f t="shared" si="89"/>
        <v/>
      </c>
      <c r="AQ265" t="str">
        <f t="shared" si="90"/>
        <v/>
      </c>
      <c r="AR265" t="str">
        <f t="shared" si="91"/>
        <v/>
      </c>
      <c r="AS265" t="str">
        <f t="shared" si="92"/>
        <v/>
      </c>
      <c r="AT265" t="str">
        <f t="shared" si="93"/>
        <v/>
      </c>
      <c r="AU265" t="str">
        <f t="shared" si="94"/>
        <v/>
      </c>
      <c r="AV265" t="str">
        <f t="shared" si="95"/>
        <v/>
      </c>
      <c r="AW265" t="str">
        <f t="shared" si="83"/>
        <v/>
      </c>
      <c r="AX265" t="str">
        <f t="shared" si="84"/>
        <v/>
      </c>
      <c r="AY265" t="str">
        <f t="shared" si="85"/>
        <v/>
      </c>
      <c r="AZ265" t="str">
        <f t="shared" si="86"/>
        <v/>
      </c>
    </row>
    <row r="266" spans="40:52">
      <c r="AN266" t="str">
        <f t="shared" si="87"/>
        <v/>
      </c>
      <c r="AO266" t="str">
        <f t="shared" si="88"/>
        <v/>
      </c>
      <c r="AP266" t="str">
        <f t="shared" si="89"/>
        <v/>
      </c>
      <c r="AQ266" t="str">
        <f t="shared" si="90"/>
        <v/>
      </c>
      <c r="AR266" t="str">
        <f t="shared" si="91"/>
        <v/>
      </c>
      <c r="AS266" t="str">
        <f t="shared" si="92"/>
        <v/>
      </c>
      <c r="AT266" t="str">
        <f t="shared" si="93"/>
        <v/>
      </c>
      <c r="AU266" t="str">
        <f t="shared" si="94"/>
        <v/>
      </c>
      <c r="AV266" t="str">
        <f t="shared" si="95"/>
        <v/>
      </c>
      <c r="AW266" t="str">
        <f t="shared" ref="AW266:AW308" si="96">IF(Z266="○","全男走高跳．","")</f>
        <v/>
      </c>
      <c r="AX266" t="str">
        <f t="shared" ref="AX266:AX308" si="97">IF(AB266="○","全男棒高跳．","")</f>
        <v/>
      </c>
      <c r="AY266" t="str">
        <f t="shared" ref="AY266:AY308" si="98">IF(AD266="○","全男砲丸投．","")</f>
        <v/>
      </c>
      <c r="AZ266" t="str">
        <f t="shared" ref="AZ266:AZ308" si="99">IF(AF266="○","全男円盤投．","")</f>
        <v/>
      </c>
    </row>
    <row r="267" spans="40:52">
      <c r="AN267" t="str">
        <f t="shared" si="87"/>
        <v/>
      </c>
      <c r="AO267" t="str">
        <f t="shared" si="88"/>
        <v/>
      </c>
      <c r="AP267" t="str">
        <f t="shared" si="89"/>
        <v/>
      </c>
      <c r="AQ267" t="str">
        <f t="shared" si="90"/>
        <v/>
      </c>
      <c r="AR267" t="str">
        <f t="shared" si="91"/>
        <v/>
      </c>
      <c r="AS267" t="str">
        <f t="shared" si="92"/>
        <v/>
      </c>
      <c r="AT267" t="str">
        <f t="shared" si="93"/>
        <v/>
      </c>
      <c r="AU267" t="str">
        <f t="shared" si="94"/>
        <v/>
      </c>
      <c r="AV267" t="str">
        <f t="shared" si="95"/>
        <v/>
      </c>
      <c r="AW267" t="str">
        <f t="shared" si="96"/>
        <v/>
      </c>
      <c r="AX267" t="str">
        <f t="shared" si="97"/>
        <v/>
      </c>
      <c r="AY267" t="str">
        <f t="shared" si="98"/>
        <v/>
      </c>
      <c r="AZ267" t="str">
        <f t="shared" si="99"/>
        <v/>
      </c>
    </row>
    <row r="268" spans="40:52">
      <c r="AN268" t="str">
        <f t="shared" si="87"/>
        <v/>
      </c>
      <c r="AO268" t="str">
        <f t="shared" si="88"/>
        <v/>
      </c>
      <c r="AP268" t="str">
        <f t="shared" si="89"/>
        <v/>
      </c>
      <c r="AQ268" t="str">
        <f t="shared" si="90"/>
        <v/>
      </c>
      <c r="AR268" t="str">
        <f t="shared" si="91"/>
        <v/>
      </c>
      <c r="AS268" t="str">
        <f t="shared" si="92"/>
        <v/>
      </c>
      <c r="AT268" t="str">
        <f t="shared" si="93"/>
        <v/>
      </c>
      <c r="AU268" t="str">
        <f t="shared" si="94"/>
        <v/>
      </c>
      <c r="AV268" t="str">
        <f t="shared" si="95"/>
        <v/>
      </c>
      <c r="AW268" t="str">
        <f t="shared" si="96"/>
        <v/>
      </c>
      <c r="AX268" t="str">
        <f t="shared" si="97"/>
        <v/>
      </c>
      <c r="AY268" t="str">
        <f t="shared" si="98"/>
        <v/>
      </c>
      <c r="AZ268" t="str">
        <f t="shared" si="99"/>
        <v/>
      </c>
    </row>
    <row r="269" spans="40:52">
      <c r="AN269" t="str">
        <f t="shared" si="87"/>
        <v/>
      </c>
      <c r="AO269" t="str">
        <f t="shared" si="88"/>
        <v/>
      </c>
      <c r="AP269" t="str">
        <f t="shared" si="89"/>
        <v/>
      </c>
      <c r="AQ269" t="str">
        <f t="shared" si="90"/>
        <v/>
      </c>
      <c r="AR269" t="str">
        <f t="shared" si="91"/>
        <v/>
      </c>
      <c r="AS269" t="str">
        <f t="shared" si="92"/>
        <v/>
      </c>
      <c r="AT269" t="str">
        <f t="shared" si="93"/>
        <v/>
      </c>
      <c r="AU269" t="str">
        <f t="shared" si="94"/>
        <v/>
      </c>
      <c r="AV269" t="str">
        <f t="shared" si="95"/>
        <v/>
      </c>
      <c r="AW269" t="str">
        <f t="shared" si="96"/>
        <v/>
      </c>
      <c r="AX269" t="str">
        <f t="shared" si="97"/>
        <v/>
      </c>
      <c r="AY269" t="str">
        <f t="shared" si="98"/>
        <v/>
      </c>
      <c r="AZ269" t="str">
        <f t="shared" si="99"/>
        <v/>
      </c>
    </row>
    <row r="270" spans="40:52">
      <c r="AN270" t="str">
        <f t="shared" si="87"/>
        <v/>
      </c>
      <c r="AO270" t="str">
        <f t="shared" si="88"/>
        <v/>
      </c>
      <c r="AP270" t="str">
        <f t="shared" si="89"/>
        <v/>
      </c>
      <c r="AQ270" t="str">
        <f t="shared" si="90"/>
        <v/>
      </c>
      <c r="AR270" t="str">
        <f t="shared" si="91"/>
        <v/>
      </c>
      <c r="AS270" t="str">
        <f t="shared" si="92"/>
        <v/>
      </c>
      <c r="AT270" t="str">
        <f t="shared" si="93"/>
        <v/>
      </c>
      <c r="AU270" t="str">
        <f t="shared" si="94"/>
        <v/>
      </c>
      <c r="AV270" t="str">
        <f t="shared" si="95"/>
        <v/>
      </c>
      <c r="AW270" t="str">
        <f t="shared" si="96"/>
        <v/>
      </c>
      <c r="AX270" t="str">
        <f t="shared" si="97"/>
        <v/>
      </c>
      <c r="AY270" t="str">
        <f t="shared" si="98"/>
        <v/>
      </c>
      <c r="AZ270" t="str">
        <f t="shared" si="99"/>
        <v/>
      </c>
    </row>
    <row r="271" spans="40:52">
      <c r="AN271" t="str">
        <f t="shared" si="87"/>
        <v/>
      </c>
      <c r="AO271" t="str">
        <f t="shared" si="88"/>
        <v/>
      </c>
      <c r="AP271" t="str">
        <f t="shared" si="89"/>
        <v/>
      </c>
      <c r="AQ271" t="str">
        <f t="shared" si="90"/>
        <v/>
      </c>
      <c r="AR271" t="str">
        <f t="shared" si="91"/>
        <v/>
      </c>
      <c r="AS271" t="str">
        <f t="shared" si="92"/>
        <v/>
      </c>
      <c r="AT271" t="str">
        <f t="shared" si="93"/>
        <v/>
      </c>
      <c r="AU271" t="str">
        <f t="shared" si="94"/>
        <v/>
      </c>
      <c r="AV271" t="str">
        <f t="shared" si="95"/>
        <v/>
      </c>
      <c r="AW271" t="str">
        <f t="shared" si="96"/>
        <v/>
      </c>
      <c r="AX271" t="str">
        <f t="shared" si="97"/>
        <v/>
      </c>
      <c r="AY271" t="str">
        <f t="shared" si="98"/>
        <v/>
      </c>
      <c r="AZ271" t="str">
        <f t="shared" si="99"/>
        <v/>
      </c>
    </row>
    <row r="272" spans="40:52">
      <c r="AN272" t="str">
        <f t="shared" si="87"/>
        <v/>
      </c>
      <c r="AO272" t="str">
        <f t="shared" si="88"/>
        <v/>
      </c>
      <c r="AP272" t="str">
        <f t="shared" si="89"/>
        <v/>
      </c>
      <c r="AQ272" t="str">
        <f t="shared" si="90"/>
        <v/>
      </c>
      <c r="AR272" t="str">
        <f t="shared" si="91"/>
        <v/>
      </c>
      <c r="AS272" t="str">
        <f t="shared" si="92"/>
        <v/>
      </c>
      <c r="AT272" t="str">
        <f t="shared" si="93"/>
        <v/>
      </c>
      <c r="AU272" t="str">
        <f t="shared" si="94"/>
        <v/>
      </c>
      <c r="AV272" t="str">
        <f t="shared" si="95"/>
        <v/>
      </c>
      <c r="AW272" t="str">
        <f t="shared" si="96"/>
        <v/>
      </c>
      <c r="AX272" t="str">
        <f t="shared" si="97"/>
        <v/>
      </c>
      <c r="AY272" t="str">
        <f t="shared" si="98"/>
        <v/>
      </c>
      <c r="AZ272" t="str">
        <f t="shared" si="99"/>
        <v/>
      </c>
    </row>
    <row r="273" spans="40:52">
      <c r="AN273" t="str">
        <f t="shared" si="87"/>
        <v/>
      </c>
      <c r="AO273" t="str">
        <f t="shared" si="88"/>
        <v/>
      </c>
      <c r="AP273" t="str">
        <f t="shared" si="89"/>
        <v/>
      </c>
      <c r="AQ273" t="str">
        <f t="shared" si="90"/>
        <v/>
      </c>
      <c r="AR273" t="str">
        <f t="shared" si="91"/>
        <v/>
      </c>
      <c r="AS273" t="str">
        <f t="shared" si="92"/>
        <v/>
      </c>
      <c r="AT273" t="str">
        <f t="shared" si="93"/>
        <v/>
      </c>
      <c r="AU273" t="str">
        <f t="shared" si="94"/>
        <v/>
      </c>
      <c r="AV273" t="str">
        <f t="shared" si="95"/>
        <v/>
      </c>
      <c r="AW273" t="str">
        <f t="shared" si="96"/>
        <v/>
      </c>
      <c r="AX273" t="str">
        <f t="shared" si="97"/>
        <v/>
      </c>
      <c r="AY273" t="str">
        <f t="shared" si="98"/>
        <v/>
      </c>
      <c r="AZ273" t="str">
        <f t="shared" si="99"/>
        <v/>
      </c>
    </row>
    <row r="274" spans="40:52">
      <c r="AN274" t="str">
        <f t="shared" si="87"/>
        <v/>
      </c>
      <c r="AO274" t="str">
        <f t="shared" si="88"/>
        <v/>
      </c>
      <c r="AP274" t="str">
        <f t="shared" si="89"/>
        <v/>
      </c>
      <c r="AQ274" t="str">
        <f t="shared" si="90"/>
        <v/>
      </c>
      <c r="AR274" t="str">
        <f t="shared" si="91"/>
        <v/>
      </c>
      <c r="AS274" t="str">
        <f t="shared" si="92"/>
        <v/>
      </c>
      <c r="AT274" t="str">
        <f t="shared" si="93"/>
        <v/>
      </c>
      <c r="AU274" t="str">
        <f t="shared" si="94"/>
        <v/>
      </c>
      <c r="AV274" t="str">
        <f t="shared" si="95"/>
        <v/>
      </c>
      <c r="AW274" t="str">
        <f t="shared" si="96"/>
        <v/>
      </c>
      <c r="AX274" t="str">
        <f t="shared" si="97"/>
        <v/>
      </c>
      <c r="AY274" t="str">
        <f t="shared" si="98"/>
        <v/>
      </c>
      <c r="AZ274" t="str">
        <f t="shared" si="99"/>
        <v/>
      </c>
    </row>
    <row r="275" spans="40:52">
      <c r="AN275" t="str">
        <f t="shared" si="87"/>
        <v/>
      </c>
      <c r="AO275" t="str">
        <f t="shared" si="88"/>
        <v/>
      </c>
      <c r="AP275" t="str">
        <f t="shared" si="89"/>
        <v/>
      </c>
      <c r="AQ275" t="str">
        <f t="shared" si="90"/>
        <v/>
      </c>
      <c r="AR275" t="str">
        <f t="shared" si="91"/>
        <v/>
      </c>
      <c r="AS275" t="str">
        <f t="shared" si="92"/>
        <v/>
      </c>
      <c r="AT275" t="str">
        <f t="shared" si="93"/>
        <v/>
      </c>
      <c r="AU275" t="str">
        <f t="shared" si="94"/>
        <v/>
      </c>
      <c r="AV275" t="str">
        <f t="shared" si="95"/>
        <v/>
      </c>
      <c r="AW275" t="str">
        <f t="shared" si="96"/>
        <v/>
      </c>
      <c r="AX275" t="str">
        <f t="shared" si="97"/>
        <v/>
      </c>
      <c r="AY275" t="str">
        <f t="shared" si="98"/>
        <v/>
      </c>
      <c r="AZ275" t="str">
        <f t="shared" si="99"/>
        <v/>
      </c>
    </row>
    <row r="276" spans="40:52">
      <c r="AN276" t="str">
        <f t="shared" si="87"/>
        <v/>
      </c>
      <c r="AO276" t="str">
        <f t="shared" si="88"/>
        <v/>
      </c>
      <c r="AP276" t="str">
        <f t="shared" si="89"/>
        <v/>
      </c>
      <c r="AQ276" t="str">
        <f t="shared" si="90"/>
        <v/>
      </c>
      <c r="AR276" t="str">
        <f t="shared" si="91"/>
        <v/>
      </c>
      <c r="AS276" t="str">
        <f t="shared" si="92"/>
        <v/>
      </c>
      <c r="AT276" t="str">
        <f t="shared" si="93"/>
        <v/>
      </c>
      <c r="AU276" t="str">
        <f t="shared" si="94"/>
        <v/>
      </c>
      <c r="AV276" t="str">
        <f t="shared" si="95"/>
        <v/>
      </c>
      <c r="AW276" t="str">
        <f t="shared" si="96"/>
        <v/>
      </c>
      <c r="AX276" t="str">
        <f t="shared" si="97"/>
        <v/>
      </c>
      <c r="AY276" t="str">
        <f t="shared" si="98"/>
        <v/>
      </c>
      <c r="AZ276" t="str">
        <f t="shared" si="99"/>
        <v/>
      </c>
    </row>
    <row r="277" spans="40:52">
      <c r="AN277" t="str">
        <f t="shared" si="87"/>
        <v/>
      </c>
      <c r="AO277" t="str">
        <f t="shared" si="88"/>
        <v/>
      </c>
      <c r="AP277" t="str">
        <f t="shared" si="89"/>
        <v/>
      </c>
      <c r="AQ277" t="str">
        <f t="shared" si="90"/>
        <v/>
      </c>
      <c r="AR277" t="str">
        <f t="shared" si="91"/>
        <v/>
      </c>
      <c r="AS277" t="str">
        <f t="shared" si="92"/>
        <v/>
      </c>
      <c r="AT277" t="str">
        <f t="shared" si="93"/>
        <v/>
      </c>
      <c r="AU277" t="str">
        <f t="shared" si="94"/>
        <v/>
      </c>
      <c r="AV277" t="str">
        <f t="shared" si="95"/>
        <v/>
      </c>
      <c r="AW277" t="str">
        <f t="shared" si="96"/>
        <v/>
      </c>
      <c r="AX277" t="str">
        <f t="shared" si="97"/>
        <v/>
      </c>
      <c r="AY277" t="str">
        <f t="shared" si="98"/>
        <v/>
      </c>
      <c r="AZ277" t="str">
        <f t="shared" si="99"/>
        <v/>
      </c>
    </row>
    <row r="278" spans="40:52">
      <c r="AN278" t="str">
        <f t="shared" si="87"/>
        <v/>
      </c>
      <c r="AO278" t="str">
        <f t="shared" si="88"/>
        <v/>
      </c>
      <c r="AP278" t="str">
        <f t="shared" si="89"/>
        <v/>
      </c>
      <c r="AQ278" t="str">
        <f t="shared" si="90"/>
        <v/>
      </c>
      <c r="AR278" t="str">
        <f t="shared" si="91"/>
        <v/>
      </c>
      <c r="AS278" t="str">
        <f t="shared" si="92"/>
        <v/>
      </c>
      <c r="AT278" t="str">
        <f t="shared" si="93"/>
        <v/>
      </c>
      <c r="AU278" t="str">
        <f t="shared" si="94"/>
        <v/>
      </c>
      <c r="AV278" t="str">
        <f t="shared" si="95"/>
        <v/>
      </c>
      <c r="AW278" t="str">
        <f t="shared" si="96"/>
        <v/>
      </c>
      <c r="AX278" t="str">
        <f t="shared" si="97"/>
        <v/>
      </c>
      <c r="AY278" t="str">
        <f t="shared" si="98"/>
        <v/>
      </c>
      <c r="AZ278" t="str">
        <f t="shared" si="99"/>
        <v/>
      </c>
    </row>
    <row r="279" spans="40:52">
      <c r="AN279" t="str">
        <f t="shared" si="87"/>
        <v/>
      </c>
      <c r="AO279" t="str">
        <f t="shared" si="88"/>
        <v/>
      </c>
      <c r="AP279" t="str">
        <f t="shared" si="89"/>
        <v/>
      </c>
      <c r="AQ279" t="str">
        <f t="shared" si="90"/>
        <v/>
      </c>
      <c r="AR279" t="str">
        <f t="shared" si="91"/>
        <v/>
      </c>
      <c r="AS279" t="str">
        <f t="shared" si="92"/>
        <v/>
      </c>
      <c r="AT279" t="str">
        <f t="shared" si="93"/>
        <v/>
      </c>
      <c r="AU279" t="str">
        <f t="shared" si="94"/>
        <v/>
      </c>
      <c r="AV279" t="str">
        <f t="shared" si="95"/>
        <v/>
      </c>
      <c r="AW279" t="str">
        <f t="shared" si="96"/>
        <v/>
      </c>
      <c r="AX279" t="str">
        <f t="shared" si="97"/>
        <v/>
      </c>
      <c r="AY279" t="str">
        <f t="shared" si="98"/>
        <v/>
      </c>
      <c r="AZ279" t="str">
        <f t="shared" si="99"/>
        <v/>
      </c>
    </row>
    <row r="280" spans="40:52">
      <c r="AN280" t="str">
        <f t="shared" si="87"/>
        <v/>
      </c>
      <c r="AO280" t="str">
        <f t="shared" si="88"/>
        <v/>
      </c>
      <c r="AP280" t="str">
        <f t="shared" si="89"/>
        <v/>
      </c>
      <c r="AQ280" t="str">
        <f t="shared" si="90"/>
        <v/>
      </c>
      <c r="AR280" t="str">
        <f t="shared" si="91"/>
        <v/>
      </c>
      <c r="AS280" t="str">
        <f t="shared" si="92"/>
        <v/>
      </c>
      <c r="AT280" t="str">
        <f t="shared" si="93"/>
        <v/>
      </c>
      <c r="AU280" t="str">
        <f t="shared" si="94"/>
        <v/>
      </c>
      <c r="AV280" t="str">
        <f t="shared" si="95"/>
        <v/>
      </c>
      <c r="AW280" t="str">
        <f t="shared" si="96"/>
        <v/>
      </c>
      <c r="AX280" t="str">
        <f t="shared" si="97"/>
        <v/>
      </c>
      <c r="AY280" t="str">
        <f t="shared" si="98"/>
        <v/>
      </c>
      <c r="AZ280" t="str">
        <f t="shared" si="99"/>
        <v/>
      </c>
    </row>
    <row r="281" spans="40:52">
      <c r="AN281" t="str">
        <f t="shared" si="87"/>
        <v/>
      </c>
      <c r="AO281" t="str">
        <f t="shared" si="88"/>
        <v/>
      </c>
      <c r="AP281" t="str">
        <f t="shared" si="89"/>
        <v/>
      </c>
      <c r="AQ281" t="str">
        <f t="shared" si="90"/>
        <v/>
      </c>
      <c r="AR281" t="str">
        <f t="shared" si="91"/>
        <v/>
      </c>
      <c r="AS281" t="str">
        <f t="shared" si="92"/>
        <v/>
      </c>
      <c r="AT281" t="str">
        <f t="shared" si="93"/>
        <v/>
      </c>
      <c r="AU281" t="str">
        <f t="shared" si="94"/>
        <v/>
      </c>
      <c r="AV281" t="str">
        <f t="shared" si="95"/>
        <v/>
      </c>
      <c r="AW281" t="str">
        <f t="shared" si="96"/>
        <v/>
      </c>
      <c r="AX281" t="str">
        <f t="shared" si="97"/>
        <v/>
      </c>
      <c r="AY281" t="str">
        <f t="shared" si="98"/>
        <v/>
      </c>
      <c r="AZ281" t="str">
        <f t="shared" si="99"/>
        <v/>
      </c>
    </row>
    <row r="282" spans="40:52">
      <c r="AN282" t="str">
        <f t="shared" si="87"/>
        <v/>
      </c>
      <c r="AO282" t="str">
        <f t="shared" si="88"/>
        <v/>
      </c>
      <c r="AP282" t="str">
        <f t="shared" si="89"/>
        <v/>
      </c>
      <c r="AQ282" t="str">
        <f t="shared" si="90"/>
        <v/>
      </c>
      <c r="AR282" t="str">
        <f t="shared" si="91"/>
        <v/>
      </c>
      <c r="AS282" t="str">
        <f t="shared" si="92"/>
        <v/>
      </c>
      <c r="AT282" t="str">
        <f t="shared" si="93"/>
        <v/>
      </c>
      <c r="AU282" t="str">
        <f t="shared" si="94"/>
        <v/>
      </c>
      <c r="AV282" t="str">
        <f t="shared" si="95"/>
        <v/>
      </c>
      <c r="AW282" t="str">
        <f t="shared" si="96"/>
        <v/>
      </c>
      <c r="AX282" t="str">
        <f t="shared" si="97"/>
        <v/>
      </c>
      <c r="AY282" t="str">
        <f t="shared" si="98"/>
        <v/>
      </c>
      <c r="AZ282" t="str">
        <f t="shared" si="99"/>
        <v/>
      </c>
    </row>
    <row r="283" spans="40:52">
      <c r="AN283" t="str">
        <f t="shared" si="87"/>
        <v/>
      </c>
      <c r="AO283" t="str">
        <f t="shared" si="88"/>
        <v/>
      </c>
      <c r="AP283" t="str">
        <f t="shared" si="89"/>
        <v/>
      </c>
      <c r="AQ283" t="str">
        <f t="shared" si="90"/>
        <v/>
      </c>
      <c r="AR283" t="str">
        <f t="shared" si="91"/>
        <v/>
      </c>
      <c r="AS283" t="str">
        <f t="shared" si="92"/>
        <v/>
      </c>
      <c r="AT283" t="str">
        <f t="shared" si="93"/>
        <v/>
      </c>
      <c r="AU283" t="str">
        <f t="shared" si="94"/>
        <v/>
      </c>
      <c r="AV283" t="str">
        <f t="shared" si="95"/>
        <v/>
      </c>
      <c r="AW283" t="str">
        <f t="shared" si="96"/>
        <v/>
      </c>
      <c r="AX283" t="str">
        <f t="shared" si="97"/>
        <v/>
      </c>
      <c r="AY283" t="str">
        <f t="shared" si="98"/>
        <v/>
      </c>
      <c r="AZ283" t="str">
        <f t="shared" si="99"/>
        <v/>
      </c>
    </row>
    <row r="284" spans="40:52">
      <c r="AN284" t="str">
        <f t="shared" si="87"/>
        <v/>
      </c>
      <c r="AO284" t="str">
        <f t="shared" si="88"/>
        <v/>
      </c>
      <c r="AP284" t="str">
        <f t="shared" si="89"/>
        <v/>
      </c>
      <c r="AQ284" t="str">
        <f t="shared" si="90"/>
        <v/>
      </c>
      <c r="AR284" t="str">
        <f t="shared" si="91"/>
        <v/>
      </c>
      <c r="AS284" t="str">
        <f t="shared" si="92"/>
        <v/>
      </c>
      <c r="AT284" t="str">
        <f t="shared" si="93"/>
        <v/>
      </c>
      <c r="AU284" t="str">
        <f t="shared" si="94"/>
        <v/>
      </c>
      <c r="AV284" t="str">
        <f t="shared" si="95"/>
        <v/>
      </c>
      <c r="AW284" t="str">
        <f t="shared" si="96"/>
        <v/>
      </c>
      <c r="AX284" t="str">
        <f t="shared" si="97"/>
        <v/>
      </c>
      <c r="AY284" t="str">
        <f t="shared" si="98"/>
        <v/>
      </c>
      <c r="AZ284" t="str">
        <f t="shared" si="99"/>
        <v/>
      </c>
    </row>
    <row r="285" spans="40:52">
      <c r="AN285" t="str">
        <f t="shared" si="87"/>
        <v/>
      </c>
      <c r="AO285" t="str">
        <f t="shared" si="88"/>
        <v/>
      </c>
      <c r="AP285" t="str">
        <f t="shared" si="89"/>
        <v/>
      </c>
      <c r="AQ285" t="str">
        <f t="shared" si="90"/>
        <v/>
      </c>
      <c r="AR285" t="str">
        <f t="shared" si="91"/>
        <v/>
      </c>
      <c r="AS285" t="str">
        <f t="shared" si="92"/>
        <v/>
      </c>
      <c r="AT285" t="str">
        <f t="shared" si="93"/>
        <v/>
      </c>
      <c r="AU285" t="str">
        <f t="shared" si="94"/>
        <v/>
      </c>
      <c r="AV285" t="str">
        <f t="shared" si="95"/>
        <v/>
      </c>
      <c r="AW285" t="str">
        <f t="shared" si="96"/>
        <v/>
      </c>
      <c r="AX285" t="str">
        <f t="shared" si="97"/>
        <v/>
      </c>
      <c r="AY285" t="str">
        <f t="shared" si="98"/>
        <v/>
      </c>
      <c r="AZ285" t="str">
        <f t="shared" si="99"/>
        <v/>
      </c>
    </row>
    <row r="286" spans="40:52">
      <c r="AN286" t="str">
        <f t="shared" si="87"/>
        <v/>
      </c>
      <c r="AO286" t="str">
        <f t="shared" si="88"/>
        <v/>
      </c>
      <c r="AP286" t="str">
        <f t="shared" si="89"/>
        <v/>
      </c>
      <c r="AQ286" t="str">
        <f t="shared" si="90"/>
        <v/>
      </c>
      <c r="AR286" t="str">
        <f t="shared" si="91"/>
        <v/>
      </c>
      <c r="AS286" t="str">
        <f t="shared" si="92"/>
        <v/>
      </c>
      <c r="AT286" t="str">
        <f t="shared" si="93"/>
        <v/>
      </c>
      <c r="AU286" t="str">
        <f t="shared" si="94"/>
        <v/>
      </c>
      <c r="AV286" t="str">
        <f t="shared" si="95"/>
        <v/>
      </c>
      <c r="AW286" t="str">
        <f t="shared" si="96"/>
        <v/>
      </c>
      <c r="AX286" t="str">
        <f t="shared" si="97"/>
        <v/>
      </c>
      <c r="AY286" t="str">
        <f t="shared" si="98"/>
        <v/>
      </c>
      <c r="AZ286" t="str">
        <f t="shared" si="99"/>
        <v/>
      </c>
    </row>
    <row r="287" spans="40:52">
      <c r="AN287" t="str">
        <f t="shared" si="87"/>
        <v/>
      </c>
      <c r="AO287" t="str">
        <f t="shared" si="88"/>
        <v/>
      </c>
      <c r="AP287" t="str">
        <f t="shared" si="89"/>
        <v/>
      </c>
      <c r="AQ287" t="str">
        <f t="shared" si="90"/>
        <v/>
      </c>
      <c r="AR287" t="str">
        <f t="shared" si="91"/>
        <v/>
      </c>
      <c r="AS287" t="str">
        <f t="shared" si="92"/>
        <v/>
      </c>
      <c r="AT287" t="str">
        <f t="shared" si="93"/>
        <v/>
      </c>
      <c r="AU287" t="str">
        <f t="shared" si="94"/>
        <v/>
      </c>
      <c r="AV287" t="str">
        <f t="shared" si="95"/>
        <v/>
      </c>
      <c r="AW287" t="str">
        <f t="shared" si="96"/>
        <v/>
      </c>
      <c r="AX287" t="str">
        <f t="shared" si="97"/>
        <v/>
      </c>
      <c r="AY287" t="str">
        <f t="shared" si="98"/>
        <v/>
      </c>
      <c r="AZ287" t="str">
        <f t="shared" si="99"/>
        <v/>
      </c>
    </row>
    <row r="288" spans="40:52">
      <c r="AN288" t="str">
        <f t="shared" si="87"/>
        <v/>
      </c>
      <c r="AO288" t="str">
        <f t="shared" si="88"/>
        <v/>
      </c>
      <c r="AP288" t="str">
        <f t="shared" si="89"/>
        <v/>
      </c>
      <c r="AQ288" t="str">
        <f t="shared" si="90"/>
        <v/>
      </c>
      <c r="AR288" t="str">
        <f t="shared" si="91"/>
        <v/>
      </c>
      <c r="AS288" t="str">
        <f t="shared" si="92"/>
        <v/>
      </c>
      <c r="AT288" t="str">
        <f t="shared" si="93"/>
        <v/>
      </c>
      <c r="AU288" t="str">
        <f t="shared" si="94"/>
        <v/>
      </c>
      <c r="AV288" t="str">
        <f t="shared" si="95"/>
        <v/>
      </c>
      <c r="AW288" t="str">
        <f t="shared" si="96"/>
        <v/>
      </c>
      <c r="AX288" t="str">
        <f t="shared" si="97"/>
        <v/>
      </c>
      <c r="AY288" t="str">
        <f t="shared" si="98"/>
        <v/>
      </c>
      <c r="AZ288" t="str">
        <f t="shared" si="99"/>
        <v/>
      </c>
    </row>
    <row r="289" spans="40:52">
      <c r="AN289" t="str">
        <f t="shared" si="87"/>
        <v/>
      </c>
      <c r="AO289" t="str">
        <f t="shared" si="88"/>
        <v/>
      </c>
      <c r="AP289" t="str">
        <f t="shared" si="89"/>
        <v/>
      </c>
      <c r="AQ289" t="str">
        <f t="shared" si="90"/>
        <v/>
      </c>
      <c r="AR289" t="str">
        <f t="shared" si="91"/>
        <v/>
      </c>
      <c r="AS289" t="str">
        <f t="shared" si="92"/>
        <v/>
      </c>
      <c r="AT289" t="str">
        <f t="shared" si="93"/>
        <v/>
      </c>
      <c r="AU289" t="str">
        <f t="shared" si="94"/>
        <v/>
      </c>
      <c r="AV289" t="str">
        <f t="shared" si="95"/>
        <v/>
      </c>
      <c r="AW289" t="str">
        <f t="shared" si="96"/>
        <v/>
      </c>
      <c r="AX289" t="str">
        <f t="shared" si="97"/>
        <v/>
      </c>
      <c r="AY289" t="str">
        <f t="shared" si="98"/>
        <v/>
      </c>
      <c r="AZ289" t="str">
        <f t="shared" si="99"/>
        <v/>
      </c>
    </row>
    <row r="290" spans="40:52">
      <c r="AN290" t="str">
        <f t="shared" si="87"/>
        <v/>
      </c>
      <c r="AO290" t="str">
        <f t="shared" si="88"/>
        <v/>
      </c>
      <c r="AP290" t="str">
        <f t="shared" si="89"/>
        <v/>
      </c>
      <c r="AQ290" t="str">
        <f t="shared" si="90"/>
        <v/>
      </c>
      <c r="AR290" t="str">
        <f t="shared" si="91"/>
        <v/>
      </c>
      <c r="AS290" t="str">
        <f t="shared" si="92"/>
        <v/>
      </c>
      <c r="AT290" t="str">
        <f t="shared" si="93"/>
        <v/>
      </c>
      <c r="AU290" t="str">
        <f t="shared" si="94"/>
        <v/>
      </c>
      <c r="AV290" t="str">
        <f t="shared" si="95"/>
        <v/>
      </c>
      <c r="AW290" t="str">
        <f t="shared" si="96"/>
        <v/>
      </c>
      <c r="AX290" t="str">
        <f t="shared" si="97"/>
        <v/>
      </c>
      <c r="AY290" t="str">
        <f t="shared" si="98"/>
        <v/>
      </c>
      <c r="AZ290" t="str">
        <f t="shared" si="99"/>
        <v/>
      </c>
    </row>
    <row r="291" spans="40:52">
      <c r="AN291" t="str">
        <f t="shared" si="87"/>
        <v/>
      </c>
      <c r="AO291" t="str">
        <f t="shared" si="88"/>
        <v/>
      </c>
      <c r="AP291" t="str">
        <f t="shared" si="89"/>
        <v/>
      </c>
      <c r="AQ291" t="str">
        <f t="shared" si="90"/>
        <v/>
      </c>
      <c r="AR291" t="str">
        <f t="shared" si="91"/>
        <v/>
      </c>
      <c r="AS291" t="str">
        <f t="shared" si="92"/>
        <v/>
      </c>
      <c r="AT291" t="str">
        <f t="shared" si="93"/>
        <v/>
      </c>
      <c r="AU291" t="str">
        <f t="shared" si="94"/>
        <v/>
      </c>
      <c r="AV291" t="str">
        <f t="shared" si="95"/>
        <v/>
      </c>
      <c r="AW291" t="str">
        <f t="shared" si="96"/>
        <v/>
      </c>
      <c r="AX291" t="str">
        <f t="shared" si="97"/>
        <v/>
      </c>
      <c r="AY291" t="str">
        <f t="shared" si="98"/>
        <v/>
      </c>
      <c r="AZ291" t="str">
        <f t="shared" si="99"/>
        <v/>
      </c>
    </row>
    <row r="292" spans="40:52">
      <c r="AN292" t="str">
        <f t="shared" si="87"/>
        <v/>
      </c>
      <c r="AO292" t="str">
        <f t="shared" si="88"/>
        <v/>
      </c>
      <c r="AP292" t="str">
        <f t="shared" si="89"/>
        <v/>
      </c>
      <c r="AQ292" t="str">
        <f t="shared" si="90"/>
        <v/>
      </c>
      <c r="AR292" t="str">
        <f t="shared" si="91"/>
        <v/>
      </c>
      <c r="AS292" t="str">
        <f t="shared" si="92"/>
        <v/>
      </c>
      <c r="AT292" t="str">
        <f t="shared" si="93"/>
        <v/>
      </c>
      <c r="AU292" t="str">
        <f t="shared" si="94"/>
        <v/>
      </c>
      <c r="AV292" t="str">
        <f t="shared" si="95"/>
        <v/>
      </c>
      <c r="AW292" t="str">
        <f t="shared" si="96"/>
        <v/>
      </c>
      <c r="AX292" t="str">
        <f t="shared" si="97"/>
        <v/>
      </c>
      <c r="AY292" t="str">
        <f t="shared" si="98"/>
        <v/>
      </c>
      <c r="AZ292" t="str">
        <f t="shared" si="99"/>
        <v/>
      </c>
    </row>
    <row r="293" spans="40:52">
      <c r="AN293" t="str">
        <f t="shared" si="87"/>
        <v/>
      </c>
      <c r="AO293" t="str">
        <f t="shared" si="88"/>
        <v/>
      </c>
      <c r="AP293" t="str">
        <f t="shared" si="89"/>
        <v/>
      </c>
      <c r="AQ293" t="str">
        <f t="shared" si="90"/>
        <v/>
      </c>
      <c r="AR293" t="str">
        <f t="shared" si="91"/>
        <v/>
      </c>
      <c r="AS293" t="str">
        <f t="shared" si="92"/>
        <v/>
      </c>
      <c r="AT293" t="str">
        <f t="shared" si="93"/>
        <v/>
      </c>
      <c r="AU293" t="str">
        <f t="shared" si="94"/>
        <v/>
      </c>
      <c r="AV293" t="str">
        <f t="shared" si="95"/>
        <v/>
      </c>
      <c r="AW293" t="str">
        <f t="shared" si="96"/>
        <v/>
      </c>
      <c r="AX293" t="str">
        <f t="shared" si="97"/>
        <v/>
      </c>
      <c r="AY293" t="str">
        <f t="shared" si="98"/>
        <v/>
      </c>
      <c r="AZ293" t="str">
        <f t="shared" si="99"/>
        <v/>
      </c>
    </row>
    <row r="294" spans="40:52">
      <c r="AN294" t="str">
        <f t="shared" si="87"/>
        <v/>
      </c>
      <c r="AO294" t="str">
        <f t="shared" si="88"/>
        <v/>
      </c>
      <c r="AP294" t="str">
        <f t="shared" si="89"/>
        <v/>
      </c>
      <c r="AQ294" t="str">
        <f t="shared" si="90"/>
        <v/>
      </c>
      <c r="AR294" t="str">
        <f t="shared" si="91"/>
        <v/>
      </c>
      <c r="AS294" t="str">
        <f t="shared" si="92"/>
        <v/>
      </c>
      <c r="AT294" t="str">
        <f t="shared" si="93"/>
        <v/>
      </c>
      <c r="AU294" t="str">
        <f t="shared" si="94"/>
        <v/>
      </c>
      <c r="AV294" t="str">
        <f t="shared" si="95"/>
        <v/>
      </c>
      <c r="AW294" t="str">
        <f t="shared" si="96"/>
        <v/>
      </c>
      <c r="AX294" t="str">
        <f t="shared" si="97"/>
        <v/>
      </c>
      <c r="AY294" t="str">
        <f t="shared" si="98"/>
        <v/>
      </c>
      <c r="AZ294" t="str">
        <f t="shared" si="99"/>
        <v/>
      </c>
    </row>
    <row r="295" spans="40:52">
      <c r="AN295" t="str">
        <f t="shared" si="87"/>
        <v/>
      </c>
      <c r="AO295" t="str">
        <f t="shared" si="88"/>
        <v/>
      </c>
      <c r="AP295" t="str">
        <f t="shared" si="89"/>
        <v/>
      </c>
      <c r="AQ295" t="str">
        <f t="shared" si="90"/>
        <v/>
      </c>
      <c r="AR295" t="str">
        <f t="shared" si="91"/>
        <v/>
      </c>
      <c r="AS295" t="str">
        <f t="shared" si="92"/>
        <v/>
      </c>
      <c r="AT295" t="str">
        <f t="shared" si="93"/>
        <v/>
      </c>
      <c r="AU295" t="str">
        <f t="shared" si="94"/>
        <v/>
      </c>
      <c r="AV295" t="str">
        <f t="shared" si="95"/>
        <v/>
      </c>
      <c r="AW295" t="str">
        <f t="shared" si="96"/>
        <v/>
      </c>
      <c r="AX295" t="str">
        <f t="shared" si="97"/>
        <v/>
      </c>
      <c r="AY295" t="str">
        <f t="shared" si="98"/>
        <v/>
      </c>
      <c r="AZ295" t="str">
        <f t="shared" si="99"/>
        <v/>
      </c>
    </row>
    <row r="296" spans="40:52">
      <c r="AN296" t="str">
        <f t="shared" si="87"/>
        <v/>
      </c>
      <c r="AO296" t="str">
        <f t="shared" si="88"/>
        <v/>
      </c>
      <c r="AP296" t="str">
        <f t="shared" si="89"/>
        <v/>
      </c>
      <c r="AQ296" t="str">
        <f t="shared" si="90"/>
        <v/>
      </c>
      <c r="AR296" t="str">
        <f t="shared" si="91"/>
        <v/>
      </c>
      <c r="AS296" t="str">
        <f t="shared" si="92"/>
        <v/>
      </c>
      <c r="AT296" t="str">
        <f t="shared" si="93"/>
        <v/>
      </c>
      <c r="AU296" t="str">
        <f t="shared" si="94"/>
        <v/>
      </c>
      <c r="AV296" t="str">
        <f t="shared" si="95"/>
        <v/>
      </c>
      <c r="AW296" t="str">
        <f t="shared" si="96"/>
        <v/>
      </c>
      <c r="AX296" t="str">
        <f t="shared" si="97"/>
        <v/>
      </c>
      <c r="AY296" t="str">
        <f t="shared" si="98"/>
        <v/>
      </c>
      <c r="AZ296" t="str">
        <f t="shared" si="99"/>
        <v/>
      </c>
    </row>
    <row r="297" spans="40:52">
      <c r="AN297" t="str">
        <f t="shared" si="87"/>
        <v/>
      </c>
      <c r="AO297" t="str">
        <f t="shared" si="88"/>
        <v/>
      </c>
      <c r="AP297" t="str">
        <f t="shared" si="89"/>
        <v/>
      </c>
      <c r="AQ297" t="str">
        <f t="shared" si="90"/>
        <v/>
      </c>
      <c r="AR297" t="str">
        <f t="shared" si="91"/>
        <v/>
      </c>
      <c r="AS297" t="str">
        <f t="shared" si="92"/>
        <v/>
      </c>
      <c r="AT297" t="str">
        <f t="shared" si="93"/>
        <v/>
      </c>
      <c r="AU297" t="str">
        <f t="shared" si="94"/>
        <v/>
      </c>
      <c r="AV297" t="str">
        <f t="shared" si="95"/>
        <v/>
      </c>
      <c r="AW297" t="str">
        <f t="shared" si="96"/>
        <v/>
      </c>
      <c r="AX297" t="str">
        <f t="shared" si="97"/>
        <v/>
      </c>
      <c r="AY297" t="str">
        <f t="shared" si="98"/>
        <v/>
      </c>
      <c r="AZ297" t="str">
        <f t="shared" si="99"/>
        <v/>
      </c>
    </row>
    <row r="298" spans="40:52">
      <c r="AN298" t="str">
        <f t="shared" si="87"/>
        <v/>
      </c>
      <c r="AO298" t="str">
        <f t="shared" si="88"/>
        <v/>
      </c>
      <c r="AP298" t="str">
        <f t="shared" si="89"/>
        <v/>
      </c>
      <c r="AQ298" t="str">
        <f t="shared" si="90"/>
        <v/>
      </c>
      <c r="AR298" t="str">
        <f t="shared" si="91"/>
        <v/>
      </c>
      <c r="AS298" t="str">
        <f t="shared" si="92"/>
        <v/>
      </c>
      <c r="AT298" t="str">
        <f t="shared" si="93"/>
        <v/>
      </c>
      <c r="AU298" t="str">
        <f t="shared" si="94"/>
        <v/>
      </c>
      <c r="AV298" t="str">
        <f t="shared" si="95"/>
        <v/>
      </c>
      <c r="AW298" t="str">
        <f t="shared" si="96"/>
        <v/>
      </c>
      <c r="AX298" t="str">
        <f t="shared" si="97"/>
        <v/>
      </c>
      <c r="AY298" t="str">
        <f t="shared" si="98"/>
        <v/>
      </c>
      <c r="AZ298" t="str">
        <f t="shared" si="99"/>
        <v/>
      </c>
    </row>
    <row r="299" spans="40:52">
      <c r="AN299" t="str">
        <f t="shared" si="87"/>
        <v/>
      </c>
      <c r="AO299" t="str">
        <f t="shared" si="88"/>
        <v/>
      </c>
      <c r="AP299" t="str">
        <f t="shared" si="89"/>
        <v/>
      </c>
      <c r="AQ299" t="str">
        <f t="shared" si="90"/>
        <v/>
      </c>
      <c r="AR299" t="str">
        <f t="shared" si="91"/>
        <v/>
      </c>
      <c r="AS299" t="str">
        <f t="shared" si="92"/>
        <v/>
      </c>
      <c r="AT299" t="str">
        <f t="shared" si="93"/>
        <v/>
      </c>
      <c r="AU299" t="str">
        <f t="shared" si="94"/>
        <v/>
      </c>
      <c r="AV299" t="str">
        <f t="shared" si="95"/>
        <v/>
      </c>
      <c r="AW299" t="str">
        <f t="shared" si="96"/>
        <v/>
      </c>
      <c r="AX299" t="str">
        <f t="shared" si="97"/>
        <v/>
      </c>
      <c r="AY299" t="str">
        <f t="shared" si="98"/>
        <v/>
      </c>
      <c r="AZ299" t="str">
        <f t="shared" si="99"/>
        <v/>
      </c>
    </row>
    <row r="300" spans="40:52">
      <c r="AN300" t="str">
        <f t="shared" si="87"/>
        <v/>
      </c>
      <c r="AO300" t="str">
        <f t="shared" si="88"/>
        <v/>
      </c>
      <c r="AP300" t="str">
        <f t="shared" si="89"/>
        <v/>
      </c>
      <c r="AQ300" t="str">
        <f t="shared" si="90"/>
        <v/>
      </c>
      <c r="AR300" t="str">
        <f t="shared" si="91"/>
        <v/>
      </c>
      <c r="AS300" t="str">
        <f t="shared" si="92"/>
        <v/>
      </c>
      <c r="AT300" t="str">
        <f t="shared" si="93"/>
        <v/>
      </c>
      <c r="AU300" t="str">
        <f t="shared" si="94"/>
        <v/>
      </c>
      <c r="AV300" t="str">
        <f t="shared" si="95"/>
        <v/>
      </c>
      <c r="AW300" t="str">
        <f t="shared" si="96"/>
        <v/>
      </c>
      <c r="AX300" t="str">
        <f t="shared" si="97"/>
        <v/>
      </c>
      <c r="AY300" t="str">
        <f t="shared" si="98"/>
        <v/>
      </c>
      <c r="AZ300" t="str">
        <f t="shared" si="99"/>
        <v/>
      </c>
    </row>
    <row r="301" spans="40:52">
      <c r="AN301" t="str">
        <f t="shared" si="87"/>
        <v/>
      </c>
      <c r="AO301" t="str">
        <f t="shared" si="88"/>
        <v/>
      </c>
      <c r="AP301" t="str">
        <f t="shared" si="89"/>
        <v/>
      </c>
      <c r="AQ301" t="str">
        <f t="shared" si="90"/>
        <v/>
      </c>
      <c r="AR301" t="str">
        <f t="shared" si="91"/>
        <v/>
      </c>
      <c r="AS301" t="str">
        <f t="shared" si="92"/>
        <v/>
      </c>
      <c r="AT301" t="str">
        <f t="shared" si="93"/>
        <v/>
      </c>
      <c r="AU301" t="str">
        <f t="shared" si="94"/>
        <v/>
      </c>
      <c r="AV301" t="str">
        <f t="shared" si="95"/>
        <v/>
      </c>
      <c r="AW301" t="str">
        <f t="shared" si="96"/>
        <v/>
      </c>
      <c r="AX301" t="str">
        <f t="shared" si="97"/>
        <v/>
      </c>
      <c r="AY301" t="str">
        <f t="shared" si="98"/>
        <v/>
      </c>
      <c r="AZ301" t="str">
        <f t="shared" si="99"/>
        <v/>
      </c>
    </row>
    <row r="302" spans="40:52">
      <c r="AN302" t="str">
        <f t="shared" si="87"/>
        <v/>
      </c>
      <c r="AO302" t="str">
        <f t="shared" si="88"/>
        <v/>
      </c>
      <c r="AP302" t="str">
        <f t="shared" si="89"/>
        <v/>
      </c>
      <c r="AQ302" t="str">
        <f t="shared" si="90"/>
        <v/>
      </c>
      <c r="AR302" t="str">
        <f t="shared" si="91"/>
        <v/>
      </c>
      <c r="AS302" t="str">
        <f t="shared" si="92"/>
        <v/>
      </c>
      <c r="AT302" t="str">
        <f t="shared" si="93"/>
        <v/>
      </c>
      <c r="AU302" t="str">
        <f t="shared" si="94"/>
        <v/>
      </c>
      <c r="AV302" t="str">
        <f t="shared" si="95"/>
        <v/>
      </c>
      <c r="AW302" t="str">
        <f t="shared" si="96"/>
        <v/>
      </c>
      <c r="AX302" t="str">
        <f t="shared" si="97"/>
        <v/>
      </c>
      <c r="AY302" t="str">
        <f t="shared" si="98"/>
        <v/>
      </c>
      <c r="AZ302" t="str">
        <f t="shared" si="99"/>
        <v/>
      </c>
    </row>
    <row r="303" spans="40:52">
      <c r="AN303" t="str">
        <f t="shared" si="87"/>
        <v/>
      </c>
      <c r="AO303" t="str">
        <f t="shared" si="88"/>
        <v/>
      </c>
      <c r="AP303" t="str">
        <f t="shared" si="89"/>
        <v/>
      </c>
      <c r="AQ303" t="str">
        <f t="shared" si="90"/>
        <v/>
      </c>
      <c r="AR303" t="str">
        <f t="shared" si="91"/>
        <v/>
      </c>
      <c r="AS303" t="str">
        <f t="shared" si="92"/>
        <v/>
      </c>
      <c r="AT303" t="str">
        <f t="shared" si="93"/>
        <v/>
      </c>
      <c r="AU303" t="str">
        <f t="shared" si="94"/>
        <v/>
      </c>
      <c r="AV303" t="str">
        <f t="shared" si="95"/>
        <v/>
      </c>
      <c r="AW303" t="str">
        <f t="shared" si="96"/>
        <v/>
      </c>
      <c r="AX303" t="str">
        <f t="shared" si="97"/>
        <v/>
      </c>
      <c r="AY303" t="str">
        <f t="shared" si="98"/>
        <v/>
      </c>
      <c r="AZ303" t="str">
        <f t="shared" si="99"/>
        <v/>
      </c>
    </row>
    <row r="304" spans="40:52">
      <c r="AN304" t="str">
        <f t="shared" si="87"/>
        <v/>
      </c>
      <c r="AO304" t="str">
        <f t="shared" si="88"/>
        <v/>
      </c>
      <c r="AP304" t="str">
        <f t="shared" si="89"/>
        <v/>
      </c>
      <c r="AQ304" t="str">
        <f t="shared" si="90"/>
        <v/>
      </c>
      <c r="AR304" t="str">
        <f t="shared" si="91"/>
        <v/>
      </c>
      <c r="AS304" t="str">
        <f t="shared" si="92"/>
        <v/>
      </c>
      <c r="AT304" t="str">
        <f t="shared" si="93"/>
        <v/>
      </c>
      <c r="AU304" t="str">
        <f t="shared" si="94"/>
        <v/>
      </c>
      <c r="AV304" t="str">
        <f t="shared" si="95"/>
        <v/>
      </c>
      <c r="AW304" t="str">
        <f t="shared" si="96"/>
        <v/>
      </c>
      <c r="AX304" t="str">
        <f t="shared" si="97"/>
        <v/>
      </c>
      <c r="AY304" t="str">
        <f t="shared" si="98"/>
        <v/>
      </c>
      <c r="AZ304" t="str">
        <f t="shared" si="99"/>
        <v/>
      </c>
    </row>
    <row r="305" spans="40:52">
      <c r="AN305" t="str">
        <f t="shared" si="87"/>
        <v/>
      </c>
      <c r="AO305" t="str">
        <f t="shared" si="88"/>
        <v/>
      </c>
      <c r="AP305" t="str">
        <f t="shared" si="89"/>
        <v/>
      </c>
      <c r="AQ305" t="str">
        <f t="shared" si="90"/>
        <v/>
      </c>
      <c r="AR305" t="str">
        <f t="shared" si="91"/>
        <v/>
      </c>
      <c r="AS305" t="str">
        <f t="shared" si="92"/>
        <v/>
      </c>
      <c r="AT305" t="str">
        <f t="shared" si="93"/>
        <v/>
      </c>
      <c r="AU305" t="str">
        <f t="shared" si="94"/>
        <v/>
      </c>
      <c r="AV305" t="str">
        <f t="shared" si="95"/>
        <v/>
      </c>
      <c r="AW305" t="str">
        <f t="shared" si="96"/>
        <v/>
      </c>
      <c r="AX305" t="str">
        <f t="shared" si="97"/>
        <v/>
      </c>
      <c r="AY305" t="str">
        <f t="shared" si="98"/>
        <v/>
      </c>
      <c r="AZ305" t="str">
        <f t="shared" si="99"/>
        <v/>
      </c>
    </row>
    <row r="306" spans="40:52">
      <c r="AN306" t="str">
        <f t="shared" si="87"/>
        <v/>
      </c>
      <c r="AO306" t="str">
        <f t="shared" si="88"/>
        <v/>
      </c>
      <c r="AP306" t="str">
        <f t="shared" si="89"/>
        <v/>
      </c>
      <c r="AQ306" t="str">
        <f t="shared" si="90"/>
        <v/>
      </c>
      <c r="AR306" t="str">
        <f t="shared" si="91"/>
        <v/>
      </c>
      <c r="AS306" t="str">
        <f t="shared" si="92"/>
        <v/>
      </c>
      <c r="AT306" t="str">
        <f t="shared" si="93"/>
        <v/>
      </c>
      <c r="AU306" t="str">
        <f t="shared" si="94"/>
        <v/>
      </c>
      <c r="AV306" t="str">
        <f t="shared" si="95"/>
        <v/>
      </c>
      <c r="AW306" t="str">
        <f t="shared" si="96"/>
        <v/>
      </c>
      <c r="AX306" t="str">
        <f t="shared" si="97"/>
        <v/>
      </c>
      <c r="AY306" t="str">
        <f t="shared" si="98"/>
        <v/>
      </c>
      <c r="AZ306" t="str">
        <f t="shared" si="99"/>
        <v/>
      </c>
    </row>
    <row r="307" spans="40:52">
      <c r="AN307" t="str">
        <f t="shared" si="87"/>
        <v/>
      </c>
      <c r="AO307" t="str">
        <f t="shared" si="88"/>
        <v/>
      </c>
      <c r="AP307" t="str">
        <f t="shared" si="89"/>
        <v/>
      </c>
      <c r="AQ307" t="str">
        <f t="shared" si="90"/>
        <v/>
      </c>
      <c r="AR307" t="str">
        <f t="shared" si="91"/>
        <v/>
      </c>
      <c r="AS307" t="str">
        <f t="shared" si="92"/>
        <v/>
      </c>
      <c r="AT307" t="str">
        <f t="shared" si="93"/>
        <v/>
      </c>
      <c r="AU307" t="str">
        <f t="shared" si="94"/>
        <v/>
      </c>
      <c r="AV307" t="str">
        <f t="shared" si="95"/>
        <v/>
      </c>
      <c r="AW307" t="str">
        <f t="shared" si="96"/>
        <v/>
      </c>
      <c r="AX307" t="str">
        <f t="shared" si="97"/>
        <v/>
      </c>
      <c r="AY307" t="str">
        <f t="shared" si="98"/>
        <v/>
      </c>
      <c r="AZ307" t="str">
        <f t="shared" si="99"/>
        <v/>
      </c>
    </row>
    <row r="308" spans="40:52">
      <c r="AN308" t="str">
        <f t="shared" si="87"/>
        <v/>
      </c>
      <c r="AO308" t="str">
        <f t="shared" si="88"/>
        <v/>
      </c>
      <c r="AP308" t="str">
        <f t="shared" si="89"/>
        <v/>
      </c>
      <c r="AQ308" t="str">
        <f t="shared" si="90"/>
        <v/>
      </c>
      <c r="AR308" t="str">
        <f t="shared" si="91"/>
        <v/>
      </c>
      <c r="AS308" t="str">
        <f t="shared" si="92"/>
        <v/>
      </c>
      <c r="AT308" t="str">
        <f t="shared" si="93"/>
        <v/>
      </c>
      <c r="AU308" t="str">
        <f t="shared" si="94"/>
        <v/>
      </c>
      <c r="AV308" t="str">
        <f t="shared" si="95"/>
        <v/>
      </c>
      <c r="AW308" t="str">
        <f t="shared" si="96"/>
        <v/>
      </c>
      <c r="AX308" t="str">
        <f t="shared" si="97"/>
        <v/>
      </c>
      <c r="AY308" t="str">
        <f t="shared" si="98"/>
        <v/>
      </c>
      <c r="AZ308" t="str">
        <f t="shared" si="99"/>
        <v/>
      </c>
    </row>
    <row r="329" spans="1:1">
      <c r="A329" s="3"/>
    </row>
  </sheetData>
  <protectedRanges>
    <protectedRange sqref="AH10:AI208 AH9 H9:AG208" name="範囲2"/>
    <protectedRange sqref="B9:E208" name="範囲1"/>
  </protectedRanges>
  <mergeCells count="15">
    <mergeCell ref="N7:O7"/>
    <mergeCell ref="P7:Q7"/>
    <mergeCell ref="T7:U7"/>
    <mergeCell ref="V7:W7"/>
    <mergeCell ref="B1:G1"/>
    <mergeCell ref="H7:I7"/>
    <mergeCell ref="J7:K7"/>
    <mergeCell ref="L7:M7"/>
    <mergeCell ref="AH7:AI7"/>
    <mergeCell ref="X7:Y7"/>
    <mergeCell ref="R7:S7"/>
    <mergeCell ref="AD7:AE7"/>
    <mergeCell ref="Z7:AA7"/>
    <mergeCell ref="AB7:AC7"/>
    <mergeCell ref="AF7:AG7"/>
  </mergeCells>
  <phoneticPr fontId="2"/>
  <dataValidations count="1">
    <dataValidation type="list" allowBlank="1" showInputMessage="1" showErrorMessage="1" sqref="H9:H208 AD9:AD208 AB9:AB208 Z9:Z208 AF9:AF208 X9:X208 V9:V208 T9:T208 R9:R208 P9:P208 N9:N208 L9:L208 J9:J208" xr:uid="{00000000-0002-0000-0100-000000000000}">
      <formula1>$AN$7</formula1>
    </dataValidation>
  </dataValidations>
  <printOptions horizontalCentered="1" verticalCentere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BC329"/>
  <sheetViews>
    <sheetView zoomScaleNormal="100" workbookViewId="0">
      <pane xSplit="5" ySplit="8" topLeftCell="F9" activePane="bottomRight" state="frozen"/>
      <selection pane="topRight" activeCell="E1" sqref="E1"/>
      <selection pane="bottomLeft" activeCell="A8" sqref="A8"/>
      <selection pane="bottomRight" activeCell="D19" sqref="D19"/>
    </sheetView>
  </sheetViews>
  <sheetFormatPr defaultRowHeight="13.5"/>
  <cols>
    <col min="1" max="1" width="6.5" customWidth="1"/>
    <col min="2" max="2" width="7.375" customWidth="1"/>
    <col min="3" max="3" width="13.375" customWidth="1"/>
    <col min="4" max="4" width="16.875" customWidth="1"/>
    <col min="5" max="5" width="4.375" customWidth="1"/>
    <col min="6" max="6" width="11.125" customWidth="1"/>
    <col min="7" max="7" width="43.125" customWidth="1"/>
    <col min="8" max="8" width="2.375" customWidth="1"/>
    <col min="9" max="9" width="5.625" customWidth="1"/>
    <col min="10" max="10" width="2.625" customWidth="1"/>
    <col min="11" max="11" width="4.875" customWidth="1"/>
    <col min="12" max="12" width="2.5" customWidth="1"/>
    <col min="13" max="13" width="4.875" customWidth="1"/>
    <col min="14" max="14" width="2.5" customWidth="1"/>
    <col min="15" max="15" width="4.875" customWidth="1"/>
    <col min="16" max="16" width="2.25" customWidth="1"/>
    <col min="17" max="17" width="6.25" customWidth="1"/>
    <col min="18" max="18" width="2.5" customWidth="1"/>
    <col min="19" max="19" width="6.375" customWidth="1"/>
    <col min="20" max="20" width="2.25" customWidth="1"/>
    <col min="21" max="21" width="6.375" customWidth="1"/>
    <col min="22" max="22" width="2.375" customWidth="1"/>
    <col min="23" max="23" width="5.625" customWidth="1"/>
    <col min="24" max="24" width="2.5" customWidth="1"/>
    <col min="25" max="25" width="5.625" customWidth="1"/>
    <col min="26" max="26" width="2.25" customWidth="1"/>
    <col min="27" max="27" width="5.625" customWidth="1"/>
    <col min="28" max="28" width="2.25" customWidth="1"/>
    <col min="29" max="29" width="6.125" customWidth="1"/>
    <col min="30" max="30" width="3" customWidth="1"/>
    <col min="31" max="31" width="6.125" customWidth="1"/>
    <col min="32" max="32" width="5.625" customWidth="1"/>
    <col min="33" max="33" width="9.375" customWidth="1"/>
    <col min="34" max="34" width="4.625" customWidth="1"/>
    <col min="35" max="35" width="6.25" customWidth="1"/>
    <col min="36" max="49" width="3.625" customWidth="1"/>
    <col min="50" max="57" width="8.5" customWidth="1"/>
    <col min="59" max="59" width="7.875" customWidth="1"/>
    <col min="60" max="60" width="13.625" customWidth="1"/>
    <col min="61" max="61" width="5.25" customWidth="1"/>
  </cols>
  <sheetData>
    <row r="1" spans="1:55" ht="13.5" customHeight="1">
      <c r="B1" s="313" t="str">
        <f>"第"&amp;DBCS('必ず入力してください!!'!L2)&amp;"回　"&amp;"石見陸上競技大会 参加申込シート (中学校女子)"</f>
        <v>第１００回　石見陸上競技大会 参加申込シート (中学校女子)</v>
      </c>
      <c r="C1" s="313"/>
      <c r="D1" s="313"/>
      <c r="E1" s="313"/>
      <c r="F1" s="313"/>
      <c r="G1" s="313"/>
    </row>
    <row r="2" spans="1:55">
      <c r="B2">
        <v>1</v>
      </c>
      <c r="C2">
        <f>B2+1</f>
        <v>2</v>
      </c>
      <c r="D2">
        <f t="shared" ref="D2:AJ2" si="0">C2+1</f>
        <v>3</v>
      </c>
      <c r="E2">
        <f t="shared" si="0"/>
        <v>4</v>
      </c>
      <c r="F2">
        <f t="shared" si="0"/>
        <v>5</v>
      </c>
      <c r="G2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  <c r="L2">
        <f t="shared" si="0"/>
        <v>11</v>
      </c>
      <c r="M2">
        <f t="shared" si="0"/>
        <v>12</v>
      </c>
      <c r="N2">
        <f t="shared" si="0"/>
        <v>13</v>
      </c>
      <c r="O2">
        <f t="shared" si="0"/>
        <v>14</v>
      </c>
      <c r="P2">
        <f t="shared" si="0"/>
        <v>15</v>
      </c>
      <c r="Q2">
        <f t="shared" si="0"/>
        <v>16</v>
      </c>
      <c r="R2">
        <f t="shared" si="0"/>
        <v>17</v>
      </c>
      <c r="S2">
        <f t="shared" si="0"/>
        <v>18</v>
      </c>
      <c r="T2">
        <f t="shared" si="0"/>
        <v>19</v>
      </c>
      <c r="U2">
        <f t="shared" si="0"/>
        <v>20</v>
      </c>
      <c r="V2">
        <f t="shared" si="0"/>
        <v>21</v>
      </c>
      <c r="W2">
        <f t="shared" si="0"/>
        <v>22</v>
      </c>
      <c r="X2">
        <f t="shared" si="0"/>
        <v>23</v>
      </c>
      <c r="Y2">
        <f t="shared" si="0"/>
        <v>24</v>
      </c>
      <c r="Z2">
        <f t="shared" si="0"/>
        <v>25</v>
      </c>
      <c r="AA2">
        <f t="shared" si="0"/>
        <v>26</v>
      </c>
      <c r="AB2">
        <f t="shared" si="0"/>
        <v>27</v>
      </c>
      <c r="AC2">
        <f t="shared" si="0"/>
        <v>28</v>
      </c>
      <c r="AD2">
        <f t="shared" si="0"/>
        <v>29</v>
      </c>
      <c r="AE2">
        <f t="shared" si="0"/>
        <v>30</v>
      </c>
      <c r="AF2">
        <f t="shared" si="0"/>
        <v>31</v>
      </c>
      <c r="AG2">
        <f t="shared" si="0"/>
        <v>32</v>
      </c>
      <c r="AH2">
        <f t="shared" si="0"/>
        <v>33</v>
      </c>
      <c r="AI2">
        <f t="shared" si="0"/>
        <v>34</v>
      </c>
      <c r="AJ2">
        <f t="shared" si="0"/>
        <v>35</v>
      </c>
    </row>
    <row r="3" spans="1:55">
      <c r="B3" t="s">
        <v>111</v>
      </c>
      <c r="C3" s="28"/>
      <c r="D3" s="29" t="s">
        <v>88</v>
      </c>
    </row>
    <row r="4" spans="1:55">
      <c r="B4" s="103"/>
      <c r="C4" s="29" t="s">
        <v>112</v>
      </c>
      <c r="D4" s="29"/>
    </row>
    <row r="5" spans="1:55" ht="13.5" customHeight="1">
      <c r="B5" s="103"/>
      <c r="C5" s="30"/>
      <c r="F5" s="10"/>
      <c r="H5" s="93" t="s">
        <v>43</v>
      </c>
      <c r="I5" s="94"/>
      <c r="J5" s="21"/>
      <c r="K5" s="18"/>
      <c r="L5" s="21"/>
      <c r="M5" s="18"/>
      <c r="N5" s="21"/>
      <c r="O5" s="18"/>
      <c r="P5" s="21"/>
      <c r="Q5" s="18"/>
      <c r="R5" s="95"/>
      <c r="S5" s="95"/>
      <c r="T5" s="21"/>
      <c r="U5" s="18"/>
      <c r="V5" s="21"/>
      <c r="W5" s="18"/>
      <c r="X5" s="95"/>
      <c r="Y5" s="95"/>
      <c r="Z5" s="21"/>
      <c r="AA5" s="18"/>
      <c r="AB5" s="21"/>
      <c r="AC5" s="18"/>
      <c r="AD5" s="98"/>
      <c r="AE5" s="99"/>
    </row>
    <row r="6" spans="1:55" ht="13.5" customHeight="1">
      <c r="B6" s="96" t="s">
        <v>384</v>
      </c>
      <c r="C6" s="25"/>
      <c r="D6" s="25"/>
      <c r="E6" s="25"/>
      <c r="F6" s="185" t="s">
        <v>151</v>
      </c>
      <c r="G6" s="8"/>
      <c r="H6" s="19"/>
      <c r="I6" s="20"/>
      <c r="J6" s="19"/>
      <c r="K6" s="20"/>
      <c r="L6" s="19"/>
      <c r="M6" s="20"/>
      <c r="N6" s="19"/>
      <c r="O6" s="20"/>
      <c r="P6" s="19"/>
      <c r="Q6" s="20"/>
      <c r="R6" s="19"/>
      <c r="S6" s="20"/>
      <c r="T6" s="19"/>
      <c r="U6" s="20"/>
      <c r="V6" s="19"/>
      <c r="W6" s="20"/>
      <c r="X6" s="167"/>
      <c r="Y6" s="167"/>
      <c r="Z6" s="19"/>
      <c r="AA6" s="20"/>
      <c r="AB6" s="19"/>
      <c r="AC6" s="20"/>
      <c r="AD6" s="100"/>
      <c r="AE6" s="10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ht="27" customHeight="1">
      <c r="B7" s="16" t="s">
        <v>383</v>
      </c>
      <c r="C7" s="17" t="s">
        <v>31</v>
      </c>
      <c r="D7" s="97" t="s">
        <v>89</v>
      </c>
      <c r="E7" s="17" t="s">
        <v>29</v>
      </c>
      <c r="F7" s="23" t="s">
        <v>354</v>
      </c>
      <c r="G7" s="9" t="s">
        <v>76</v>
      </c>
      <c r="H7" s="314" t="s">
        <v>58</v>
      </c>
      <c r="I7" s="315"/>
      <c r="J7" s="314" t="s">
        <v>59</v>
      </c>
      <c r="K7" s="315"/>
      <c r="L7" s="314" t="s">
        <v>60</v>
      </c>
      <c r="M7" s="315"/>
      <c r="N7" s="314" t="s">
        <v>65</v>
      </c>
      <c r="O7" s="315"/>
      <c r="P7" s="314" t="s">
        <v>82</v>
      </c>
      <c r="Q7" s="315"/>
      <c r="R7" s="314" t="s">
        <v>68</v>
      </c>
      <c r="S7" s="315"/>
      <c r="T7" s="314" t="s">
        <v>36</v>
      </c>
      <c r="U7" s="315"/>
      <c r="V7" s="314" t="s">
        <v>72</v>
      </c>
      <c r="W7" s="315"/>
      <c r="X7" s="314" t="s">
        <v>377</v>
      </c>
      <c r="Y7" s="315"/>
      <c r="Z7" s="314" t="s">
        <v>73</v>
      </c>
      <c r="AA7" s="315"/>
      <c r="AB7" s="314" t="s">
        <v>168</v>
      </c>
      <c r="AC7" s="315"/>
      <c r="AD7" s="316" t="s">
        <v>83</v>
      </c>
      <c r="AE7" s="317"/>
      <c r="AG7" s="2" t="s">
        <v>139</v>
      </c>
      <c r="AI7" s="2"/>
      <c r="AJ7" s="2" t="s">
        <v>38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W7" s="2"/>
      <c r="AX7" s="2"/>
      <c r="AY7" s="2"/>
      <c r="AZ7" s="2"/>
      <c r="BA7" s="2"/>
      <c r="BB7" s="2"/>
    </row>
    <row r="8" spans="1:55" ht="14.25" customHeight="1">
      <c r="A8" s="31" t="s">
        <v>41</v>
      </c>
      <c r="B8" s="32">
        <v>4801</v>
      </c>
      <c r="C8" s="32" t="s">
        <v>148</v>
      </c>
      <c r="D8" s="33" t="s">
        <v>149</v>
      </c>
      <c r="E8" s="33">
        <v>1</v>
      </c>
      <c r="F8" s="34" t="str">
        <f>IF(B8="","",VLOOKUP(B8,中学校名!$B$3:$D$120,2,TRUE))</f>
        <v>浜田一中</v>
      </c>
      <c r="G8" s="200" t="str">
        <f>T(AJ8)&amp;T(AK8)&amp;T(AL8)&amp;T(AM8)&amp;T(AN8)&amp;T(AO8)&amp;T(AP8)&amp;T(AQ8)&amp;T(AR8)&amp;T(AS8)&amp;T(AT8)&amp;T(AU8)</f>
        <v>１女１００ｍ．２女１００ｍ．３女１００ｍ．全女２００ｍ．全女８００ｍ．全女１５００ｍ．全女１００ｍＨ．全女走高跳．全女走幅跳．全女砲丸投．全女ｼﾞｬﾍﾞﾘｯｸ．全女400mR．</v>
      </c>
      <c r="H8" s="90" t="s">
        <v>62</v>
      </c>
      <c r="I8" s="91" t="s">
        <v>61</v>
      </c>
      <c r="J8" s="90" t="s">
        <v>62</v>
      </c>
      <c r="K8" s="91" t="s">
        <v>63</v>
      </c>
      <c r="L8" s="90" t="s">
        <v>62</v>
      </c>
      <c r="M8" s="91" t="s">
        <v>64</v>
      </c>
      <c r="N8" s="90" t="s">
        <v>62</v>
      </c>
      <c r="O8" s="91" t="s">
        <v>66</v>
      </c>
      <c r="P8" s="90" t="s">
        <v>62</v>
      </c>
      <c r="Q8" s="91" t="s">
        <v>67</v>
      </c>
      <c r="R8" s="90" t="s">
        <v>62</v>
      </c>
      <c r="S8" s="91" t="s">
        <v>69</v>
      </c>
      <c r="T8" s="90" t="s">
        <v>62</v>
      </c>
      <c r="U8" s="91" t="s">
        <v>70</v>
      </c>
      <c r="V8" s="90" t="s">
        <v>62</v>
      </c>
      <c r="W8" s="92" t="s">
        <v>71</v>
      </c>
      <c r="X8" s="90" t="s">
        <v>62</v>
      </c>
      <c r="Y8" s="92" t="s">
        <v>378</v>
      </c>
      <c r="Z8" s="90" t="s">
        <v>62</v>
      </c>
      <c r="AA8" s="91" t="s">
        <v>142</v>
      </c>
      <c r="AB8" s="90" t="s">
        <v>62</v>
      </c>
      <c r="AC8" s="91" t="s">
        <v>84</v>
      </c>
      <c r="AD8" s="90" t="s">
        <v>38</v>
      </c>
      <c r="AE8" s="251" t="s">
        <v>42</v>
      </c>
      <c r="AG8" s="121">
        <f t="shared" ref="AG8:AG71" si="1">IF(COUNTIF(H8:AB8,"○")=0,"",COUNTIF(H8:AB8,"○"))</f>
        <v>11</v>
      </c>
      <c r="AI8" s="2"/>
      <c r="AJ8" t="str">
        <f t="shared" ref="AJ8:AJ71" si="2">IF(H8="○","１女１００ｍ．","")</f>
        <v>１女１００ｍ．</v>
      </c>
      <c r="AK8" t="str">
        <f t="shared" ref="AK8:AK71" si="3">IF(J8="○","２女１００ｍ．","")</f>
        <v>２女１００ｍ．</v>
      </c>
      <c r="AL8" t="str">
        <f t="shared" ref="AL8:AL71" si="4">IF(L8="○","３女１００ｍ．","")</f>
        <v>３女１００ｍ．</v>
      </c>
      <c r="AM8" t="str">
        <f t="shared" ref="AM8:AM71" si="5">IF(N8="○","全女２００ｍ．","")</f>
        <v>全女２００ｍ．</v>
      </c>
      <c r="AN8" t="str">
        <f t="shared" ref="AN8:AN71" si="6">IF(P8="○","全女８００ｍ．","")</f>
        <v>全女８００ｍ．</v>
      </c>
      <c r="AO8" t="str">
        <f t="shared" ref="AO8:AO71" si="7">IF(R8="○","全女１５００ｍ．","")</f>
        <v>全女１５００ｍ．</v>
      </c>
      <c r="AP8" t="str">
        <f t="shared" ref="AP8:AP71" si="8">IF(T8="○","全女１００ｍＨ．","")</f>
        <v>全女１００ｍＨ．</v>
      </c>
      <c r="AQ8" t="str">
        <f t="shared" ref="AQ8:AQ39" si="9">IF(V8="○","全女走高跳．","")</f>
        <v>全女走高跳．</v>
      </c>
      <c r="AR8" t="str">
        <f t="shared" ref="AR8:AR39" si="10">IF(X8="○","全女走幅跳．","")</f>
        <v>全女走幅跳．</v>
      </c>
      <c r="AS8" t="str">
        <f t="shared" ref="AS8:AS39" si="11">IF(Z8="○","全女砲丸投．","")</f>
        <v>全女砲丸投．</v>
      </c>
      <c r="AT8" t="str">
        <f t="shared" ref="AT8:AT39" si="12">IF(AB8="○","全女ｼﾞｬﾍﾞﾘｯｸ．","")</f>
        <v>全女ｼﾞｬﾍﾞﾘｯｸ．</v>
      </c>
      <c r="AU8" t="str">
        <f t="shared" ref="AU8:AU39" si="13">IF(AD8="○","全女400mR．","")</f>
        <v>全女400mR．</v>
      </c>
    </row>
    <row r="9" spans="1:55">
      <c r="A9" s="22">
        <v>1</v>
      </c>
      <c r="B9" s="54"/>
      <c r="C9" s="56"/>
      <c r="D9" s="48"/>
      <c r="E9" s="47"/>
      <c r="F9" s="79" t="str">
        <f>IF(B9="","",VLOOKUP(B9,中学校名!$B$3:$D$120,2,TRUE))</f>
        <v/>
      </c>
      <c r="G9" s="201" t="str">
        <f>T(AJ9)&amp;T(AK9)&amp;T(AL9)&amp;T(AM9)&amp;T(AN9)&amp;T(AO9)&amp;T(AP9)&amp;T(AQ9)&amp;T(AR9)&amp;T(AS9)&amp;T(AT9)&amp;T(AU9)</f>
        <v/>
      </c>
      <c r="H9" s="43"/>
      <c r="I9" s="41"/>
      <c r="J9" s="43"/>
      <c r="K9" s="41"/>
      <c r="L9" s="43"/>
      <c r="M9" s="41"/>
      <c r="N9" s="43"/>
      <c r="O9" s="41"/>
      <c r="P9" s="43"/>
      <c r="Q9" s="41"/>
      <c r="R9" s="43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107" t="str">
        <f>IF($B9="","",IF(ISERROR(MATCH($B9,リレー中女申込!$Q$14:$Q$255,0)),"","○"))</f>
        <v/>
      </c>
      <c r="AE9" s="107" t="str">
        <f>IF(ISERROR(MATCH($B9,リレー中女申込!$Q$14:$Q$205,0)),"",VLOOKUP(MATCH($B9,リレー中女申込!$Q$14:$Q$205,0),リレー中女申込!$N$14:$V$205,9))</f>
        <v/>
      </c>
      <c r="AG9" s="121" t="str">
        <f t="shared" si="1"/>
        <v/>
      </c>
      <c r="AI9" s="2"/>
      <c r="AJ9" t="str">
        <f t="shared" si="2"/>
        <v/>
      </c>
      <c r="AK9" t="str">
        <f t="shared" si="3"/>
        <v/>
      </c>
      <c r="AL9" t="str">
        <f t="shared" si="4"/>
        <v/>
      </c>
      <c r="AM9" t="str">
        <f t="shared" si="5"/>
        <v/>
      </c>
      <c r="AN9" t="str">
        <f t="shared" si="6"/>
        <v/>
      </c>
      <c r="AO9" t="str">
        <f t="shared" si="7"/>
        <v/>
      </c>
      <c r="AP9" t="str">
        <f t="shared" si="8"/>
        <v/>
      </c>
      <c r="AQ9" t="str">
        <f t="shared" si="9"/>
        <v/>
      </c>
      <c r="AR9" t="str">
        <f t="shared" si="10"/>
        <v/>
      </c>
      <c r="AS9" t="str">
        <f t="shared" si="11"/>
        <v/>
      </c>
      <c r="AT9" t="str">
        <f t="shared" si="12"/>
        <v/>
      </c>
      <c r="AU9" t="str">
        <f t="shared" si="13"/>
        <v/>
      </c>
    </row>
    <row r="10" spans="1:55">
      <c r="A10" s="38">
        <f t="shared" ref="A10:A41" si="14">IF(COUNTIF($C$9:$C$208,C10)&gt;=2,$A$221,A9+1)</f>
        <v>2</v>
      </c>
      <c r="B10" s="51"/>
      <c r="C10" s="57"/>
      <c r="D10" s="50"/>
      <c r="E10" s="49"/>
      <c r="F10" s="80" t="str">
        <f>IF(B10="","",VLOOKUP(B10,中学校名!$B$3:$D$120,2,TRUE))</f>
        <v/>
      </c>
      <c r="G10" s="202" t="str">
        <f t="shared" ref="G10:G73" si="15">T(AJ10)&amp;T(AK10)&amp;T(AL10)&amp;T(AM10)&amp;T(AN10)&amp;T(AO10)&amp;T(AP10)&amp;T(AQ10)&amp;T(AR10)&amp;T(AS10)&amp;T(AT10)&amp;T(AU10)</f>
        <v/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68" t="str">
        <f>IF($B10="","",IF(ISERROR(MATCH($B10,リレー中女申込!$Q$14:$Q$255,0)),"","○"))</f>
        <v/>
      </c>
      <c r="AE10" s="68" t="str">
        <f>IF(ISERROR(MATCH($B10,リレー中女申込!$Q$14:$Q$205,0)),"",VLOOKUP(MATCH($B10,リレー中女申込!$Q$14:$Q$205,0),リレー中女申込!$N$14:$V$205,9))</f>
        <v/>
      </c>
      <c r="AG10" s="121" t="str">
        <f t="shared" si="1"/>
        <v/>
      </c>
      <c r="AI10" s="2"/>
      <c r="AJ10" t="str">
        <f t="shared" si="2"/>
        <v/>
      </c>
      <c r="AK10" t="str">
        <f t="shared" si="3"/>
        <v/>
      </c>
      <c r="AL10" t="str">
        <f t="shared" si="4"/>
        <v/>
      </c>
      <c r="AM10" t="str">
        <f t="shared" si="5"/>
        <v/>
      </c>
      <c r="AN10" t="str">
        <f t="shared" si="6"/>
        <v/>
      </c>
      <c r="AO10" t="str">
        <f t="shared" si="7"/>
        <v/>
      </c>
      <c r="AP10" t="str">
        <f t="shared" si="8"/>
        <v/>
      </c>
      <c r="AQ10" t="str">
        <f t="shared" si="9"/>
        <v/>
      </c>
      <c r="AR10" t="str">
        <f t="shared" si="10"/>
        <v/>
      </c>
      <c r="AS10" t="str">
        <f t="shared" si="11"/>
        <v/>
      </c>
      <c r="AT10" t="str">
        <f t="shared" si="12"/>
        <v/>
      </c>
      <c r="AU10" t="str">
        <f t="shared" si="13"/>
        <v/>
      </c>
    </row>
    <row r="11" spans="1:55">
      <c r="A11" s="22">
        <f t="shared" si="14"/>
        <v>3</v>
      </c>
      <c r="B11" s="51"/>
      <c r="C11" s="57"/>
      <c r="D11" s="50"/>
      <c r="E11" s="49"/>
      <c r="F11" s="80" t="str">
        <f>IF(B11="","",VLOOKUP(B11,中学校名!$B$3:$D$120,2,TRUE))</f>
        <v/>
      </c>
      <c r="G11" s="202" t="str">
        <f t="shared" si="15"/>
        <v/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68" t="str">
        <f>IF($B11="","",IF(ISERROR(MATCH($B11,リレー中女申込!$Q$14:$Q$255,0)),"","○"))</f>
        <v/>
      </c>
      <c r="AE11" s="68" t="str">
        <f>IF(ISERROR(MATCH($B11,リレー中女申込!$Q$14:$Q$205,0)),"",VLOOKUP(MATCH($B11,リレー中女申込!$Q$14:$Q$205,0),リレー中女申込!$N$14:$V$205,9))</f>
        <v/>
      </c>
      <c r="AG11" s="121" t="str">
        <f t="shared" si="1"/>
        <v/>
      </c>
      <c r="AI11" s="2"/>
      <c r="AJ11" t="str">
        <f t="shared" si="2"/>
        <v/>
      </c>
      <c r="AK11" t="str">
        <f t="shared" si="3"/>
        <v/>
      </c>
      <c r="AL11" t="str">
        <f t="shared" si="4"/>
        <v/>
      </c>
      <c r="AM11" t="str">
        <f t="shared" si="5"/>
        <v/>
      </c>
      <c r="AN11" t="str">
        <f t="shared" si="6"/>
        <v/>
      </c>
      <c r="AO11" t="str">
        <f t="shared" si="7"/>
        <v/>
      </c>
      <c r="AP11" t="str">
        <f t="shared" si="8"/>
        <v/>
      </c>
      <c r="AQ11" t="str">
        <f t="shared" si="9"/>
        <v/>
      </c>
      <c r="AR11" t="str">
        <f t="shared" si="10"/>
        <v/>
      </c>
      <c r="AS11" t="str">
        <f t="shared" si="11"/>
        <v/>
      </c>
      <c r="AT11" t="str">
        <f t="shared" si="12"/>
        <v/>
      </c>
      <c r="AU11" t="str">
        <f t="shared" si="13"/>
        <v/>
      </c>
    </row>
    <row r="12" spans="1:55">
      <c r="A12" s="22">
        <f t="shared" si="14"/>
        <v>4</v>
      </c>
      <c r="B12" s="51"/>
      <c r="C12" s="57"/>
      <c r="D12" s="50"/>
      <c r="E12" s="49"/>
      <c r="F12" s="80" t="str">
        <f>IF(B12="","",VLOOKUP(B12,中学校名!$B$3:$D$120,2,TRUE))</f>
        <v/>
      </c>
      <c r="G12" s="202" t="str">
        <f t="shared" si="15"/>
        <v/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68" t="str">
        <f>IF($B12="","",IF(ISERROR(MATCH($B12,リレー中女申込!$Q$14:$Q$255,0)),"","○"))</f>
        <v/>
      </c>
      <c r="AE12" s="68" t="str">
        <f>IF(ISERROR(MATCH($B12,リレー中女申込!$Q$14:$Q$205,0)),"",VLOOKUP(MATCH($B12,リレー中女申込!$Q$14:$Q$205,0),リレー中女申込!$N$14:$V$205,9))</f>
        <v/>
      </c>
      <c r="AG12" s="121" t="str">
        <f t="shared" si="1"/>
        <v/>
      </c>
      <c r="AI12" s="2"/>
      <c r="AJ12" t="str">
        <f t="shared" si="2"/>
        <v/>
      </c>
      <c r="AK12" t="str">
        <f t="shared" si="3"/>
        <v/>
      </c>
      <c r="AL12" t="str">
        <f t="shared" si="4"/>
        <v/>
      </c>
      <c r="AM12" t="str">
        <f t="shared" si="5"/>
        <v/>
      </c>
      <c r="AN12" t="str">
        <f t="shared" si="6"/>
        <v/>
      </c>
      <c r="AO12" t="str">
        <f t="shared" si="7"/>
        <v/>
      </c>
      <c r="AP12" t="str">
        <f t="shared" si="8"/>
        <v/>
      </c>
      <c r="AQ12" t="str">
        <f t="shared" si="9"/>
        <v/>
      </c>
      <c r="AR12" t="str">
        <f t="shared" si="10"/>
        <v/>
      </c>
      <c r="AS12" t="str">
        <f t="shared" si="11"/>
        <v/>
      </c>
      <c r="AT12" t="str">
        <f t="shared" si="12"/>
        <v/>
      </c>
      <c r="AU12" t="str">
        <f t="shared" si="13"/>
        <v/>
      </c>
    </row>
    <row r="13" spans="1:55">
      <c r="A13" s="22">
        <f t="shared" si="14"/>
        <v>5</v>
      </c>
      <c r="B13" s="51"/>
      <c r="C13" s="57"/>
      <c r="D13" s="50"/>
      <c r="E13" s="49"/>
      <c r="F13" s="80" t="str">
        <f>IF(B13="","",VLOOKUP(B13,中学校名!$B$3:$D$120,2,TRUE))</f>
        <v/>
      </c>
      <c r="G13" s="202" t="str">
        <f t="shared" si="15"/>
        <v/>
      </c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68" t="str">
        <f>IF($B13="","",IF(ISERROR(MATCH($B13,リレー中女申込!$Q$14:$Q$255,0)),"","○"))</f>
        <v/>
      </c>
      <c r="AE13" s="68" t="str">
        <f>IF(ISERROR(MATCH($B13,リレー中女申込!$Q$14:$Q$205,0)),"",VLOOKUP(MATCH($B13,リレー中女申込!$Q$14:$Q$205,0),リレー中女申込!$N$14:$V$205,9))</f>
        <v/>
      </c>
      <c r="AG13" s="121" t="str">
        <f t="shared" si="1"/>
        <v/>
      </c>
      <c r="AI13" s="2"/>
      <c r="AJ13" t="str">
        <f t="shared" si="2"/>
        <v/>
      </c>
      <c r="AK13" t="str">
        <f t="shared" si="3"/>
        <v/>
      </c>
      <c r="AL13" t="str">
        <f t="shared" si="4"/>
        <v/>
      </c>
      <c r="AM13" t="str">
        <f t="shared" si="5"/>
        <v/>
      </c>
      <c r="AN13" t="str">
        <f t="shared" si="6"/>
        <v/>
      </c>
      <c r="AO13" t="str">
        <f t="shared" si="7"/>
        <v/>
      </c>
      <c r="AP13" t="str">
        <f t="shared" si="8"/>
        <v/>
      </c>
      <c r="AQ13" t="str">
        <f t="shared" si="9"/>
        <v/>
      </c>
      <c r="AR13" t="str">
        <f t="shared" si="10"/>
        <v/>
      </c>
      <c r="AS13" t="str">
        <f t="shared" si="11"/>
        <v/>
      </c>
      <c r="AT13" t="str">
        <f t="shared" si="12"/>
        <v/>
      </c>
      <c r="AU13" t="str">
        <f t="shared" si="13"/>
        <v/>
      </c>
    </row>
    <row r="14" spans="1:55">
      <c r="A14" s="22">
        <f t="shared" si="14"/>
        <v>6</v>
      </c>
      <c r="B14" s="51"/>
      <c r="C14" s="57"/>
      <c r="D14" s="50"/>
      <c r="E14" s="49"/>
      <c r="F14" s="80" t="str">
        <f>IF(B14="","",VLOOKUP(B14,中学校名!$B$3:$D$120,2,TRUE))</f>
        <v/>
      </c>
      <c r="G14" s="202" t="str">
        <f t="shared" si="15"/>
        <v/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68" t="str">
        <f>IF($B14="","",IF(ISERROR(MATCH($B14,リレー中女申込!$Q$14:$Q$255,0)),"","○"))</f>
        <v/>
      </c>
      <c r="AE14" s="68" t="str">
        <f>IF(ISERROR(MATCH($B14,リレー中女申込!$Q$14:$Q$205,0)),"",VLOOKUP(MATCH($B14,リレー中女申込!$Q$14:$Q$205,0),リレー中女申込!$N$14:$V$205,9))</f>
        <v/>
      </c>
      <c r="AG14" s="121" t="str">
        <f t="shared" si="1"/>
        <v/>
      </c>
      <c r="AI14" s="2"/>
      <c r="AJ14" t="str">
        <f t="shared" si="2"/>
        <v/>
      </c>
      <c r="AK14" t="str">
        <f t="shared" si="3"/>
        <v/>
      </c>
      <c r="AL14" t="str">
        <f t="shared" si="4"/>
        <v/>
      </c>
      <c r="AM14" t="str">
        <f t="shared" si="5"/>
        <v/>
      </c>
      <c r="AN14" t="str">
        <f t="shared" si="6"/>
        <v/>
      </c>
      <c r="AO14" t="str">
        <f t="shared" si="7"/>
        <v/>
      </c>
      <c r="AP14" t="str">
        <f t="shared" si="8"/>
        <v/>
      </c>
      <c r="AQ14" t="str">
        <f t="shared" si="9"/>
        <v/>
      </c>
      <c r="AR14" t="str">
        <f t="shared" si="10"/>
        <v/>
      </c>
      <c r="AS14" t="str">
        <f t="shared" si="11"/>
        <v/>
      </c>
      <c r="AT14" t="str">
        <f t="shared" si="12"/>
        <v/>
      </c>
      <c r="AU14" t="str">
        <f t="shared" si="13"/>
        <v/>
      </c>
    </row>
    <row r="15" spans="1:55">
      <c r="A15" s="22">
        <f t="shared" si="14"/>
        <v>7</v>
      </c>
      <c r="B15" s="51"/>
      <c r="C15" s="57"/>
      <c r="D15" s="50"/>
      <c r="E15" s="49"/>
      <c r="F15" s="80" t="str">
        <f>IF(B15="","",VLOOKUP(B15,中学校名!$B$3:$D$120,2,TRUE))</f>
        <v/>
      </c>
      <c r="G15" s="202" t="str">
        <f t="shared" si="15"/>
        <v/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68" t="str">
        <f>IF($B15="","",IF(ISERROR(MATCH($B15,リレー中女申込!$Q$14:$Q$255,0)),"","○"))</f>
        <v/>
      </c>
      <c r="AE15" s="68" t="str">
        <f>IF(ISERROR(MATCH($B15,リレー中女申込!$Q$14:$Q$205,0)),"",VLOOKUP(MATCH($B15,リレー中女申込!$Q$14:$Q$205,0),リレー中女申込!$N$14:$V$205,9))</f>
        <v/>
      </c>
      <c r="AG15" s="121" t="str">
        <f t="shared" si="1"/>
        <v/>
      </c>
      <c r="AI15" s="2"/>
      <c r="AJ15" t="str">
        <f t="shared" si="2"/>
        <v/>
      </c>
      <c r="AK15" t="str">
        <f t="shared" si="3"/>
        <v/>
      </c>
      <c r="AL15" t="str">
        <f t="shared" si="4"/>
        <v/>
      </c>
      <c r="AM15" t="str">
        <f t="shared" si="5"/>
        <v/>
      </c>
      <c r="AN15" t="str">
        <f t="shared" si="6"/>
        <v/>
      </c>
      <c r="AO15" t="str">
        <f t="shared" si="7"/>
        <v/>
      </c>
      <c r="AP15" t="str">
        <f t="shared" si="8"/>
        <v/>
      </c>
      <c r="AQ15" t="str">
        <f t="shared" si="9"/>
        <v/>
      </c>
      <c r="AR15" t="str">
        <f t="shared" si="10"/>
        <v/>
      </c>
      <c r="AS15" t="str">
        <f t="shared" si="11"/>
        <v/>
      </c>
      <c r="AT15" t="str">
        <f t="shared" si="12"/>
        <v/>
      </c>
      <c r="AU15" t="str">
        <f t="shared" si="13"/>
        <v/>
      </c>
    </row>
    <row r="16" spans="1:55">
      <c r="A16" s="22">
        <f t="shared" si="14"/>
        <v>8</v>
      </c>
      <c r="B16" s="51"/>
      <c r="C16" s="57"/>
      <c r="D16" s="50"/>
      <c r="E16" s="49"/>
      <c r="F16" s="80" t="str">
        <f>IF(B16="","",VLOOKUP(B16,中学校名!$B$3:$D$120,2,TRUE))</f>
        <v/>
      </c>
      <c r="G16" s="202" t="str">
        <f t="shared" si="15"/>
        <v/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68" t="str">
        <f>IF($B16="","",IF(ISERROR(MATCH($B16,リレー中女申込!$Q$14:$Q$255,0)),"","○"))</f>
        <v/>
      </c>
      <c r="AE16" s="68" t="str">
        <f>IF(ISERROR(MATCH($B16,リレー中女申込!$Q$14:$Q$205,0)),"",VLOOKUP(MATCH($B16,リレー中女申込!$Q$14:$Q$205,0),リレー中女申込!$N$14:$V$205,9))</f>
        <v/>
      </c>
      <c r="AG16" s="121" t="str">
        <f t="shared" si="1"/>
        <v/>
      </c>
      <c r="AI16" s="2"/>
      <c r="AJ16" t="str">
        <f t="shared" si="2"/>
        <v/>
      </c>
      <c r="AK16" t="str">
        <f t="shared" si="3"/>
        <v/>
      </c>
      <c r="AL16" t="str">
        <f t="shared" si="4"/>
        <v/>
      </c>
      <c r="AM16" t="str">
        <f t="shared" si="5"/>
        <v/>
      </c>
      <c r="AN16" t="str">
        <f t="shared" si="6"/>
        <v/>
      </c>
      <c r="AO16" t="str">
        <f t="shared" si="7"/>
        <v/>
      </c>
      <c r="AP16" t="str">
        <f t="shared" si="8"/>
        <v/>
      </c>
      <c r="AQ16" t="str">
        <f t="shared" si="9"/>
        <v/>
      </c>
      <c r="AR16" t="str">
        <f t="shared" si="10"/>
        <v/>
      </c>
      <c r="AS16" t="str">
        <f t="shared" si="11"/>
        <v/>
      </c>
      <c r="AT16" t="str">
        <f t="shared" si="12"/>
        <v/>
      </c>
      <c r="AU16" t="str">
        <f t="shared" si="13"/>
        <v/>
      </c>
    </row>
    <row r="17" spans="1:47">
      <c r="A17" s="22">
        <f t="shared" si="14"/>
        <v>9</v>
      </c>
      <c r="B17" s="51"/>
      <c r="C17" s="57"/>
      <c r="D17" s="50"/>
      <c r="E17" s="49"/>
      <c r="F17" s="80" t="str">
        <f>IF(B17="","",VLOOKUP(B17,中学校名!$B$3:$D$120,2,TRUE))</f>
        <v/>
      </c>
      <c r="G17" s="202" t="str">
        <f t="shared" si="15"/>
        <v/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68" t="str">
        <f>IF($B17="","",IF(ISERROR(MATCH($B17,リレー中女申込!$Q$14:$Q$255,0)),"","○"))</f>
        <v/>
      </c>
      <c r="AE17" s="68" t="str">
        <f>IF(ISERROR(MATCH($B17,リレー中女申込!$Q$14:$Q$205,0)),"",VLOOKUP(MATCH($B17,リレー中女申込!$Q$14:$Q$205,0),リレー中女申込!$N$14:$V$205,9))</f>
        <v/>
      </c>
      <c r="AG17" s="121" t="str">
        <f t="shared" si="1"/>
        <v/>
      </c>
      <c r="AI17" s="2"/>
      <c r="AJ17" t="str">
        <f t="shared" si="2"/>
        <v/>
      </c>
      <c r="AK17" t="str">
        <f t="shared" si="3"/>
        <v/>
      </c>
      <c r="AL17" t="str">
        <f t="shared" si="4"/>
        <v/>
      </c>
      <c r="AM17" t="str">
        <f t="shared" si="5"/>
        <v/>
      </c>
      <c r="AN17" t="str">
        <f t="shared" si="6"/>
        <v/>
      </c>
      <c r="AO17" t="str">
        <f t="shared" si="7"/>
        <v/>
      </c>
      <c r="AP17" t="str">
        <f t="shared" si="8"/>
        <v/>
      </c>
      <c r="AQ17" t="str">
        <f t="shared" si="9"/>
        <v/>
      </c>
      <c r="AR17" t="str">
        <f t="shared" si="10"/>
        <v/>
      </c>
      <c r="AS17" t="str">
        <f t="shared" si="11"/>
        <v/>
      </c>
      <c r="AT17" t="str">
        <f t="shared" si="12"/>
        <v/>
      </c>
      <c r="AU17" t="str">
        <f t="shared" si="13"/>
        <v/>
      </c>
    </row>
    <row r="18" spans="1:47">
      <c r="A18" s="22">
        <f t="shared" si="14"/>
        <v>10</v>
      </c>
      <c r="B18" s="55"/>
      <c r="C18" s="58"/>
      <c r="D18" s="53"/>
      <c r="E18" s="52"/>
      <c r="F18" s="81" t="str">
        <f>IF(B18="","",VLOOKUP(B18,中学校名!$B$3:$D$120,2,TRUE))</f>
        <v/>
      </c>
      <c r="G18" s="203" t="str">
        <f t="shared" si="15"/>
        <v/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7" t="str">
        <f>IF($B18="","",IF(ISERROR(MATCH($B18,リレー中女申込!$Q$14:$Q$255,0)),"","○"))</f>
        <v/>
      </c>
      <c r="AE18" s="77" t="str">
        <f>IF(ISERROR(MATCH($B18,リレー中女申込!$Q$14:$Q$205,0)),"",VLOOKUP(MATCH($B18,リレー中女申込!$Q$14:$Q$205,0),リレー中女申込!$N$14:$V$205,9))</f>
        <v/>
      </c>
      <c r="AG18" s="121" t="str">
        <f t="shared" si="1"/>
        <v/>
      </c>
      <c r="AI18" s="2"/>
      <c r="AJ18" t="str">
        <f t="shared" si="2"/>
        <v/>
      </c>
      <c r="AK18" t="str">
        <f t="shared" si="3"/>
        <v/>
      </c>
      <c r="AL18" t="str">
        <f t="shared" si="4"/>
        <v/>
      </c>
      <c r="AM18" t="str">
        <f t="shared" si="5"/>
        <v/>
      </c>
      <c r="AN18" t="str">
        <f t="shared" si="6"/>
        <v/>
      </c>
      <c r="AO18" t="str">
        <f t="shared" si="7"/>
        <v/>
      </c>
      <c r="AP18" t="str">
        <f t="shared" si="8"/>
        <v/>
      </c>
      <c r="AQ18" t="str">
        <f t="shared" si="9"/>
        <v/>
      </c>
      <c r="AR18" t="str">
        <f t="shared" si="10"/>
        <v/>
      </c>
      <c r="AS18" t="str">
        <f t="shared" si="11"/>
        <v/>
      </c>
      <c r="AT18" t="str">
        <f t="shared" si="12"/>
        <v/>
      </c>
      <c r="AU18" t="str">
        <f t="shared" si="13"/>
        <v/>
      </c>
    </row>
    <row r="19" spans="1:47">
      <c r="A19" s="22">
        <f t="shared" si="14"/>
        <v>11</v>
      </c>
      <c r="B19" s="63"/>
      <c r="C19" s="64"/>
      <c r="D19" s="65"/>
      <c r="E19" s="66"/>
      <c r="F19" s="83" t="str">
        <f>IF(B19="","",VLOOKUP(B19,中学校名!$B$3:$D$120,2,TRUE))</f>
        <v/>
      </c>
      <c r="G19" s="201" t="str">
        <f t="shared" si="15"/>
        <v/>
      </c>
      <c r="H19" s="40"/>
      <c r="I19" s="41"/>
      <c r="J19" s="41"/>
      <c r="K19" s="41"/>
      <c r="L19" s="41"/>
      <c r="M19" s="41"/>
      <c r="N19" s="41"/>
      <c r="O19" s="41"/>
      <c r="P19" s="41"/>
      <c r="Q19" s="41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4" t="str">
        <f>IF($B19="","",IF(ISERROR(MATCH($B19,リレー中女申込!$Q$14:$Q$255,0)),"","○"))</f>
        <v/>
      </c>
      <c r="AE19" s="74" t="str">
        <f>IF(ISERROR(MATCH($B19,リレー中女申込!$Q$14:$Q$205,0)),"",VLOOKUP(MATCH($B19,リレー中女申込!$Q$14:$Q$205,0),リレー中女申込!$N$14:$V$205,9))</f>
        <v/>
      </c>
      <c r="AG19" s="121" t="str">
        <f t="shared" si="1"/>
        <v/>
      </c>
      <c r="AI19" s="2"/>
      <c r="AJ19" t="str">
        <f t="shared" si="2"/>
        <v/>
      </c>
      <c r="AK19" t="str">
        <f t="shared" si="3"/>
        <v/>
      </c>
      <c r="AL19" t="str">
        <f t="shared" si="4"/>
        <v/>
      </c>
      <c r="AM19" t="str">
        <f t="shared" si="5"/>
        <v/>
      </c>
      <c r="AN19" t="str">
        <f t="shared" si="6"/>
        <v/>
      </c>
      <c r="AO19" t="str">
        <f t="shared" si="7"/>
        <v/>
      </c>
      <c r="AP19" t="str">
        <f t="shared" si="8"/>
        <v/>
      </c>
      <c r="AQ19" t="str">
        <f t="shared" si="9"/>
        <v/>
      </c>
      <c r="AR19" t="str">
        <f t="shared" si="10"/>
        <v/>
      </c>
      <c r="AS19" t="str">
        <f t="shared" si="11"/>
        <v/>
      </c>
      <c r="AT19" t="str">
        <f t="shared" si="12"/>
        <v/>
      </c>
      <c r="AU19" t="str">
        <f t="shared" si="13"/>
        <v/>
      </c>
    </row>
    <row r="20" spans="1:47">
      <c r="A20" s="22">
        <f t="shared" si="14"/>
        <v>12</v>
      </c>
      <c r="B20" s="51"/>
      <c r="C20" s="57"/>
      <c r="D20" s="50"/>
      <c r="E20" s="49"/>
      <c r="F20" s="80" t="str">
        <f>IF(B20="","",VLOOKUP(B20,中学校名!$B$3:$D$120,2,TRUE))</f>
        <v/>
      </c>
      <c r="G20" s="202" t="str">
        <f t="shared" si="15"/>
        <v/>
      </c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68" t="str">
        <f>IF($B20="","",IF(ISERROR(MATCH($B20,リレー中女申込!$Q$14:$Q$255,0)),"","○"))</f>
        <v/>
      </c>
      <c r="AE20" s="68" t="str">
        <f>IF(ISERROR(MATCH($B20,リレー中女申込!$Q$14:$Q$205,0)),"",VLOOKUP(MATCH($B20,リレー中女申込!$Q$14:$Q$205,0),リレー中女申込!$N$14:$V$205,9))</f>
        <v/>
      </c>
      <c r="AG20" s="121" t="str">
        <f t="shared" si="1"/>
        <v/>
      </c>
      <c r="AI20" s="2"/>
      <c r="AJ20" t="str">
        <f t="shared" si="2"/>
        <v/>
      </c>
      <c r="AK20" t="str">
        <f t="shared" si="3"/>
        <v/>
      </c>
      <c r="AL20" t="str">
        <f t="shared" si="4"/>
        <v/>
      </c>
      <c r="AM20" t="str">
        <f t="shared" si="5"/>
        <v/>
      </c>
      <c r="AN20" t="str">
        <f t="shared" si="6"/>
        <v/>
      </c>
      <c r="AO20" t="str">
        <f t="shared" si="7"/>
        <v/>
      </c>
      <c r="AP20" t="str">
        <f t="shared" si="8"/>
        <v/>
      </c>
      <c r="AQ20" t="str">
        <f t="shared" si="9"/>
        <v/>
      </c>
      <c r="AR20" t="str">
        <f t="shared" si="10"/>
        <v/>
      </c>
      <c r="AS20" t="str">
        <f t="shared" si="11"/>
        <v/>
      </c>
      <c r="AT20" t="str">
        <f t="shared" si="12"/>
        <v/>
      </c>
      <c r="AU20" t="str">
        <f t="shared" si="13"/>
        <v/>
      </c>
    </row>
    <row r="21" spans="1:47">
      <c r="A21" s="22">
        <f t="shared" si="14"/>
        <v>13</v>
      </c>
      <c r="B21" s="51"/>
      <c r="C21" s="57"/>
      <c r="D21" s="50"/>
      <c r="E21" s="49"/>
      <c r="F21" s="80" t="str">
        <f>IF(B21="","",VLOOKUP(B21,中学校名!$B$3:$D$120,2,TRUE))</f>
        <v/>
      </c>
      <c r="G21" s="202" t="str">
        <f t="shared" si="15"/>
        <v/>
      </c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68" t="str">
        <f>IF($B21="","",IF(ISERROR(MATCH($B21,リレー中女申込!$Q$14:$Q$255,0)),"","○"))</f>
        <v/>
      </c>
      <c r="AE21" s="68" t="str">
        <f>IF(ISERROR(MATCH($B21,リレー中女申込!$Q$14:$Q$205,0)),"",VLOOKUP(MATCH($B21,リレー中女申込!$Q$14:$Q$205,0),リレー中女申込!$N$14:$V$205,9))</f>
        <v/>
      </c>
      <c r="AG21" s="121" t="str">
        <f t="shared" si="1"/>
        <v/>
      </c>
      <c r="AI21" s="2"/>
      <c r="AJ21" t="str">
        <f t="shared" si="2"/>
        <v/>
      </c>
      <c r="AK21" t="str">
        <f t="shared" si="3"/>
        <v/>
      </c>
      <c r="AL21" t="str">
        <f t="shared" si="4"/>
        <v/>
      </c>
      <c r="AM21" t="str">
        <f t="shared" si="5"/>
        <v/>
      </c>
      <c r="AN21" t="str">
        <f t="shared" si="6"/>
        <v/>
      </c>
      <c r="AO21" t="str">
        <f t="shared" si="7"/>
        <v/>
      </c>
      <c r="AP21" t="str">
        <f t="shared" si="8"/>
        <v/>
      </c>
      <c r="AQ21" t="str">
        <f t="shared" si="9"/>
        <v/>
      </c>
      <c r="AR21" t="str">
        <f t="shared" si="10"/>
        <v/>
      </c>
      <c r="AS21" t="str">
        <f t="shared" si="11"/>
        <v/>
      </c>
      <c r="AT21" t="str">
        <f t="shared" si="12"/>
        <v/>
      </c>
      <c r="AU21" t="str">
        <f t="shared" si="13"/>
        <v/>
      </c>
    </row>
    <row r="22" spans="1:47">
      <c r="A22" s="22">
        <f t="shared" si="14"/>
        <v>14</v>
      </c>
      <c r="B22" s="51"/>
      <c r="C22" s="57"/>
      <c r="D22" s="50"/>
      <c r="E22" s="49"/>
      <c r="F22" s="80" t="str">
        <f>IF(B22="","",VLOOKUP(B22,中学校名!$B$3:$D$120,2,TRUE))</f>
        <v/>
      </c>
      <c r="G22" s="202" t="str">
        <f t="shared" si="15"/>
        <v/>
      </c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68" t="str">
        <f>IF($B22="","",IF(ISERROR(MATCH($B22,リレー中女申込!$Q$14:$Q$255,0)),"","○"))</f>
        <v/>
      </c>
      <c r="AE22" s="68" t="str">
        <f>IF(ISERROR(MATCH($B22,リレー中女申込!$Q$14:$Q$205,0)),"",VLOOKUP(MATCH($B22,リレー中女申込!$Q$14:$Q$205,0),リレー中女申込!$N$14:$V$205,9))</f>
        <v/>
      </c>
      <c r="AG22" s="121" t="str">
        <f t="shared" si="1"/>
        <v/>
      </c>
      <c r="AI22" s="2"/>
      <c r="AJ22" t="str">
        <f t="shared" si="2"/>
        <v/>
      </c>
      <c r="AK22" t="str">
        <f t="shared" si="3"/>
        <v/>
      </c>
      <c r="AL22" t="str">
        <f t="shared" si="4"/>
        <v/>
      </c>
      <c r="AM22" t="str">
        <f t="shared" si="5"/>
        <v/>
      </c>
      <c r="AN22" t="str">
        <f t="shared" si="6"/>
        <v/>
      </c>
      <c r="AO22" t="str">
        <f t="shared" si="7"/>
        <v/>
      </c>
      <c r="AP22" t="str">
        <f t="shared" si="8"/>
        <v/>
      </c>
      <c r="AQ22" t="str">
        <f t="shared" si="9"/>
        <v/>
      </c>
      <c r="AR22" t="str">
        <f t="shared" si="10"/>
        <v/>
      </c>
      <c r="AS22" t="str">
        <f t="shared" si="11"/>
        <v/>
      </c>
      <c r="AT22" t="str">
        <f t="shared" si="12"/>
        <v/>
      </c>
      <c r="AU22" t="str">
        <f t="shared" si="13"/>
        <v/>
      </c>
    </row>
    <row r="23" spans="1:47">
      <c r="A23" s="22">
        <f t="shared" si="14"/>
        <v>15</v>
      </c>
      <c r="B23" s="51"/>
      <c r="C23" s="57"/>
      <c r="D23" s="50"/>
      <c r="E23" s="49"/>
      <c r="F23" s="80" t="str">
        <f>IF(B23="","",VLOOKUP(B23,中学校名!$B$3:$D$120,2,TRUE))</f>
        <v/>
      </c>
      <c r="G23" s="202" t="str">
        <f t="shared" si="15"/>
        <v/>
      </c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68" t="str">
        <f>IF($B23="","",IF(ISERROR(MATCH($B23,リレー中女申込!$Q$14:$Q$255,0)),"","○"))</f>
        <v/>
      </c>
      <c r="AE23" s="68" t="str">
        <f>IF(ISERROR(MATCH($B23,リレー中女申込!$Q$14:$Q$205,0)),"",VLOOKUP(MATCH($B23,リレー中女申込!$Q$14:$Q$205,0),リレー中女申込!$N$14:$V$205,9))</f>
        <v/>
      </c>
      <c r="AG23" s="121" t="str">
        <f t="shared" si="1"/>
        <v/>
      </c>
      <c r="AI23" s="2"/>
      <c r="AJ23" t="str">
        <f t="shared" si="2"/>
        <v/>
      </c>
      <c r="AK23" t="str">
        <f t="shared" si="3"/>
        <v/>
      </c>
      <c r="AL23" t="str">
        <f t="shared" si="4"/>
        <v/>
      </c>
      <c r="AM23" t="str">
        <f t="shared" si="5"/>
        <v/>
      </c>
      <c r="AN23" t="str">
        <f t="shared" si="6"/>
        <v/>
      </c>
      <c r="AO23" t="str">
        <f t="shared" si="7"/>
        <v/>
      </c>
      <c r="AP23" t="str">
        <f t="shared" si="8"/>
        <v/>
      </c>
      <c r="AQ23" t="str">
        <f t="shared" si="9"/>
        <v/>
      </c>
      <c r="AR23" t="str">
        <f t="shared" si="10"/>
        <v/>
      </c>
      <c r="AS23" t="str">
        <f t="shared" si="11"/>
        <v/>
      </c>
      <c r="AT23" t="str">
        <f t="shared" si="12"/>
        <v/>
      </c>
      <c r="AU23" t="str">
        <f t="shared" si="13"/>
        <v/>
      </c>
    </row>
    <row r="24" spans="1:47">
      <c r="A24" s="22">
        <f t="shared" si="14"/>
        <v>16</v>
      </c>
      <c r="B24" s="51"/>
      <c r="C24" s="57"/>
      <c r="D24" s="50"/>
      <c r="E24" s="49"/>
      <c r="F24" s="80" t="str">
        <f>IF(B24="","",VLOOKUP(B24,中学校名!$B$3:$D$120,2,TRUE))</f>
        <v/>
      </c>
      <c r="G24" s="202" t="str">
        <f t="shared" si="15"/>
        <v/>
      </c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68" t="str">
        <f>IF($B24="","",IF(ISERROR(MATCH($B24,リレー中女申込!$Q$14:$Q$255,0)),"","○"))</f>
        <v/>
      </c>
      <c r="AE24" s="68" t="str">
        <f>IF(ISERROR(MATCH($B24,リレー中女申込!$Q$14:$Q$205,0)),"",VLOOKUP(MATCH($B24,リレー中女申込!$Q$14:$Q$205,0),リレー中女申込!$N$14:$V$205,9))</f>
        <v/>
      </c>
      <c r="AG24" s="121" t="str">
        <f t="shared" si="1"/>
        <v/>
      </c>
      <c r="AI24" s="2"/>
      <c r="AJ24" t="str">
        <f t="shared" si="2"/>
        <v/>
      </c>
      <c r="AK24" t="str">
        <f t="shared" si="3"/>
        <v/>
      </c>
      <c r="AL24" t="str">
        <f t="shared" si="4"/>
        <v/>
      </c>
      <c r="AM24" t="str">
        <f t="shared" si="5"/>
        <v/>
      </c>
      <c r="AN24" t="str">
        <f t="shared" si="6"/>
        <v/>
      </c>
      <c r="AO24" t="str">
        <f t="shared" si="7"/>
        <v/>
      </c>
      <c r="AP24" t="str">
        <f t="shared" si="8"/>
        <v/>
      </c>
      <c r="AQ24" t="str">
        <f t="shared" si="9"/>
        <v/>
      </c>
      <c r="AR24" t="str">
        <f t="shared" si="10"/>
        <v/>
      </c>
      <c r="AS24" t="str">
        <f t="shared" si="11"/>
        <v/>
      </c>
      <c r="AT24" t="str">
        <f t="shared" si="12"/>
        <v/>
      </c>
      <c r="AU24" t="str">
        <f t="shared" si="13"/>
        <v/>
      </c>
    </row>
    <row r="25" spans="1:47">
      <c r="A25" s="22">
        <f t="shared" si="14"/>
        <v>17</v>
      </c>
      <c r="B25" s="51"/>
      <c r="C25" s="57"/>
      <c r="D25" s="50"/>
      <c r="E25" s="49"/>
      <c r="F25" s="80" t="str">
        <f>IF(B25="","",VLOOKUP(B25,中学校名!$B$3:$D$120,2,TRUE))</f>
        <v/>
      </c>
      <c r="G25" s="202" t="str">
        <f t="shared" si="15"/>
        <v/>
      </c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68" t="str">
        <f>IF($B25="","",IF(ISERROR(MATCH($B25,リレー中女申込!$Q$14:$Q$255,0)),"","○"))</f>
        <v/>
      </c>
      <c r="AE25" s="68" t="str">
        <f>IF(ISERROR(MATCH($B25,リレー中女申込!$Q$14:$Q$205,0)),"",VLOOKUP(MATCH($B25,リレー中女申込!$Q$14:$Q$205,0),リレー中女申込!$N$14:$V$205,9))</f>
        <v/>
      </c>
      <c r="AG25" s="121" t="str">
        <f t="shared" si="1"/>
        <v/>
      </c>
      <c r="AI25" s="2"/>
      <c r="AJ25" t="str">
        <f t="shared" si="2"/>
        <v/>
      </c>
      <c r="AK25" t="str">
        <f t="shared" si="3"/>
        <v/>
      </c>
      <c r="AL25" t="str">
        <f t="shared" si="4"/>
        <v/>
      </c>
      <c r="AM25" t="str">
        <f t="shared" si="5"/>
        <v/>
      </c>
      <c r="AN25" t="str">
        <f t="shared" si="6"/>
        <v/>
      </c>
      <c r="AO25" t="str">
        <f t="shared" si="7"/>
        <v/>
      </c>
      <c r="AP25" t="str">
        <f t="shared" si="8"/>
        <v/>
      </c>
      <c r="AQ25" t="str">
        <f t="shared" si="9"/>
        <v/>
      </c>
      <c r="AR25" t="str">
        <f t="shared" si="10"/>
        <v/>
      </c>
      <c r="AS25" t="str">
        <f t="shared" si="11"/>
        <v/>
      </c>
      <c r="AT25" t="str">
        <f t="shared" si="12"/>
        <v/>
      </c>
      <c r="AU25" t="str">
        <f t="shared" si="13"/>
        <v/>
      </c>
    </row>
    <row r="26" spans="1:47">
      <c r="A26" s="22">
        <f t="shared" si="14"/>
        <v>18</v>
      </c>
      <c r="B26" s="51"/>
      <c r="C26" s="57"/>
      <c r="D26" s="50"/>
      <c r="E26" s="49"/>
      <c r="F26" s="80" t="str">
        <f>IF(B26="","",VLOOKUP(B26,中学校名!$B$3:$D$120,2,TRUE))</f>
        <v/>
      </c>
      <c r="G26" s="202" t="str">
        <f t="shared" si="15"/>
        <v/>
      </c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68" t="str">
        <f>IF($B26="","",IF(ISERROR(MATCH($B26,リレー中女申込!$Q$14:$Q$255,0)),"","○"))</f>
        <v/>
      </c>
      <c r="AE26" s="68" t="str">
        <f>IF(ISERROR(MATCH($B26,リレー中女申込!$Q$14:$Q$205,0)),"",VLOOKUP(MATCH($B26,リレー中女申込!$Q$14:$Q$205,0),リレー中女申込!$N$14:$V$205,9))</f>
        <v/>
      </c>
      <c r="AG26" s="121" t="str">
        <f t="shared" si="1"/>
        <v/>
      </c>
      <c r="AI26" s="2"/>
      <c r="AJ26" t="str">
        <f t="shared" si="2"/>
        <v/>
      </c>
      <c r="AK26" t="str">
        <f t="shared" si="3"/>
        <v/>
      </c>
      <c r="AL26" t="str">
        <f t="shared" si="4"/>
        <v/>
      </c>
      <c r="AM26" t="str">
        <f t="shared" si="5"/>
        <v/>
      </c>
      <c r="AN26" t="str">
        <f t="shared" si="6"/>
        <v/>
      </c>
      <c r="AO26" t="str">
        <f t="shared" si="7"/>
        <v/>
      </c>
      <c r="AP26" t="str">
        <f t="shared" si="8"/>
        <v/>
      </c>
      <c r="AQ26" t="str">
        <f t="shared" si="9"/>
        <v/>
      </c>
      <c r="AR26" t="str">
        <f t="shared" si="10"/>
        <v/>
      </c>
      <c r="AS26" t="str">
        <f t="shared" si="11"/>
        <v/>
      </c>
      <c r="AT26" t="str">
        <f t="shared" si="12"/>
        <v/>
      </c>
      <c r="AU26" t="str">
        <f t="shared" si="13"/>
        <v/>
      </c>
    </row>
    <row r="27" spans="1:47">
      <c r="A27" s="22">
        <f t="shared" si="14"/>
        <v>19</v>
      </c>
      <c r="B27" s="51"/>
      <c r="C27" s="57"/>
      <c r="D27" s="50"/>
      <c r="E27" s="49"/>
      <c r="F27" s="80" t="str">
        <f>IF(B27="","",VLOOKUP(B27,中学校名!$B$3:$D$120,2,TRUE))</f>
        <v/>
      </c>
      <c r="G27" s="202" t="str">
        <f t="shared" si="15"/>
        <v/>
      </c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68" t="str">
        <f>IF($B27="","",IF(ISERROR(MATCH($B27,リレー中女申込!$Q$14:$Q$255,0)),"","○"))</f>
        <v/>
      </c>
      <c r="AE27" s="68" t="str">
        <f>IF(ISERROR(MATCH($B27,リレー中女申込!$Q$14:$Q$205,0)),"",VLOOKUP(MATCH($B27,リレー中女申込!$Q$14:$Q$205,0),リレー中女申込!$N$14:$V$205,9))</f>
        <v/>
      </c>
      <c r="AG27" s="121" t="str">
        <f t="shared" si="1"/>
        <v/>
      </c>
      <c r="AI27" s="2"/>
      <c r="AJ27" t="str">
        <f t="shared" si="2"/>
        <v/>
      </c>
      <c r="AK27" t="str">
        <f t="shared" si="3"/>
        <v/>
      </c>
      <c r="AL27" t="str">
        <f t="shared" si="4"/>
        <v/>
      </c>
      <c r="AM27" t="str">
        <f t="shared" si="5"/>
        <v/>
      </c>
      <c r="AN27" t="str">
        <f t="shared" si="6"/>
        <v/>
      </c>
      <c r="AO27" t="str">
        <f t="shared" si="7"/>
        <v/>
      </c>
      <c r="AP27" t="str">
        <f t="shared" si="8"/>
        <v/>
      </c>
      <c r="AQ27" t="str">
        <f t="shared" si="9"/>
        <v/>
      </c>
      <c r="AR27" t="str">
        <f t="shared" si="10"/>
        <v/>
      </c>
      <c r="AS27" t="str">
        <f t="shared" si="11"/>
        <v/>
      </c>
      <c r="AT27" t="str">
        <f t="shared" si="12"/>
        <v/>
      </c>
      <c r="AU27" t="str">
        <f t="shared" si="13"/>
        <v/>
      </c>
    </row>
    <row r="28" spans="1:47">
      <c r="A28" s="22">
        <f t="shared" si="14"/>
        <v>20</v>
      </c>
      <c r="B28" s="59"/>
      <c r="C28" s="60"/>
      <c r="D28" s="61"/>
      <c r="E28" s="62"/>
      <c r="F28" s="82" t="str">
        <f>IF(B28="","",VLOOKUP(B28,中学校名!$B$3:$D$120,2,TRUE))</f>
        <v/>
      </c>
      <c r="G28" s="203" t="str">
        <f t="shared" si="15"/>
        <v/>
      </c>
      <c r="H28" s="75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1" t="str">
        <f>IF($B28="","",IF(ISERROR(MATCH($B28,リレー中女申込!$Q$14:$Q$255,0)),"","○"))</f>
        <v/>
      </c>
      <c r="AE28" s="71" t="str">
        <f>IF(ISERROR(MATCH($B28,リレー中女申込!$Q$14:$Q$205,0)),"",VLOOKUP(MATCH($B28,リレー中女申込!$Q$14:$Q$205,0),リレー中女申込!$N$14:$V$205,9))</f>
        <v/>
      </c>
      <c r="AG28" s="121" t="str">
        <f t="shared" si="1"/>
        <v/>
      </c>
      <c r="AI28" s="2"/>
      <c r="AJ28" t="str">
        <f t="shared" si="2"/>
        <v/>
      </c>
      <c r="AK28" t="str">
        <f t="shared" si="3"/>
        <v/>
      </c>
      <c r="AL28" t="str">
        <f t="shared" si="4"/>
        <v/>
      </c>
      <c r="AM28" t="str">
        <f t="shared" si="5"/>
        <v/>
      </c>
      <c r="AN28" t="str">
        <f t="shared" si="6"/>
        <v/>
      </c>
      <c r="AO28" t="str">
        <f t="shared" si="7"/>
        <v/>
      </c>
      <c r="AP28" t="str">
        <f t="shared" si="8"/>
        <v/>
      </c>
      <c r="AQ28" t="str">
        <f t="shared" si="9"/>
        <v/>
      </c>
      <c r="AR28" t="str">
        <f t="shared" si="10"/>
        <v/>
      </c>
      <c r="AS28" t="str">
        <f t="shared" si="11"/>
        <v/>
      </c>
      <c r="AT28" t="str">
        <f t="shared" si="12"/>
        <v/>
      </c>
      <c r="AU28" t="str">
        <f t="shared" si="13"/>
        <v/>
      </c>
    </row>
    <row r="29" spans="1:47">
      <c r="A29" s="22">
        <f t="shared" si="14"/>
        <v>21</v>
      </c>
      <c r="B29" s="54"/>
      <c r="C29" s="56"/>
      <c r="D29" s="178"/>
      <c r="E29" s="47"/>
      <c r="F29" s="79" t="str">
        <f>IF(B29="","",VLOOKUP(B29,中学校名!$B$3:$D$120,2,TRUE))</f>
        <v/>
      </c>
      <c r="G29" s="201" t="str">
        <f t="shared" si="15"/>
        <v/>
      </c>
      <c r="H29" s="73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67" t="str">
        <f>IF($B29="","",IF(ISERROR(MATCH($B29,リレー中女申込!$Q$14:$Q$255,0)),"","○"))</f>
        <v/>
      </c>
      <c r="AE29" s="67" t="str">
        <f>IF(ISERROR(MATCH($B29,リレー中女申込!$Q$14:$Q$205,0)),"",VLOOKUP(MATCH($B29,リレー中女申込!$Q$14:$Q$205,0),リレー中女申込!$N$14:$V$205,9))</f>
        <v/>
      </c>
      <c r="AG29" s="121" t="str">
        <f t="shared" si="1"/>
        <v/>
      </c>
      <c r="AI29" s="2"/>
      <c r="AJ29" t="str">
        <f t="shared" si="2"/>
        <v/>
      </c>
      <c r="AK29" t="str">
        <f t="shared" si="3"/>
        <v/>
      </c>
      <c r="AL29" t="str">
        <f t="shared" si="4"/>
        <v/>
      </c>
      <c r="AM29" t="str">
        <f t="shared" si="5"/>
        <v/>
      </c>
      <c r="AN29" t="str">
        <f t="shared" si="6"/>
        <v/>
      </c>
      <c r="AO29" t="str">
        <f t="shared" si="7"/>
        <v/>
      </c>
      <c r="AP29" t="str">
        <f t="shared" si="8"/>
        <v/>
      </c>
      <c r="AQ29" t="str">
        <f t="shared" si="9"/>
        <v/>
      </c>
      <c r="AR29" t="str">
        <f t="shared" si="10"/>
        <v/>
      </c>
      <c r="AS29" t="str">
        <f t="shared" si="11"/>
        <v/>
      </c>
      <c r="AT29" t="str">
        <f t="shared" si="12"/>
        <v/>
      </c>
      <c r="AU29" t="str">
        <f t="shared" si="13"/>
        <v/>
      </c>
    </row>
    <row r="30" spans="1:47">
      <c r="A30" s="22">
        <f t="shared" si="14"/>
        <v>22</v>
      </c>
      <c r="B30" s="51"/>
      <c r="C30" s="57"/>
      <c r="D30" s="179"/>
      <c r="E30" s="49"/>
      <c r="F30" s="80" t="str">
        <f>IF(B30="","",VLOOKUP(B30,中学校名!$B$3:$D$120,2,TRUE))</f>
        <v/>
      </c>
      <c r="G30" s="202" t="str">
        <f t="shared" si="15"/>
        <v/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68" t="str">
        <f>IF($B30="","",IF(ISERROR(MATCH($B30,リレー中女申込!$Q$14:$Q$255,0)),"","○"))</f>
        <v/>
      </c>
      <c r="AE30" s="68" t="str">
        <f>IF(ISERROR(MATCH($B30,リレー中女申込!$Q$14:$Q$205,0)),"",VLOOKUP(MATCH($B30,リレー中女申込!$Q$14:$Q$205,0),リレー中女申込!$N$14:$V$205,9))</f>
        <v/>
      </c>
      <c r="AG30" s="121" t="str">
        <f t="shared" si="1"/>
        <v/>
      </c>
      <c r="AI30" s="2"/>
      <c r="AJ30" t="str">
        <f t="shared" si="2"/>
        <v/>
      </c>
      <c r="AK30" t="str">
        <f t="shared" si="3"/>
        <v/>
      </c>
      <c r="AL30" t="str">
        <f t="shared" si="4"/>
        <v/>
      </c>
      <c r="AM30" t="str">
        <f t="shared" si="5"/>
        <v/>
      </c>
      <c r="AN30" t="str">
        <f t="shared" si="6"/>
        <v/>
      </c>
      <c r="AO30" t="str">
        <f t="shared" si="7"/>
        <v/>
      </c>
      <c r="AP30" t="str">
        <f t="shared" si="8"/>
        <v/>
      </c>
      <c r="AQ30" t="str">
        <f t="shared" si="9"/>
        <v/>
      </c>
      <c r="AR30" t="str">
        <f t="shared" si="10"/>
        <v/>
      </c>
      <c r="AS30" t="str">
        <f t="shared" si="11"/>
        <v/>
      </c>
      <c r="AT30" t="str">
        <f t="shared" si="12"/>
        <v/>
      </c>
      <c r="AU30" t="str">
        <f t="shared" si="13"/>
        <v/>
      </c>
    </row>
    <row r="31" spans="1:47">
      <c r="A31" s="22">
        <f t="shared" si="14"/>
        <v>23</v>
      </c>
      <c r="B31" s="51"/>
      <c r="C31" s="57"/>
      <c r="D31" s="179"/>
      <c r="E31" s="49"/>
      <c r="F31" s="80" t="str">
        <f>IF(B31="","",VLOOKUP(B31,中学校名!$B$3:$D$120,2,TRUE))</f>
        <v/>
      </c>
      <c r="G31" s="202" t="str">
        <f t="shared" si="15"/>
        <v/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68" t="str">
        <f>IF($B31="","",IF(ISERROR(MATCH($B31,リレー中女申込!$Q$14:$Q$255,0)),"","○"))</f>
        <v/>
      </c>
      <c r="AE31" s="68" t="str">
        <f>IF(ISERROR(MATCH($B31,リレー中女申込!$Q$14:$Q$205,0)),"",VLOOKUP(MATCH($B31,リレー中女申込!$Q$14:$Q$205,0),リレー中女申込!$N$14:$V$205,9))</f>
        <v/>
      </c>
      <c r="AG31" s="121" t="str">
        <f t="shared" si="1"/>
        <v/>
      </c>
      <c r="AI31" s="2"/>
      <c r="AJ31" t="str">
        <f t="shared" si="2"/>
        <v/>
      </c>
      <c r="AK31" t="str">
        <f t="shared" si="3"/>
        <v/>
      </c>
      <c r="AL31" t="str">
        <f t="shared" si="4"/>
        <v/>
      </c>
      <c r="AM31" t="str">
        <f t="shared" si="5"/>
        <v/>
      </c>
      <c r="AN31" t="str">
        <f t="shared" si="6"/>
        <v/>
      </c>
      <c r="AO31" t="str">
        <f t="shared" si="7"/>
        <v/>
      </c>
      <c r="AP31" t="str">
        <f t="shared" si="8"/>
        <v/>
      </c>
      <c r="AQ31" t="str">
        <f t="shared" si="9"/>
        <v/>
      </c>
      <c r="AR31" t="str">
        <f t="shared" si="10"/>
        <v/>
      </c>
      <c r="AS31" t="str">
        <f t="shared" si="11"/>
        <v/>
      </c>
      <c r="AT31" t="str">
        <f t="shared" si="12"/>
        <v/>
      </c>
      <c r="AU31" t="str">
        <f t="shared" si="13"/>
        <v/>
      </c>
    </row>
    <row r="32" spans="1:47">
      <c r="A32" s="22">
        <f t="shared" si="14"/>
        <v>24</v>
      </c>
      <c r="B32" s="63"/>
      <c r="C32" s="64"/>
      <c r="D32" s="181"/>
      <c r="E32" s="66"/>
      <c r="F32" s="83" t="str">
        <f>IF(B32="","",VLOOKUP(B32,中学校名!$B$3:$D$120,2,TRUE))</f>
        <v/>
      </c>
      <c r="G32" s="204" t="str">
        <f t="shared" si="15"/>
        <v/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183" t="str">
        <f>IF($B32="","",IF(ISERROR(MATCH($B32,リレー中女申込!$Q$14:$Q$255,0)),"","○"))</f>
        <v/>
      </c>
      <c r="AE32" s="183" t="str">
        <f>IF(ISERROR(MATCH($B32,リレー中女申込!$Q$14:$Q$205,0)),"",VLOOKUP(MATCH($B32,リレー中女申込!$Q$14:$Q$205,0),リレー中女申込!$N$14:$V$205,9))</f>
        <v/>
      </c>
      <c r="AG32" s="121" t="str">
        <f t="shared" si="1"/>
        <v/>
      </c>
      <c r="AI32" s="2"/>
      <c r="AJ32" t="str">
        <f t="shared" si="2"/>
        <v/>
      </c>
      <c r="AK32" t="str">
        <f t="shared" si="3"/>
        <v/>
      </c>
      <c r="AL32" t="str">
        <f t="shared" si="4"/>
        <v/>
      </c>
      <c r="AM32" t="str">
        <f t="shared" si="5"/>
        <v/>
      </c>
      <c r="AN32" t="str">
        <f t="shared" si="6"/>
        <v/>
      </c>
      <c r="AO32" t="str">
        <f t="shared" si="7"/>
        <v/>
      </c>
      <c r="AP32" t="str">
        <f t="shared" si="8"/>
        <v/>
      </c>
      <c r="AQ32" t="str">
        <f t="shared" si="9"/>
        <v/>
      </c>
      <c r="AR32" t="str">
        <f t="shared" si="10"/>
        <v/>
      </c>
      <c r="AS32" t="str">
        <f t="shared" si="11"/>
        <v/>
      </c>
      <c r="AT32" t="str">
        <f t="shared" si="12"/>
        <v/>
      </c>
      <c r="AU32" t="str">
        <f t="shared" si="13"/>
        <v/>
      </c>
    </row>
    <row r="33" spans="1:47">
      <c r="A33" s="22">
        <f t="shared" si="14"/>
        <v>25</v>
      </c>
      <c r="B33" s="51"/>
      <c r="C33" s="57"/>
      <c r="D33" s="179"/>
      <c r="E33" s="49"/>
      <c r="F33" s="80" t="str">
        <f>IF(B33="","",VLOOKUP(B33,中学校名!$B$3:$D$120,2,TRUE))</f>
        <v/>
      </c>
      <c r="G33" s="202" t="str">
        <f t="shared" si="15"/>
        <v/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183" t="str">
        <f>IF($B33="","",IF(ISERROR(MATCH($B33,リレー中女申込!$Q$14:$Q$255,0)),"","○"))</f>
        <v/>
      </c>
      <c r="AE33" s="68" t="str">
        <f>IF(ISERROR(MATCH($B33,リレー中女申込!$Q$14:$Q$205,0)),"",VLOOKUP(MATCH($B33,リレー中女申込!$Q$14:$Q$205,0),リレー中女申込!$N$14:$V$205,9))</f>
        <v/>
      </c>
      <c r="AG33" s="121" t="str">
        <f t="shared" si="1"/>
        <v/>
      </c>
      <c r="AI33" s="2"/>
      <c r="AJ33" t="str">
        <f t="shared" si="2"/>
        <v/>
      </c>
      <c r="AK33" t="str">
        <f t="shared" si="3"/>
        <v/>
      </c>
      <c r="AL33" t="str">
        <f t="shared" si="4"/>
        <v/>
      </c>
      <c r="AM33" t="str">
        <f t="shared" si="5"/>
        <v/>
      </c>
      <c r="AN33" t="str">
        <f t="shared" si="6"/>
        <v/>
      </c>
      <c r="AO33" t="str">
        <f t="shared" si="7"/>
        <v/>
      </c>
      <c r="AP33" t="str">
        <f t="shared" si="8"/>
        <v/>
      </c>
      <c r="AQ33" t="str">
        <f t="shared" si="9"/>
        <v/>
      </c>
      <c r="AR33" t="str">
        <f t="shared" si="10"/>
        <v/>
      </c>
      <c r="AS33" t="str">
        <f t="shared" si="11"/>
        <v/>
      </c>
      <c r="AT33" t="str">
        <f t="shared" si="12"/>
        <v/>
      </c>
      <c r="AU33" t="str">
        <f t="shared" si="13"/>
        <v/>
      </c>
    </row>
    <row r="34" spans="1:47">
      <c r="A34" s="22">
        <f t="shared" si="14"/>
        <v>26</v>
      </c>
      <c r="B34" s="51"/>
      <c r="C34" s="57"/>
      <c r="D34" s="179"/>
      <c r="E34" s="49"/>
      <c r="F34" s="80" t="str">
        <f>IF(B34="","",VLOOKUP(B34,中学校名!$B$3:$D$120,2,TRUE))</f>
        <v/>
      </c>
      <c r="G34" s="202" t="str">
        <f t="shared" si="15"/>
        <v/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183" t="str">
        <f>IF($B34="","",IF(ISERROR(MATCH($B34,リレー中女申込!$Q$14:$Q$255,0)),"","○"))</f>
        <v/>
      </c>
      <c r="AE34" s="68" t="str">
        <f>IF(ISERROR(MATCH($B34,リレー中女申込!$Q$14:$Q$205,0)),"",VLOOKUP(MATCH($B34,リレー中女申込!$Q$14:$Q$205,0),リレー中女申込!$N$14:$V$205,9))</f>
        <v/>
      </c>
      <c r="AG34" s="121" t="str">
        <f t="shared" si="1"/>
        <v/>
      </c>
      <c r="AI34" s="2"/>
      <c r="AJ34" t="str">
        <f t="shared" si="2"/>
        <v/>
      </c>
      <c r="AK34" t="str">
        <f t="shared" si="3"/>
        <v/>
      </c>
      <c r="AL34" t="str">
        <f t="shared" si="4"/>
        <v/>
      </c>
      <c r="AM34" t="str">
        <f t="shared" si="5"/>
        <v/>
      </c>
      <c r="AN34" t="str">
        <f t="shared" si="6"/>
        <v/>
      </c>
      <c r="AO34" t="str">
        <f t="shared" si="7"/>
        <v/>
      </c>
      <c r="AP34" t="str">
        <f t="shared" si="8"/>
        <v/>
      </c>
      <c r="AQ34" t="str">
        <f t="shared" si="9"/>
        <v/>
      </c>
      <c r="AR34" t="str">
        <f t="shared" si="10"/>
        <v/>
      </c>
      <c r="AS34" t="str">
        <f t="shared" si="11"/>
        <v/>
      </c>
      <c r="AT34" t="str">
        <f t="shared" si="12"/>
        <v/>
      </c>
      <c r="AU34" t="str">
        <f t="shared" si="13"/>
        <v/>
      </c>
    </row>
    <row r="35" spans="1:47">
      <c r="A35" s="22">
        <f t="shared" si="14"/>
        <v>27</v>
      </c>
      <c r="B35" s="51"/>
      <c r="C35" s="57"/>
      <c r="D35" s="179"/>
      <c r="E35" s="49"/>
      <c r="F35" s="80" t="str">
        <f>IF(B35="","",VLOOKUP(B35,中学校名!$B$3:$D$120,2,TRUE))</f>
        <v/>
      </c>
      <c r="G35" s="202" t="str">
        <f t="shared" si="15"/>
        <v/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183" t="str">
        <f>IF($B35="","",IF(ISERROR(MATCH($B35,リレー中女申込!$Q$14:$Q$255,0)),"","○"))</f>
        <v/>
      </c>
      <c r="AE35" s="68" t="str">
        <f>IF(ISERROR(MATCH($B35,リレー中女申込!$Q$14:$Q$205,0)),"",VLOOKUP(MATCH($B35,リレー中女申込!$Q$14:$Q$205,0),リレー中女申込!$N$14:$V$205,9))</f>
        <v/>
      </c>
      <c r="AG35" s="121" t="str">
        <f t="shared" si="1"/>
        <v/>
      </c>
      <c r="AI35" s="2"/>
      <c r="AJ35" t="str">
        <f t="shared" si="2"/>
        <v/>
      </c>
      <c r="AK35" t="str">
        <f t="shared" si="3"/>
        <v/>
      </c>
      <c r="AL35" t="str">
        <f t="shared" si="4"/>
        <v/>
      </c>
      <c r="AM35" t="str">
        <f t="shared" si="5"/>
        <v/>
      </c>
      <c r="AN35" t="str">
        <f t="shared" si="6"/>
        <v/>
      </c>
      <c r="AO35" t="str">
        <f t="shared" si="7"/>
        <v/>
      </c>
      <c r="AP35" t="str">
        <f t="shared" si="8"/>
        <v/>
      </c>
      <c r="AQ35" t="str">
        <f t="shared" si="9"/>
        <v/>
      </c>
      <c r="AR35" t="str">
        <f t="shared" si="10"/>
        <v/>
      </c>
      <c r="AS35" t="str">
        <f t="shared" si="11"/>
        <v/>
      </c>
      <c r="AT35" t="str">
        <f t="shared" si="12"/>
        <v/>
      </c>
      <c r="AU35" t="str">
        <f t="shared" si="13"/>
        <v/>
      </c>
    </row>
    <row r="36" spans="1:47">
      <c r="A36" s="22">
        <f t="shared" si="14"/>
        <v>28</v>
      </c>
      <c r="B36" s="51"/>
      <c r="C36" s="57"/>
      <c r="D36" s="179"/>
      <c r="E36" s="49"/>
      <c r="F36" s="80" t="str">
        <f>IF(B36="","",VLOOKUP(B36,中学校名!$B$3:$D$120,2,TRUE))</f>
        <v/>
      </c>
      <c r="G36" s="202" t="str">
        <f t="shared" si="15"/>
        <v/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183" t="str">
        <f>IF($B36="","",IF(ISERROR(MATCH($B36,リレー中女申込!$Q$14:$Q$255,0)),"","○"))</f>
        <v/>
      </c>
      <c r="AE36" s="68" t="str">
        <f>IF(ISERROR(MATCH($B36,リレー中女申込!$Q$14:$Q$205,0)),"",VLOOKUP(MATCH($B36,リレー中女申込!$Q$14:$Q$205,0),リレー中女申込!$N$14:$V$205,9))</f>
        <v/>
      </c>
      <c r="AG36" s="121" t="str">
        <f t="shared" si="1"/>
        <v/>
      </c>
      <c r="AI36" s="2"/>
      <c r="AJ36" t="str">
        <f t="shared" si="2"/>
        <v/>
      </c>
      <c r="AK36" t="str">
        <f t="shared" si="3"/>
        <v/>
      </c>
      <c r="AL36" t="str">
        <f t="shared" si="4"/>
        <v/>
      </c>
      <c r="AM36" t="str">
        <f t="shared" si="5"/>
        <v/>
      </c>
      <c r="AN36" t="str">
        <f t="shared" si="6"/>
        <v/>
      </c>
      <c r="AO36" t="str">
        <f t="shared" si="7"/>
        <v/>
      </c>
      <c r="AP36" t="str">
        <f t="shared" si="8"/>
        <v/>
      </c>
      <c r="AQ36" t="str">
        <f t="shared" si="9"/>
        <v/>
      </c>
      <c r="AR36" t="str">
        <f t="shared" si="10"/>
        <v/>
      </c>
      <c r="AS36" t="str">
        <f t="shared" si="11"/>
        <v/>
      </c>
      <c r="AT36" t="str">
        <f t="shared" si="12"/>
        <v/>
      </c>
      <c r="AU36" t="str">
        <f t="shared" si="13"/>
        <v/>
      </c>
    </row>
    <row r="37" spans="1:47">
      <c r="A37" s="22">
        <f t="shared" si="14"/>
        <v>29</v>
      </c>
      <c r="B37" s="51"/>
      <c r="C37" s="57"/>
      <c r="D37" s="179"/>
      <c r="E37" s="49"/>
      <c r="F37" s="80" t="str">
        <f>IF(B37="","",VLOOKUP(B37,中学校名!$B$3:$D$120,2,TRUE))</f>
        <v/>
      </c>
      <c r="G37" s="202" t="str">
        <f t="shared" si="15"/>
        <v/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183" t="str">
        <f>IF($B37="","",IF(ISERROR(MATCH($B37,リレー中女申込!$Q$14:$Q$255,0)),"","○"))</f>
        <v/>
      </c>
      <c r="AE37" s="68" t="str">
        <f>IF(ISERROR(MATCH($B37,リレー中女申込!$Q$14:$Q$205,0)),"",VLOOKUP(MATCH($B37,リレー中女申込!$Q$14:$Q$205,0),リレー中女申込!$N$14:$V$205,9))</f>
        <v/>
      </c>
      <c r="AG37" s="121" t="str">
        <f t="shared" si="1"/>
        <v/>
      </c>
      <c r="AI37" s="2"/>
      <c r="AJ37" t="str">
        <f t="shared" si="2"/>
        <v/>
      </c>
      <c r="AK37" t="str">
        <f t="shared" si="3"/>
        <v/>
      </c>
      <c r="AL37" t="str">
        <f t="shared" si="4"/>
        <v/>
      </c>
      <c r="AM37" t="str">
        <f t="shared" si="5"/>
        <v/>
      </c>
      <c r="AN37" t="str">
        <f t="shared" si="6"/>
        <v/>
      </c>
      <c r="AO37" t="str">
        <f t="shared" si="7"/>
        <v/>
      </c>
      <c r="AP37" t="str">
        <f t="shared" si="8"/>
        <v/>
      </c>
      <c r="AQ37" t="str">
        <f t="shared" si="9"/>
        <v/>
      </c>
      <c r="AR37" t="str">
        <f t="shared" si="10"/>
        <v/>
      </c>
      <c r="AS37" t="str">
        <f t="shared" si="11"/>
        <v/>
      </c>
      <c r="AT37" t="str">
        <f t="shared" si="12"/>
        <v/>
      </c>
      <c r="AU37" t="str">
        <f t="shared" si="13"/>
        <v/>
      </c>
    </row>
    <row r="38" spans="1:47">
      <c r="A38" s="22">
        <f t="shared" si="14"/>
        <v>30</v>
      </c>
      <c r="B38" s="55"/>
      <c r="C38" s="58"/>
      <c r="D38" s="180"/>
      <c r="E38" s="62"/>
      <c r="F38" s="81" t="str">
        <f>IF(B38="","",VLOOKUP(B38,中学校名!$B$3:$D$120,2,TRUE))</f>
        <v/>
      </c>
      <c r="G38" s="205" t="str">
        <f t="shared" si="15"/>
        <v/>
      </c>
      <c r="H38" s="43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184" t="str">
        <f>IF($B38="","",IF(ISERROR(MATCH($B38,リレー中女申込!$Q$14:$Q$255,0)),"","○"))</f>
        <v/>
      </c>
      <c r="AE38" s="77" t="str">
        <f>IF(ISERROR(MATCH($B38,リレー中女申込!$Q$14:$Q$205,0)),"",VLOOKUP(MATCH($B38,リレー中女申込!$Q$14:$Q$205,0),リレー中女申込!$N$14:$V$205,9))</f>
        <v/>
      </c>
      <c r="AG38" s="121" t="str">
        <f t="shared" si="1"/>
        <v/>
      </c>
      <c r="AI38" s="2"/>
      <c r="AJ38" t="str">
        <f t="shared" si="2"/>
        <v/>
      </c>
      <c r="AK38" t="str">
        <f t="shared" si="3"/>
        <v/>
      </c>
      <c r="AL38" t="str">
        <f t="shared" si="4"/>
        <v/>
      </c>
      <c r="AM38" t="str">
        <f t="shared" si="5"/>
        <v/>
      </c>
      <c r="AN38" t="str">
        <f t="shared" si="6"/>
        <v/>
      </c>
      <c r="AO38" t="str">
        <f t="shared" si="7"/>
        <v/>
      </c>
      <c r="AP38" t="str">
        <f t="shared" si="8"/>
        <v/>
      </c>
      <c r="AQ38" t="str">
        <f t="shared" si="9"/>
        <v/>
      </c>
      <c r="AR38" t="str">
        <f t="shared" si="10"/>
        <v/>
      </c>
      <c r="AS38" t="str">
        <f t="shared" si="11"/>
        <v/>
      </c>
      <c r="AT38" t="str">
        <f t="shared" si="12"/>
        <v/>
      </c>
      <c r="AU38" t="str">
        <f t="shared" si="13"/>
        <v/>
      </c>
    </row>
    <row r="39" spans="1:47">
      <c r="A39" s="22">
        <f t="shared" si="14"/>
        <v>31</v>
      </c>
      <c r="B39" s="63"/>
      <c r="C39" s="64"/>
      <c r="D39" s="65"/>
      <c r="E39" s="47"/>
      <c r="F39" s="83" t="str">
        <f>IF(B39="","",VLOOKUP(B39,中学校名!$B$3:$D$120,2,TRUE))</f>
        <v/>
      </c>
      <c r="G39" s="204" t="str">
        <f t="shared" si="15"/>
        <v/>
      </c>
      <c r="H39" s="40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182" t="str">
        <f>IF($B39="","",IF(ISERROR(MATCH($B39,リレー中女申込!$Q$14:$Q$255,0)),"","○"))</f>
        <v/>
      </c>
      <c r="AE39" s="74" t="str">
        <f>IF(ISERROR(MATCH($B39,リレー中女申込!$Q$14:$Q$205,0)),"",VLOOKUP(MATCH($B39,リレー中女申込!$Q$14:$Q$205,0),リレー中女申込!$N$14:$V$205,9))</f>
        <v/>
      </c>
      <c r="AG39" s="121" t="str">
        <f t="shared" si="1"/>
        <v/>
      </c>
      <c r="AI39" s="2"/>
      <c r="AJ39" t="str">
        <f t="shared" si="2"/>
        <v/>
      </c>
      <c r="AK39" t="str">
        <f t="shared" si="3"/>
        <v/>
      </c>
      <c r="AL39" t="str">
        <f t="shared" si="4"/>
        <v/>
      </c>
      <c r="AM39" t="str">
        <f t="shared" si="5"/>
        <v/>
      </c>
      <c r="AN39" t="str">
        <f t="shared" si="6"/>
        <v/>
      </c>
      <c r="AO39" t="str">
        <f t="shared" si="7"/>
        <v/>
      </c>
      <c r="AP39" t="str">
        <f t="shared" si="8"/>
        <v/>
      </c>
      <c r="AQ39" t="str">
        <f t="shared" si="9"/>
        <v/>
      </c>
      <c r="AR39" t="str">
        <f t="shared" si="10"/>
        <v/>
      </c>
      <c r="AS39" t="str">
        <f t="shared" si="11"/>
        <v/>
      </c>
      <c r="AT39" t="str">
        <f t="shared" si="12"/>
        <v/>
      </c>
      <c r="AU39" t="str">
        <f t="shared" si="13"/>
        <v/>
      </c>
    </row>
    <row r="40" spans="1:47">
      <c r="A40" s="22">
        <f t="shared" si="14"/>
        <v>32</v>
      </c>
      <c r="B40" s="51"/>
      <c r="C40" s="57"/>
      <c r="D40" s="50"/>
      <c r="E40" s="49"/>
      <c r="F40" s="80" t="str">
        <f>IF(B40="","",VLOOKUP(B40,中学校名!$B$3:$D$120,2,TRUE))</f>
        <v/>
      </c>
      <c r="G40" s="202" t="str">
        <f t="shared" si="15"/>
        <v/>
      </c>
      <c r="H40" s="4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183" t="str">
        <f>IF($B40="","",IF(ISERROR(MATCH($B40,リレー中女申込!$Q$14:$Q$255,0)),"","○"))</f>
        <v/>
      </c>
      <c r="AE40" s="68" t="str">
        <f>IF(ISERROR(MATCH($B40,リレー中女申込!$Q$14:$Q$205,0)),"",VLOOKUP(MATCH($B40,リレー中女申込!$Q$14:$Q$205,0),リレー中女申込!$N$14:$V$205,9))</f>
        <v/>
      </c>
      <c r="AG40" s="121" t="str">
        <f t="shared" si="1"/>
        <v/>
      </c>
      <c r="AI40" s="2"/>
      <c r="AJ40" t="str">
        <f t="shared" si="2"/>
        <v/>
      </c>
      <c r="AK40" t="str">
        <f t="shared" si="3"/>
        <v/>
      </c>
      <c r="AL40" t="str">
        <f t="shared" si="4"/>
        <v/>
      </c>
      <c r="AM40" t="str">
        <f t="shared" si="5"/>
        <v/>
      </c>
      <c r="AN40" t="str">
        <f t="shared" si="6"/>
        <v/>
      </c>
      <c r="AO40" t="str">
        <f t="shared" si="7"/>
        <v/>
      </c>
      <c r="AP40" t="str">
        <f t="shared" si="8"/>
        <v/>
      </c>
      <c r="AQ40" t="str">
        <f t="shared" ref="AQ40:AQ71" si="16">IF(V40="○","全女走高跳．","")</f>
        <v/>
      </c>
      <c r="AR40" t="str">
        <f t="shared" ref="AR40:AR71" si="17">IF(X40="○","全女走幅跳．","")</f>
        <v/>
      </c>
      <c r="AS40" t="str">
        <f t="shared" ref="AS40:AS71" si="18">IF(Z40="○","全女砲丸投．","")</f>
        <v/>
      </c>
      <c r="AT40" t="str">
        <f t="shared" ref="AT40:AT71" si="19">IF(AB40="○","全女ｼﾞｬﾍﾞﾘｯｸ．","")</f>
        <v/>
      </c>
      <c r="AU40" t="str">
        <f t="shared" ref="AU40:AU71" si="20">IF(AD40="○","全女400mR．","")</f>
        <v/>
      </c>
    </row>
    <row r="41" spans="1:47">
      <c r="A41" s="22">
        <f t="shared" si="14"/>
        <v>33</v>
      </c>
      <c r="B41" s="51"/>
      <c r="C41" s="57"/>
      <c r="D41" s="50"/>
      <c r="E41" s="49"/>
      <c r="F41" s="80" t="str">
        <f>IF(B41="","",VLOOKUP(B41,中学校名!$B$3:$D$120,2,TRUE))</f>
        <v/>
      </c>
      <c r="G41" s="202" t="str">
        <f t="shared" si="15"/>
        <v/>
      </c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183" t="str">
        <f>IF($B41="","",IF(ISERROR(MATCH($B41,リレー中女申込!$Q$14:$Q$255,0)),"","○"))</f>
        <v/>
      </c>
      <c r="AE41" s="68" t="str">
        <f>IF(ISERROR(MATCH($B41,リレー中女申込!$Q$14:$Q$205,0)),"",VLOOKUP(MATCH($B41,リレー中女申込!$Q$14:$Q$205,0),リレー中女申込!$N$14:$V$205,9))</f>
        <v/>
      </c>
      <c r="AG41" s="121" t="str">
        <f t="shared" si="1"/>
        <v/>
      </c>
      <c r="AI41" s="2"/>
      <c r="AJ41" t="str">
        <f t="shared" si="2"/>
        <v/>
      </c>
      <c r="AK41" t="str">
        <f t="shared" si="3"/>
        <v/>
      </c>
      <c r="AL41" t="str">
        <f t="shared" si="4"/>
        <v/>
      </c>
      <c r="AM41" t="str">
        <f t="shared" si="5"/>
        <v/>
      </c>
      <c r="AN41" t="str">
        <f t="shared" si="6"/>
        <v/>
      </c>
      <c r="AO41" t="str">
        <f t="shared" si="7"/>
        <v/>
      </c>
      <c r="AP41" t="str">
        <f t="shared" si="8"/>
        <v/>
      </c>
      <c r="AQ41" t="str">
        <f t="shared" si="16"/>
        <v/>
      </c>
      <c r="AR41" t="str">
        <f t="shared" si="17"/>
        <v/>
      </c>
      <c r="AS41" t="str">
        <f t="shared" si="18"/>
        <v/>
      </c>
      <c r="AT41" t="str">
        <f t="shared" si="19"/>
        <v/>
      </c>
      <c r="AU41" t="str">
        <f t="shared" si="20"/>
        <v/>
      </c>
    </row>
    <row r="42" spans="1:47">
      <c r="A42" s="22">
        <f t="shared" ref="A42:A73" si="21">IF(COUNTIF($C$9:$C$208,C42)&gt;=2,$A$221,A41+1)</f>
        <v>34</v>
      </c>
      <c r="B42" s="63"/>
      <c r="C42" s="64"/>
      <c r="D42" s="65"/>
      <c r="E42" s="66"/>
      <c r="F42" s="83" t="str">
        <f>IF(B42="","",VLOOKUP(B42,中学校名!$B$3:$D$120,2,TRUE))</f>
        <v/>
      </c>
      <c r="G42" s="204" t="str">
        <f t="shared" si="15"/>
        <v/>
      </c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183" t="str">
        <f>IF($B42="","",IF(ISERROR(MATCH($B42,リレー中女申込!$Q$14:$Q$255,0)),"","○"))</f>
        <v/>
      </c>
      <c r="AE42" s="68" t="str">
        <f>IF(ISERROR(MATCH($B42,リレー中女申込!$Q$14:$Q$205,0)),"",VLOOKUP(MATCH($B42,リレー中女申込!$Q$14:$Q$205,0),リレー中女申込!$N$14:$V$205,9))</f>
        <v/>
      </c>
      <c r="AG42" s="121" t="str">
        <f t="shared" si="1"/>
        <v/>
      </c>
      <c r="AI42" s="2"/>
      <c r="AJ42" t="str">
        <f t="shared" si="2"/>
        <v/>
      </c>
      <c r="AK42" t="str">
        <f t="shared" si="3"/>
        <v/>
      </c>
      <c r="AL42" t="str">
        <f t="shared" si="4"/>
        <v/>
      </c>
      <c r="AM42" t="str">
        <f t="shared" si="5"/>
        <v/>
      </c>
      <c r="AN42" t="str">
        <f t="shared" si="6"/>
        <v/>
      </c>
      <c r="AO42" t="str">
        <f t="shared" si="7"/>
        <v/>
      </c>
      <c r="AP42" t="str">
        <f t="shared" si="8"/>
        <v/>
      </c>
      <c r="AQ42" t="str">
        <f t="shared" si="16"/>
        <v/>
      </c>
      <c r="AR42" t="str">
        <f t="shared" si="17"/>
        <v/>
      </c>
      <c r="AS42" t="str">
        <f t="shared" si="18"/>
        <v/>
      </c>
      <c r="AT42" t="str">
        <f t="shared" si="19"/>
        <v/>
      </c>
      <c r="AU42" t="str">
        <f t="shared" si="20"/>
        <v/>
      </c>
    </row>
    <row r="43" spans="1:47">
      <c r="A43" s="22">
        <f t="shared" si="21"/>
        <v>35</v>
      </c>
      <c r="B43" s="51"/>
      <c r="C43" s="57"/>
      <c r="D43" s="50"/>
      <c r="E43" s="49"/>
      <c r="F43" s="80" t="str">
        <f>IF(B43="","",VLOOKUP(B43,中学校名!$B$3:$D$120,2,TRUE))</f>
        <v/>
      </c>
      <c r="G43" s="202" t="str">
        <f t="shared" si="15"/>
        <v/>
      </c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183" t="str">
        <f>IF($B43="","",IF(ISERROR(MATCH($B43,リレー中女申込!$Q$14:$Q$255,0)),"","○"))</f>
        <v/>
      </c>
      <c r="AE43" s="68" t="str">
        <f>IF(ISERROR(MATCH($B43,リレー中女申込!$Q$14:$Q$205,0)),"",VLOOKUP(MATCH($B43,リレー中女申込!$Q$14:$Q$205,0),リレー中女申込!$N$14:$V$205,9))</f>
        <v/>
      </c>
      <c r="AG43" s="121" t="str">
        <f t="shared" si="1"/>
        <v/>
      </c>
      <c r="AI43" s="2"/>
      <c r="AJ43" t="str">
        <f t="shared" si="2"/>
        <v/>
      </c>
      <c r="AK43" t="str">
        <f t="shared" si="3"/>
        <v/>
      </c>
      <c r="AL43" t="str">
        <f t="shared" si="4"/>
        <v/>
      </c>
      <c r="AM43" t="str">
        <f t="shared" si="5"/>
        <v/>
      </c>
      <c r="AN43" t="str">
        <f t="shared" si="6"/>
        <v/>
      </c>
      <c r="AO43" t="str">
        <f t="shared" si="7"/>
        <v/>
      </c>
      <c r="AP43" t="str">
        <f t="shared" si="8"/>
        <v/>
      </c>
      <c r="AQ43" t="str">
        <f t="shared" si="16"/>
        <v/>
      </c>
      <c r="AR43" t="str">
        <f t="shared" si="17"/>
        <v/>
      </c>
      <c r="AS43" t="str">
        <f t="shared" si="18"/>
        <v/>
      </c>
      <c r="AT43" t="str">
        <f t="shared" si="19"/>
        <v/>
      </c>
      <c r="AU43" t="str">
        <f t="shared" si="20"/>
        <v/>
      </c>
    </row>
    <row r="44" spans="1:47">
      <c r="A44" s="22">
        <f t="shared" si="21"/>
        <v>36</v>
      </c>
      <c r="B44" s="51"/>
      <c r="C44" s="57"/>
      <c r="D44" s="50"/>
      <c r="E44" s="49"/>
      <c r="F44" s="80" t="str">
        <f>IF(B44="","",VLOOKUP(B44,中学校名!$B$3:$D$120,2,TRUE))</f>
        <v/>
      </c>
      <c r="G44" s="202" t="str">
        <f t="shared" si="15"/>
        <v/>
      </c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183" t="str">
        <f>IF($B44="","",IF(ISERROR(MATCH($B44,リレー中女申込!$Q$14:$Q$255,0)),"","○"))</f>
        <v/>
      </c>
      <c r="AE44" s="68" t="str">
        <f>IF(ISERROR(MATCH($B44,リレー中女申込!$Q$14:$Q$205,0)),"",VLOOKUP(MATCH($B44,リレー中女申込!$Q$14:$Q$205,0),リレー中女申込!$N$14:$V$205,9))</f>
        <v/>
      </c>
      <c r="AG44" s="121" t="str">
        <f t="shared" si="1"/>
        <v/>
      </c>
      <c r="AI44" s="2"/>
      <c r="AJ44" t="str">
        <f t="shared" si="2"/>
        <v/>
      </c>
      <c r="AK44" t="str">
        <f t="shared" si="3"/>
        <v/>
      </c>
      <c r="AL44" t="str">
        <f t="shared" si="4"/>
        <v/>
      </c>
      <c r="AM44" t="str">
        <f t="shared" si="5"/>
        <v/>
      </c>
      <c r="AN44" t="str">
        <f t="shared" si="6"/>
        <v/>
      </c>
      <c r="AO44" t="str">
        <f t="shared" si="7"/>
        <v/>
      </c>
      <c r="AP44" t="str">
        <f t="shared" si="8"/>
        <v/>
      </c>
      <c r="AQ44" t="str">
        <f t="shared" si="16"/>
        <v/>
      </c>
      <c r="AR44" t="str">
        <f t="shared" si="17"/>
        <v/>
      </c>
      <c r="AS44" t="str">
        <f t="shared" si="18"/>
        <v/>
      </c>
      <c r="AT44" t="str">
        <f t="shared" si="19"/>
        <v/>
      </c>
      <c r="AU44" t="str">
        <f t="shared" si="20"/>
        <v/>
      </c>
    </row>
    <row r="45" spans="1:47">
      <c r="A45" s="22">
        <f t="shared" si="21"/>
        <v>37</v>
      </c>
      <c r="B45" s="51"/>
      <c r="C45" s="64"/>
      <c r="D45" s="50"/>
      <c r="E45" s="49"/>
      <c r="F45" s="80" t="str">
        <f>IF(B45="","",VLOOKUP(B45,中学校名!$B$3:$D$120,2,TRUE))</f>
        <v/>
      </c>
      <c r="G45" s="202" t="str">
        <f t="shared" si="15"/>
        <v/>
      </c>
      <c r="H45" s="42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183" t="str">
        <f>IF($B45="","",IF(ISERROR(MATCH($B45,リレー中女申込!$Q$14:$Q$255,0)),"","○"))</f>
        <v/>
      </c>
      <c r="AE45" s="68" t="str">
        <f>IF(ISERROR(MATCH($B45,リレー中女申込!$Q$14:$Q$205,0)),"",VLOOKUP(MATCH($B45,リレー中女申込!$Q$14:$Q$205,0),リレー中女申込!$N$14:$V$205,9))</f>
        <v/>
      </c>
      <c r="AG45" s="121" t="str">
        <f t="shared" si="1"/>
        <v/>
      </c>
      <c r="AI45" s="2"/>
      <c r="AJ45" t="str">
        <f t="shared" si="2"/>
        <v/>
      </c>
      <c r="AK45" t="str">
        <f t="shared" si="3"/>
        <v/>
      </c>
      <c r="AL45" t="str">
        <f t="shared" si="4"/>
        <v/>
      </c>
      <c r="AM45" t="str">
        <f t="shared" si="5"/>
        <v/>
      </c>
      <c r="AN45" t="str">
        <f t="shared" si="6"/>
        <v/>
      </c>
      <c r="AO45" t="str">
        <f t="shared" si="7"/>
        <v/>
      </c>
      <c r="AP45" t="str">
        <f t="shared" si="8"/>
        <v/>
      </c>
      <c r="AQ45" t="str">
        <f t="shared" si="16"/>
        <v/>
      </c>
      <c r="AR45" t="str">
        <f t="shared" si="17"/>
        <v/>
      </c>
      <c r="AS45" t="str">
        <f t="shared" si="18"/>
        <v/>
      </c>
      <c r="AT45" t="str">
        <f t="shared" si="19"/>
        <v/>
      </c>
      <c r="AU45" t="str">
        <f t="shared" si="20"/>
        <v/>
      </c>
    </row>
    <row r="46" spans="1:47">
      <c r="A46" s="22">
        <f t="shared" si="21"/>
        <v>38</v>
      </c>
      <c r="B46" s="51"/>
      <c r="C46" s="57"/>
      <c r="D46" s="50"/>
      <c r="E46" s="49"/>
      <c r="F46" s="80" t="str">
        <f>IF(B46="","",VLOOKUP(B46,中学校名!$B$3:$D$120,2,TRUE))</f>
        <v/>
      </c>
      <c r="G46" s="202" t="str">
        <f t="shared" si="15"/>
        <v/>
      </c>
      <c r="H46" s="42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183" t="str">
        <f>IF($B46="","",IF(ISERROR(MATCH($B46,リレー中女申込!$Q$14:$Q$255,0)),"","○"))</f>
        <v/>
      </c>
      <c r="AE46" s="68" t="str">
        <f>IF(ISERROR(MATCH($B46,リレー中女申込!$Q$14:$Q$205,0)),"",VLOOKUP(MATCH($B46,リレー中女申込!$Q$14:$Q$205,0),リレー中女申込!$N$14:$V$205,9))</f>
        <v/>
      </c>
      <c r="AG46" s="121" t="str">
        <f t="shared" si="1"/>
        <v/>
      </c>
      <c r="AI46" s="2"/>
      <c r="AJ46" t="str">
        <f t="shared" si="2"/>
        <v/>
      </c>
      <c r="AK46" t="str">
        <f t="shared" si="3"/>
        <v/>
      </c>
      <c r="AL46" t="str">
        <f t="shared" si="4"/>
        <v/>
      </c>
      <c r="AM46" t="str">
        <f t="shared" si="5"/>
        <v/>
      </c>
      <c r="AN46" t="str">
        <f t="shared" si="6"/>
        <v/>
      </c>
      <c r="AO46" t="str">
        <f t="shared" si="7"/>
        <v/>
      </c>
      <c r="AP46" t="str">
        <f t="shared" si="8"/>
        <v/>
      </c>
      <c r="AQ46" t="str">
        <f t="shared" si="16"/>
        <v/>
      </c>
      <c r="AR46" t="str">
        <f t="shared" si="17"/>
        <v/>
      </c>
      <c r="AS46" t="str">
        <f t="shared" si="18"/>
        <v/>
      </c>
      <c r="AT46" t="str">
        <f t="shared" si="19"/>
        <v/>
      </c>
      <c r="AU46" t="str">
        <f t="shared" si="20"/>
        <v/>
      </c>
    </row>
    <row r="47" spans="1:47">
      <c r="A47" s="22">
        <f t="shared" si="21"/>
        <v>39</v>
      </c>
      <c r="B47" s="51"/>
      <c r="C47" s="57"/>
      <c r="D47" s="50"/>
      <c r="E47" s="49"/>
      <c r="F47" s="80" t="str">
        <f>IF(B47="","",VLOOKUP(B47,中学校名!$B$3:$D$120,2,TRUE))</f>
        <v/>
      </c>
      <c r="G47" s="202" t="str">
        <f t="shared" si="15"/>
        <v/>
      </c>
      <c r="H47" s="42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183" t="str">
        <f>IF($B47="","",IF(ISERROR(MATCH($B47,リレー中女申込!$Q$14:$Q$255,0)),"","○"))</f>
        <v/>
      </c>
      <c r="AE47" s="68" t="str">
        <f>IF(ISERROR(MATCH($B47,リレー中女申込!$Q$14:$Q$205,0)),"",VLOOKUP(MATCH($B47,リレー中女申込!$Q$14:$Q$205,0),リレー中女申込!$N$14:$V$205,9))</f>
        <v/>
      </c>
      <c r="AG47" s="121" t="str">
        <f t="shared" si="1"/>
        <v/>
      </c>
      <c r="AI47" s="2"/>
      <c r="AJ47" t="str">
        <f t="shared" si="2"/>
        <v/>
      </c>
      <c r="AK47" t="str">
        <f t="shared" si="3"/>
        <v/>
      </c>
      <c r="AL47" t="str">
        <f t="shared" si="4"/>
        <v/>
      </c>
      <c r="AM47" t="str">
        <f t="shared" si="5"/>
        <v/>
      </c>
      <c r="AN47" t="str">
        <f t="shared" si="6"/>
        <v/>
      </c>
      <c r="AO47" t="str">
        <f t="shared" si="7"/>
        <v/>
      </c>
      <c r="AP47" t="str">
        <f t="shared" si="8"/>
        <v/>
      </c>
      <c r="AQ47" t="str">
        <f t="shared" si="16"/>
        <v/>
      </c>
      <c r="AR47" t="str">
        <f t="shared" si="17"/>
        <v/>
      </c>
      <c r="AS47" t="str">
        <f t="shared" si="18"/>
        <v/>
      </c>
      <c r="AT47" t="str">
        <f t="shared" si="19"/>
        <v/>
      </c>
      <c r="AU47" t="str">
        <f t="shared" si="20"/>
        <v/>
      </c>
    </row>
    <row r="48" spans="1:47">
      <c r="A48" s="22">
        <f t="shared" si="21"/>
        <v>40</v>
      </c>
      <c r="B48" s="51"/>
      <c r="C48" s="57"/>
      <c r="D48" s="50"/>
      <c r="E48" s="49"/>
      <c r="F48" s="81" t="str">
        <f>IF(B48="","",VLOOKUP(B48,中学校名!$B$3:$D$120,2,TRUE))</f>
        <v/>
      </c>
      <c r="G48" s="205" t="str">
        <f t="shared" si="15"/>
        <v/>
      </c>
      <c r="H48" s="7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184" t="str">
        <f>IF($B48="","",IF(ISERROR(MATCH($B48,リレー中女申込!$Q$14:$Q$255,0)),"","○"))</f>
        <v/>
      </c>
      <c r="AE48" s="77" t="str">
        <f>IF(ISERROR(MATCH($B48,リレー中女申込!$Q$14:$Q$205,0)),"",VLOOKUP(MATCH($B48,リレー中女申込!$Q$14:$Q$205,0),リレー中女申込!$N$14:$V$205,9))</f>
        <v/>
      </c>
      <c r="AG48" s="121" t="str">
        <f t="shared" si="1"/>
        <v/>
      </c>
      <c r="AI48" s="2"/>
      <c r="AJ48" t="str">
        <f t="shared" si="2"/>
        <v/>
      </c>
      <c r="AK48" t="str">
        <f t="shared" si="3"/>
        <v/>
      </c>
      <c r="AL48" t="str">
        <f t="shared" si="4"/>
        <v/>
      </c>
      <c r="AM48" t="str">
        <f t="shared" si="5"/>
        <v/>
      </c>
      <c r="AN48" t="str">
        <f t="shared" si="6"/>
        <v/>
      </c>
      <c r="AO48" t="str">
        <f t="shared" si="7"/>
        <v/>
      </c>
      <c r="AP48" t="str">
        <f t="shared" si="8"/>
        <v/>
      </c>
      <c r="AQ48" t="str">
        <f t="shared" si="16"/>
        <v/>
      </c>
      <c r="AR48" t="str">
        <f t="shared" si="17"/>
        <v/>
      </c>
      <c r="AS48" t="str">
        <f t="shared" si="18"/>
        <v/>
      </c>
      <c r="AT48" t="str">
        <f t="shared" si="19"/>
        <v/>
      </c>
      <c r="AU48" t="str">
        <f t="shared" si="20"/>
        <v/>
      </c>
    </row>
    <row r="49" spans="1:47">
      <c r="A49" s="22">
        <f t="shared" si="21"/>
        <v>41</v>
      </c>
      <c r="B49" s="54"/>
      <c r="C49" s="56"/>
      <c r="D49" s="48"/>
      <c r="E49" s="47"/>
      <c r="F49" s="79" t="str">
        <f>IF(B49="","",VLOOKUP(B49,中学校名!$B$3:$D$120,2,TRUE))</f>
        <v/>
      </c>
      <c r="G49" s="201" t="str">
        <f t="shared" si="15"/>
        <v/>
      </c>
      <c r="H49" s="43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182" t="str">
        <f>IF($B49="","",IF(ISERROR(MATCH($B49,リレー中女申込!$Q$14:$Q$255,0)),"","○"))</f>
        <v/>
      </c>
      <c r="AE49" s="67" t="str">
        <f>IF(ISERROR(MATCH($B49,リレー中女申込!$Q$14:$Q$205,0)),"",VLOOKUP(MATCH($B49,リレー中女申込!$Q$14:$Q$205,0),リレー中女申込!$N$14:$V$205,9))</f>
        <v/>
      </c>
      <c r="AG49" s="121" t="str">
        <f t="shared" si="1"/>
        <v/>
      </c>
      <c r="AI49" s="2"/>
      <c r="AJ49" t="str">
        <f t="shared" si="2"/>
        <v/>
      </c>
      <c r="AK49" t="str">
        <f t="shared" si="3"/>
        <v/>
      </c>
      <c r="AL49" t="str">
        <f t="shared" si="4"/>
        <v/>
      </c>
      <c r="AM49" t="str">
        <f t="shared" si="5"/>
        <v/>
      </c>
      <c r="AN49" t="str">
        <f t="shared" si="6"/>
        <v/>
      </c>
      <c r="AO49" t="str">
        <f t="shared" si="7"/>
        <v/>
      </c>
      <c r="AP49" t="str">
        <f t="shared" si="8"/>
        <v/>
      </c>
      <c r="AQ49" t="str">
        <f t="shared" si="16"/>
        <v/>
      </c>
      <c r="AR49" t="str">
        <f t="shared" si="17"/>
        <v/>
      </c>
      <c r="AS49" t="str">
        <f t="shared" si="18"/>
        <v/>
      </c>
      <c r="AT49" t="str">
        <f t="shared" si="19"/>
        <v/>
      </c>
      <c r="AU49" t="str">
        <f t="shared" si="20"/>
        <v/>
      </c>
    </row>
    <row r="50" spans="1:47">
      <c r="A50" s="22">
        <f t="shared" si="21"/>
        <v>42</v>
      </c>
      <c r="B50" s="51"/>
      <c r="C50" s="57"/>
      <c r="D50" s="50"/>
      <c r="E50" s="49"/>
      <c r="F50" s="80" t="str">
        <f>IF(B50="","",VLOOKUP(B50,中学校名!$B$3:$D$120,2,TRUE))</f>
        <v/>
      </c>
      <c r="G50" s="202" t="str">
        <f t="shared" si="15"/>
        <v/>
      </c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183" t="str">
        <f>IF($B50="","",IF(ISERROR(MATCH($B50,リレー中女申込!$Q$14:$Q$255,0)),"","○"))</f>
        <v/>
      </c>
      <c r="AE50" s="68" t="str">
        <f>IF(ISERROR(MATCH($B50,リレー中女申込!$Q$14:$Q$205,0)),"",VLOOKUP(MATCH($B50,リレー中女申込!$Q$14:$Q$205,0),リレー中女申込!$N$14:$V$205,9))</f>
        <v/>
      </c>
      <c r="AG50" s="121" t="str">
        <f t="shared" si="1"/>
        <v/>
      </c>
      <c r="AI50" s="2"/>
      <c r="AJ50" t="str">
        <f t="shared" si="2"/>
        <v/>
      </c>
      <c r="AK50" t="str">
        <f t="shared" si="3"/>
        <v/>
      </c>
      <c r="AL50" t="str">
        <f t="shared" si="4"/>
        <v/>
      </c>
      <c r="AM50" t="str">
        <f t="shared" si="5"/>
        <v/>
      </c>
      <c r="AN50" t="str">
        <f t="shared" si="6"/>
        <v/>
      </c>
      <c r="AO50" t="str">
        <f t="shared" si="7"/>
        <v/>
      </c>
      <c r="AP50" t="str">
        <f t="shared" si="8"/>
        <v/>
      </c>
      <c r="AQ50" t="str">
        <f t="shared" si="16"/>
        <v/>
      </c>
      <c r="AR50" t="str">
        <f t="shared" si="17"/>
        <v/>
      </c>
      <c r="AS50" t="str">
        <f t="shared" si="18"/>
        <v/>
      </c>
      <c r="AT50" t="str">
        <f t="shared" si="19"/>
        <v/>
      </c>
      <c r="AU50" t="str">
        <f t="shared" si="20"/>
        <v/>
      </c>
    </row>
    <row r="51" spans="1:47">
      <c r="A51" s="22">
        <f t="shared" si="21"/>
        <v>43</v>
      </c>
      <c r="B51" s="51"/>
      <c r="C51" s="57"/>
      <c r="D51" s="50"/>
      <c r="E51" s="49"/>
      <c r="F51" s="80" t="str">
        <f>IF(B51="","",VLOOKUP(B51,中学校名!$B$3:$D$120,2,TRUE))</f>
        <v/>
      </c>
      <c r="G51" s="202" t="str">
        <f t="shared" si="15"/>
        <v/>
      </c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183" t="str">
        <f>IF($B51="","",IF(ISERROR(MATCH($B51,リレー中女申込!$Q$14:$Q$255,0)),"","○"))</f>
        <v/>
      </c>
      <c r="AE51" s="68" t="str">
        <f>IF(ISERROR(MATCH($B51,リレー中女申込!$Q$14:$Q$205,0)),"",VLOOKUP(MATCH($B51,リレー中女申込!$Q$14:$Q$205,0),リレー中女申込!$N$14:$V$205,9))</f>
        <v/>
      </c>
      <c r="AG51" s="121" t="str">
        <f t="shared" si="1"/>
        <v/>
      </c>
      <c r="AI51" s="2"/>
      <c r="AJ51" t="str">
        <f t="shared" si="2"/>
        <v/>
      </c>
      <c r="AK51" t="str">
        <f t="shared" si="3"/>
        <v/>
      </c>
      <c r="AL51" t="str">
        <f t="shared" si="4"/>
        <v/>
      </c>
      <c r="AM51" t="str">
        <f t="shared" si="5"/>
        <v/>
      </c>
      <c r="AN51" t="str">
        <f t="shared" si="6"/>
        <v/>
      </c>
      <c r="AO51" t="str">
        <f t="shared" si="7"/>
        <v/>
      </c>
      <c r="AP51" t="str">
        <f t="shared" si="8"/>
        <v/>
      </c>
      <c r="AQ51" t="str">
        <f t="shared" si="16"/>
        <v/>
      </c>
      <c r="AR51" t="str">
        <f t="shared" si="17"/>
        <v/>
      </c>
      <c r="AS51" t="str">
        <f t="shared" si="18"/>
        <v/>
      </c>
      <c r="AT51" t="str">
        <f t="shared" si="19"/>
        <v/>
      </c>
      <c r="AU51" t="str">
        <f t="shared" si="20"/>
        <v/>
      </c>
    </row>
    <row r="52" spans="1:47">
      <c r="A52" s="22">
        <f t="shared" si="21"/>
        <v>44</v>
      </c>
      <c r="B52" s="51"/>
      <c r="C52" s="57"/>
      <c r="D52" s="50"/>
      <c r="E52" s="49"/>
      <c r="F52" s="80" t="str">
        <f>IF(B52="","",VLOOKUP(B52,中学校名!$B$3:$D$120,2,TRUE))</f>
        <v/>
      </c>
      <c r="G52" s="202" t="str">
        <f t="shared" si="15"/>
        <v/>
      </c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183" t="str">
        <f>IF($B52="","",IF(ISERROR(MATCH($B52,リレー中女申込!$Q$14:$Q$255,0)),"","○"))</f>
        <v/>
      </c>
      <c r="AE52" s="68" t="str">
        <f>IF(ISERROR(MATCH($B52,リレー中女申込!$Q$14:$Q$205,0)),"",VLOOKUP(MATCH($B52,リレー中女申込!$Q$14:$Q$205,0),リレー中女申込!$N$14:$V$205,9))</f>
        <v/>
      </c>
      <c r="AG52" s="121" t="str">
        <f t="shared" si="1"/>
        <v/>
      </c>
      <c r="AI52" s="2"/>
      <c r="AJ52" t="str">
        <f t="shared" si="2"/>
        <v/>
      </c>
      <c r="AK52" t="str">
        <f t="shared" si="3"/>
        <v/>
      </c>
      <c r="AL52" t="str">
        <f t="shared" si="4"/>
        <v/>
      </c>
      <c r="AM52" t="str">
        <f t="shared" si="5"/>
        <v/>
      </c>
      <c r="AN52" t="str">
        <f t="shared" si="6"/>
        <v/>
      </c>
      <c r="AO52" t="str">
        <f t="shared" si="7"/>
        <v/>
      </c>
      <c r="AP52" t="str">
        <f t="shared" si="8"/>
        <v/>
      </c>
      <c r="AQ52" t="str">
        <f t="shared" si="16"/>
        <v/>
      </c>
      <c r="AR52" t="str">
        <f t="shared" si="17"/>
        <v/>
      </c>
      <c r="AS52" t="str">
        <f t="shared" si="18"/>
        <v/>
      </c>
      <c r="AT52" t="str">
        <f t="shared" si="19"/>
        <v/>
      </c>
      <c r="AU52" t="str">
        <f t="shared" si="20"/>
        <v/>
      </c>
    </row>
    <row r="53" spans="1:47">
      <c r="A53" s="22">
        <f t="shared" si="21"/>
        <v>45</v>
      </c>
      <c r="B53" s="51"/>
      <c r="C53" s="57"/>
      <c r="D53" s="50"/>
      <c r="E53" s="49"/>
      <c r="F53" s="80" t="str">
        <f>IF(B53="","",VLOOKUP(B53,中学校名!$B$3:$D$120,2,TRUE))</f>
        <v/>
      </c>
      <c r="G53" s="202" t="str">
        <f t="shared" si="15"/>
        <v/>
      </c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183" t="str">
        <f>IF($B53="","",IF(ISERROR(MATCH($B53,リレー中女申込!$Q$14:$Q$255,0)),"","○"))</f>
        <v/>
      </c>
      <c r="AE53" s="68" t="str">
        <f>IF(ISERROR(MATCH($B53,リレー中女申込!$Q$14:$Q$205,0)),"",VLOOKUP(MATCH($B53,リレー中女申込!$Q$14:$Q$205,0),リレー中女申込!$N$14:$V$205,9))</f>
        <v/>
      </c>
      <c r="AG53" s="121" t="str">
        <f t="shared" si="1"/>
        <v/>
      </c>
      <c r="AI53" s="2"/>
      <c r="AJ53" t="str">
        <f t="shared" si="2"/>
        <v/>
      </c>
      <c r="AK53" t="str">
        <f t="shared" si="3"/>
        <v/>
      </c>
      <c r="AL53" t="str">
        <f t="shared" si="4"/>
        <v/>
      </c>
      <c r="AM53" t="str">
        <f t="shared" si="5"/>
        <v/>
      </c>
      <c r="AN53" t="str">
        <f t="shared" si="6"/>
        <v/>
      </c>
      <c r="AO53" t="str">
        <f t="shared" si="7"/>
        <v/>
      </c>
      <c r="AP53" t="str">
        <f t="shared" si="8"/>
        <v/>
      </c>
      <c r="AQ53" t="str">
        <f t="shared" si="16"/>
        <v/>
      </c>
      <c r="AR53" t="str">
        <f t="shared" si="17"/>
        <v/>
      </c>
      <c r="AS53" t="str">
        <f t="shared" si="18"/>
        <v/>
      </c>
      <c r="AT53" t="str">
        <f t="shared" si="19"/>
        <v/>
      </c>
      <c r="AU53" t="str">
        <f t="shared" si="20"/>
        <v/>
      </c>
    </row>
    <row r="54" spans="1:47">
      <c r="A54" s="22">
        <f t="shared" si="21"/>
        <v>46</v>
      </c>
      <c r="B54" s="51"/>
      <c r="C54" s="57"/>
      <c r="D54" s="50"/>
      <c r="E54" s="49"/>
      <c r="F54" s="80" t="str">
        <f>IF(B54="","",VLOOKUP(B54,中学校名!$B$3:$D$120,2,TRUE))</f>
        <v/>
      </c>
      <c r="G54" s="202" t="str">
        <f t="shared" si="15"/>
        <v/>
      </c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183" t="str">
        <f>IF($B54="","",IF(ISERROR(MATCH($B54,リレー中女申込!$Q$14:$Q$255,0)),"","○"))</f>
        <v/>
      </c>
      <c r="AE54" s="68" t="str">
        <f>IF(ISERROR(MATCH($B54,リレー中女申込!$Q$14:$Q$205,0)),"",VLOOKUP(MATCH($B54,リレー中女申込!$Q$14:$Q$205,0),リレー中女申込!$N$14:$V$205,9))</f>
        <v/>
      </c>
      <c r="AG54" s="121" t="str">
        <f t="shared" si="1"/>
        <v/>
      </c>
      <c r="AI54" s="2"/>
      <c r="AJ54" t="str">
        <f t="shared" si="2"/>
        <v/>
      </c>
      <c r="AK54" t="str">
        <f t="shared" si="3"/>
        <v/>
      </c>
      <c r="AL54" t="str">
        <f t="shared" si="4"/>
        <v/>
      </c>
      <c r="AM54" t="str">
        <f t="shared" si="5"/>
        <v/>
      </c>
      <c r="AN54" t="str">
        <f t="shared" si="6"/>
        <v/>
      </c>
      <c r="AO54" t="str">
        <f t="shared" si="7"/>
        <v/>
      </c>
      <c r="AP54" t="str">
        <f t="shared" si="8"/>
        <v/>
      </c>
      <c r="AQ54" t="str">
        <f t="shared" si="16"/>
        <v/>
      </c>
      <c r="AR54" t="str">
        <f t="shared" si="17"/>
        <v/>
      </c>
      <c r="AS54" t="str">
        <f t="shared" si="18"/>
        <v/>
      </c>
      <c r="AT54" t="str">
        <f t="shared" si="19"/>
        <v/>
      </c>
      <c r="AU54" t="str">
        <f t="shared" si="20"/>
        <v/>
      </c>
    </row>
    <row r="55" spans="1:47">
      <c r="A55" s="22">
        <f t="shared" si="21"/>
        <v>47</v>
      </c>
      <c r="B55" s="51"/>
      <c r="C55" s="57"/>
      <c r="D55" s="50"/>
      <c r="E55" s="49"/>
      <c r="F55" s="80" t="str">
        <f>IF(B55="","",VLOOKUP(B55,中学校名!$B$3:$D$120,2,TRUE))</f>
        <v/>
      </c>
      <c r="G55" s="202" t="str">
        <f t="shared" si="15"/>
        <v/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4"/>
      <c r="V55" s="43"/>
      <c r="W55" s="43"/>
      <c r="X55" s="43"/>
      <c r="Y55" s="43"/>
      <c r="Z55" s="43"/>
      <c r="AA55" s="43"/>
      <c r="AB55" s="43"/>
      <c r="AC55" s="43"/>
      <c r="AD55" s="68" t="str">
        <f>IF($B55="","",IF(ISERROR(MATCH($B55,リレー中女申込!$Q$14:$Q$255,0)),"","○"))</f>
        <v/>
      </c>
      <c r="AE55" s="68" t="str">
        <f>IF(ISERROR(MATCH($B55,リレー中女申込!$Q$14:$Q$205,0)),"",VLOOKUP(MATCH($B55,リレー中女申込!$Q$14:$Q$205,0),リレー中女申込!$N$14:$V$205,9))</f>
        <v/>
      </c>
      <c r="AG55" s="121" t="str">
        <f t="shared" si="1"/>
        <v/>
      </c>
      <c r="AI55" s="2"/>
      <c r="AJ55" t="str">
        <f t="shared" si="2"/>
        <v/>
      </c>
      <c r="AK55" t="str">
        <f t="shared" si="3"/>
        <v/>
      </c>
      <c r="AL55" t="str">
        <f t="shared" si="4"/>
        <v/>
      </c>
      <c r="AM55" t="str">
        <f t="shared" si="5"/>
        <v/>
      </c>
      <c r="AN55" t="str">
        <f t="shared" si="6"/>
        <v/>
      </c>
      <c r="AO55" t="str">
        <f t="shared" si="7"/>
        <v/>
      </c>
      <c r="AP55" t="str">
        <f t="shared" si="8"/>
        <v/>
      </c>
      <c r="AQ55" t="str">
        <f t="shared" si="16"/>
        <v/>
      </c>
      <c r="AR55" t="str">
        <f t="shared" si="17"/>
        <v/>
      </c>
      <c r="AS55" t="str">
        <f t="shared" si="18"/>
        <v/>
      </c>
      <c r="AT55" t="str">
        <f t="shared" si="19"/>
        <v/>
      </c>
      <c r="AU55" t="str">
        <f t="shared" si="20"/>
        <v/>
      </c>
    </row>
    <row r="56" spans="1:47">
      <c r="A56" s="22">
        <f t="shared" si="21"/>
        <v>48</v>
      </c>
      <c r="B56" s="51"/>
      <c r="C56" s="57"/>
      <c r="D56" s="50"/>
      <c r="E56" s="49"/>
      <c r="F56" s="80" t="str">
        <f>IF(B56="","",VLOOKUP(B56,中学校名!$B$3:$D$120,2,TRUE))</f>
        <v/>
      </c>
      <c r="G56" s="202" t="str">
        <f t="shared" si="15"/>
        <v/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68" t="str">
        <f>IF($B56="","",IF(ISERROR(MATCH($B56,リレー中女申込!$Q$14:$Q$255,0)),"","○"))</f>
        <v/>
      </c>
      <c r="AE56" s="68" t="str">
        <f>IF(ISERROR(MATCH($B56,リレー中女申込!$Q$14:$Q$205,0)),"",VLOOKUP(MATCH($B56,リレー中女申込!$Q$14:$Q$205,0),リレー中女申込!$N$14:$V$205,9))</f>
        <v/>
      </c>
      <c r="AG56" s="121" t="str">
        <f t="shared" si="1"/>
        <v/>
      </c>
      <c r="AI56" s="2"/>
      <c r="AJ56" t="str">
        <f t="shared" si="2"/>
        <v/>
      </c>
      <c r="AK56" t="str">
        <f t="shared" si="3"/>
        <v/>
      </c>
      <c r="AL56" t="str">
        <f t="shared" si="4"/>
        <v/>
      </c>
      <c r="AM56" t="str">
        <f t="shared" si="5"/>
        <v/>
      </c>
      <c r="AN56" t="str">
        <f t="shared" si="6"/>
        <v/>
      </c>
      <c r="AO56" t="str">
        <f t="shared" si="7"/>
        <v/>
      </c>
      <c r="AP56" t="str">
        <f t="shared" si="8"/>
        <v/>
      </c>
      <c r="AQ56" t="str">
        <f t="shared" si="16"/>
        <v/>
      </c>
      <c r="AR56" t="str">
        <f t="shared" si="17"/>
        <v/>
      </c>
      <c r="AS56" t="str">
        <f t="shared" si="18"/>
        <v/>
      </c>
      <c r="AT56" t="str">
        <f t="shared" si="19"/>
        <v/>
      </c>
      <c r="AU56" t="str">
        <f t="shared" si="20"/>
        <v/>
      </c>
    </row>
    <row r="57" spans="1:47">
      <c r="A57" s="22">
        <f t="shared" si="21"/>
        <v>49</v>
      </c>
      <c r="B57" s="51"/>
      <c r="C57" s="57"/>
      <c r="D57" s="50"/>
      <c r="E57" s="49"/>
      <c r="F57" s="80" t="str">
        <f>IF(B57="","",VLOOKUP(B57,中学校名!$B$3:$D$120,2,TRUE))</f>
        <v/>
      </c>
      <c r="G57" s="202" t="str">
        <f t="shared" si="15"/>
        <v/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68" t="str">
        <f>IF($B57="","",IF(ISERROR(MATCH($B57,リレー中女申込!$Q$14:$Q$255,0)),"","○"))</f>
        <v/>
      </c>
      <c r="AE57" s="68" t="str">
        <f>IF(ISERROR(MATCH($B57,リレー中女申込!$Q$14:$Q$205,0)),"",VLOOKUP(MATCH($B57,リレー中女申込!$Q$14:$Q$205,0),リレー中女申込!$N$14:$V$205,9))</f>
        <v/>
      </c>
      <c r="AG57" s="121" t="str">
        <f t="shared" si="1"/>
        <v/>
      </c>
      <c r="AI57" s="2"/>
      <c r="AJ57" t="str">
        <f t="shared" si="2"/>
        <v/>
      </c>
      <c r="AK57" t="str">
        <f t="shared" si="3"/>
        <v/>
      </c>
      <c r="AL57" t="str">
        <f t="shared" si="4"/>
        <v/>
      </c>
      <c r="AM57" t="str">
        <f t="shared" si="5"/>
        <v/>
      </c>
      <c r="AN57" t="str">
        <f t="shared" si="6"/>
        <v/>
      </c>
      <c r="AO57" t="str">
        <f t="shared" si="7"/>
        <v/>
      </c>
      <c r="AP57" t="str">
        <f t="shared" si="8"/>
        <v/>
      </c>
      <c r="AQ57" t="str">
        <f t="shared" si="16"/>
        <v/>
      </c>
      <c r="AR57" t="str">
        <f t="shared" si="17"/>
        <v/>
      </c>
      <c r="AS57" t="str">
        <f t="shared" si="18"/>
        <v/>
      </c>
      <c r="AT57" t="str">
        <f t="shared" si="19"/>
        <v/>
      </c>
      <c r="AU57" t="str">
        <f t="shared" si="20"/>
        <v/>
      </c>
    </row>
    <row r="58" spans="1:47">
      <c r="A58" s="22">
        <f t="shared" si="21"/>
        <v>50</v>
      </c>
      <c r="B58" s="55"/>
      <c r="C58" s="58"/>
      <c r="D58" s="53"/>
      <c r="E58" s="52"/>
      <c r="F58" s="81" t="str">
        <f>IF(B58="","",VLOOKUP(B58,中学校名!$B$3:$D$120,2,TRUE))</f>
        <v/>
      </c>
      <c r="G58" s="205" t="str">
        <f t="shared" si="15"/>
        <v/>
      </c>
      <c r="H58" s="43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7" t="str">
        <f>IF($B58="","",IF(ISERROR(MATCH($B58,リレー中女申込!$Q$14:$Q$255,0)),"","○"))</f>
        <v/>
      </c>
      <c r="AE58" s="77" t="str">
        <f>IF(ISERROR(MATCH($B58,リレー中女申込!$Q$14:$Q$205,0)),"",VLOOKUP(MATCH($B58,リレー中女申込!$Q$14:$Q$205,0),リレー中女申込!$N$14:$V$205,9))</f>
        <v/>
      </c>
      <c r="AG58" s="121" t="str">
        <f t="shared" si="1"/>
        <v/>
      </c>
      <c r="AI58" s="2"/>
      <c r="AJ58" t="str">
        <f t="shared" si="2"/>
        <v/>
      </c>
      <c r="AK58" t="str">
        <f t="shared" si="3"/>
        <v/>
      </c>
      <c r="AL58" t="str">
        <f t="shared" si="4"/>
        <v/>
      </c>
      <c r="AM58" t="str">
        <f t="shared" si="5"/>
        <v/>
      </c>
      <c r="AN58" t="str">
        <f t="shared" si="6"/>
        <v/>
      </c>
      <c r="AO58" t="str">
        <f t="shared" si="7"/>
        <v/>
      </c>
      <c r="AP58" t="str">
        <f t="shared" si="8"/>
        <v/>
      </c>
      <c r="AQ58" t="str">
        <f t="shared" si="16"/>
        <v/>
      </c>
      <c r="AR58" t="str">
        <f t="shared" si="17"/>
        <v/>
      </c>
      <c r="AS58" t="str">
        <f t="shared" si="18"/>
        <v/>
      </c>
      <c r="AT58" t="str">
        <f t="shared" si="19"/>
        <v/>
      </c>
      <c r="AU58" t="str">
        <f t="shared" si="20"/>
        <v/>
      </c>
    </row>
    <row r="59" spans="1:47">
      <c r="A59" s="22">
        <f t="shared" si="21"/>
        <v>51</v>
      </c>
      <c r="B59" s="54"/>
      <c r="C59" s="56"/>
      <c r="D59" s="48"/>
      <c r="E59" s="47"/>
      <c r="F59" s="83" t="str">
        <f>IF(B59="","",VLOOKUP(B59,中学校名!$B$3:$D$120,2,TRUE))</f>
        <v/>
      </c>
      <c r="G59" s="204" t="str">
        <f t="shared" si="15"/>
        <v/>
      </c>
      <c r="H59" s="40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4" t="str">
        <f>IF($B59="","",IF(ISERROR(MATCH($B59,リレー中女申込!$Q$14:$Q$255,0)),"","○"))</f>
        <v/>
      </c>
      <c r="AE59" s="74" t="str">
        <f>IF(ISERROR(MATCH($B59,リレー中女申込!$Q$14:$Q$205,0)),"",VLOOKUP(MATCH($B59,リレー中女申込!$Q$14:$Q$205,0),リレー中女申込!$N$14:$V$205,9))</f>
        <v/>
      </c>
      <c r="AG59" s="121" t="str">
        <f t="shared" si="1"/>
        <v/>
      </c>
      <c r="AI59" s="2"/>
      <c r="AJ59" t="str">
        <f t="shared" si="2"/>
        <v/>
      </c>
      <c r="AK59" t="str">
        <f t="shared" si="3"/>
        <v/>
      </c>
      <c r="AL59" t="str">
        <f t="shared" si="4"/>
        <v/>
      </c>
      <c r="AM59" t="str">
        <f t="shared" si="5"/>
        <v/>
      </c>
      <c r="AN59" t="str">
        <f t="shared" si="6"/>
        <v/>
      </c>
      <c r="AO59" t="str">
        <f t="shared" si="7"/>
        <v/>
      </c>
      <c r="AP59" t="str">
        <f t="shared" si="8"/>
        <v/>
      </c>
      <c r="AQ59" t="str">
        <f t="shared" si="16"/>
        <v/>
      </c>
      <c r="AR59" t="str">
        <f t="shared" si="17"/>
        <v/>
      </c>
      <c r="AS59" t="str">
        <f t="shared" si="18"/>
        <v/>
      </c>
      <c r="AT59" t="str">
        <f t="shared" si="19"/>
        <v/>
      </c>
      <c r="AU59" t="str">
        <f t="shared" si="20"/>
        <v/>
      </c>
    </row>
    <row r="60" spans="1:47">
      <c r="A60" s="22">
        <f t="shared" si="21"/>
        <v>52</v>
      </c>
      <c r="B60" s="51"/>
      <c r="C60" s="57"/>
      <c r="D60" s="50"/>
      <c r="E60" s="49"/>
      <c r="F60" s="80" t="str">
        <f>IF(B60="","",VLOOKUP(B60,中学校名!$B$3:$D$120,2,TRUE))</f>
        <v/>
      </c>
      <c r="G60" s="202" t="str">
        <f t="shared" si="15"/>
        <v/>
      </c>
      <c r="H60" s="42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68" t="str">
        <f>IF($B60="","",IF(ISERROR(MATCH($B60,リレー中女申込!$Q$14:$Q$255,0)),"","○"))</f>
        <v/>
      </c>
      <c r="AE60" s="68" t="str">
        <f>IF(ISERROR(MATCH($B60,リレー中女申込!$Q$14:$Q$205,0)),"",VLOOKUP(MATCH($B60,リレー中女申込!$Q$14:$Q$205,0),リレー中女申込!$N$14:$V$205,9))</f>
        <v/>
      </c>
      <c r="AG60" s="121" t="str">
        <f t="shared" si="1"/>
        <v/>
      </c>
      <c r="AI60" s="2"/>
      <c r="AJ60" t="str">
        <f t="shared" si="2"/>
        <v/>
      </c>
      <c r="AK60" t="str">
        <f t="shared" si="3"/>
        <v/>
      </c>
      <c r="AL60" t="str">
        <f t="shared" si="4"/>
        <v/>
      </c>
      <c r="AM60" t="str">
        <f t="shared" si="5"/>
        <v/>
      </c>
      <c r="AN60" t="str">
        <f t="shared" si="6"/>
        <v/>
      </c>
      <c r="AO60" t="str">
        <f t="shared" si="7"/>
        <v/>
      </c>
      <c r="AP60" t="str">
        <f t="shared" si="8"/>
        <v/>
      </c>
      <c r="AQ60" t="str">
        <f t="shared" si="16"/>
        <v/>
      </c>
      <c r="AR60" t="str">
        <f t="shared" si="17"/>
        <v/>
      </c>
      <c r="AS60" t="str">
        <f t="shared" si="18"/>
        <v/>
      </c>
      <c r="AT60" t="str">
        <f t="shared" si="19"/>
        <v/>
      </c>
      <c r="AU60" t="str">
        <f t="shared" si="20"/>
        <v/>
      </c>
    </row>
    <row r="61" spans="1:47">
      <c r="A61" s="22">
        <f t="shared" si="21"/>
        <v>53</v>
      </c>
      <c r="B61" s="51"/>
      <c r="C61" s="57"/>
      <c r="D61" s="50"/>
      <c r="E61" s="49"/>
      <c r="F61" s="80" t="str">
        <f>IF(B61="","",VLOOKUP(B61,中学校名!$B$3:$D$120,2,TRUE))</f>
        <v/>
      </c>
      <c r="G61" s="202" t="str">
        <f t="shared" si="15"/>
        <v/>
      </c>
      <c r="H61" s="42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68" t="str">
        <f>IF($B61="","",IF(ISERROR(MATCH($B61,リレー中女申込!$Q$14:$Q$255,0)),"","○"))</f>
        <v/>
      </c>
      <c r="AE61" s="68" t="str">
        <f>IF(ISERROR(MATCH($B61,リレー中女申込!$Q$14:$Q$205,0)),"",VLOOKUP(MATCH($B61,リレー中女申込!$Q$14:$Q$205,0),リレー中女申込!$N$14:$V$205,9))</f>
        <v/>
      </c>
      <c r="AG61" s="121" t="str">
        <f t="shared" si="1"/>
        <v/>
      </c>
      <c r="AI61" s="2"/>
      <c r="AJ61" t="str">
        <f t="shared" si="2"/>
        <v/>
      </c>
      <c r="AK61" t="str">
        <f t="shared" si="3"/>
        <v/>
      </c>
      <c r="AL61" t="str">
        <f t="shared" si="4"/>
        <v/>
      </c>
      <c r="AM61" t="str">
        <f t="shared" si="5"/>
        <v/>
      </c>
      <c r="AN61" t="str">
        <f t="shared" si="6"/>
        <v/>
      </c>
      <c r="AO61" t="str">
        <f t="shared" si="7"/>
        <v/>
      </c>
      <c r="AP61" t="str">
        <f t="shared" si="8"/>
        <v/>
      </c>
      <c r="AQ61" t="str">
        <f t="shared" si="16"/>
        <v/>
      </c>
      <c r="AR61" t="str">
        <f t="shared" si="17"/>
        <v/>
      </c>
      <c r="AS61" t="str">
        <f t="shared" si="18"/>
        <v/>
      </c>
      <c r="AT61" t="str">
        <f t="shared" si="19"/>
        <v/>
      </c>
      <c r="AU61" t="str">
        <f t="shared" si="20"/>
        <v/>
      </c>
    </row>
    <row r="62" spans="1:47">
      <c r="A62" s="22">
        <f t="shared" si="21"/>
        <v>54</v>
      </c>
      <c r="B62" s="51"/>
      <c r="C62" s="57"/>
      <c r="D62" s="50"/>
      <c r="E62" s="49"/>
      <c r="F62" s="83" t="str">
        <f>IF(B62="","",VLOOKUP(B62,中学校名!$B$3:$D$120,2,TRUE))</f>
        <v/>
      </c>
      <c r="G62" s="204" t="str">
        <f t="shared" si="15"/>
        <v/>
      </c>
      <c r="H62" s="42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4" t="str">
        <f>IF($B62="","",IF(ISERROR(MATCH($B62,リレー中女申込!$Q$14:$Q$255,0)),"","○"))</f>
        <v/>
      </c>
      <c r="AE62" s="74" t="str">
        <f>IF(ISERROR(MATCH($B62,リレー中女申込!$Q$14:$Q$205,0)),"",VLOOKUP(MATCH($B62,リレー中女申込!$Q$14:$Q$205,0),リレー中女申込!$N$14:$V$205,9))</f>
        <v/>
      </c>
      <c r="AG62" s="121" t="str">
        <f t="shared" si="1"/>
        <v/>
      </c>
      <c r="AI62" s="2"/>
      <c r="AJ62" t="str">
        <f t="shared" si="2"/>
        <v/>
      </c>
      <c r="AK62" t="str">
        <f t="shared" si="3"/>
        <v/>
      </c>
      <c r="AL62" t="str">
        <f t="shared" si="4"/>
        <v/>
      </c>
      <c r="AM62" t="str">
        <f t="shared" si="5"/>
        <v/>
      </c>
      <c r="AN62" t="str">
        <f t="shared" si="6"/>
        <v/>
      </c>
      <c r="AO62" t="str">
        <f t="shared" si="7"/>
        <v/>
      </c>
      <c r="AP62" t="str">
        <f t="shared" si="8"/>
        <v/>
      </c>
      <c r="AQ62" t="str">
        <f t="shared" si="16"/>
        <v/>
      </c>
      <c r="AR62" t="str">
        <f t="shared" si="17"/>
        <v/>
      </c>
      <c r="AS62" t="str">
        <f t="shared" si="18"/>
        <v/>
      </c>
      <c r="AT62" t="str">
        <f t="shared" si="19"/>
        <v/>
      </c>
      <c r="AU62" t="str">
        <f t="shared" si="20"/>
        <v/>
      </c>
    </row>
    <row r="63" spans="1:47">
      <c r="A63" s="22">
        <f t="shared" si="21"/>
        <v>55</v>
      </c>
      <c r="B63" s="51"/>
      <c r="C63" s="57"/>
      <c r="D63" s="50"/>
      <c r="E63" s="49"/>
      <c r="F63" s="80" t="str">
        <f>IF(B63="","",VLOOKUP(B63,中学校名!$B$3:$D$120,2,TRUE))</f>
        <v/>
      </c>
      <c r="G63" s="202" t="str">
        <f t="shared" si="15"/>
        <v/>
      </c>
      <c r="H63" s="42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68" t="str">
        <f>IF($B63="","",IF(ISERROR(MATCH($B63,リレー中女申込!$Q$14:$Q$255,0)),"","○"))</f>
        <v/>
      </c>
      <c r="AE63" s="68" t="str">
        <f>IF(ISERROR(MATCH($B63,リレー中女申込!$Q$14:$Q$205,0)),"",VLOOKUP(MATCH($B63,リレー中女申込!$Q$14:$Q$205,0),リレー中女申込!$N$14:$V$205,9))</f>
        <v/>
      </c>
      <c r="AG63" s="121" t="str">
        <f t="shared" si="1"/>
        <v/>
      </c>
      <c r="AI63" s="2"/>
      <c r="AJ63" t="str">
        <f t="shared" si="2"/>
        <v/>
      </c>
      <c r="AK63" t="str">
        <f t="shared" si="3"/>
        <v/>
      </c>
      <c r="AL63" t="str">
        <f t="shared" si="4"/>
        <v/>
      </c>
      <c r="AM63" t="str">
        <f t="shared" si="5"/>
        <v/>
      </c>
      <c r="AN63" t="str">
        <f t="shared" si="6"/>
        <v/>
      </c>
      <c r="AO63" t="str">
        <f t="shared" si="7"/>
        <v/>
      </c>
      <c r="AP63" t="str">
        <f t="shared" si="8"/>
        <v/>
      </c>
      <c r="AQ63" t="str">
        <f t="shared" si="16"/>
        <v/>
      </c>
      <c r="AR63" t="str">
        <f t="shared" si="17"/>
        <v/>
      </c>
      <c r="AS63" t="str">
        <f t="shared" si="18"/>
        <v/>
      </c>
      <c r="AT63" t="str">
        <f t="shared" si="19"/>
        <v/>
      </c>
      <c r="AU63" t="str">
        <f t="shared" si="20"/>
        <v/>
      </c>
    </row>
    <row r="64" spans="1:47">
      <c r="A64" s="22">
        <f t="shared" si="21"/>
        <v>56</v>
      </c>
      <c r="B64" s="51"/>
      <c r="C64" s="57"/>
      <c r="D64" s="50"/>
      <c r="E64" s="49"/>
      <c r="F64" s="80" t="str">
        <f>IF(B64="","",VLOOKUP(B64,中学校名!$B$3:$D$120,2,TRUE))</f>
        <v/>
      </c>
      <c r="G64" s="202" t="str">
        <f t="shared" si="15"/>
        <v/>
      </c>
      <c r="H64" s="42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68" t="str">
        <f>IF($B64="","",IF(ISERROR(MATCH($B64,リレー中女申込!$Q$14:$Q$255,0)),"","○"))</f>
        <v/>
      </c>
      <c r="AE64" s="68" t="str">
        <f>IF(ISERROR(MATCH($B64,リレー中女申込!$Q$14:$Q$205,0)),"",VLOOKUP(MATCH($B64,リレー中女申込!$Q$14:$Q$205,0),リレー中女申込!$N$14:$V$205,9))</f>
        <v/>
      </c>
      <c r="AG64" s="121" t="str">
        <f t="shared" si="1"/>
        <v/>
      </c>
      <c r="AI64" s="2"/>
      <c r="AJ64" t="str">
        <f t="shared" si="2"/>
        <v/>
      </c>
      <c r="AK64" t="str">
        <f t="shared" si="3"/>
        <v/>
      </c>
      <c r="AL64" t="str">
        <f t="shared" si="4"/>
        <v/>
      </c>
      <c r="AM64" t="str">
        <f t="shared" si="5"/>
        <v/>
      </c>
      <c r="AN64" t="str">
        <f t="shared" si="6"/>
        <v/>
      </c>
      <c r="AO64" t="str">
        <f t="shared" si="7"/>
        <v/>
      </c>
      <c r="AP64" t="str">
        <f t="shared" si="8"/>
        <v/>
      </c>
      <c r="AQ64" t="str">
        <f t="shared" si="16"/>
        <v/>
      </c>
      <c r="AR64" t="str">
        <f t="shared" si="17"/>
        <v/>
      </c>
      <c r="AS64" t="str">
        <f t="shared" si="18"/>
        <v/>
      </c>
      <c r="AT64" t="str">
        <f t="shared" si="19"/>
        <v/>
      </c>
      <c r="AU64" t="str">
        <f t="shared" si="20"/>
        <v/>
      </c>
    </row>
    <row r="65" spans="1:47">
      <c r="A65" s="22">
        <f t="shared" si="21"/>
        <v>57</v>
      </c>
      <c r="B65" s="51"/>
      <c r="C65" s="57"/>
      <c r="D65" s="50"/>
      <c r="E65" s="49"/>
      <c r="F65" s="80" t="str">
        <f>IF(B65="","",VLOOKUP(B65,中学校名!$B$3:$D$120,2,TRUE))</f>
        <v/>
      </c>
      <c r="G65" s="202" t="str">
        <f t="shared" si="15"/>
        <v/>
      </c>
      <c r="H65" s="42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68" t="str">
        <f>IF($B65="","",IF(ISERROR(MATCH($B65,リレー中女申込!$Q$14:$Q$255,0)),"","○"))</f>
        <v/>
      </c>
      <c r="AE65" s="68" t="str">
        <f>IF(ISERROR(MATCH($B65,リレー中女申込!$Q$14:$Q$205,0)),"",VLOOKUP(MATCH($B65,リレー中女申込!$Q$14:$Q$205,0),リレー中女申込!$N$14:$V$205,9))</f>
        <v/>
      </c>
      <c r="AG65" s="121" t="str">
        <f t="shared" si="1"/>
        <v/>
      </c>
      <c r="AI65" s="2"/>
      <c r="AJ65" t="str">
        <f t="shared" si="2"/>
        <v/>
      </c>
      <c r="AK65" t="str">
        <f t="shared" si="3"/>
        <v/>
      </c>
      <c r="AL65" t="str">
        <f t="shared" si="4"/>
        <v/>
      </c>
      <c r="AM65" t="str">
        <f t="shared" si="5"/>
        <v/>
      </c>
      <c r="AN65" t="str">
        <f t="shared" si="6"/>
        <v/>
      </c>
      <c r="AO65" t="str">
        <f t="shared" si="7"/>
        <v/>
      </c>
      <c r="AP65" t="str">
        <f t="shared" si="8"/>
        <v/>
      </c>
      <c r="AQ65" t="str">
        <f t="shared" si="16"/>
        <v/>
      </c>
      <c r="AR65" t="str">
        <f t="shared" si="17"/>
        <v/>
      </c>
      <c r="AS65" t="str">
        <f t="shared" si="18"/>
        <v/>
      </c>
      <c r="AT65" t="str">
        <f t="shared" si="19"/>
        <v/>
      </c>
      <c r="AU65" t="str">
        <f t="shared" si="20"/>
        <v/>
      </c>
    </row>
    <row r="66" spans="1:47">
      <c r="A66" s="22">
        <f t="shared" si="21"/>
        <v>58</v>
      </c>
      <c r="B66" s="51"/>
      <c r="C66" s="57"/>
      <c r="D66" s="50"/>
      <c r="E66" s="49"/>
      <c r="F66" s="80" t="str">
        <f>IF(B66="","",VLOOKUP(B66,中学校名!$B$3:$D$120,2,TRUE))</f>
        <v/>
      </c>
      <c r="G66" s="202" t="str">
        <f t="shared" si="15"/>
        <v/>
      </c>
      <c r="H66" s="42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68" t="str">
        <f>IF($B66="","",IF(ISERROR(MATCH($B66,リレー中女申込!$Q$14:$Q$255,0)),"","○"))</f>
        <v/>
      </c>
      <c r="AE66" s="68" t="str">
        <f>IF(ISERROR(MATCH($B66,リレー中女申込!$Q$14:$Q$205,0)),"",VLOOKUP(MATCH($B66,リレー中女申込!$Q$14:$Q$205,0),リレー中女申込!$N$14:$V$205,9))</f>
        <v/>
      </c>
      <c r="AG66" s="121" t="str">
        <f t="shared" si="1"/>
        <v/>
      </c>
      <c r="AI66" s="2"/>
      <c r="AJ66" t="str">
        <f t="shared" si="2"/>
        <v/>
      </c>
      <c r="AK66" t="str">
        <f t="shared" si="3"/>
        <v/>
      </c>
      <c r="AL66" t="str">
        <f t="shared" si="4"/>
        <v/>
      </c>
      <c r="AM66" t="str">
        <f t="shared" si="5"/>
        <v/>
      </c>
      <c r="AN66" t="str">
        <f t="shared" si="6"/>
        <v/>
      </c>
      <c r="AO66" t="str">
        <f t="shared" si="7"/>
        <v/>
      </c>
      <c r="AP66" t="str">
        <f t="shared" si="8"/>
        <v/>
      </c>
      <c r="AQ66" t="str">
        <f t="shared" si="16"/>
        <v/>
      </c>
      <c r="AR66" t="str">
        <f t="shared" si="17"/>
        <v/>
      </c>
      <c r="AS66" t="str">
        <f t="shared" si="18"/>
        <v/>
      </c>
      <c r="AT66" t="str">
        <f t="shared" si="19"/>
        <v/>
      </c>
      <c r="AU66" t="str">
        <f t="shared" si="20"/>
        <v/>
      </c>
    </row>
    <row r="67" spans="1:47">
      <c r="A67" s="22">
        <f t="shared" si="21"/>
        <v>59</v>
      </c>
      <c r="B67" s="51"/>
      <c r="C67" s="57"/>
      <c r="D67" s="50"/>
      <c r="E67" s="49"/>
      <c r="F67" s="80" t="str">
        <f>IF(B67="","",VLOOKUP(B67,中学校名!$B$3:$D$120,2,TRUE))</f>
        <v/>
      </c>
      <c r="G67" s="202" t="str">
        <f t="shared" si="15"/>
        <v/>
      </c>
      <c r="H67" s="42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68" t="str">
        <f>IF($B67="","",IF(ISERROR(MATCH($B67,リレー中女申込!$Q$14:$Q$255,0)),"","○"))</f>
        <v/>
      </c>
      <c r="AE67" s="68" t="str">
        <f>IF(ISERROR(MATCH($B67,リレー中女申込!$Q$14:$Q$205,0)),"",VLOOKUP(MATCH($B67,リレー中女申込!$Q$14:$Q$205,0),リレー中女申込!$N$14:$V$205,9))</f>
        <v/>
      </c>
      <c r="AG67" s="121" t="str">
        <f t="shared" si="1"/>
        <v/>
      </c>
      <c r="AI67" s="2"/>
      <c r="AJ67" t="str">
        <f t="shared" si="2"/>
        <v/>
      </c>
      <c r="AK67" t="str">
        <f t="shared" si="3"/>
        <v/>
      </c>
      <c r="AL67" t="str">
        <f t="shared" si="4"/>
        <v/>
      </c>
      <c r="AM67" t="str">
        <f t="shared" si="5"/>
        <v/>
      </c>
      <c r="AN67" t="str">
        <f t="shared" si="6"/>
        <v/>
      </c>
      <c r="AO67" t="str">
        <f t="shared" si="7"/>
        <v/>
      </c>
      <c r="AP67" t="str">
        <f t="shared" si="8"/>
        <v/>
      </c>
      <c r="AQ67" t="str">
        <f t="shared" si="16"/>
        <v/>
      </c>
      <c r="AR67" t="str">
        <f t="shared" si="17"/>
        <v/>
      </c>
      <c r="AS67" t="str">
        <f t="shared" si="18"/>
        <v/>
      </c>
      <c r="AT67" t="str">
        <f t="shared" si="19"/>
        <v/>
      </c>
      <c r="AU67" t="str">
        <f t="shared" si="20"/>
        <v/>
      </c>
    </row>
    <row r="68" spans="1:47">
      <c r="A68" s="22">
        <f t="shared" si="21"/>
        <v>60</v>
      </c>
      <c r="B68" s="55"/>
      <c r="C68" s="58"/>
      <c r="D68" s="53"/>
      <c r="E68" s="52"/>
      <c r="F68" s="82" t="str">
        <f>IF(B68="","",VLOOKUP(B68,中学校名!$B$3:$D$120,2,TRUE))</f>
        <v/>
      </c>
      <c r="G68" s="203" t="str">
        <f t="shared" si="15"/>
        <v/>
      </c>
      <c r="H68" s="75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1" t="str">
        <f>IF($B68="","",IF(ISERROR(MATCH($B68,リレー中女申込!$Q$14:$Q$255,0)),"","○"))</f>
        <v/>
      </c>
      <c r="AE68" s="71" t="str">
        <f>IF(ISERROR(MATCH($B68,リレー中女申込!$Q$14:$Q$205,0)),"",VLOOKUP(MATCH($B68,リレー中女申込!$Q$14:$Q$205,0),リレー中女申込!$N$14:$V$205,9))</f>
        <v/>
      </c>
      <c r="AG68" s="121" t="str">
        <f t="shared" si="1"/>
        <v/>
      </c>
      <c r="AI68" s="2"/>
      <c r="AJ68" t="str">
        <f t="shared" si="2"/>
        <v/>
      </c>
      <c r="AK68" t="str">
        <f t="shared" si="3"/>
        <v/>
      </c>
      <c r="AL68" t="str">
        <f t="shared" si="4"/>
        <v/>
      </c>
      <c r="AM68" t="str">
        <f t="shared" si="5"/>
        <v/>
      </c>
      <c r="AN68" t="str">
        <f t="shared" si="6"/>
        <v/>
      </c>
      <c r="AO68" t="str">
        <f t="shared" si="7"/>
        <v/>
      </c>
      <c r="AP68" t="str">
        <f t="shared" si="8"/>
        <v/>
      </c>
      <c r="AQ68" t="str">
        <f t="shared" si="16"/>
        <v/>
      </c>
      <c r="AR68" t="str">
        <f t="shared" si="17"/>
        <v/>
      </c>
      <c r="AS68" t="str">
        <f t="shared" si="18"/>
        <v/>
      </c>
      <c r="AT68" t="str">
        <f t="shared" si="19"/>
        <v/>
      </c>
      <c r="AU68" t="str">
        <f t="shared" si="20"/>
        <v/>
      </c>
    </row>
    <row r="69" spans="1:47">
      <c r="A69" s="22">
        <f t="shared" si="21"/>
        <v>61</v>
      </c>
      <c r="B69" s="54"/>
      <c r="C69" s="56"/>
      <c r="D69" s="48"/>
      <c r="E69" s="47"/>
      <c r="F69" s="79" t="str">
        <f>IF(B69="","",VLOOKUP(B69,中学校名!$B$3:$D$120,2,TRUE))</f>
        <v/>
      </c>
      <c r="G69" s="201" t="str">
        <f t="shared" si="15"/>
        <v/>
      </c>
      <c r="H69" s="43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67" t="str">
        <f>IF($B69="","",IF(ISERROR(MATCH($B69,リレー中女申込!$Q$14:$Q$255,0)),"","○"))</f>
        <v/>
      </c>
      <c r="AE69" s="67" t="str">
        <f>IF(ISERROR(MATCH($B69,リレー中女申込!$Q$14:$Q$205,0)),"",VLOOKUP(MATCH($B69,リレー中女申込!$Q$14:$Q$205,0),リレー中女申込!$N$14:$V$205,9))</f>
        <v/>
      </c>
      <c r="AG69" s="121" t="str">
        <f t="shared" si="1"/>
        <v/>
      </c>
      <c r="AI69" s="2"/>
      <c r="AJ69" t="str">
        <f t="shared" si="2"/>
        <v/>
      </c>
      <c r="AK69" t="str">
        <f t="shared" si="3"/>
        <v/>
      </c>
      <c r="AL69" t="str">
        <f t="shared" si="4"/>
        <v/>
      </c>
      <c r="AM69" t="str">
        <f t="shared" si="5"/>
        <v/>
      </c>
      <c r="AN69" t="str">
        <f t="shared" si="6"/>
        <v/>
      </c>
      <c r="AO69" t="str">
        <f t="shared" si="7"/>
        <v/>
      </c>
      <c r="AP69" t="str">
        <f t="shared" si="8"/>
        <v/>
      </c>
      <c r="AQ69" t="str">
        <f t="shared" si="16"/>
        <v/>
      </c>
      <c r="AR69" t="str">
        <f t="shared" si="17"/>
        <v/>
      </c>
      <c r="AS69" t="str">
        <f t="shared" si="18"/>
        <v/>
      </c>
      <c r="AT69" t="str">
        <f t="shared" si="19"/>
        <v/>
      </c>
      <c r="AU69" t="str">
        <f t="shared" si="20"/>
        <v/>
      </c>
    </row>
    <row r="70" spans="1:47">
      <c r="A70" s="22">
        <f t="shared" si="21"/>
        <v>62</v>
      </c>
      <c r="B70" s="51"/>
      <c r="C70" s="57"/>
      <c r="D70" s="50"/>
      <c r="E70" s="49"/>
      <c r="F70" s="80" t="str">
        <f>IF(B70="","",VLOOKUP(B70,中学校名!$B$3:$D$120,2,TRUE))</f>
        <v/>
      </c>
      <c r="G70" s="202" t="str">
        <f t="shared" si="15"/>
        <v/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68" t="str">
        <f>IF($B70="","",IF(ISERROR(MATCH($B70,リレー中女申込!$Q$14:$Q$255,0)),"","○"))</f>
        <v/>
      </c>
      <c r="AE70" s="68" t="str">
        <f>IF(ISERROR(MATCH($B70,リレー中女申込!$Q$14:$Q$205,0)),"",VLOOKUP(MATCH($B70,リレー中女申込!$Q$14:$Q$205,0),リレー中女申込!$N$14:$V$205,9))</f>
        <v/>
      </c>
      <c r="AG70" s="121" t="str">
        <f t="shared" si="1"/>
        <v/>
      </c>
      <c r="AI70" s="2"/>
      <c r="AJ70" t="str">
        <f t="shared" si="2"/>
        <v/>
      </c>
      <c r="AK70" t="str">
        <f t="shared" si="3"/>
        <v/>
      </c>
      <c r="AL70" t="str">
        <f t="shared" si="4"/>
        <v/>
      </c>
      <c r="AM70" t="str">
        <f t="shared" si="5"/>
        <v/>
      </c>
      <c r="AN70" t="str">
        <f t="shared" si="6"/>
        <v/>
      </c>
      <c r="AO70" t="str">
        <f t="shared" si="7"/>
        <v/>
      </c>
      <c r="AP70" t="str">
        <f t="shared" si="8"/>
        <v/>
      </c>
      <c r="AQ70" t="str">
        <f t="shared" si="16"/>
        <v/>
      </c>
      <c r="AR70" t="str">
        <f t="shared" si="17"/>
        <v/>
      </c>
      <c r="AS70" t="str">
        <f t="shared" si="18"/>
        <v/>
      </c>
      <c r="AT70" t="str">
        <f t="shared" si="19"/>
        <v/>
      </c>
      <c r="AU70" t="str">
        <f t="shared" si="20"/>
        <v/>
      </c>
    </row>
    <row r="71" spans="1:47">
      <c r="A71" s="22">
        <f t="shared" si="21"/>
        <v>63</v>
      </c>
      <c r="B71" s="51"/>
      <c r="C71" s="57"/>
      <c r="D71" s="50"/>
      <c r="E71" s="49"/>
      <c r="F71" s="80" t="str">
        <f>IF(B71="","",VLOOKUP(B71,中学校名!$B$3:$D$120,2,TRUE))</f>
        <v/>
      </c>
      <c r="G71" s="202" t="str">
        <f t="shared" si="15"/>
        <v/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68" t="str">
        <f>IF($B71="","",IF(ISERROR(MATCH($B71,リレー中女申込!$Q$14:$Q$255,0)),"","○"))</f>
        <v/>
      </c>
      <c r="AE71" s="68" t="str">
        <f>IF(ISERROR(MATCH($B71,リレー中女申込!$Q$14:$Q$205,0)),"",VLOOKUP(MATCH($B71,リレー中女申込!$Q$14:$Q$205,0),リレー中女申込!$N$14:$V$205,9))</f>
        <v/>
      </c>
      <c r="AG71" s="121" t="str">
        <f t="shared" si="1"/>
        <v/>
      </c>
      <c r="AI71" s="2"/>
      <c r="AJ71" t="str">
        <f t="shared" si="2"/>
        <v/>
      </c>
      <c r="AK71" t="str">
        <f t="shared" si="3"/>
        <v/>
      </c>
      <c r="AL71" t="str">
        <f t="shared" si="4"/>
        <v/>
      </c>
      <c r="AM71" t="str">
        <f t="shared" si="5"/>
        <v/>
      </c>
      <c r="AN71" t="str">
        <f t="shared" si="6"/>
        <v/>
      </c>
      <c r="AO71" t="str">
        <f t="shared" si="7"/>
        <v/>
      </c>
      <c r="AP71" t="str">
        <f t="shared" si="8"/>
        <v/>
      </c>
      <c r="AQ71" t="str">
        <f t="shared" si="16"/>
        <v/>
      </c>
      <c r="AR71" t="str">
        <f t="shared" si="17"/>
        <v/>
      </c>
      <c r="AS71" t="str">
        <f t="shared" si="18"/>
        <v/>
      </c>
      <c r="AT71" t="str">
        <f t="shared" si="19"/>
        <v/>
      </c>
      <c r="AU71" t="str">
        <f t="shared" si="20"/>
        <v/>
      </c>
    </row>
    <row r="72" spans="1:47">
      <c r="A72" s="22">
        <f t="shared" si="21"/>
        <v>64</v>
      </c>
      <c r="B72" s="51"/>
      <c r="C72" s="57"/>
      <c r="D72" s="50"/>
      <c r="E72" s="49"/>
      <c r="F72" s="80" t="str">
        <f>IF(B72="","",VLOOKUP(B72,中学校名!$B$3:$D$120,2,TRUE))</f>
        <v/>
      </c>
      <c r="G72" s="202" t="str">
        <f t="shared" si="15"/>
        <v/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68" t="str">
        <f>IF($B72="","",IF(ISERROR(MATCH($B72,リレー中女申込!$Q$14:$Q$255,0)),"","○"))</f>
        <v/>
      </c>
      <c r="AE72" s="68" t="str">
        <f>IF(ISERROR(MATCH($B72,リレー中女申込!$Q$14:$Q$205,0)),"",VLOOKUP(MATCH($B72,リレー中女申込!$Q$14:$Q$205,0),リレー中女申込!$N$14:$V$205,9))</f>
        <v/>
      </c>
      <c r="AG72" s="121" t="str">
        <f t="shared" ref="AG72:AG135" si="22">IF(COUNTIF(H72:AB72,"○")=0,"",COUNTIF(H72:AB72,"○"))</f>
        <v/>
      </c>
      <c r="AI72" s="2"/>
      <c r="AJ72" t="str">
        <f t="shared" ref="AJ72:AJ135" si="23">IF(H72="○","１女１００ｍ．","")</f>
        <v/>
      </c>
      <c r="AK72" t="str">
        <f t="shared" ref="AK72:AK135" si="24">IF(J72="○","２女１００ｍ．","")</f>
        <v/>
      </c>
      <c r="AL72" t="str">
        <f t="shared" ref="AL72:AL135" si="25">IF(L72="○","３女１００ｍ．","")</f>
        <v/>
      </c>
      <c r="AM72" t="str">
        <f t="shared" ref="AM72:AM135" si="26">IF(N72="○","全女２００ｍ．","")</f>
        <v/>
      </c>
      <c r="AN72" t="str">
        <f t="shared" ref="AN72:AN135" si="27">IF(P72="○","全女８００ｍ．","")</f>
        <v/>
      </c>
      <c r="AO72" t="str">
        <f t="shared" ref="AO72:AO135" si="28">IF(R72="○","全女１５００ｍ．","")</f>
        <v/>
      </c>
      <c r="AP72" t="str">
        <f t="shared" ref="AP72:AP135" si="29">IF(T72="○","全女１００ｍＨ．","")</f>
        <v/>
      </c>
      <c r="AQ72" t="str">
        <f t="shared" ref="AQ72:AQ103" si="30">IF(V72="○","全女走高跳．","")</f>
        <v/>
      </c>
      <c r="AR72" t="str">
        <f t="shared" ref="AR72:AR103" si="31">IF(X72="○","全女走幅跳．","")</f>
        <v/>
      </c>
      <c r="AS72" t="str">
        <f t="shared" ref="AS72:AS103" si="32">IF(Z72="○","全女砲丸投．","")</f>
        <v/>
      </c>
      <c r="AT72" t="str">
        <f t="shared" ref="AT72:AT103" si="33">IF(AB72="○","全女ｼﾞｬﾍﾞﾘｯｸ．","")</f>
        <v/>
      </c>
      <c r="AU72" t="str">
        <f t="shared" ref="AU72:AU103" si="34">IF(AD72="○","全女400mR．","")</f>
        <v/>
      </c>
    </row>
    <row r="73" spans="1:47">
      <c r="A73" s="22">
        <f t="shared" si="21"/>
        <v>65</v>
      </c>
      <c r="B73" s="51"/>
      <c r="C73" s="57"/>
      <c r="D73" s="50"/>
      <c r="E73" s="49"/>
      <c r="F73" s="80" t="str">
        <f>IF(B73="","",VLOOKUP(B73,中学校名!$B$3:$D$120,2,TRUE))</f>
        <v/>
      </c>
      <c r="G73" s="202" t="str">
        <f t="shared" si="15"/>
        <v/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68" t="str">
        <f>IF($B73="","",IF(ISERROR(MATCH($B73,リレー中女申込!$Q$14:$Q$255,0)),"","○"))</f>
        <v/>
      </c>
      <c r="AE73" s="68" t="str">
        <f>IF(ISERROR(MATCH($B73,リレー中女申込!$Q$14:$Q$205,0)),"",VLOOKUP(MATCH($B73,リレー中女申込!$Q$14:$Q$205,0),リレー中女申込!$N$14:$V$205,9))</f>
        <v/>
      </c>
      <c r="AG73" s="121" t="str">
        <f t="shared" si="22"/>
        <v/>
      </c>
      <c r="AI73" s="2"/>
      <c r="AJ73" t="str">
        <f t="shared" si="23"/>
        <v/>
      </c>
      <c r="AK73" t="str">
        <f t="shared" si="24"/>
        <v/>
      </c>
      <c r="AL73" t="str">
        <f t="shared" si="25"/>
        <v/>
      </c>
      <c r="AM73" t="str">
        <f t="shared" si="26"/>
        <v/>
      </c>
      <c r="AN73" t="str">
        <f t="shared" si="27"/>
        <v/>
      </c>
      <c r="AO73" t="str">
        <f t="shared" si="28"/>
        <v/>
      </c>
      <c r="AP73" t="str">
        <f t="shared" si="29"/>
        <v/>
      </c>
      <c r="AQ73" t="str">
        <f t="shared" si="30"/>
        <v/>
      </c>
      <c r="AR73" t="str">
        <f t="shared" si="31"/>
        <v/>
      </c>
      <c r="AS73" t="str">
        <f t="shared" si="32"/>
        <v/>
      </c>
      <c r="AT73" t="str">
        <f t="shared" si="33"/>
        <v/>
      </c>
      <c r="AU73" t="str">
        <f t="shared" si="34"/>
        <v/>
      </c>
    </row>
    <row r="74" spans="1:47">
      <c r="A74" s="22">
        <f t="shared" ref="A74:A105" si="35">IF(COUNTIF($C$9:$C$208,C74)&gt;=2,$A$221,A73+1)</f>
        <v>66</v>
      </c>
      <c r="B74" s="51"/>
      <c r="C74" s="57"/>
      <c r="D74" s="50"/>
      <c r="E74" s="49"/>
      <c r="F74" s="80" t="str">
        <f>IF(B74="","",VLOOKUP(B74,中学校名!$B$3:$D$120,2,TRUE))</f>
        <v/>
      </c>
      <c r="G74" s="202" t="str">
        <f t="shared" ref="G74:G137" si="36">T(AJ74)&amp;T(AK74)&amp;T(AL74)&amp;T(AM74)&amp;T(AN74)&amp;T(AO74)&amp;T(AP74)&amp;T(AQ74)&amp;T(AR74)&amp;T(AS74)&amp;T(AT74)&amp;T(AU74)</f>
        <v/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68" t="str">
        <f>IF($B74="","",IF(ISERROR(MATCH($B74,リレー中女申込!$Q$14:$Q$255,0)),"","○"))</f>
        <v/>
      </c>
      <c r="AE74" s="68" t="str">
        <f>IF(ISERROR(MATCH($B74,リレー中女申込!$Q$14:$Q$205,0)),"",VLOOKUP(MATCH($B74,リレー中女申込!$Q$14:$Q$205,0),リレー中女申込!$N$14:$V$205,9))</f>
        <v/>
      </c>
      <c r="AG74" s="121" t="str">
        <f t="shared" si="22"/>
        <v/>
      </c>
      <c r="AI74" s="2"/>
      <c r="AJ74" t="str">
        <f t="shared" si="23"/>
        <v/>
      </c>
      <c r="AK74" t="str">
        <f t="shared" si="24"/>
        <v/>
      </c>
      <c r="AL74" t="str">
        <f t="shared" si="25"/>
        <v/>
      </c>
      <c r="AM74" t="str">
        <f t="shared" si="26"/>
        <v/>
      </c>
      <c r="AN74" t="str">
        <f t="shared" si="27"/>
        <v/>
      </c>
      <c r="AO74" t="str">
        <f t="shared" si="28"/>
        <v/>
      </c>
      <c r="AP74" t="str">
        <f t="shared" si="29"/>
        <v/>
      </c>
      <c r="AQ74" t="str">
        <f t="shared" si="30"/>
        <v/>
      </c>
      <c r="AR74" t="str">
        <f t="shared" si="31"/>
        <v/>
      </c>
      <c r="AS74" t="str">
        <f t="shared" si="32"/>
        <v/>
      </c>
      <c r="AT74" t="str">
        <f t="shared" si="33"/>
        <v/>
      </c>
      <c r="AU74" t="str">
        <f t="shared" si="34"/>
        <v/>
      </c>
    </row>
    <row r="75" spans="1:47">
      <c r="A75" s="22">
        <f t="shared" si="35"/>
        <v>67</v>
      </c>
      <c r="B75" s="51"/>
      <c r="C75" s="57"/>
      <c r="D75" s="50"/>
      <c r="E75" s="49"/>
      <c r="F75" s="80" t="str">
        <f>IF(B75="","",VLOOKUP(B75,中学校名!$B$3:$D$120,2,TRUE))</f>
        <v/>
      </c>
      <c r="G75" s="202" t="str">
        <f t="shared" si="36"/>
        <v/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68" t="str">
        <f>IF($B75="","",IF(ISERROR(MATCH($B75,リレー中女申込!$Q$14:$Q$255,0)),"","○"))</f>
        <v/>
      </c>
      <c r="AE75" s="68" t="str">
        <f>IF(ISERROR(MATCH($B75,リレー中女申込!$Q$14:$Q$205,0)),"",VLOOKUP(MATCH($B75,リレー中女申込!$Q$14:$Q$205,0),リレー中女申込!$N$14:$V$205,9))</f>
        <v/>
      </c>
      <c r="AG75" s="121" t="str">
        <f t="shared" si="22"/>
        <v/>
      </c>
      <c r="AI75" s="2"/>
      <c r="AJ75" t="str">
        <f t="shared" si="23"/>
        <v/>
      </c>
      <c r="AK75" t="str">
        <f t="shared" si="24"/>
        <v/>
      </c>
      <c r="AL75" t="str">
        <f t="shared" si="25"/>
        <v/>
      </c>
      <c r="AM75" t="str">
        <f t="shared" si="26"/>
        <v/>
      </c>
      <c r="AN75" t="str">
        <f t="shared" si="27"/>
        <v/>
      </c>
      <c r="AO75" t="str">
        <f t="shared" si="28"/>
        <v/>
      </c>
      <c r="AP75" t="str">
        <f t="shared" si="29"/>
        <v/>
      </c>
      <c r="AQ75" t="str">
        <f t="shared" si="30"/>
        <v/>
      </c>
      <c r="AR75" t="str">
        <f t="shared" si="31"/>
        <v/>
      </c>
      <c r="AS75" t="str">
        <f t="shared" si="32"/>
        <v/>
      </c>
      <c r="AT75" t="str">
        <f t="shared" si="33"/>
        <v/>
      </c>
      <c r="AU75" t="str">
        <f t="shared" si="34"/>
        <v/>
      </c>
    </row>
    <row r="76" spans="1:47">
      <c r="A76" s="22">
        <f t="shared" si="35"/>
        <v>68</v>
      </c>
      <c r="B76" s="51"/>
      <c r="C76" s="57"/>
      <c r="D76" s="50"/>
      <c r="E76" s="49"/>
      <c r="F76" s="80" t="str">
        <f>IF(B76="","",VLOOKUP(B76,中学校名!$B$3:$D$120,2,TRUE))</f>
        <v/>
      </c>
      <c r="G76" s="202" t="str">
        <f t="shared" si="36"/>
        <v/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68" t="str">
        <f>IF($B76="","",IF(ISERROR(MATCH($B76,リレー中女申込!$Q$14:$Q$255,0)),"","○"))</f>
        <v/>
      </c>
      <c r="AE76" s="68" t="str">
        <f>IF(ISERROR(MATCH($B76,リレー中女申込!$Q$14:$Q$205,0)),"",VLOOKUP(MATCH($B76,リレー中女申込!$Q$14:$Q$205,0),リレー中女申込!$N$14:$V$205,9))</f>
        <v/>
      </c>
      <c r="AG76" s="121" t="str">
        <f t="shared" si="22"/>
        <v/>
      </c>
      <c r="AI76" s="2"/>
      <c r="AJ76" t="str">
        <f t="shared" si="23"/>
        <v/>
      </c>
      <c r="AK76" t="str">
        <f t="shared" si="24"/>
        <v/>
      </c>
      <c r="AL76" t="str">
        <f t="shared" si="25"/>
        <v/>
      </c>
      <c r="AM76" t="str">
        <f t="shared" si="26"/>
        <v/>
      </c>
      <c r="AN76" t="str">
        <f t="shared" si="27"/>
        <v/>
      </c>
      <c r="AO76" t="str">
        <f t="shared" si="28"/>
        <v/>
      </c>
      <c r="AP76" t="str">
        <f t="shared" si="29"/>
        <v/>
      </c>
      <c r="AQ76" t="str">
        <f t="shared" si="30"/>
        <v/>
      </c>
      <c r="AR76" t="str">
        <f t="shared" si="31"/>
        <v/>
      </c>
      <c r="AS76" t="str">
        <f t="shared" si="32"/>
        <v/>
      </c>
      <c r="AT76" t="str">
        <f t="shared" si="33"/>
        <v/>
      </c>
      <c r="AU76" t="str">
        <f t="shared" si="34"/>
        <v/>
      </c>
    </row>
    <row r="77" spans="1:47">
      <c r="A77" s="22">
        <f t="shared" si="35"/>
        <v>69</v>
      </c>
      <c r="B77" s="51"/>
      <c r="C77" s="57"/>
      <c r="D77" s="50"/>
      <c r="E77" s="49"/>
      <c r="F77" s="80" t="str">
        <f>IF(B77="","",VLOOKUP(B77,中学校名!$B$3:$D$120,2,TRUE))</f>
        <v/>
      </c>
      <c r="G77" s="202" t="str">
        <f t="shared" si="36"/>
        <v/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68" t="str">
        <f>IF($B77="","",IF(ISERROR(MATCH($B77,リレー中女申込!$Q$14:$Q$255,0)),"","○"))</f>
        <v/>
      </c>
      <c r="AE77" s="68" t="str">
        <f>IF(ISERROR(MATCH($B77,リレー中女申込!$Q$14:$Q$205,0)),"",VLOOKUP(MATCH($B77,リレー中女申込!$Q$14:$Q$205,0),リレー中女申込!$N$14:$V$205,9))</f>
        <v/>
      </c>
      <c r="AG77" s="121" t="str">
        <f t="shared" si="22"/>
        <v/>
      </c>
      <c r="AI77" s="2"/>
      <c r="AJ77" t="str">
        <f t="shared" si="23"/>
        <v/>
      </c>
      <c r="AK77" t="str">
        <f t="shared" si="24"/>
        <v/>
      </c>
      <c r="AL77" t="str">
        <f t="shared" si="25"/>
        <v/>
      </c>
      <c r="AM77" t="str">
        <f t="shared" si="26"/>
        <v/>
      </c>
      <c r="AN77" t="str">
        <f t="shared" si="27"/>
        <v/>
      </c>
      <c r="AO77" t="str">
        <f t="shared" si="28"/>
        <v/>
      </c>
      <c r="AP77" t="str">
        <f t="shared" si="29"/>
        <v/>
      </c>
      <c r="AQ77" t="str">
        <f t="shared" si="30"/>
        <v/>
      </c>
      <c r="AR77" t="str">
        <f t="shared" si="31"/>
        <v/>
      </c>
      <c r="AS77" t="str">
        <f t="shared" si="32"/>
        <v/>
      </c>
      <c r="AT77" t="str">
        <f t="shared" si="33"/>
        <v/>
      </c>
      <c r="AU77" t="str">
        <f t="shared" si="34"/>
        <v/>
      </c>
    </row>
    <row r="78" spans="1:47">
      <c r="A78" s="22">
        <f t="shared" si="35"/>
        <v>70</v>
      </c>
      <c r="B78" s="55"/>
      <c r="C78" s="58"/>
      <c r="D78" s="53"/>
      <c r="E78" s="52"/>
      <c r="F78" s="81" t="str">
        <f>IF(B78="","",VLOOKUP(B78,中学校名!$B$3:$D$120,2,TRUE))</f>
        <v/>
      </c>
      <c r="G78" s="205" t="str">
        <f t="shared" si="36"/>
        <v/>
      </c>
      <c r="H78" s="43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7" t="str">
        <f>IF($B78="","",IF(ISERROR(MATCH($B78,リレー中女申込!$Q$14:$Q$255,0)),"","○"))</f>
        <v/>
      </c>
      <c r="AE78" s="77" t="str">
        <f>IF(ISERROR(MATCH($B78,リレー中女申込!$Q$14:$Q$205,0)),"",VLOOKUP(MATCH($B78,リレー中女申込!$Q$14:$Q$205,0),リレー中女申込!$N$14:$V$205,9))</f>
        <v/>
      </c>
      <c r="AG78" s="121" t="str">
        <f t="shared" si="22"/>
        <v/>
      </c>
      <c r="AI78" s="2"/>
      <c r="AJ78" t="str">
        <f t="shared" si="23"/>
        <v/>
      </c>
      <c r="AK78" t="str">
        <f t="shared" si="24"/>
        <v/>
      </c>
      <c r="AL78" t="str">
        <f t="shared" si="25"/>
        <v/>
      </c>
      <c r="AM78" t="str">
        <f t="shared" si="26"/>
        <v/>
      </c>
      <c r="AN78" t="str">
        <f t="shared" si="27"/>
        <v/>
      </c>
      <c r="AO78" t="str">
        <f t="shared" si="28"/>
        <v/>
      </c>
      <c r="AP78" t="str">
        <f t="shared" si="29"/>
        <v/>
      </c>
      <c r="AQ78" t="str">
        <f t="shared" si="30"/>
        <v/>
      </c>
      <c r="AR78" t="str">
        <f t="shared" si="31"/>
        <v/>
      </c>
      <c r="AS78" t="str">
        <f t="shared" si="32"/>
        <v/>
      </c>
      <c r="AT78" t="str">
        <f t="shared" si="33"/>
        <v/>
      </c>
      <c r="AU78" t="str">
        <f t="shared" si="34"/>
        <v/>
      </c>
    </row>
    <row r="79" spans="1:47">
      <c r="A79" s="22">
        <f t="shared" si="35"/>
        <v>71</v>
      </c>
      <c r="B79" s="63"/>
      <c r="C79" s="64"/>
      <c r="D79" s="65"/>
      <c r="E79" s="66"/>
      <c r="F79" s="83" t="str">
        <f>IF(B79="","",VLOOKUP(B79,中学校名!$B$3:$D$120,2,TRUE))</f>
        <v/>
      </c>
      <c r="G79" s="204" t="str">
        <f t="shared" si="36"/>
        <v/>
      </c>
      <c r="H79" s="40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4" t="str">
        <f>IF($B79="","",IF(ISERROR(MATCH($B79,リレー中女申込!$Q$14:$Q$255,0)),"","○"))</f>
        <v/>
      </c>
      <c r="AE79" s="74" t="str">
        <f>IF(ISERROR(MATCH($B79,リレー中女申込!$Q$14:$Q$205,0)),"",VLOOKUP(MATCH($B79,リレー中女申込!$Q$14:$Q$205,0),リレー中女申込!$N$14:$V$205,9))</f>
        <v/>
      </c>
      <c r="AG79" s="121" t="str">
        <f t="shared" si="22"/>
        <v/>
      </c>
      <c r="AI79" s="2"/>
      <c r="AJ79" t="str">
        <f t="shared" si="23"/>
        <v/>
      </c>
      <c r="AK79" t="str">
        <f t="shared" si="24"/>
        <v/>
      </c>
      <c r="AL79" t="str">
        <f t="shared" si="25"/>
        <v/>
      </c>
      <c r="AM79" t="str">
        <f t="shared" si="26"/>
        <v/>
      </c>
      <c r="AN79" t="str">
        <f t="shared" si="27"/>
        <v/>
      </c>
      <c r="AO79" t="str">
        <f t="shared" si="28"/>
        <v/>
      </c>
      <c r="AP79" t="str">
        <f t="shared" si="29"/>
        <v/>
      </c>
      <c r="AQ79" t="str">
        <f t="shared" si="30"/>
        <v/>
      </c>
      <c r="AR79" t="str">
        <f t="shared" si="31"/>
        <v/>
      </c>
      <c r="AS79" t="str">
        <f t="shared" si="32"/>
        <v/>
      </c>
      <c r="AT79" t="str">
        <f t="shared" si="33"/>
        <v/>
      </c>
      <c r="AU79" t="str">
        <f t="shared" si="34"/>
        <v/>
      </c>
    </row>
    <row r="80" spans="1:47">
      <c r="A80" s="22">
        <f t="shared" si="35"/>
        <v>72</v>
      </c>
      <c r="B80" s="51"/>
      <c r="C80" s="57"/>
      <c r="D80" s="50"/>
      <c r="E80" s="49"/>
      <c r="F80" s="80" t="str">
        <f>IF(B80="","",VLOOKUP(B80,中学校名!$B$3:$D$120,2,TRUE))</f>
        <v/>
      </c>
      <c r="G80" s="202" t="str">
        <f t="shared" si="36"/>
        <v/>
      </c>
      <c r="H80" s="42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68" t="str">
        <f>IF($B80="","",IF(ISERROR(MATCH($B80,リレー中女申込!$Q$14:$Q$255,0)),"","○"))</f>
        <v/>
      </c>
      <c r="AE80" s="68" t="str">
        <f>IF(ISERROR(MATCH($B80,リレー中女申込!$Q$14:$Q$205,0)),"",VLOOKUP(MATCH($B80,リレー中女申込!$Q$14:$Q$205,0),リレー中女申込!$N$14:$V$205,9))</f>
        <v/>
      </c>
      <c r="AG80" s="121" t="str">
        <f t="shared" si="22"/>
        <v/>
      </c>
      <c r="AI80" s="2"/>
      <c r="AJ80" t="str">
        <f t="shared" si="23"/>
        <v/>
      </c>
      <c r="AK80" t="str">
        <f t="shared" si="24"/>
        <v/>
      </c>
      <c r="AL80" t="str">
        <f t="shared" si="25"/>
        <v/>
      </c>
      <c r="AM80" t="str">
        <f t="shared" si="26"/>
        <v/>
      </c>
      <c r="AN80" t="str">
        <f t="shared" si="27"/>
        <v/>
      </c>
      <c r="AO80" t="str">
        <f t="shared" si="28"/>
        <v/>
      </c>
      <c r="AP80" t="str">
        <f t="shared" si="29"/>
        <v/>
      </c>
      <c r="AQ80" t="str">
        <f t="shared" si="30"/>
        <v/>
      </c>
      <c r="AR80" t="str">
        <f t="shared" si="31"/>
        <v/>
      </c>
      <c r="AS80" t="str">
        <f t="shared" si="32"/>
        <v/>
      </c>
      <c r="AT80" t="str">
        <f t="shared" si="33"/>
        <v/>
      </c>
      <c r="AU80" t="str">
        <f t="shared" si="34"/>
        <v/>
      </c>
    </row>
    <row r="81" spans="1:47">
      <c r="A81" s="22">
        <f t="shared" si="35"/>
        <v>73</v>
      </c>
      <c r="B81" s="51"/>
      <c r="C81" s="57"/>
      <c r="D81" s="50"/>
      <c r="E81" s="49"/>
      <c r="F81" s="80" t="str">
        <f>IF(B81="","",VLOOKUP(B81,中学校名!$B$3:$D$120,2,TRUE))</f>
        <v/>
      </c>
      <c r="G81" s="202" t="str">
        <f t="shared" si="36"/>
        <v/>
      </c>
      <c r="H81" s="42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68" t="str">
        <f>IF($B81="","",IF(ISERROR(MATCH($B81,リレー中女申込!$Q$14:$Q$255,0)),"","○"))</f>
        <v/>
      </c>
      <c r="AE81" s="68" t="str">
        <f>IF(ISERROR(MATCH($B81,リレー中女申込!$Q$14:$Q$205,0)),"",VLOOKUP(MATCH($B81,リレー中女申込!$Q$14:$Q$205,0),リレー中女申込!$N$14:$V$205,9))</f>
        <v/>
      </c>
      <c r="AG81" s="121" t="str">
        <f t="shared" si="22"/>
        <v/>
      </c>
      <c r="AI81" s="2"/>
      <c r="AJ81" t="str">
        <f t="shared" si="23"/>
        <v/>
      </c>
      <c r="AK81" t="str">
        <f t="shared" si="24"/>
        <v/>
      </c>
      <c r="AL81" t="str">
        <f t="shared" si="25"/>
        <v/>
      </c>
      <c r="AM81" t="str">
        <f t="shared" si="26"/>
        <v/>
      </c>
      <c r="AN81" t="str">
        <f t="shared" si="27"/>
        <v/>
      </c>
      <c r="AO81" t="str">
        <f t="shared" si="28"/>
        <v/>
      </c>
      <c r="AP81" t="str">
        <f t="shared" si="29"/>
        <v/>
      </c>
      <c r="AQ81" t="str">
        <f t="shared" si="30"/>
        <v/>
      </c>
      <c r="AR81" t="str">
        <f t="shared" si="31"/>
        <v/>
      </c>
      <c r="AS81" t="str">
        <f t="shared" si="32"/>
        <v/>
      </c>
      <c r="AT81" t="str">
        <f t="shared" si="33"/>
        <v/>
      </c>
      <c r="AU81" t="str">
        <f t="shared" si="34"/>
        <v/>
      </c>
    </row>
    <row r="82" spans="1:47">
      <c r="A82" s="22">
        <f t="shared" si="35"/>
        <v>74</v>
      </c>
      <c r="B82" s="51"/>
      <c r="C82" s="57"/>
      <c r="D82" s="50"/>
      <c r="E82" s="49"/>
      <c r="F82" s="80" t="str">
        <f>IF(B82="","",VLOOKUP(B82,中学校名!$B$3:$D$120,2,TRUE))</f>
        <v/>
      </c>
      <c r="G82" s="202" t="str">
        <f t="shared" si="36"/>
        <v/>
      </c>
      <c r="H82" s="42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68" t="str">
        <f>IF($B82="","",IF(ISERROR(MATCH($B82,リレー中女申込!$Q$14:$Q$255,0)),"","○"))</f>
        <v/>
      </c>
      <c r="AE82" s="68" t="str">
        <f>IF(ISERROR(MATCH($B82,リレー中女申込!$Q$14:$Q$205,0)),"",VLOOKUP(MATCH($B82,リレー中女申込!$Q$14:$Q$205,0),リレー中女申込!$N$14:$V$205,9))</f>
        <v/>
      </c>
      <c r="AG82" s="121" t="str">
        <f t="shared" si="22"/>
        <v/>
      </c>
      <c r="AI82" s="2"/>
      <c r="AJ82" t="str">
        <f t="shared" si="23"/>
        <v/>
      </c>
      <c r="AK82" t="str">
        <f t="shared" si="24"/>
        <v/>
      </c>
      <c r="AL82" t="str">
        <f t="shared" si="25"/>
        <v/>
      </c>
      <c r="AM82" t="str">
        <f t="shared" si="26"/>
        <v/>
      </c>
      <c r="AN82" t="str">
        <f t="shared" si="27"/>
        <v/>
      </c>
      <c r="AO82" t="str">
        <f t="shared" si="28"/>
        <v/>
      </c>
      <c r="AP82" t="str">
        <f t="shared" si="29"/>
        <v/>
      </c>
      <c r="AQ82" t="str">
        <f t="shared" si="30"/>
        <v/>
      </c>
      <c r="AR82" t="str">
        <f t="shared" si="31"/>
        <v/>
      </c>
      <c r="AS82" t="str">
        <f t="shared" si="32"/>
        <v/>
      </c>
      <c r="AT82" t="str">
        <f t="shared" si="33"/>
        <v/>
      </c>
      <c r="AU82" t="str">
        <f t="shared" si="34"/>
        <v/>
      </c>
    </row>
    <row r="83" spans="1:47">
      <c r="A83" s="22">
        <f t="shared" si="35"/>
        <v>75</v>
      </c>
      <c r="B83" s="51"/>
      <c r="C83" s="57"/>
      <c r="D83" s="50"/>
      <c r="E83" s="49"/>
      <c r="F83" s="80" t="str">
        <f>IF(B83="","",VLOOKUP(B83,中学校名!$B$3:$D$120,2,TRUE))</f>
        <v/>
      </c>
      <c r="G83" s="202" t="str">
        <f t="shared" si="36"/>
        <v/>
      </c>
      <c r="H83" s="42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68" t="str">
        <f>IF($B83="","",IF(ISERROR(MATCH($B83,リレー中女申込!$Q$14:$Q$255,0)),"","○"))</f>
        <v/>
      </c>
      <c r="AE83" s="68" t="str">
        <f>IF(ISERROR(MATCH($B83,リレー中女申込!$Q$14:$Q$205,0)),"",VLOOKUP(MATCH($B83,リレー中女申込!$Q$14:$Q$205,0),リレー中女申込!$N$14:$V$205,9))</f>
        <v/>
      </c>
      <c r="AG83" s="121" t="str">
        <f t="shared" si="22"/>
        <v/>
      </c>
      <c r="AI83" s="2"/>
      <c r="AJ83" t="str">
        <f t="shared" si="23"/>
        <v/>
      </c>
      <c r="AK83" t="str">
        <f t="shared" si="24"/>
        <v/>
      </c>
      <c r="AL83" t="str">
        <f t="shared" si="25"/>
        <v/>
      </c>
      <c r="AM83" t="str">
        <f t="shared" si="26"/>
        <v/>
      </c>
      <c r="AN83" t="str">
        <f t="shared" si="27"/>
        <v/>
      </c>
      <c r="AO83" t="str">
        <f t="shared" si="28"/>
        <v/>
      </c>
      <c r="AP83" t="str">
        <f t="shared" si="29"/>
        <v/>
      </c>
      <c r="AQ83" t="str">
        <f t="shared" si="30"/>
        <v/>
      </c>
      <c r="AR83" t="str">
        <f t="shared" si="31"/>
        <v/>
      </c>
      <c r="AS83" t="str">
        <f t="shared" si="32"/>
        <v/>
      </c>
      <c r="AT83" t="str">
        <f t="shared" si="33"/>
        <v/>
      </c>
      <c r="AU83" t="str">
        <f t="shared" si="34"/>
        <v/>
      </c>
    </row>
    <row r="84" spans="1:47">
      <c r="A84" s="22">
        <f t="shared" si="35"/>
        <v>76</v>
      </c>
      <c r="B84" s="51"/>
      <c r="C84" s="57"/>
      <c r="D84" s="50"/>
      <c r="E84" s="49"/>
      <c r="F84" s="80" t="str">
        <f>IF(B84="","",VLOOKUP(B84,中学校名!$B$3:$D$120,2,TRUE))</f>
        <v/>
      </c>
      <c r="G84" s="202" t="str">
        <f t="shared" si="36"/>
        <v/>
      </c>
      <c r="H84" s="42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68" t="str">
        <f>IF($B84="","",IF(ISERROR(MATCH($B84,リレー中女申込!$Q$14:$Q$255,0)),"","○"))</f>
        <v/>
      </c>
      <c r="AE84" s="68" t="str">
        <f>IF(ISERROR(MATCH($B84,リレー中女申込!$Q$14:$Q$205,0)),"",VLOOKUP(MATCH($B84,リレー中女申込!$Q$14:$Q$205,0),リレー中女申込!$N$14:$V$205,9))</f>
        <v/>
      </c>
      <c r="AG84" s="121" t="str">
        <f t="shared" si="22"/>
        <v/>
      </c>
      <c r="AI84" s="2"/>
      <c r="AJ84" t="str">
        <f t="shared" si="23"/>
        <v/>
      </c>
      <c r="AK84" t="str">
        <f t="shared" si="24"/>
        <v/>
      </c>
      <c r="AL84" t="str">
        <f t="shared" si="25"/>
        <v/>
      </c>
      <c r="AM84" t="str">
        <f t="shared" si="26"/>
        <v/>
      </c>
      <c r="AN84" t="str">
        <f t="shared" si="27"/>
        <v/>
      </c>
      <c r="AO84" t="str">
        <f t="shared" si="28"/>
        <v/>
      </c>
      <c r="AP84" t="str">
        <f t="shared" si="29"/>
        <v/>
      </c>
      <c r="AQ84" t="str">
        <f t="shared" si="30"/>
        <v/>
      </c>
      <c r="AR84" t="str">
        <f t="shared" si="31"/>
        <v/>
      </c>
      <c r="AS84" t="str">
        <f t="shared" si="32"/>
        <v/>
      </c>
      <c r="AT84" t="str">
        <f t="shared" si="33"/>
        <v/>
      </c>
      <c r="AU84" t="str">
        <f t="shared" si="34"/>
        <v/>
      </c>
    </row>
    <row r="85" spans="1:47">
      <c r="A85" s="22">
        <f t="shared" si="35"/>
        <v>77</v>
      </c>
      <c r="B85" s="51"/>
      <c r="C85" s="57"/>
      <c r="D85" s="50"/>
      <c r="E85" s="49"/>
      <c r="F85" s="80" t="str">
        <f>IF(B85="","",VLOOKUP(B85,中学校名!$B$3:$D$120,2,TRUE))</f>
        <v/>
      </c>
      <c r="G85" s="202" t="str">
        <f t="shared" si="36"/>
        <v/>
      </c>
      <c r="H85" s="42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68" t="str">
        <f>IF($B85="","",IF(ISERROR(MATCH($B85,リレー中女申込!$Q$14:$Q$255,0)),"","○"))</f>
        <v/>
      </c>
      <c r="AE85" s="68" t="str">
        <f>IF(ISERROR(MATCH($B85,リレー中女申込!$Q$14:$Q$205,0)),"",VLOOKUP(MATCH($B85,リレー中女申込!$Q$14:$Q$205,0),リレー中女申込!$N$14:$V$205,9))</f>
        <v/>
      </c>
      <c r="AG85" s="121" t="str">
        <f t="shared" si="22"/>
        <v/>
      </c>
      <c r="AI85" s="2"/>
      <c r="AJ85" t="str">
        <f t="shared" si="23"/>
        <v/>
      </c>
      <c r="AK85" t="str">
        <f t="shared" si="24"/>
        <v/>
      </c>
      <c r="AL85" t="str">
        <f t="shared" si="25"/>
        <v/>
      </c>
      <c r="AM85" t="str">
        <f t="shared" si="26"/>
        <v/>
      </c>
      <c r="AN85" t="str">
        <f t="shared" si="27"/>
        <v/>
      </c>
      <c r="AO85" t="str">
        <f t="shared" si="28"/>
        <v/>
      </c>
      <c r="AP85" t="str">
        <f t="shared" si="29"/>
        <v/>
      </c>
      <c r="AQ85" t="str">
        <f t="shared" si="30"/>
        <v/>
      </c>
      <c r="AR85" t="str">
        <f t="shared" si="31"/>
        <v/>
      </c>
      <c r="AS85" t="str">
        <f t="shared" si="32"/>
        <v/>
      </c>
      <c r="AT85" t="str">
        <f t="shared" si="33"/>
        <v/>
      </c>
      <c r="AU85" t="str">
        <f t="shared" si="34"/>
        <v/>
      </c>
    </row>
    <row r="86" spans="1:47">
      <c r="A86" s="22">
        <f t="shared" si="35"/>
        <v>78</v>
      </c>
      <c r="B86" s="51"/>
      <c r="C86" s="57"/>
      <c r="D86" s="50"/>
      <c r="E86" s="49"/>
      <c r="F86" s="80" t="str">
        <f>IF(B86="","",VLOOKUP(B86,中学校名!$B$3:$D$120,2,TRUE))</f>
        <v/>
      </c>
      <c r="G86" s="202" t="str">
        <f t="shared" si="36"/>
        <v/>
      </c>
      <c r="H86" s="42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68" t="str">
        <f>IF($B86="","",IF(ISERROR(MATCH($B86,リレー中女申込!$Q$14:$Q$255,0)),"","○"))</f>
        <v/>
      </c>
      <c r="AE86" s="68" t="str">
        <f>IF(ISERROR(MATCH($B86,リレー中女申込!$Q$14:$Q$205,0)),"",VLOOKUP(MATCH($B86,リレー中女申込!$Q$14:$Q$205,0),リレー中女申込!$N$14:$V$205,9))</f>
        <v/>
      </c>
      <c r="AG86" s="121" t="str">
        <f t="shared" si="22"/>
        <v/>
      </c>
      <c r="AI86" s="2"/>
      <c r="AJ86" t="str">
        <f t="shared" si="23"/>
        <v/>
      </c>
      <c r="AK86" t="str">
        <f t="shared" si="24"/>
        <v/>
      </c>
      <c r="AL86" t="str">
        <f t="shared" si="25"/>
        <v/>
      </c>
      <c r="AM86" t="str">
        <f t="shared" si="26"/>
        <v/>
      </c>
      <c r="AN86" t="str">
        <f t="shared" si="27"/>
        <v/>
      </c>
      <c r="AO86" t="str">
        <f t="shared" si="28"/>
        <v/>
      </c>
      <c r="AP86" t="str">
        <f t="shared" si="29"/>
        <v/>
      </c>
      <c r="AQ86" t="str">
        <f t="shared" si="30"/>
        <v/>
      </c>
      <c r="AR86" t="str">
        <f t="shared" si="31"/>
        <v/>
      </c>
      <c r="AS86" t="str">
        <f t="shared" si="32"/>
        <v/>
      </c>
      <c r="AT86" t="str">
        <f t="shared" si="33"/>
        <v/>
      </c>
      <c r="AU86" t="str">
        <f t="shared" si="34"/>
        <v/>
      </c>
    </row>
    <row r="87" spans="1:47">
      <c r="A87" s="22">
        <f t="shared" si="35"/>
        <v>79</v>
      </c>
      <c r="B87" s="51"/>
      <c r="C87" s="57"/>
      <c r="D87" s="50"/>
      <c r="E87" s="49"/>
      <c r="F87" s="80" t="str">
        <f>IF(B87="","",VLOOKUP(B87,中学校名!$B$3:$D$120,2,TRUE))</f>
        <v/>
      </c>
      <c r="G87" s="202" t="str">
        <f t="shared" si="36"/>
        <v/>
      </c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68" t="str">
        <f>IF($B87="","",IF(ISERROR(MATCH($B87,リレー中女申込!$Q$14:$Q$255,0)),"","○"))</f>
        <v/>
      </c>
      <c r="AE87" s="68" t="str">
        <f>IF(ISERROR(MATCH($B87,リレー中女申込!$Q$14:$Q$205,0)),"",VLOOKUP(MATCH($B87,リレー中女申込!$Q$14:$Q$205,0),リレー中女申込!$N$14:$V$205,9))</f>
        <v/>
      </c>
      <c r="AG87" s="121" t="str">
        <f t="shared" si="22"/>
        <v/>
      </c>
      <c r="AI87" s="2"/>
      <c r="AJ87" t="str">
        <f t="shared" si="23"/>
        <v/>
      </c>
      <c r="AK87" t="str">
        <f t="shared" si="24"/>
        <v/>
      </c>
      <c r="AL87" t="str">
        <f t="shared" si="25"/>
        <v/>
      </c>
      <c r="AM87" t="str">
        <f t="shared" si="26"/>
        <v/>
      </c>
      <c r="AN87" t="str">
        <f t="shared" si="27"/>
        <v/>
      </c>
      <c r="AO87" t="str">
        <f t="shared" si="28"/>
        <v/>
      </c>
      <c r="AP87" t="str">
        <f t="shared" si="29"/>
        <v/>
      </c>
      <c r="AQ87" t="str">
        <f t="shared" si="30"/>
        <v/>
      </c>
      <c r="AR87" t="str">
        <f t="shared" si="31"/>
        <v/>
      </c>
      <c r="AS87" t="str">
        <f t="shared" si="32"/>
        <v/>
      </c>
      <c r="AT87" t="str">
        <f t="shared" si="33"/>
        <v/>
      </c>
      <c r="AU87" t="str">
        <f t="shared" si="34"/>
        <v/>
      </c>
    </row>
    <row r="88" spans="1:47">
      <c r="A88" s="22">
        <f t="shared" si="35"/>
        <v>80</v>
      </c>
      <c r="B88" s="59"/>
      <c r="C88" s="60"/>
      <c r="D88" s="61"/>
      <c r="E88" s="62"/>
      <c r="F88" s="82" t="str">
        <f>IF(B88="","",VLOOKUP(B88,中学校名!$B$3:$D$120,2,TRUE))</f>
        <v/>
      </c>
      <c r="G88" s="203" t="str">
        <f t="shared" si="36"/>
        <v/>
      </c>
      <c r="H88" s="75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1" t="str">
        <f>IF($B88="","",IF(ISERROR(MATCH($B88,リレー中女申込!$Q$14:$Q$255,0)),"","○"))</f>
        <v/>
      </c>
      <c r="AE88" s="71" t="str">
        <f>IF(ISERROR(MATCH($B88,リレー中女申込!$Q$14:$Q$205,0)),"",VLOOKUP(MATCH($B88,リレー中女申込!$Q$14:$Q$205,0),リレー中女申込!$N$14:$V$205,9))</f>
        <v/>
      </c>
      <c r="AG88" s="121" t="str">
        <f t="shared" si="22"/>
        <v/>
      </c>
      <c r="AI88" s="2"/>
      <c r="AJ88" t="str">
        <f t="shared" si="23"/>
        <v/>
      </c>
      <c r="AK88" t="str">
        <f t="shared" si="24"/>
        <v/>
      </c>
      <c r="AL88" t="str">
        <f t="shared" si="25"/>
        <v/>
      </c>
      <c r="AM88" t="str">
        <f t="shared" si="26"/>
        <v/>
      </c>
      <c r="AN88" t="str">
        <f t="shared" si="27"/>
        <v/>
      </c>
      <c r="AO88" t="str">
        <f t="shared" si="28"/>
        <v/>
      </c>
      <c r="AP88" t="str">
        <f t="shared" si="29"/>
        <v/>
      </c>
      <c r="AQ88" t="str">
        <f t="shared" si="30"/>
        <v/>
      </c>
      <c r="AR88" t="str">
        <f t="shared" si="31"/>
        <v/>
      </c>
      <c r="AS88" t="str">
        <f t="shared" si="32"/>
        <v/>
      </c>
      <c r="AT88" t="str">
        <f t="shared" si="33"/>
        <v/>
      </c>
      <c r="AU88" t="str">
        <f t="shared" si="34"/>
        <v/>
      </c>
    </row>
    <row r="89" spans="1:47">
      <c r="A89" s="22">
        <f t="shared" si="35"/>
        <v>81</v>
      </c>
      <c r="B89" s="54"/>
      <c r="C89" s="56"/>
      <c r="D89" s="48"/>
      <c r="E89" s="47"/>
      <c r="F89" s="79" t="str">
        <f>IF(B89="","",VLOOKUP(B89,中学校名!$B$3:$D$120,2,TRUE))</f>
        <v/>
      </c>
      <c r="G89" s="201" t="str">
        <f t="shared" si="36"/>
        <v/>
      </c>
      <c r="H89" s="43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67" t="str">
        <f>IF($B89="","",IF(ISERROR(MATCH($B89,リレー中女申込!$Q$14:$Q$255,0)),"","○"))</f>
        <v/>
      </c>
      <c r="AE89" s="67" t="str">
        <f>IF(ISERROR(MATCH($B89,リレー中女申込!$Q$14:$Q$205,0)),"",VLOOKUP(MATCH($B89,リレー中女申込!$Q$14:$Q$205,0),リレー中女申込!$N$14:$V$205,9))</f>
        <v/>
      </c>
      <c r="AG89" s="121" t="str">
        <f t="shared" si="22"/>
        <v/>
      </c>
      <c r="AI89" s="2"/>
      <c r="AJ89" t="str">
        <f t="shared" si="23"/>
        <v/>
      </c>
      <c r="AK89" t="str">
        <f t="shared" si="24"/>
        <v/>
      </c>
      <c r="AL89" t="str">
        <f t="shared" si="25"/>
        <v/>
      </c>
      <c r="AM89" t="str">
        <f t="shared" si="26"/>
        <v/>
      </c>
      <c r="AN89" t="str">
        <f t="shared" si="27"/>
        <v/>
      </c>
      <c r="AO89" t="str">
        <f t="shared" si="28"/>
        <v/>
      </c>
      <c r="AP89" t="str">
        <f t="shared" si="29"/>
        <v/>
      </c>
      <c r="AQ89" t="str">
        <f t="shared" si="30"/>
        <v/>
      </c>
      <c r="AR89" t="str">
        <f t="shared" si="31"/>
        <v/>
      </c>
      <c r="AS89" t="str">
        <f t="shared" si="32"/>
        <v/>
      </c>
      <c r="AT89" t="str">
        <f t="shared" si="33"/>
        <v/>
      </c>
      <c r="AU89" t="str">
        <f t="shared" si="34"/>
        <v/>
      </c>
    </row>
    <row r="90" spans="1:47">
      <c r="A90" s="22">
        <f t="shared" si="35"/>
        <v>82</v>
      </c>
      <c r="B90" s="51"/>
      <c r="C90" s="57"/>
      <c r="D90" s="50"/>
      <c r="E90" s="49"/>
      <c r="F90" s="80" t="str">
        <f>IF(B90="","",VLOOKUP(B90,中学校名!$B$3:$D$120,2,TRUE))</f>
        <v/>
      </c>
      <c r="G90" s="202" t="str">
        <f t="shared" si="36"/>
        <v/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68" t="str">
        <f>IF($B90="","",IF(ISERROR(MATCH($B90,リレー中女申込!$Q$14:$Q$255,0)),"","○"))</f>
        <v/>
      </c>
      <c r="AE90" s="68" t="str">
        <f>IF(ISERROR(MATCH($B90,リレー中女申込!$Q$14:$Q$205,0)),"",VLOOKUP(MATCH($B90,リレー中女申込!$Q$14:$Q$205,0),リレー中女申込!$N$14:$V$205,9))</f>
        <v/>
      </c>
      <c r="AG90" s="121" t="str">
        <f t="shared" si="22"/>
        <v/>
      </c>
      <c r="AI90" s="2"/>
      <c r="AJ90" t="str">
        <f t="shared" si="23"/>
        <v/>
      </c>
      <c r="AK90" t="str">
        <f t="shared" si="24"/>
        <v/>
      </c>
      <c r="AL90" t="str">
        <f t="shared" si="25"/>
        <v/>
      </c>
      <c r="AM90" t="str">
        <f t="shared" si="26"/>
        <v/>
      </c>
      <c r="AN90" t="str">
        <f t="shared" si="27"/>
        <v/>
      </c>
      <c r="AO90" t="str">
        <f t="shared" si="28"/>
        <v/>
      </c>
      <c r="AP90" t="str">
        <f t="shared" si="29"/>
        <v/>
      </c>
      <c r="AQ90" t="str">
        <f t="shared" si="30"/>
        <v/>
      </c>
      <c r="AR90" t="str">
        <f t="shared" si="31"/>
        <v/>
      </c>
      <c r="AS90" t="str">
        <f t="shared" si="32"/>
        <v/>
      </c>
      <c r="AT90" t="str">
        <f t="shared" si="33"/>
        <v/>
      </c>
      <c r="AU90" t="str">
        <f t="shared" si="34"/>
        <v/>
      </c>
    </row>
    <row r="91" spans="1:47">
      <c r="A91" s="22">
        <f t="shared" si="35"/>
        <v>83</v>
      </c>
      <c r="B91" s="51"/>
      <c r="C91" s="57"/>
      <c r="D91" s="50"/>
      <c r="E91" s="49"/>
      <c r="F91" s="80" t="str">
        <f>IF(B91="","",VLOOKUP(B91,中学校名!$B$3:$D$120,2,TRUE))</f>
        <v/>
      </c>
      <c r="G91" s="202" t="str">
        <f t="shared" si="36"/>
        <v/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68" t="str">
        <f>IF($B91="","",IF(ISERROR(MATCH($B91,リレー中女申込!$Q$14:$Q$255,0)),"","○"))</f>
        <v/>
      </c>
      <c r="AE91" s="68" t="str">
        <f>IF(ISERROR(MATCH($B91,リレー中女申込!$Q$14:$Q$205,0)),"",VLOOKUP(MATCH($B91,リレー中女申込!$Q$14:$Q$205,0),リレー中女申込!$N$14:$V$205,9))</f>
        <v/>
      </c>
      <c r="AG91" s="121" t="str">
        <f t="shared" si="22"/>
        <v/>
      </c>
      <c r="AI91" s="2"/>
      <c r="AJ91" t="str">
        <f t="shared" si="23"/>
        <v/>
      </c>
      <c r="AK91" t="str">
        <f t="shared" si="24"/>
        <v/>
      </c>
      <c r="AL91" t="str">
        <f t="shared" si="25"/>
        <v/>
      </c>
      <c r="AM91" t="str">
        <f t="shared" si="26"/>
        <v/>
      </c>
      <c r="AN91" t="str">
        <f t="shared" si="27"/>
        <v/>
      </c>
      <c r="AO91" t="str">
        <f t="shared" si="28"/>
        <v/>
      </c>
      <c r="AP91" t="str">
        <f t="shared" si="29"/>
        <v/>
      </c>
      <c r="AQ91" t="str">
        <f t="shared" si="30"/>
        <v/>
      </c>
      <c r="AR91" t="str">
        <f t="shared" si="31"/>
        <v/>
      </c>
      <c r="AS91" t="str">
        <f t="shared" si="32"/>
        <v/>
      </c>
      <c r="AT91" t="str">
        <f t="shared" si="33"/>
        <v/>
      </c>
      <c r="AU91" t="str">
        <f t="shared" si="34"/>
        <v/>
      </c>
    </row>
    <row r="92" spans="1:47">
      <c r="A92" s="22">
        <f t="shared" si="35"/>
        <v>84</v>
      </c>
      <c r="B92" s="51"/>
      <c r="C92" s="57"/>
      <c r="D92" s="50"/>
      <c r="E92" s="49"/>
      <c r="F92" s="80" t="str">
        <f>IF(B92="","",VLOOKUP(B92,中学校名!$B$3:$D$120,2,TRUE))</f>
        <v/>
      </c>
      <c r="G92" s="202" t="str">
        <f t="shared" si="36"/>
        <v/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68" t="str">
        <f>IF($B92="","",IF(ISERROR(MATCH($B92,リレー中女申込!$Q$14:$Q$255,0)),"","○"))</f>
        <v/>
      </c>
      <c r="AE92" s="68" t="str">
        <f>IF(ISERROR(MATCH($B92,リレー中女申込!$Q$14:$Q$205,0)),"",VLOOKUP(MATCH($B92,リレー中女申込!$Q$14:$Q$205,0),リレー中女申込!$N$14:$V$205,9))</f>
        <v/>
      </c>
      <c r="AG92" s="121" t="str">
        <f t="shared" si="22"/>
        <v/>
      </c>
      <c r="AI92" s="2"/>
      <c r="AJ92" t="str">
        <f t="shared" si="23"/>
        <v/>
      </c>
      <c r="AK92" t="str">
        <f t="shared" si="24"/>
        <v/>
      </c>
      <c r="AL92" t="str">
        <f t="shared" si="25"/>
        <v/>
      </c>
      <c r="AM92" t="str">
        <f t="shared" si="26"/>
        <v/>
      </c>
      <c r="AN92" t="str">
        <f t="shared" si="27"/>
        <v/>
      </c>
      <c r="AO92" t="str">
        <f t="shared" si="28"/>
        <v/>
      </c>
      <c r="AP92" t="str">
        <f t="shared" si="29"/>
        <v/>
      </c>
      <c r="AQ92" t="str">
        <f t="shared" si="30"/>
        <v/>
      </c>
      <c r="AR92" t="str">
        <f t="shared" si="31"/>
        <v/>
      </c>
      <c r="AS92" t="str">
        <f t="shared" si="32"/>
        <v/>
      </c>
      <c r="AT92" t="str">
        <f t="shared" si="33"/>
        <v/>
      </c>
      <c r="AU92" t="str">
        <f t="shared" si="34"/>
        <v/>
      </c>
    </row>
    <row r="93" spans="1:47">
      <c r="A93" s="22">
        <f t="shared" si="35"/>
        <v>85</v>
      </c>
      <c r="B93" s="51"/>
      <c r="C93" s="57"/>
      <c r="D93" s="50"/>
      <c r="E93" s="49"/>
      <c r="F93" s="80" t="str">
        <f>IF(B93="","",VLOOKUP(B93,中学校名!$B$3:$D$120,2,TRUE))</f>
        <v/>
      </c>
      <c r="G93" s="202" t="str">
        <f t="shared" si="36"/>
        <v/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68" t="str">
        <f>IF($B93="","",IF(ISERROR(MATCH($B93,リレー中女申込!$Q$14:$Q$255,0)),"","○"))</f>
        <v/>
      </c>
      <c r="AE93" s="68" t="str">
        <f>IF(ISERROR(MATCH($B93,リレー中女申込!$Q$14:$Q$205,0)),"",VLOOKUP(MATCH($B93,リレー中女申込!$Q$14:$Q$205,0),リレー中女申込!$N$14:$V$205,9))</f>
        <v/>
      </c>
      <c r="AG93" s="121" t="str">
        <f t="shared" si="22"/>
        <v/>
      </c>
      <c r="AI93" s="2"/>
      <c r="AJ93" t="str">
        <f t="shared" si="23"/>
        <v/>
      </c>
      <c r="AK93" t="str">
        <f t="shared" si="24"/>
        <v/>
      </c>
      <c r="AL93" t="str">
        <f t="shared" si="25"/>
        <v/>
      </c>
      <c r="AM93" t="str">
        <f t="shared" si="26"/>
        <v/>
      </c>
      <c r="AN93" t="str">
        <f t="shared" si="27"/>
        <v/>
      </c>
      <c r="AO93" t="str">
        <f t="shared" si="28"/>
        <v/>
      </c>
      <c r="AP93" t="str">
        <f t="shared" si="29"/>
        <v/>
      </c>
      <c r="AQ93" t="str">
        <f t="shared" si="30"/>
        <v/>
      </c>
      <c r="AR93" t="str">
        <f t="shared" si="31"/>
        <v/>
      </c>
      <c r="AS93" t="str">
        <f t="shared" si="32"/>
        <v/>
      </c>
      <c r="AT93" t="str">
        <f t="shared" si="33"/>
        <v/>
      </c>
      <c r="AU93" t="str">
        <f t="shared" si="34"/>
        <v/>
      </c>
    </row>
    <row r="94" spans="1:47">
      <c r="A94" s="22">
        <f t="shared" si="35"/>
        <v>86</v>
      </c>
      <c r="B94" s="51"/>
      <c r="C94" s="57"/>
      <c r="D94" s="50"/>
      <c r="E94" s="49"/>
      <c r="F94" s="80" t="str">
        <f>IF(B94="","",VLOOKUP(B94,中学校名!$B$3:$D$120,2,TRUE))</f>
        <v/>
      </c>
      <c r="G94" s="202" t="str">
        <f t="shared" si="36"/>
        <v/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68" t="str">
        <f>IF($B94="","",IF(ISERROR(MATCH($B94,リレー中女申込!$Q$14:$Q$255,0)),"","○"))</f>
        <v/>
      </c>
      <c r="AE94" s="68" t="str">
        <f>IF(ISERROR(MATCH($B94,リレー中女申込!$Q$14:$Q$205,0)),"",VLOOKUP(MATCH($B94,リレー中女申込!$Q$14:$Q$205,0),リレー中女申込!$N$14:$V$205,9))</f>
        <v/>
      </c>
      <c r="AG94" s="121" t="str">
        <f t="shared" si="22"/>
        <v/>
      </c>
      <c r="AI94" s="2"/>
      <c r="AJ94" t="str">
        <f t="shared" si="23"/>
        <v/>
      </c>
      <c r="AK94" t="str">
        <f t="shared" si="24"/>
        <v/>
      </c>
      <c r="AL94" t="str">
        <f t="shared" si="25"/>
        <v/>
      </c>
      <c r="AM94" t="str">
        <f t="shared" si="26"/>
        <v/>
      </c>
      <c r="AN94" t="str">
        <f t="shared" si="27"/>
        <v/>
      </c>
      <c r="AO94" t="str">
        <f t="shared" si="28"/>
        <v/>
      </c>
      <c r="AP94" t="str">
        <f t="shared" si="29"/>
        <v/>
      </c>
      <c r="AQ94" t="str">
        <f t="shared" si="30"/>
        <v/>
      </c>
      <c r="AR94" t="str">
        <f t="shared" si="31"/>
        <v/>
      </c>
      <c r="AS94" t="str">
        <f t="shared" si="32"/>
        <v/>
      </c>
      <c r="AT94" t="str">
        <f t="shared" si="33"/>
        <v/>
      </c>
      <c r="AU94" t="str">
        <f t="shared" si="34"/>
        <v/>
      </c>
    </row>
    <row r="95" spans="1:47">
      <c r="A95" s="22">
        <f t="shared" si="35"/>
        <v>87</v>
      </c>
      <c r="B95" s="51"/>
      <c r="C95" s="57"/>
      <c r="D95" s="50"/>
      <c r="E95" s="49"/>
      <c r="F95" s="80" t="str">
        <f>IF(B95="","",VLOOKUP(B95,中学校名!$B$3:$D$120,2,TRUE))</f>
        <v/>
      </c>
      <c r="G95" s="202" t="str">
        <f t="shared" si="36"/>
        <v/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68" t="str">
        <f>IF($B95="","",IF(ISERROR(MATCH($B95,リレー中女申込!$Q$14:$Q$255,0)),"","○"))</f>
        <v/>
      </c>
      <c r="AE95" s="68" t="str">
        <f>IF(ISERROR(MATCH($B95,リレー中女申込!$Q$14:$Q$205,0)),"",VLOOKUP(MATCH($B95,リレー中女申込!$Q$14:$Q$205,0),リレー中女申込!$N$14:$V$205,9))</f>
        <v/>
      </c>
      <c r="AG95" s="121" t="str">
        <f t="shared" si="22"/>
        <v/>
      </c>
      <c r="AI95" s="2"/>
      <c r="AJ95" t="str">
        <f t="shared" si="23"/>
        <v/>
      </c>
      <c r="AK95" t="str">
        <f t="shared" si="24"/>
        <v/>
      </c>
      <c r="AL95" t="str">
        <f t="shared" si="25"/>
        <v/>
      </c>
      <c r="AM95" t="str">
        <f t="shared" si="26"/>
        <v/>
      </c>
      <c r="AN95" t="str">
        <f t="shared" si="27"/>
        <v/>
      </c>
      <c r="AO95" t="str">
        <f t="shared" si="28"/>
        <v/>
      </c>
      <c r="AP95" t="str">
        <f t="shared" si="29"/>
        <v/>
      </c>
      <c r="AQ95" t="str">
        <f t="shared" si="30"/>
        <v/>
      </c>
      <c r="AR95" t="str">
        <f t="shared" si="31"/>
        <v/>
      </c>
      <c r="AS95" t="str">
        <f t="shared" si="32"/>
        <v/>
      </c>
      <c r="AT95" t="str">
        <f t="shared" si="33"/>
        <v/>
      </c>
      <c r="AU95" t="str">
        <f t="shared" si="34"/>
        <v/>
      </c>
    </row>
    <row r="96" spans="1:47">
      <c r="A96" s="22">
        <f t="shared" si="35"/>
        <v>88</v>
      </c>
      <c r="B96" s="51"/>
      <c r="C96" s="57"/>
      <c r="D96" s="50"/>
      <c r="E96" s="49"/>
      <c r="F96" s="80" t="str">
        <f>IF(B96="","",VLOOKUP(B96,中学校名!$B$3:$D$120,2,TRUE))</f>
        <v/>
      </c>
      <c r="G96" s="202" t="str">
        <f t="shared" si="36"/>
        <v/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68" t="str">
        <f>IF($B96="","",IF(ISERROR(MATCH($B96,リレー中女申込!$Q$14:$Q$255,0)),"","○"))</f>
        <v/>
      </c>
      <c r="AE96" s="68" t="str">
        <f>IF(ISERROR(MATCH($B96,リレー中女申込!$Q$14:$Q$205,0)),"",VLOOKUP(MATCH($B96,リレー中女申込!$Q$14:$Q$205,0),リレー中女申込!$N$14:$V$205,9))</f>
        <v/>
      </c>
      <c r="AG96" s="121" t="str">
        <f t="shared" si="22"/>
        <v/>
      </c>
      <c r="AI96" s="2"/>
      <c r="AJ96" t="str">
        <f t="shared" si="23"/>
        <v/>
      </c>
      <c r="AK96" t="str">
        <f t="shared" si="24"/>
        <v/>
      </c>
      <c r="AL96" t="str">
        <f t="shared" si="25"/>
        <v/>
      </c>
      <c r="AM96" t="str">
        <f t="shared" si="26"/>
        <v/>
      </c>
      <c r="AN96" t="str">
        <f t="shared" si="27"/>
        <v/>
      </c>
      <c r="AO96" t="str">
        <f t="shared" si="28"/>
        <v/>
      </c>
      <c r="AP96" t="str">
        <f t="shared" si="29"/>
        <v/>
      </c>
      <c r="AQ96" t="str">
        <f t="shared" si="30"/>
        <v/>
      </c>
      <c r="AR96" t="str">
        <f t="shared" si="31"/>
        <v/>
      </c>
      <c r="AS96" t="str">
        <f t="shared" si="32"/>
        <v/>
      </c>
      <c r="AT96" t="str">
        <f t="shared" si="33"/>
        <v/>
      </c>
      <c r="AU96" t="str">
        <f t="shared" si="34"/>
        <v/>
      </c>
    </row>
    <row r="97" spans="1:47">
      <c r="A97" s="22">
        <f t="shared" si="35"/>
        <v>89</v>
      </c>
      <c r="B97" s="51"/>
      <c r="C97" s="57"/>
      <c r="D97" s="50"/>
      <c r="E97" s="49"/>
      <c r="F97" s="80" t="str">
        <f>IF(B97="","",VLOOKUP(B97,中学校名!$B$3:$D$120,2,TRUE))</f>
        <v/>
      </c>
      <c r="G97" s="202" t="str">
        <f t="shared" si="36"/>
        <v/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68" t="str">
        <f>IF($B97="","",IF(ISERROR(MATCH($B97,リレー中女申込!$Q$14:$Q$255,0)),"","○"))</f>
        <v/>
      </c>
      <c r="AE97" s="68" t="str">
        <f>IF(ISERROR(MATCH($B97,リレー中女申込!$Q$14:$Q$205,0)),"",VLOOKUP(MATCH($B97,リレー中女申込!$Q$14:$Q$205,0),リレー中女申込!$N$14:$V$205,9))</f>
        <v/>
      </c>
      <c r="AG97" s="121" t="str">
        <f t="shared" si="22"/>
        <v/>
      </c>
      <c r="AI97" s="2"/>
      <c r="AJ97" t="str">
        <f t="shared" si="23"/>
        <v/>
      </c>
      <c r="AK97" t="str">
        <f t="shared" si="24"/>
        <v/>
      </c>
      <c r="AL97" t="str">
        <f t="shared" si="25"/>
        <v/>
      </c>
      <c r="AM97" t="str">
        <f t="shared" si="26"/>
        <v/>
      </c>
      <c r="AN97" t="str">
        <f t="shared" si="27"/>
        <v/>
      </c>
      <c r="AO97" t="str">
        <f t="shared" si="28"/>
        <v/>
      </c>
      <c r="AP97" t="str">
        <f t="shared" si="29"/>
        <v/>
      </c>
      <c r="AQ97" t="str">
        <f t="shared" si="30"/>
        <v/>
      </c>
      <c r="AR97" t="str">
        <f t="shared" si="31"/>
        <v/>
      </c>
      <c r="AS97" t="str">
        <f t="shared" si="32"/>
        <v/>
      </c>
      <c r="AT97" t="str">
        <f t="shared" si="33"/>
        <v/>
      </c>
      <c r="AU97" t="str">
        <f t="shared" si="34"/>
        <v/>
      </c>
    </row>
    <row r="98" spans="1:47">
      <c r="A98" s="22">
        <f t="shared" si="35"/>
        <v>90</v>
      </c>
      <c r="B98" s="55"/>
      <c r="C98" s="58"/>
      <c r="D98" s="53"/>
      <c r="E98" s="52"/>
      <c r="F98" s="81" t="str">
        <f>IF(B98="","",VLOOKUP(B98,中学校名!$B$3:$D$120,2,TRUE))</f>
        <v/>
      </c>
      <c r="G98" s="205" t="str">
        <f t="shared" si="36"/>
        <v/>
      </c>
      <c r="H98" s="43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7" t="str">
        <f>IF($B98="","",IF(ISERROR(MATCH($B98,リレー中女申込!$Q$14:$Q$255,0)),"","○"))</f>
        <v/>
      </c>
      <c r="AE98" s="77" t="str">
        <f>IF(ISERROR(MATCH($B98,リレー中女申込!$Q$14:$Q$205,0)),"",VLOOKUP(MATCH($B98,リレー中女申込!$Q$14:$Q$205,0),リレー中女申込!$N$14:$V$205,9))</f>
        <v/>
      </c>
      <c r="AG98" s="121" t="str">
        <f t="shared" si="22"/>
        <v/>
      </c>
      <c r="AI98" s="2"/>
      <c r="AJ98" t="str">
        <f t="shared" si="23"/>
        <v/>
      </c>
      <c r="AK98" t="str">
        <f t="shared" si="24"/>
        <v/>
      </c>
      <c r="AL98" t="str">
        <f t="shared" si="25"/>
        <v/>
      </c>
      <c r="AM98" t="str">
        <f t="shared" si="26"/>
        <v/>
      </c>
      <c r="AN98" t="str">
        <f t="shared" si="27"/>
        <v/>
      </c>
      <c r="AO98" t="str">
        <f t="shared" si="28"/>
        <v/>
      </c>
      <c r="AP98" t="str">
        <f t="shared" si="29"/>
        <v/>
      </c>
      <c r="AQ98" t="str">
        <f t="shared" si="30"/>
        <v/>
      </c>
      <c r="AR98" t="str">
        <f t="shared" si="31"/>
        <v/>
      </c>
      <c r="AS98" t="str">
        <f t="shared" si="32"/>
        <v/>
      </c>
      <c r="AT98" t="str">
        <f t="shared" si="33"/>
        <v/>
      </c>
      <c r="AU98" t="str">
        <f t="shared" si="34"/>
        <v/>
      </c>
    </row>
    <row r="99" spans="1:47">
      <c r="A99" s="22">
        <f t="shared" si="35"/>
        <v>91</v>
      </c>
      <c r="B99" s="63"/>
      <c r="C99" s="64"/>
      <c r="D99" s="65"/>
      <c r="E99" s="66"/>
      <c r="F99" s="83" t="str">
        <f>IF(B99="","",VLOOKUP(B99,中学校名!$B$3:$D$120,2,TRUE))</f>
        <v/>
      </c>
      <c r="G99" s="204" t="str">
        <f t="shared" si="36"/>
        <v/>
      </c>
      <c r="H99" s="40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4" t="str">
        <f>IF($B99="","",IF(ISERROR(MATCH($B99,リレー中女申込!$Q$14:$Q$255,0)),"","○"))</f>
        <v/>
      </c>
      <c r="AE99" s="74" t="str">
        <f>IF(ISERROR(MATCH($B99,リレー中女申込!$Q$14:$Q$205,0)),"",VLOOKUP(MATCH($B99,リレー中女申込!$Q$14:$Q$205,0),リレー中女申込!$N$14:$V$205,9))</f>
        <v/>
      </c>
      <c r="AG99" s="121" t="str">
        <f t="shared" si="22"/>
        <v/>
      </c>
      <c r="AI99" s="2"/>
      <c r="AJ99" t="str">
        <f t="shared" si="23"/>
        <v/>
      </c>
      <c r="AK99" t="str">
        <f t="shared" si="24"/>
        <v/>
      </c>
      <c r="AL99" t="str">
        <f t="shared" si="25"/>
        <v/>
      </c>
      <c r="AM99" t="str">
        <f t="shared" si="26"/>
        <v/>
      </c>
      <c r="AN99" t="str">
        <f t="shared" si="27"/>
        <v/>
      </c>
      <c r="AO99" t="str">
        <f t="shared" si="28"/>
        <v/>
      </c>
      <c r="AP99" t="str">
        <f t="shared" si="29"/>
        <v/>
      </c>
      <c r="AQ99" t="str">
        <f t="shared" si="30"/>
        <v/>
      </c>
      <c r="AR99" t="str">
        <f t="shared" si="31"/>
        <v/>
      </c>
      <c r="AS99" t="str">
        <f t="shared" si="32"/>
        <v/>
      </c>
      <c r="AT99" t="str">
        <f t="shared" si="33"/>
        <v/>
      </c>
      <c r="AU99" t="str">
        <f t="shared" si="34"/>
        <v/>
      </c>
    </row>
    <row r="100" spans="1:47">
      <c r="A100" s="22">
        <f t="shared" si="35"/>
        <v>92</v>
      </c>
      <c r="B100" s="51"/>
      <c r="C100" s="57"/>
      <c r="D100" s="50"/>
      <c r="E100" s="49"/>
      <c r="F100" s="80" t="str">
        <f>IF(B100="","",VLOOKUP(B100,中学校名!$B$3:$D$120,2,TRUE))</f>
        <v/>
      </c>
      <c r="G100" s="202" t="str">
        <f t="shared" si="36"/>
        <v/>
      </c>
      <c r="H100" s="42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68" t="str">
        <f>IF($B100="","",IF(ISERROR(MATCH($B100,リレー中女申込!$Q$14:$Q$255,0)),"","○"))</f>
        <v/>
      </c>
      <c r="AE100" s="68" t="str">
        <f>IF(ISERROR(MATCH($B100,リレー中女申込!$Q$14:$Q$205,0)),"",VLOOKUP(MATCH($B100,リレー中女申込!$Q$14:$Q$205,0),リレー中女申込!$N$14:$V$205,9))</f>
        <v/>
      </c>
      <c r="AG100" s="121" t="str">
        <f t="shared" si="22"/>
        <v/>
      </c>
      <c r="AI100" s="2"/>
      <c r="AJ100" t="str">
        <f t="shared" si="23"/>
        <v/>
      </c>
      <c r="AK100" t="str">
        <f t="shared" si="24"/>
        <v/>
      </c>
      <c r="AL100" t="str">
        <f t="shared" si="25"/>
        <v/>
      </c>
      <c r="AM100" t="str">
        <f t="shared" si="26"/>
        <v/>
      </c>
      <c r="AN100" t="str">
        <f t="shared" si="27"/>
        <v/>
      </c>
      <c r="AO100" t="str">
        <f t="shared" si="28"/>
        <v/>
      </c>
      <c r="AP100" t="str">
        <f t="shared" si="29"/>
        <v/>
      </c>
      <c r="AQ100" t="str">
        <f t="shared" si="30"/>
        <v/>
      </c>
      <c r="AR100" t="str">
        <f t="shared" si="31"/>
        <v/>
      </c>
      <c r="AS100" t="str">
        <f t="shared" si="32"/>
        <v/>
      </c>
      <c r="AT100" t="str">
        <f t="shared" si="33"/>
        <v/>
      </c>
      <c r="AU100" t="str">
        <f t="shared" si="34"/>
        <v/>
      </c>
    </row>
    <row r="101" spans="1:47">
      <c r="A101" s="22">
        <f t="shared" si="35"/>
        <v>93</v>
      </c>
      <c r="B101" s="51"/>
      <c r="C101" s="57"/>
      <c r="D101" s="50"/>
      <c r="E101" s="49"/>
      <c r="F101" s="80" t="str">
        <f>IF(B101="","",VLOOKUP(B101,中学校名!$B$3:$D$120,2,TRUE))</f>
        <v/>
      </c>
      <c r="G101" s="202" t="str">
        <f t="shared" si="36"/>
        <v/>
      </c>
      <c r="H101" s="42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68" t="str">
        <f>IF($B101="","",IF(ISERROR(MATCH($B101,リレー中女申込!$Q$14:$Q$255,0)),"","○"))</f>
        <v/>
      </c>
      <c r="AE101" s="68" t="str">
        <f>IF(ISERROR(MATCH($B101,リレー中女申込!$Q$14:$Q$205,0)),"",VLOOKUP(MATCH($B101,リレー中女申込!$Q$14:$Q$205,0),リレー中女申込!$N$14:$V$205,9))</f>
        <v/>
      </c>
      <c r="AG101" s="121" t="str">
        <f t="shared" si="22"/>
        <v/>
      </c>
      <c r="AI101" s="2"/>
      <c r="AJ101" t="str">
        <f t="shared" si="23"/>
        <v/>
      </c>
      <c r="AK101" t="str">
        <f t="shared" si="24"/>
        <v/>
      </c>
      <c r="AL101" t="str">
        <f t="shared" si="25"/>
        <v/>
      </c>
      <c r="AM101" t="str">
        <f t="shared" si="26"/>
        <v/>
      </c>
      <c r="AN101" t="str">
        <f t="shared" si="27"/>
        <v/>
      </c>
      <c r="AO101" t="str">
        <f t="shared" si="28"/>
        <v/>
      </c>
      <c r="AP101" t="str">
        <f t="shared" si="29"/>
        <v/>
      </c>
      <c r="AQ101" t="str">
        <f t="shared" si="30"/>
        <v/>
      </c>
      <c r="AR101" t="str">
        <f t="shared" si="31"/>
        <v/>
      </c>
      <c r="AS101" t="str">
        <f t="shared" si="32"/>
        <v/>
      </c>
      <c r="AT101" t="str">
        <f t="shared" si="33"/>
        <v/>
      </c>
      <c r="AU101" t="str">
        <f t="shared" si="34"/>
        <v/>
      </c>
    </row>
    <row r="102" spans="1:47">
      <c r="A102" s="22">
        <f t="shared" si="35"/>
        <v>94</v>
      </c>
      <c r="B102" s="51"/>
      <c r="C102" s="57"/>
      <c r="D102" s="50"/>
      <c r="E102" s="49"/>
      <c r="F102" s="80" t="str">
        <f>IF(B102="","",VLOOKUP(B102,中学校名!$B$3:$D$120,2,TRUE))</f>
        <v/>
      </c>
      <c r="G102" s="202" t="str">
        <f t="shared" si="36"/>
        <v/>
      </c>
      <c r="H102" s="42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68" t="str">
        <f>IF($B102="","",IF(ISERROR(MATCH($B102,リレー中女申込!$Q$14:$Q$255,0)),"","○"))</f>
        <v/>
      </c>
      <c r="AE102" s="68" t="str">
        <f>IF(ISERROR(MATCH($B102,リレー中女申込!$Q$14:$Q$205,0)),"",VLOOKUP(MATCH($B102,リレー中女申込!$Q$14:$Q$205,0),リレー中女申込!$N$14:$V$205,9))</f>
        <v/>
      </c>
      <c r="AG102" s="121" t="str">
        <f t="shared" si="22"/>
        <v/>
      </c>
      <c r="AI102" s="2"/>
      <c r="AJ102" t="str">
        <f t="shared" si="23"/>
        <v/>
      </c>
      <c r="AK102" t="str">
        <f t="shared" si="24"/>
        <v/>
      </c>
      <c r="AL102" t="str">
        <f t="shared" si="25"/>
        <v/>
      </c>
      <c r="AM102" t="str">
        <f t="shared" si="26"/>
        <v/>
      </c>
      <c r="AN102" t="str">
        <f t="shared" si="27"/>
        <v/>
      </c>
      <c r="AO102" t="str">
        <f t="shared" si="28"/>
        <v/>
      </c>
      <c r="AP102" t="str">
        <f t="shared" si="29"/>
        <v/>
      </c>
      <c r="AQ102" t="str">
        <f t="shared" si="30"/>
        <v/>
      </c>
      <c r="AR102" t="str">
        <f t="shared" si="31"/>
        <v/>
      </c>
      <c r="AS102" t="str">
        <f t="shared" si="32"/>
        <v/>
      </c>
      <c r="AT102" t="str">
        <f t="shared" si="33"/>
        <v/>
      </c>
      <c r="AU102" t="str">
        <f t="shared" si="34"/>
        <v/>
      </c>
    </row>
    <row r="103" spans="1:47">
      <c r="A103" s="22">
        <f t="shared" si="35"/>
        <v>95</v>
      </c>
      <c r="B103" s="51"/>
      <c r="C103" s="57"/>
      <c r="D103" s="50"/>
      <c r="E103" s="49"/>
      <c r="F103" s="80" t="str">
        <f>IF(B103="","",VLOOKUP(B103,中学校名!$B$3:$D$120,2,TRUE))</f>
        <v/>
      </c>
      <c r="G103" s="202" t="str">
        <f t="shared" si="36"/>
        <v/>
      </c>
      <c r="H103" s="42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68" t="str">
        <f>IF($B103="","",IF(ISERROR(MATCH($B103,リレー中女申込!$Q$14:$Q$255,0)),"","○"))</f>
        <v/>
      </c>
      <c r="AE103" s="68" t="str">
        <f>IF(ISERROR(MATCH($B103,リレー中女申込!$Q$14:$Q$205,0)),"",VLOOKUP(MATCH($B103,リレー中女申込!$Q$14:$Q$205,0),リレー中女申込!$N$14:$V$205,9))</f>
        <v/>
      </c>
      <c r="AG103" s="121" t="str">
        <f t="shared" si="22"/>
        <v/>
      </c>
      <c r="AI103" s="2"/>
      <c r="AJ103" t="str">
        <f t="shared" si="23"/>
        <v/>
      </c>
      <c r="AK103" t="str">
        <f t="shared" si="24"/>
        <v/>
      </c>
      <c r="AL103" t="str">
        <f t="shared" si="25"/>
        <v/>
      </c>
      <c r="AM103" t="str">
        <f t="shared" si="26"/>
        <v/>
      </c>
      <c r="AN103" t="str">
        <f t="shared" si="27"/>
        <v/>
      </c>
      <c r="AO103" t="str">
        <f t="shared" si="28"/>
        <v/>
      </c>
      <c r="AP103" t="str">
        <f t="shared" si="29"/>
        <v/>
      </c>
      <c r="AQ103" t="str">
        <f t="shared" si="30"/>
        <v/>
      </c>
      <c r="AR103" t="str">
        <f t="shared" si="31"/>
        <v/>
      </c>
      <c r="AS103" t="str">
        <f t="shared" si="32"/>
        <v/>
      </c>
      <c r="AT103" t="str">
        <f t="shared" si="33"/>
        <v/>
      </c>
      <c r="AU103" t="str">
        <f t="shared" si="34"/>
        <v/>
      </c>
    </row>
    <row r="104" spans="1:47">
      <c r="A104" s="22">
        <f t="shared" si="35"/>
        <v>96</v>
      </c>
      <c r="B104" s="51"/>
      <c r="C104" s="57"/>
      <c r="D104" s="50"/>
      <c r="E104" s="49"/>
      <c r="F104" s="80" t="str">
        <f>IF(B104="","",VLOOKUP(B104,中学校名!$B$3:$D$120,2,TRUE))</f>
        <v/>
      </c>
      <c r="G104" s="202" t="str">
        <f t="shared" si="36"/>
        <v/>
      </c>
      <c r="H104" s="42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68" t="str">
        <f>IF($B104="","",IF(ISERROR(MATCH($B104,リレー中女申込!$Q$14:$Q$255,0)),"","○"))</f>
        <v/>
      </c>
      <c r="AE104" s="68" t="str">
        <f>IF(ISERROR(MATCH($B104,リレー中女申込!$Q$14:$Q$205,0)),"",VLOOKUP(MATCH($B104,リレー中女申込!$Q$14:$Q$205,0),リレー中女申込!$N$14:$V$205,9))</f>
        <v/>
      </c>
      <c r="AG104" s="121" t="str">
        <f t="shared" si="22"/>
        <v/>
      </c>
      <c r="AI104" s="2"/>
      <c r="AJ104" t="str">
        <f t="shared" si="23"/>
        <v/>
      </c>
      <c r="AK104" t="str">
        <f t="shared" si="24"/>
        <v/>
      </c>
      <c r="AL104" t="str">
        <f t="shared" si="25"/>
        <v/>
      </c>
      <c r="AM104" t="str">
        <f t="shared" si="26"/>
        <v/>
      </c>
      <c r="AN104" t="str">
        <f t="shared" si="27"/>
        <v/>
      </c>
      <c r="AO104" t="str">
        <f t="shared" si="28"/>
        <v/>
      </c>
      <c r="AP104" t="str">
        <f t="shared" si="29"/>
        <v/>
      </c>
      <c r="AQ104" t="str">
        <f t="shared" ref="AQ104:AQ135" si="37">IF(V104="○","全女走高跳．","")</f>
        <v/>
      </c>
      <c r="AR104" t="str">
        <f t="shared" ref="AR104:AR135" si="38">IF(X104="○","全女走幅跳．","")</f>
        <v/>
      </c>
      <c r="AS104" t="str">
        <f t="shared" ref="AS104:AS135" si="39">IF(Z104="○","全女砲丸投．","")</f>
        <v/>
      </c>
      <c r="AT104" t="str">
        <f t="shared" ref="AT104:AT135" si="40">IF(AB104="○","全女ｼﾞｬﾍﾞﾘｯｸ．","")</f>
        <v/>
      </c>
      <c r="AU104" t="str">
        <f t="shared" ref="AU104:AU135" si="41">IF(AD104="○","全女400mR．","")</f>
        <v/>
      </c>
    </row>
    <row r="105" spans="1:47">
      <c r="A105" s="22">
        <f t="shared" si="35"/>
        <v>97</v>
      </c>
      <c r="B105" s="51"/>
      <c r="C105" s="57"/>
      <c r="D105" s="50"/>
      <c r="E105" s="49"/>
      <c r="F105" s="80" t="str">
        <f>IF(B105="","",VLOOKUP(B105,中学校名!$B$3:$D$120,2,TRUE))</f>
        <v/>
      </c>
      <c r="G105" s="202" t="str">
        <f t="shared" si="36"/>
        <v/>
      </c>
      <c r="H105" s="42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68" t="str">
        <f>IF($B105="","",IF(ISERROR(MATCH($B105,リレー中女申込!$Q$14:$Q$255,0)),"","○"))</f>
        <v/>
      </c>
      <c r="AE105" s="68" t="str">
        <f>IF(ISERROR(MATCH($B105,リレー中女申込!$Q$14:$Q$205,0)),"",VLOOKUP(MATCH($B105,リレー中女申込!$Q$14:$Q$205,0),リレー中女申込!$N$14:$V$205,9))</f>
        <v/>
      </c>
      <c r="AG105" s="121" t="str">
        <f t="shared" si="22"/>
        <v/>
      </c>
      <c r="AI105" s="2"/>
      <c r="AJ105" t="str">
        <f t="shared" si="23"/>
        <v/>
      </c>
      <c r="AK105" t="str">
        <f t="shared" si="24"/>
        <v/>
      </c>
      <c r="AL105" t="str">
        <f t="shared" si="25"/>
        <v/>
      </c>
      <c r="AM105" t="str">
        <f t="shared" si="26"/>
        <v/>
      </c>
      <c r="AN105" t="str">
        <f t="shared" si="27"/>
        <v/>
      </c>
      <c r="AO105" t="str">
        <f t="shared" si="28"/>
        <v/>
      </c>
      <c r="AP105" t="str">
        <f t="shared" si="29"/>
        <v/>
      </c>
      <c r="AQ105" t="str">
        <f t="shared" si="37"/>
        <v/>
      </c>
      <c r="AR105" t="str">
        <f t="shared" si="38"/>
        <v/>
      </c>
      <c r="AS105" t="str">
        <f t="shared" si="39"/>
        <v/>
      </c>
      <c r="AT105" t="str">
        <f t="shared" si="40"/>
        <v/>
      </c>
      <c r="AU105" t="str">
        <f t="shared" si="41"/>
        <v/>
      </c>
    </row>
    <row r="106" spans="1:47">
      <c r="A106" s="22">
        <f t="shared" ref="A106:A137" si="42">IF(COUNTIF($C$9:$C$208,C106)&gt;=2,$A$221,A105+1)</f>
        <v>98</v>
      </c>
      <c r="B106" s="51"/>
      <c r="C106" s="57"/>
      <c r="D106" s="50"/>
      <c r="E106" s="49"/>
      <c r="F106" s="80" t="str">
        <f>IF(B106="","",VLOOKUP(B106,中学校名!$B$3:$D$120,2,TRUE))</f>
        <v/>
      </c>
      <c r="G106" s="202" t="str">
        <f t="shared" si="36"/>
        <v/>
      </c>
      <c r="H106" s="42"/>
      <c r="I106" s="43"/>
      <c r="J106" s="43"/>
      <c r="K106" s="44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68" t="str">
        <f>IF($B106="","",IF(ISERROR(MATCH($B106,リレー中女申込!$Q$14:$Q$255,0)),"","○"))</f>
        <v/>
      </c>
      <c r="AE106" s="68" t="str">
        <f>IF(ISERROR(MATCH($B106,リレー中女申込!$Q$14:$Q$205,0)),"",VLOOKUP(MATCH($B106,リレー中女申込!$Q$14:$Q$205,0),リレー中女申込!$N$14:$V$205,9))</f>
        <v/>
      </c>
      <c r="AG106" s="121" t="str">
        <f t="shared" si="22"/>
        <v/>
      </c>
      <c r="AI106" s="2"/>
      <c r="AJ106" t="str">
        <f t="shared" si="23"/>
        <v/>
      </c>
      <c r="AK106" t="str">
        <f t="shared" si="24"/>
        <v/>
      </c>
      <c r="AL106" t="str">
        <f t="shared" si="25"/>
        <v/>
      </c>
      <c r="AM106" t="str">
        <f t="shared" si="26"/>
        <v/>
      </c>
      <c r="AN106" t="str">
        <f t="shared" si="27"/>
        <v/>
      </c>
      <c r="AO106" t="str">
        <f t="shared" si="28"/>
        <v/>
      </c>
      <c r="AP106" t="str">
        <f t="shared" si="29"/>
        <v/>
      </c>
      <c r="AQ106" t="str">
        <f t="shared" si="37"/>
        <v/>
      </c>
      <c r="AR106" t="str">
        <f t="shared" si="38"/>
        <v/>
      </c>
      <c r="AS106" t="str">
        <f t="shared" si="39"/>
        <v/>
      </c>
      <c r="AT106" t="str">
        <f t="shared" si="40"/>
        <v/>
      </c>
      <c r="AU106" t="str">
        <f t="shared" si="41"/>
        <v/>
      </c>
    </row>
    <row r="107" spans="1:47">
      <c r="A107" s="22">
        <f t="shared" si="42"/>
        <v>99</v>
      </c>
      <c r="B107" s="51"/>
      <c r="C107" s="57"/>
      <c r="D107" s="50"/>
      <c r="E107" s="49"/>
      <c r="F107" s="80" t="str">
        <f>IF(B107="","",VLOOKUP(B107,中学校名!$B$3:$D$120,2,TRUE))</f>
        <v/>
      </c>
      <c r="G107" s="202" t="str">
        <f t="shared" si="36"/>
        <v/>
      </c>
      <c r="H107" s="42"/>
      <c r="I107" s="43"/>
      <c r="J107" s="43"/>
      <c r="K107" s="43"/>
      <c r="L107" s="43"/>
      <c r="M107" s="43"/>
      <c r="N107" s="43"/>
      <c r="O107" s="43"/>
      <c r="P107" s="43"/>
      <c r="Q107" s="44"/>
      <c r="R107" s="44"/>
      <c r="S107" s="44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68" t="str">
        <f>IF($B107="","",IF(ISERROR(MATCH($B107,リレー中女申込!$Q$14:$Q$255,0)),"","○"))</f>
        <v/>
      </c>
      <c r="AE107" s="68" t="str">
        <f>IF(ISERROR(MATCH($B107,リレー中女申込!$Q$14:$Q$205,0)),"",VLOOKUP(MATCH($B107,リレー中女申込!$Q$14:$Q$205,0),リレー中女申込!$N$14:$V$205,9))</f>
        <v/>
      </c>
      <c r="AG107" s="121" t="str">
        <f t="shared" si="22"/>
        <v/>
      </c>
      <c r="AI107" s="2"/>
      <c r="AJ107" t="str">
        <f t="shared" si="23"/>
        <v/>
      </c>
      <c r="AK107" t="str">
        <f t="shared" si="24"/>
        <v/>
      </c>
      <c r="AL107" t="str">
        <f t="shared" si="25"/>
        <v/>
      </c>
      <c r="AM107" t="str">
        <f t="shared" si="26"/>
        <v/>
      </c>
      <c r="AN107" t="str">
        <f t="shared" si="27"/>
        <v/>
      </c>
      <c r="AO107" t="str">
        <f t="shared" si="28"/>
        <v/>
      </c>
      <c r="AP107" t="str">
        <f t="shared" si="29"/>
        <v/>
      </c>
      <c r="AQ107" t="str">
        <f t="shared" si="37"/>
        <v/>
      </c>
      <c r="AR107" t="str">
        <f t="shared" si="38"/>
        <v/>
      </c>
      <c r="AS107" t="str">
        <f t="shared" si="39"/>
        <v/>
      </c>
      <c r="AT107" t="str">
        <f t="shared" si="40"/>
        <v/>
      </c>
      <c r="AU107" t="str">
        <f t="shared" si="41"/>
        <v/>
      </c>
    </row>
    <row r="108" spans="1:47">
      <c r="A108" s="22">
        <f t="shared" si="42"/>
        <v>100</v>
      </c>
      <c r="B108" s="59"/>
      <c r="C108" s="60"/>
      <c r="D108" s="61"/>
      <c r="E108" s="62"/>
      <c r="F108" s="82" t="str">
        <f>IF(B108="","",VLOOKUP(B108,中学校名!$B$3:$D$120,2,TRUE))</f>
        <v/>
      </c>
      <c r="G108" s="203" t="str">
        <f t="shared" si="36"/>
        <v/>
      </c>
      <c r="H108" s="75"/>
      <c r="I108" s="70"/>
      <c r="J108" s="70"/>
      <c r="K108" s="70"/>
      <c r="L108" s="70"/>
      <c r="M108" s="78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1" t="str">
        <f>IF($B108="","",IF(ISERROR(MATCH($B108,リレー中女申込!$Q$14:$Q$255,0)),"","○"))</f>
        <v/>
      </c>
      <c r="AE108" s="71" t="str">
        <f>IF(ISERROR(MATCH($B108,リレー中女申込!$Q$14:$Q$205,0)),"",VLOOKUP(MATCH($B108,リレー中女申込!$Q$14:$Q$205,0),リレー中女申込!$N$14:$V$205,9))</f>
        <v/>
      </c>
      <c r="AG108" s="121" t="str">
        <f t="shared" si="22"/>
        <v/>
      </c>
      <c r="AI108" s="2"/>
      <c r="AJ108" t="str">
        <f t="shared" si="23"/>
        <v/>
      </c>
      <c r="AK108" t="str">
        <f t="shared" si="24"/>
        <v/>
      </c>
      <c r="AL108" t="str">
        <f t="shared" si="25"/>
        <v/>
      </c>
      <c r="AM108" t="str">
        <f t="shared" si="26"/>
        <v/>
      </c>
      <c r="AN108" t="str">
        <f t="shared" si="27"/>
        <v/>
      </c>
      <c r="AO108" t="str">
        <f t="shared" si="28"/>
        <v/>
      </c>
      <c r="AP108" t="str">
        <f t="shared" si="29"/>
        <v/>
      </c>
      <c r="AQ108" t="str">
        <f t="shared" si="37"/>
        <v/>
      </c>
      <c r="AR108" t="str">
        <f t="shared" si="38"/>
        <v/>
      </c>
      <c r="AS108" t="str">
        <f t="shared" si="39"/>
        <v/>
      </c>
      <c r="AT108" t="str">
        <f t="shared" si="40"/>
        <v/>
      </c>
      <c r="AU108" t="str">
        <f t="shared" si="41"/>
        <v/>
      </c>
    </row>
    <row r="109" spans="1:47">
      <c r="A109" s="22">
        <f t="shared" si="42"/>
        <v>101</v>
      </c>
      <c r="B109" s="54"/>
      <c r="C109" s="56"/>
      <c r="D109" s="48"/>
      <c r="E109" s="47"/>
      <c r="F109" s="79" t="str">
        <f>IF(B109="","",VLOOKUP(B109,中学校名!$B$3:$D$120,2,TRUE))</f>
        <v/>
      </c>
      <c r="G109" s="201" t="str">
        <f t="shared" si="36"/>
        <v/>
      </c>
      <c r="H109" s="43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67" t="str">
        <f>IF($B109="","",IF(ISERROR(MATCH($B109,リレー中女申込!$Q$14:$Q$255,0)),"","○"))</f>
        <v/>
      </c>
      <c r="AE109" s="67" t="str">
        <f>IF(ISERROR(MATCH($B109,リレー中女申込!$Q$14:$Q$205,0)),"",VLOOKUP(MATCH($B109,リレー中女申込!$Q$14:$Q$205,0),リレー中女申込!$N$14:$V$205,9))</f>
        <v/>
      </c>
      <c r="AG109" s="121" t="str">
        <f t="shared" si="22"/>
        <v/>
      </c>
      <c r="AI109" s="2"/>
      <c r="AJ109" t="str">
        <f t="shared" si="23"/>
        <v/>
      </c>
      <c r="AK109" t="str">
        <f t="shared" si="24"/>
        <v/>
      </c>
      <c r="AL109" t="str">
        <f t="shared" si="25"/>
        <v/>
      </c>
      <c r="AM109" t="str">
        <f t="shared" si="26"/>
        <v/>
      </c>
      <c r="AN109" t="str">
        <f t="shared" si="27"/>
        <v/>
      </c>
      <c r="AO109" t="str">
        <f t="shared" si="28"/>
        <v/>
      </c>
      <c r="AP109" t="str">
        <f t="shared" si="29"/>
        <v/>
      </c>
      <c r="AQ109" t="str">
        <f t="shared" si="37"/>
        <v/>
      </c>
      <c r="AR109" t="str">
        <f t="shared" si="38"/>
        <v/>
      </c>
      <c r="AS109" t="str">
        <f t="shared" si="39"/>
        <v/>
      </c>
      <c r="AT109" t="str">
        <f t="shared" si="40"/>
        <v/>
      </c>
      <c r="AU109" t="str">
        <f t="shared" si="41"/>
        <v/>
      </c>
    </row>
    <row r="110" spans="1:47">
      <c r="A110" s="22">
        <f t="shared" si="42"/>
        <v>102</v>
      </c>
      <c r="B110" s="51"/>
      <c r="C110" s="57"/>
      <c r="D110" s="50"/>
      <c r="E110" s="49"/>
      <c r="F110" s="80" t="str">
        <f>IF(B110="","",VLOOKUP(B110,中学校名!$B$3:$D$120,2,TRUE))</f>
        <v/>
      </c>
      <c r="G110" s="202" t="str">
        <f t="shared" si="36"/>
        <v/>
      </c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68" t="str">
        <f>IF($B110="","",IF(ISERROR(MATCH($B110,リレー中女申込!$Q$14:$Q$255,0)),"","○"))</f>
        <v/>
      </c>
      <c r="AE110" s="68" t="str">
        <f>IF(ISERROR(MATCH($B110,リレー中女申込!$Q$14:$Q$205,0)),"",VLOOKUP(MATCH($B110,リレー中女申込!$Q$14:$Q$205,0),リレー中女申込!$N$14:$V$205,9))</f>
        <v/>
      </c>
      <c r="AG110" s="121" t="str">
        <f t="shared" si="22"/>
        <v/>
      </c>
      <c r="AI110" s="2"/>
      <c r="AJ110" t="str">
        <f t="shared" si="23"/>
        <v/>
      </c>
      <c r="AK110" t="str">
        <f t="shared" si="24"/>
        <v/>
      </c>
      <c r="AL110" t="str">
        <f t="shared" si="25"/>
        <v/>
      </c>
      <c r="AM110" t="str">
        <f t="shared" si="26"/>
        <v/>
      </c>
      <c r="AN110" t="str">
        <f t="shared" si="27"/>
        <v/>
      </c>
      <c r="AO110" t="str">
        <f t="shared" si="28"/>
        <v/>
      </c>
      <c r="AP110" t="str">
        <f t="shared" si="29"/>
        <v/>
      </c>
      <c r="AQ110" t="str">
        <f t="shared" si="37"/>
        <v/>
      </c>
      <c r="AR110" t="str">
        <f t="shared" si="38"/>
        <v/>
      </c>
      <c r="AS110" t="str">
        <f t="shared" si="39"/>
        <v/>
      </c>
      <c r="AT110" t="str">
        <f t="shared" si="40"/>
        <v/>
      </c>
      <c r="AU110" t="str">
        <f t="shared" si="41"/>
        <v/>
      </c>
    </row>
    <row r="111" spans="1:47">
      <c r="A111" s="22">
        <f t="shared" si="42"/>
        <v>103</v>
      </c>
      <c r="B111" s="51"/>
      <c r="C111" s="57"/>
      <c r="D111" s="50"/>
      <c r="E111" s="49"/>
      <c r="F111" s="80" t="str">
        <f>IF(B111="","",VLOOKUP(B111,中学校名!$B$3:$D$120,2,TRUE))</f>
        <v/>
      </c>
      <c r="G111" s="202" t="str">
        <f t="shared" si="36"/>
        <v/>
      </c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68" t="str">
        <f>IF($B111="","",IF(ISERROR(MATCH($B111,リレー中女申込!$Q$14:$Q$255,0)),"","○"))</f>
        <v/>
      </c>
      <c r="AE111" s="68" t="str">
        <f>IF(ISERROR(MATCH($B111,リレー中女申込!$Q$14:$Q$205,0)),"",VLOOKUP(MATCH($B111,リレー中女申込!$Q$14:$Q$205,0),リレー中女申込!$N$14:$V$205,9))</f>
        <v/>
      </c>
      <c r="AG111" s="121" t="str">
        <f t="shared" si="22"/>
        <v/>
      </c>
      <c r="AI111" s="2"/>
      <c r="AJ111" t="str">
        <f t="shared" si="23"/>
        <v/>
      </c>
      <c r="AK111" t="str">
        <f t="shared" si="24"/>
        <v/>
      </c>
      <c r="AL111" t="str">
        <f t="shared" si="25"/>
        <v/>
      </c>
      <c r="AM111" t="str">
        <f t="shared" si="26"/>
        <v/>
      </c>
      <c r="AN111" t="str">
        <f t="shared" si="27"/>
        <v/>
      </c>
      <c r="AO111" t="str">
        <f t="shared" si="28"/>
        <v/>
      </c>
      <c r="AP111" t="str">
        <f t="shared" si="29"/>
        <v/>
      </c>
      <c r="AQ111" t="str">
        <f t="shared" si="37"/>
        <v/>
      </c>
      <c r="AR111" t="str">
        <f t="shared" si="38"/>
        <v/>
      </c>
      <c r="AS111" t="str">
        <f t="shared" si="39"/>
        <v/>
      </c>
      <c r="AT111" t="str">
        <f t="shared" si="40"/>
        <v/>
      </c>
      <c r="AU111" t="str">
        <f t="shared" si="41"/>
        <v/>
      </c>
    </row>
    <row r="112" spans="1:47">
      <c r="A112" s="22">
        <f t="shared" si="42"/>
        <v>104</v>
      </c>
      <c r="B112" s="51"/>
      <c r="C112" s="57"/>
      <c r="D112" s="50"/>
      <c r="E112" s="49"/>
      <c r="F112" s="80" t="str">
        <f>IF(B112="","",VLOOKUP(B112,中学校名!$B$3:$D$120,2,TRUE))</f>
        <v/>
      </c>
      <c r="G112" s="202" t="str">
        <f t="shared" si="36"/>
        <v/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68" t="str">
        <f>IF($B112="","",IF(ISERROR(MATCH($B112,リレー中女申込!$Q$14:$Q$255,0)),"","○"))</f>
        <v/>
      </c>
      <c r="AE112" s="68" t="str">
        <f>IF(ISERROR(MATCH($B112,リレー中女申込!$Q$14:$Q$205,0)),"",VLOOKUP(MATCH($B112,リレー中女申込!$Q$14:$Q$205,0),リレー中女申込!$N$14:$V$205,9))</f>
        <v/>
      </c>
      <c r="AG112" s="121" t="str">
        <f t="shared" si="22"/>
        <v/>
      </c>
      <c r="AI112" s="2"/>
      <c r="AJ112" t="str">
        <f t="shared" si="23"/>
        <v/>
      </c>
      <c r="AK112" t="str">
        <f t="shared" si="24"/>
        <v/>
      </c>
      <c r="AL112" t="str">
        <f t="shared" si="25"/>
        <v/>
      </c>
      <c r="AM112" t="str">
        <f t="shared" si="26"/>
        <v/>
      </c>
      <c r="AN112" t="str">
        <f t="shared" si="27"/>
        <v/>
      </c>
      <c r="AO112" t="str">
        <f t="shared" si="28"/>
        <v/>
      </c>
      <c r="AP112" t="str">
        <f t="shared" si="29"/>
        <v/>
      </c>
      <c r="AQ112" t="str">
        <f t="shared" si="37"/>
        <v/>
      </c>
      <c r="AR112" t="str">
        <f t="shared" si="38"/>
        <v/>
      </c>
      <c r="AS112" t="str">
        <f t="shared" si="39"/>
        <v/>
      </c>
      <c r="AT112" t="str">
        <f t="shared" si="40"/>
        <v/>
      </c>
      <c r="AU112" t="str">
        <f t="shared" si="41"/>
        <v/>
      </c>
    </row>
    <row r="113" spans="1:47">
      <c r="A113" s="22">
        <f t="shared" si="42"/>
        <v>105</v>
      </c>
      <c r="B113" s="51"/>
      <c r="C113" s="57"/>
      <c r="D113" s="50"/>
      <c r="E113" s="49"/>
      <c r="F113" s="80" t="str">
        <f>IF(B113="","",VLOOKUP(B113,中学校名!$B$3:$D$120,2,TRUE))</f>
        <v/>
      </c>
      <c r="G113" s="202" t="str">
        <f t="shared" si="36"/>
        <v/>
      </c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68" t="str">
        <f>IF($B113="","",IF(ISERROR(MATCH($B113,リレー中女申込!$Q$14:$Q$255,0)),"","○"))</f>
        <v/>
      </c>
      <c r="AE113" s="68" t="str">
        <f>IF(ISERROR(MATCH($B113,リレー中女申込!$Q$14:$Q$205,0)),"",VLOOKUP(MATCH($B113,リレー中女申込!$Q$14:$Q$205,0),リレー中女申込!$N$14:$V$205,9))</f>
        <v/>
      </c>
      <c r="AG113" s="121" t="str">
        <f t="shared" si="22"/>
        <v/>
      </c>
      <c r="AI113" s="2"/>
      <c r="AJ113" t="str">
        <f t="shared" si="23"/>
        <v/>
      </c>
      <c r="AK113" t="str">
        <f t="shared" si="24"/>
        <v/>
      </c>
      <c r="AL113" t="str">
        <f t="shared" si="25"/>
        <v/>
      </c>
      <c r="AM113" t="str">
        <f t="shared" si="26"/>
        <v/>
      </c>
      <c r="AN113" t="str">
        <f t="shared" si="27"/>
        <v/>
      </c>
      <c r="AO113" t="str">
        <f t="shared" si="28"/>
        <v/>
      </c>
      <c r="AP113" t="str">
        <f t="shared" si="29"/>
        <v/>
      </c>
      <c r="AQ113" t="str">
        <f t="shared" si="37"/>
        <v/>
      </c>
      <c r="AR113" t="str">
        <f t="shared" si="38"/>
        <v/>
      </c>
      <c r="AS113" t="str">
        <f t="shared" si="39"/>
        <v/>
      </c>
      <c r="AT113" t="str">
        <f t="shared" si="40"/>
        <v/>
      </c>
      <c r="AU113" t="str">
        <f t="shared" si="41"/>
        <v/>
      </c>
    </row>
    <row r="114" spans="1:47">
      <c r="A114" s="22">
        <f t="shared" si="42"/>
        <v>106</v>
      </c>
      <c r="B114" s="51"/>
      <c r="C114" s="57"/>
      <c r="D114" s="50"/>
      <c r="E114" s="49"/>
      <c r="F114" s="80" t="str">
        <f>IF(B114="","",VLOOKUP(B114,中学校名!$B$3:$D$120,2,TRUE))</f>
        <v/>
      </c>
      <c r="G114" s="202" t="str">
        <f t="shared" si="36"/>
        <v/>
      </c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68" t="str">
        <f>IF($B114="","",IF(ISERROR(MATCH($B114,リレー中女申込!$Q$14:$Q$255,0)),"","○"))</f>
        <v/>
      </c>
      <c r="AE114" s="68" t="str">
        <f>IF(ISERROR(MATCH($B114,リレー中女申込!$Q$14:$Q$205,0)),"",VLOOKUP(MATCH($B114,リレー中女申込!$Q$14:$Q$205,0),リレー中女申込!$N$14:$V$205,9))</f>
        <v/>
      </c>
      <c r="AG114" s="121" t="str">
        <f t="shared" si="22"/>
        <v/>
      </c>
      <c r="AI114" s="2"/>
      <c r="AJ114" t="str">
        <f t="shared" si="23"/>
        <v/>
      </c>
      <c r="AK114" t="str">
        <f t="shared" si="24"/>
        <v/>
      </c>
      <c r="AL114" t="str">
        <f t="shared" si="25"/>
        <v/>
      </c>
      <c r="AM114" t="str">
        <f t="shared" si="26"/>
        <v/>
      </c>
      <c r="AN114" t="str">
        <f t="shared" si="27"/>
        <v/>
      </c>
      <c r="AO114" t="str">
        <f t="shared" si="28"/>
        <v/>
      </c>
      <c r="AP114" t="str">
        <f t="shared" si="29"/>
        <v/>
      </c>
      <c r="AQ114" t="str">
        <f t="shared" si="37"/>
        <v/>
      </c>
      <c r="AR114" t="str">
        <f t="shared" si="38"/>
        <v/>
      </c>
      <c r="AS114" t="str">
        <f t="shared" si="39"/>
        <v/>
      </c>
      <c r="AT114" t="str">
        <f t="shared" si="40"/>
        <v/>
      </c>
      <c r="AU114" t="str">
        <f t="shared" si="41"/>
        <v/>
      </c>
    </row>
    <row r="115" spans="1:47">
      <c r="A115" s="22">
        <f t="shared" si="42"/>
        <v>107</v>
      </c>
      <c r="B115" s="51"/>
      <c r="C115" s="57"/>
      <c r="D115" s="50"/>
      <c r="E115" s="49"/>
      <c r="F115" s="80" t="str">
        <f>IF(B115="","",VLOOKUP(B115,中学校名!$B$3:$D$120,2,TRUE))</f>
        <v/>
      </c>
      <c r="G115" s="202" t="str">
        <f t="shared" si="36"/>
        <v/>
      </c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68" t="str">
        <f>IF($B115="","",IF(ISERROR(MATCH($B115,リレー中女申込!$Q$14:$Q$255,0)),"","○"))</f>
        <v/>
      </c>
      <c r="AE115" s="68" t="str">
        <f>IF(ISERROR(MATCH($B115,リレー中女申込!$Q$14:$Q$205,0)),"",VLOOKUP(MATCH($B115,リレー中女申込!$Q$14:$Q$205,0),リレー中女申込!$N$14:$V$205,9))</f>
        <v/>
      </c>
      <c r="AG115" s="121" t="str">
        <f t="shared" si="22"/>
        <v/>
      </c>
      <c r="AI115" s="2"/>
      <c r="AJ115" t="str">
        <f t="shared" si="23"/>
        <v/>
      </c>
      <c r="AK115" t="str">
        <f t="shared" si="24"/>
        <v/>
      </c>
      <c r="AL115" t="str">
        <f t="shared" si="25"/>
        <v/>
      </c>
      <c r="AM115" t="str">
        <f t="shared" si="26"/>
        <v/>
      </c>
      <c r="AN115" t="str">
        <f t="shared" si="27"/>
        <v/>
      </c>
      <c r="AO115" t="str">
        <f t="shared" si="28"/>
        <v/>
      </c>
      <c r="AP115" t="str">
        <f t="shared" si="29"/>
        <v/>
      </c>
      <c r="AQ115" t="str">
        <f t="shared" si="37"/>
        <v/>
      </c>
      <c r="AR115" t="str">
        <f t="shared" si="38"/>
        <v/>
      </c>
      <c r="AS115" t="str">
        <f t="shared" si="39"/>
        <v/>
      </c>
      <c r="AT115" t="str">
        <f t="shared" si="40"/>
        <v/>
      </c>
      <c r="AU115" t="str">
        <f t="shared" si="41"/>
        <v/>
      </c>
    </row>
    <row r="116" spans="1:47">
      <c r="A116" s="22">
        <f t="shared" si="42"/>
        <v>108</v>
      </c>
      <c r="B116" s="51"/>
      <c r="C116" s="57"/>
      <c r="D116" s="50"/>
      <c r="E116" s="49"/>
      <c r="F116" s="80" t="str">
        <f>IF(B116="","",VLOOKUP(B116,中学校名!$B$3:$D$120,2,TRUE))</f>
        <v/>
      </c>
      <c r="G116" s="202" t="str">
        <f t="shared" si="36"/>
        <v/>
      </c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68" t="str">
        <f>IF($B116="","",IF(ISERROR(MATCH($B116,リレー中女申込!$Q$14:$Q$255,0)),"","○"))</f>
        <v/>
      </c>
      <c r="AE116" s="68" t="str">
        <f>IF(ISERROR(MATCH($B116,リレー中女申込!$Q$14:$Q$205,0)),"",VLOOKUP(MATCH($B116,リレー中女申込!$Q$14:$Q$205,0),リレー中女申込!$N$14:$V$205,9))</f>
        <v/>
      </c>
      <c r="AG116" s="121" t="str">
        <f t="shared" si="22"/>
        <v/>
      </c>
      <c r="AI116" s="2"/>
      <c r="AJ116" t="str">
        <f t="shared" si="23"/>
        <v/>
      </c>
      <c r="AK116" t="str">
        <f t="shared" si="24"/>
        <v/>
      </c>
      <c r="AL116" t="str">
        <f t="shared" si="25"/>
        <v/>
      </c>
      <c r="AM116" t="str">
        <f t="shared" si="26"/>
        <v/>
      </c>
      <c r="AN116" t="str">
        <f t="shared" si="27"/>
        <v/>
      </c>
      <c r="AO116" t="str">
        <f t="shared" si="28"/>
        <v/>
      </c>
      <c r="AP116" t="str">
        <f t="shared" si="29"/>
        <v/>
      </c>
      <c r="AQ116" t="str">
        <f t="shared" si="37"/>
        <v/>
      </c>
      <c r="AR116" t="str">
        <f t="shared" si="38"/>
        <v/>
      </c>
      <c r="AS116" t="str">
        <f t="shared" si="39"/>
        <v/>
      </c>
      <c r="AT116" t="str">
        <f t="shared" si="40"/>
        <v/>
      </c>
      <c r="AU116" t="str">
        <f t="shared" si="41"/>
        <v/>
      </c>
    </row>
    <row r="117" spans="1:47">
      <c r="A117" s="22">
        <f t="shared" si="42"/>
        <v>109</v>
      </c>
      <c r="B117" s="51"/>
      <c r="C117" s="57"/>
      <c r="D117" s="50"/>
      <c r="E117" s="49"/>
      <c r="F117" s="80" t="str">
        <f>IF(B117="","",VLOOKUP(B117,中学校名!$B$3:$D$120,2,TRUE))</f>
        <v/>
      </c>
      <c r="G117" s="202" t="str">
        <f t="shared" si="36"/>
        <v/>
      </c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68" t="str">
        <f>IF($B117="","",IF(ISERROR(MATCH($B117,リレー中女申込!$Q$14:$Q$255,0)),"","○"))</f>
        <v/>
      </c>
      <c r="AE117" s="68" t="str">
        <f>IF(ISERROR(MATCH($B117,リレー中女申込!$Q$14:$Q$205,0)),"",VLOOKUP(MATCH($B117,リレー中女申込!$Q$14:$Q$205,0),リレー中女申込!$N$14:$V$205,9))</f>
        <v/>
      </c>
      <c r="AG117" s="121" t="str">
        <f t="shared" si="22"/>
        <v/>
      </c>
      <c r="AI117" s="2"/>
      <c r="AJ117" t="str">
        <f t="shared" si="23"/>
        <v/>
      </c>
      <c r="AK117" t="str">
        <f t="shared" si="24"/>
        <v/>
      </c>
      <c r="AL117" t="str">
        <f t="shared" si="25"/>
        <v/>
      </c>
      <c r="AM117" t="str">
        <f t="shared" si="26"/>
        <v/>
      </c>
      <c r="AN117" t="str">
        <f t="shared" si="27"/>
        <v/>
      </c>
      <c r="AO117" t="str">
        <f t="shared" si="28"/>
        <v/>
      </c>
      <c r="AP117" t="str">
        <f t="shared" si="29"/>
        <v/>
      </c>
      <c r="AQ117" t="str">
        <f t="shared" si="37"/>
        <v/>
      </c>
      <c r="AR117" t="str">
        <f t="shared" si="38"/>
        <v/>
      </c>
      <c r="AS117" t="str">
        <f t="shared" si="39"/>
        <v/>
      </c>
      <c r="AT117" t="str">
        <f t="shared" si="40"/>
        <v/>
      </c>
      <c r="AU117" t="str">
        <f t="shared" si="41"/>
        <v/>
      </c>
    </row>
    <row r="118" spans="1:47">
      <c r="A118" s="22">
        <f t="shared" si="42"/>
        <v>110</v>
      </c>
      <c r="B118" s="55"/>
      <c r="C118" s="58"/>
      <c r="D118" s="53"/>
      <c r="E118" s="52"/>
      <c r="F118" s="81" t="str">
        <f>IF(B118="","",VLOOKUP(B118,中学校名!$B$3:$D$120,2,TRUE))</f>
        <v/>
      </c>
      <c r="G118" s="205" t="str">
        <f t="shared" si="36"/>
        <v/>
      </c>
      <c r="H118" s="43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7" t="str">
        <f>IF($B118="","",IF(ISERROR(MATCH($B118,リレー中女申込!$Q$14:$Q$255,0)),"","○"))</f>
        <v/>
      </c>
      <c r="AE118" s="77" t="str">
        <f>IF(ISERROR(MATCH($B118,リレー中女申込!$Q$14:$Q$205,0)),"",VLOOKUP(MATCH($B118,リレー中女申込!$Q$14:$Q$205,0),リレー中女申込!$N$14:$V$205,9))</f>
        <v/>
      </c>
      <c r="AG118" s="121" t="str">
        <f t="shared" si="22"/>
        <v/>
      </c>
      <c r="AI118" s="2"/>
      <c r="AJ118" t="str">
        <f t="shared" si="23"/>
        <v/>
      </c>
      <c r="AK118" t="str">
        <f t="shared" si="24"/>
        <v/>
      </c>
      <c r="AL118" t="str">
        <f t="shared" si="25"/>
        <v/>
      </c>
      <c r="AM118" t="str">
        <f t="shared" si="26"/>
        <v/>
      </c>
      <c r="AN118" t="str">
        <f t="shared" si="27"/>
        <v/>
      </c>
      <c r="AO118" t="str">
        <f t="shared" si="28"/>
        <v/>
      </c>
      <c r="AP118" t="str">
        <f t="shared" si="29"/>
        <v/>
      </c>
      <c r="AQ118" t="str">
        <f t="shared" si="37"/>
        <v/>
      </c>
      <c r="AR118" t="str">
        <f t="shared" si="38"/>
        <v/>
      </c>
      <c r="AS118" t="str">
        <f t="shared" si="39"/>
        <v/>
      </c>
      <c r="AT118" t="str">
        <f t="shared" si="40"/>
        <v/>
      </c>
      <c r="AU118" t="str">
        <f t="shared" si="41"/>
        <v/>
      </c>
    </row>
    <row r="119" spans="1:47">
      <c r="A119" s="22">
        <f t="shared" si="42"/>
        <v>111</v>
      </c>
      <c r="B119" s="63"/>
      <c r="C119" s="64"/>
      <c r="D119" s="65"/>
      <c r="E119" s="66"/>
      <c r="F119" s="83" t="str">
        <f>IF(B119="","",VLOOKUP(B119,中学校名!$B$3:$D$120,2,TRUE))</f>
        <v/>
      </c>
      <c r="G119" s="204" t="str">
        <f t="shared" si="36"/>
        <v/>
      </c>
      <c r="H119" s="40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4" t="str">
        <f>IF($B119="","",IF(ISERROR(MATCH($B119,リレー中女申込!$Q$14:$Q$255,0)),"","○"))</f>
        <v/>
      </c>
      <c r="AE119" s="74" t="str">
        <f>IF(ISERROR(MATCH($B119,リレー中女申込!$Q$14:$Q$205,0)),"",VLOOKUP(MATCH($B119,リレー中女申込!$Q$14:$Q$205,0),リレー中女申込!$N$14:$V$205,9))</f>
        <v/>
      </c>
      <c r="AG119" s="121" t="str">
        <f t="shared" si="22"/>
        <v/>
      </c>
      <c r="AI119" s="2"/>
      <c r="AJ119" t="str">
        <f t="shared" si="23"/>
        <v/>
      </c>
      <c r="AK119" t="str">
        <f t="shared" si="24"/>
        <v/>
      </c>
      <c r="AL119" t="str">
        <f t="shared" si="25"/>
        <v/>
      </c>
      <c r="AM119" t="str">
        <f t="shared" si="26"/>
        <v/>
      </c>
      <c r="AN119" t="str">
        <f t="shared" si="27"/>
        <v/>
      </c>
      <c r="AO119" t="str">
        <f t="shared" si="28"/>
        <v/>
      </c>
      <c r="AP119" t="str">
        <f t="shared" si="29"/>
        <v/>
      </c>
      <c r="AQ119" t="str">
        <f t="shared" si="37"/>
        <v/>
      </c>
      <c r="AR119" t="str">
        <f t="shared" si="38"/>
        <v/>
      </c>
      <c r="AS119" t="str">
        <f t="shared" si="39"/>
        <v/>
      </c>
      <c r="AT119" t="str">
        <f t="shared" si="40"/>
        <v/>
      </c>
      <c r="AU119" t="str">
        <f t="shared" si="41"/>
        <v/>
      </c>
    </row>
    <row r="120" spans="1:47">
      <c r="A120" s="22">
        <f t="shared" si="42"/>
        <v>112</v>
      </c>
      <c r="B120" s="51"/>
      <c r="C120" s="57"/>
      <c r="D120" s="50"/>
      <c r="E120" s="49"/>
      <c r="F120" s="80" t="str">
        <f>IF(B120="","",VLOOKUP(B120,中学校名!$B$3:$D$120,2,TRUE))</f>
        <v/>
      </c>
      <c r="G120" s="202" t="str">
        <f t="shared" si="36"/>
        <v/>
      </c>
      <c r="H120" s="42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68" t="str">
        <f>IF($B120="","",IF(ISERROR(MATCH($B120,リレー中女申込!$Q$14:$Q$255,0)),"","○"))</f>
        <v/>
      </c>
      <c r="AE120" s="68" t="str">
        <f>IF(ISERROR(MATCH($B120,リレー中女申込!$Q$14:$Q$205,0)),"",VLOOKUP(MATCH($B120,リレー中女申込!$Q$14:$Q$205,0),リレー中女申込!$N$14:$V$205,9))</f>
        <v/>
      </c>
      <c r="AG120" s="121" t="str">
        <f t="shared" si="22"/>
        <v/>
      </c>
      <c r="AI120" s="2"/>
      <c r="AJ120" t="str">
        <f t="shared" si="23"/>
        <v/>
      </c>
      <c r="AK120" t="str">
        <f t="shared" si="24"/>
        <v/>
      </c>
      <c r="AL120" t="str">
        <f t="shared" si="25"/>
        <v/>
      </c>
      <c r="AM120" t="str">
        <f t="shared" si="26"/>
        <v/>
      </c>
      <c r="AN120" t="str">
        <f t="shared" si="27"/>
        <v/>
      </c>
      <c r="AO120" t="str">
        <f t="shared" si="28"/>
        <v/>
      </c>
      <c r="AP120" t="str">
        <f t="shared" si="29"/>
        <v/>
      </c>
      <c r="AQ120" t="str">
        <f t="shared" si="37"/>
        <v/>
      </c>
      <c r="AR120" t="str">
        <f t="shared" si="38"/>
        <v/>
      </c>
      <c r="AS120" t="str">
        <f t="shared" si="39"/>
        <v/>
      </c>
      <c r="AT120" t="str">
        <f t="shared" si="40"/>
        <v/>
      </c>
      <c r="AU120" t="str">
        <f t="shared" si="41"/>
        <v/>
      </c>
    </row>
    <row r="121" spans="1:47">
      <c r="A121" s="22">
        <f t="shared" si="42"/>
        <v>113</v>
      </c>
      <c r="B121" s="51"/>
      <c r="C121" s="57"/>
      <c r="D121" s="50"/>
      <c r="E121" s="49"/>
      <c r="F121" s="80" t="str">
        <f>IF(B121="","",VLOOKUP(B121,中学校名!$B$3:$D$120,2,TRUE))</f>
        <v/>
      </c>
      <c r="G121" s="202" t="str">
        <f t="shared" si="36"/>
        <v/>
      </c>
      <c r="H121" s="42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68" t="str">
        <f>IF($B121="","",IF(ISERROR(MATCH($B121,リレー中女申込!$Q$14:$Q$255,0)),"","○"))</f>
        <v/>
      </c>
      <c r="AE121" s="68" t="str">
        <f>IF(ISERROR(MATCH($B121,リレー中女申込!$Q$14:$Q$205,0)),"",VLOOKUP(MATCH($B121,リレー中女申込!$Q$14:$Q$205,0),リレー中女申込!$N$14:$V$205,9))</f>
        <v/>
      </c>
      <c r="AG121" s="121" t="str">
        <f t="shared" si="22"/>
        <v/>
      </c>
      <c r="AI121" s="2"/>
      <c r="AJ121" t="str">
        <f t="shared" si="23"/>
        <v/>
      </c>
      <c r="AK121" t="str">
        <f t="shared" si="24"/>
        <v/>
      </c>
      <c r="AL121" t="str">
        <f t="shared" si="25"/>
        <v/>
      </c>
      <c r="AM121" t="str">
        <f t="shared" si="26"/>
        <v/>
      </c>
      <c r="AN121" t="str">
        <f t="shared" si="27"/>
        <v/>
      </c>
      <c r="AO121" t="str">
        <f t="shared" si="28"/>
        <v/>
      </c>
      <c r="AP121" t="str">
        <f t="shared" si="29"/>
        <v/>
      </c>
      <c r="AQ121" t="str">
        <f t="shared" si="37"/>
        <v/>
      </c>
      <c r="AR121" t="str">
        <f t="shared" si="38"/>
        <v/>
      </c>
      <c r="AS121" t="str">
        <f t="shared" si="39"/>
        <v/>
      </c>
      <c r="AT121" t="str">
        <f t="shared" si="40"/>
        <v/>
      </c>
      <c r="AU121" t="str">
        <f t="shared" si="41"/>
        <v/>
      </c>
    </row>
    <row r="122" spans="1:47">
      <c r="A122" s="22">
        <f t="shared" si="42"/>
        <v>114</v>
      </c>
      <c r="B122" s="51"/>
      <c r="C122" s="57"/>
      <c r="D122" s="50"/>
      <c r="E122" s="49"/>
      <c r="F122" s="80" t="str">
        <f>IF(B122="","",VLOOKUP(B122,中学校名!$B$3:$D$120,2,TRUE))</f>
        <v/>
      </c>
      <c r="G122" s="202" t="str">
        <f t="shared" si="36"/>
        <v/>
      </c>
      <c r="H122" s="42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68" t="str">
        <f>IF($B122="","",IF(ISERROR(MATCH($B122,リレー中女申込!$Q$14:$Q$255,0)),"","○"))</f>
        <v/>
      </c>
      <c r="AE122" s="68" t="str">
        <f>IF(ISERROR(MATCH($B122,リレー中女申込!$Q$14:$Q$205,0)),"",VLOOKUP(MATCH($B122,リレー中女申込!$Q$14:$Q$205,0),リレー中女申込!$N$14:$V$205,9))</f>
        <v/>
      </c>
      <c r="AG122" s="121" t="str">
        <f t="shared" si="22"/>
        <v/>
      </c>
      <c r="AI122" s="2"/>
      <c r="AJ122" t="str">
        <f t="shared" si="23"/>
        <v/>
      </c>
      <c r="AK122" t="str">
        <f t="shared" si="24"/>
        <v/>
      </c>
      <c r="AL122" t="str">
        <f t="shared" si="25"/>
        <v/>
      </c>
      <c r="AM122" t="str">
        <f t="shared" si="26"/>
        <v/>
      </c>
      <c r="AN122" t="str">
        <f t="shared" si="27"/>
        <v/>
      </c>
      <c r="AO122" t="str">
        <f t="shared" si="28"/>
        <v/>
      </c>
      <c r="AP122" t="str">
        <f t="shared" si="29"/>
        <v/>
      </c>
      <c r="AQ122" t="str">
        <f t="shared" si="37"/>
        <v/>
      </c>
      <c r="AR122" t="str">
        <f t="shared" si="38"/>
        <v/>
      </c>
      <c r="AS122" t="str">
        <f t="shared" si="39"/>
        <v/>
      </c>
      <c r="AT122" t="str">
        <f t="shared" si="40"/>
        <v/>
      </c>
      <c r="AU122" t="str">
        <f t="shared" si="41"/>
        <v/>
      </c>
    </row>
    <row r="123" spans="1:47">
      <c r="A123" s="22">
        <f t="shared" si="42"/>
        <v>115</v>
      </c>
      <c r="B123" s="51"/>
      <c r="C123" s="57"/>
      <c r="D123" s="50"/>
      <c r="E123" s="49"/>
      <c r="F123" s="80" t="str">
        <f>IF(B123="","",VLOOKUP(B123,中学校名!$B$3:$D$120,2,TRUE))</f>
        <v/>
      </c>
      <c r="G123" s="202" t="str">
        <f t="shared" si="36"/>
        <v/>
      </c>
      <c r="H123" s="42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68" t="str">
        <f>IF($B123="","",IF(ISERROR(MATCH($B123,リレー中女申込!$Q$14:$Q$255,0)),"","○"))</f>
        <v/>
      </c>
      <c r="AE123" s="68" t="str">
        <f>IF(ISERROR(MATCH($B123,リレー中女申込!$Q$14:$Q$205,0)),"",VLOOKUP(MATCH($B123,リレー中女申込!$Q$14:$Q$205,0),リレー中女申込!$N$14:$V$205,9))</f>
        <v/>
      </c>
      <c r="AG123" s="121" t="str">
        <f t="shared" si="22"/>
        <v/>
      </c>
      <c r="AI123" s="2"/>
      <c r="AJ123" t="str">
        <f t="shared" si="23"/>
        <v/>
      </c>
      <c r="AK123" t="str">
        <f t="shared" si="24"/>
        <v/>
      </c>
      <c r="AL123" t="str">
        <f t="shared" si="25"/>
        <v/>
      </c>
      <c r="AM123" t="str">
        <f t="shared" si="26"/>
        <v/>
      </c>
      <c r="AN123" t="str">
        <f t="shared" si="27"/>
        <v/>
      </c>
      <c r="AO123" t="str">
        <f t="shared" si="28"/>
        <v/>
      </c>
      <c r="AP123" t="str">
        <f t="shared" si="29"/>
        <v/>
      </c>
      <c r="AQ123" t="str">
        <f t="shared" si="37"/>
        <v/>
      </c>
      <c r="AR123" t="str">
        <f t="shared" si="38"/>
        <v/>
      </c>
      <c r="AS123" t="str">
        <f t="shared" si="39"/>
        <v/>
      </c>
      <c r="AT123" t="str">
        <f t="shared" si="40"/>
        <v/>
      </c>
      <c r="AU123" t="str">
        <f t="shared" si="41"/>
        <v/>
      </c>
    </row>
    <row r="124" spans="1:47">
      <c r="A124" s="22">
        <f t="shared" si="42"/>
        <v>116</v>
      </c>
      <c r="B124" s="51"/>
      <c r="C124" s="57"/>
      <c r="D124" s="50"/>
      <c r="E124" s="49"/>
      <c r="F124" s="80" t="str">
        <f>IF(B124="","",VLOOKUP(B124,中学校名!$B$3:$D$120,2,TRUE))</f>
        <v/>
      </c>
      <c r="G124" s="202" t="str">
        <f t="shared" si="36"/>
        <v/>
      </c>
      <c r="H124" s="42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68" t="str">
        <f>IF($B124="","",IF(ISERROR(MATCH($B124,リレー中女申込!$Q$14:$Q$255,0)),"","○"))</f>
        <v/>
      </c>
      <c r="AE124" s="68" t="str">
        <f>IF(ISERROR(MATCH($B124,リレー中女申込!$Q$14:$Q$205,0)),"",VLOOKUP(MATCH($B124,リレー中女申込!$Q$14:$Q$205,0),リレー中女申込!$N$14:$V$205,9))</f>
        <v/>
      </c>
      <c r="AG124" s="121" t="str">
        <f t="shared" si="22"/>
        <v/>
      </c>
      <c r="AI124" s="2"/>
      <c r="AJ124" t="str">
        <f t="shared" si="23"/>
        <v/>
      </c>
      <c r="AK124" t="str">
        <f t="shared" si="24"/>
        <v/>
      </c>
      <c r="AL124" t="str">
        <f t="shared" si="25"/>
        <v/>
      </c>
      <c r="AM124" t="str">
        <f t="shared" si="26"/>
        <v/>
      </c>
      <c r="AN124" t="str">
        <f t="shared" si="27"/>
        <v/>
      </c>
      <c r="AO124" t="str">
        <f t="shared" si="28"/>
        <v/>
      </c>
      <c r="AP124" t="str">
        <f t="shared" si="29"/>
        <v/>
      </c>
      <c r="AQ124" t="str">
        <f t="shared" si="37"/>
        <v/>
      </c>
      <c r="AR124" t="str">
        <f t="shared" si="38"/>
        <v/>
      </c>
      <c r="AS124" t="str">
        <f t="shared" si="39"/>
        <v/>
      </c>
      <c r="AT124" t="str">
        <f t="shared" si="40"/>
        <v/>
      </c>
      <c r="AU124" t="str">
        <f t="shared" si="41"/>
        <v/>
      </c>
    </row>
    <row r="125" spans="1:47">
      <c r="A125" s="22">
        <f t="shared" si="42"/>
        <v>117</v>
      </c>
      <c r="B125" s="51"/>
      <c r="C125" s="57"/>
      <c r="D125" s="50"/>
      <c r="E125" s="49"/>
      <c r="F125" s="80" t="str">
        <f>IF(B125="","",VLOOKUP(B125,中学校名!$B$3:$D$120,2,TRUE))</f>
        <v/>
      </c>
      <c r="G125" s="202" t="str">
        <f t="shared" si="36"/>
        <v/>
      </c>
      <c r="H125" s="42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68" t="str">
        <f>IF($B125="","",IF(ISERROR(MATCH($B125,リレー中女申込!$Q$14:$Q$255,0)),"","○"))</f>
        <v/>
      </c>
      <c r="AE125" s="68" t="str">
        <f>IF(ISERROR(MATCH($B125,リレー中女申込!$Q$14:$Q$205,0)),"",VLOOKUP(MATCH($B125,リレー中女申込!$Q$14:$Q$205,0),リレー中女申込!$N$14:$V$205,9))</f>
        <v/>
      </c>
      <c r="AG125" s="121" t="str">
        <f t="shared" si="22"/>
        <v/>
      </c>
      <c r="AI125" s="2"/>
      <c r="AJ125" t="str">
        <f t="shared" si="23"/>
        <v/>
      </c>
      <c r="AK125" t="str">
        <f t="shared" si="24"/>
        <v/>
      </c>
      <c r="AL125" t="str">
        <f t="shared" si="25"/>
        <v/>
      </c>
      <c r="AM125" t="str">
        <f t="shared" si="26"/>
        <v/>
      </c>
      <c r="AN125" t="str">
        <f t="shared" si="27"/>
        <v/>
      </c>
      <c r="AO125" t="str">
        <f t="shared" si="28"/>
        <v/>
      </c>
      <c r="AP125" t="str">
        <f t="shared" si="29"/>
        <v/>
      </c>
      <c r="AQ125" t="str">
        <f t="shared" si="37"/>
        <v/>
      </c>
      <c r="AR125" t="str">
        <f t="shared" si="38"/>
        <v/>
      </c>
      <c r="AS125" t="str">
        <f t="shared" si="39"/>
        <v/>
      </c>
      <c r="AT125" t="str">
        <f t="shared" si="40"/>
        <v/>
      </c>
      <c r="AU125" t="str">
        <f t="shared" si="41"/>
        <v/>
      </c>
    </row>
    <row r="126" spans="1:47">
      <c r="A126" s="39">
        <f t="shared" si="42"/>
        <v>118</v>
      </c>
      <c r="B126" s="51"/>
      <c r="C126" s="57"/>
      <c r="D126" s="50"/>
      <c r="E126" s="49"/>
      <c r="F126" s="80" t="str">
        <f>IF(B126="","",VLOOKUP(B126,中学校名!$B$3:$D$120,2,TRUE))</f>
        <v/>
      </c>
      <c r="G126" s="202" t="str">
        <f t="shared" si="36"/>
        <v/>
      </c>
      <c r="H126" s="42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68" t="str">
        <f>IF($B126="","",IF(ISERROR(MATCH($B126,リレー中女申込!$Q$14:$Q$255,0)),"","○"))</f>
        <v/>
      </c>
      <c r="AE126" s="68" t="str">
        <f>IF(ISERROR(MATCH($B126,リレー中女申込!$Q$14:$Q$205,0)),"",VLOOKUP(MATCH($B126,リレー中女申込!$Q$14:$Q$205,0),リレー中女申込!$N$14:$V$205,9))</f>
        <v/>
      </c>
      <c r="AG126" s="121" t="str">
        <f t="shared" si="22"/>
        <v/>
      </c>
      <c r="AI126" s="2"/>
      <c r="AJ126" t="str">
        <f t="shared" si="23"/>
        <v/>
      </c>
      <c r="AK126" t="str">
        <f t="shared" si="24"/>
        <v/>
      </c>
      <c r="AL126" t="str">
        <f t="shared" si="25"/>
        <v/>
      </c>
      <c r="AM126" t="str">
        <f t="shared" si="26"/>
        <v/>
      </c>
      <c r="AN126" t="str">
        <f t="shared" si="27"/>
        <v/>
      </c>
      <c r="AO126" t="str">
        <f t="shared" si="28"/>
        <v/>
      </c>
      <c r="AP126" t="str">
        <f t="shared" si="29"/>
        <v/>
      </c>
      <c r="AQ126" t="str">
        <f t="shared" si="37"/>
        <v/>
      </c>
      <c r="AR126" t="str">
        <f t="shared" si="38"/>
        <v/>
      </c>
      <c r="AS126" t="str">
        <f t="shared" si="39"/>
        <v/>
      </c>
      <c r="AT126" t="str">
        <f t="shared" si="40"/>
        <v/>
      </c>
      <c r="AU126" t="str">
        <f t="shared" si="41"/>
        <v/>
      </c>
    </row>
    <row r="127" spans="1:47">
      <c r="A127" s="39">
        <f t="shared" si="42"/>
        <v>119</v>
      </c>
      <c r="B127" s="51"/>
      <c r="C127" s="57"/>
      <c r="D127" s="50"/>
      <c r="E127" s="49"/>
      <c r="F127" s="80" t="str">
        <f>IF(B127="","",VLOOKUP(B127,中学校名!$B$3:$D$120,2,TRUE))</f>
        <v/>
      </c>
      <c r="G127" s="202" t="str">
        <f t="shared" si="36"/>
        <v/>
      </c>
      <c r="H127" s="42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68" t="str">
        <f>IF($B127="","",IF(ISERROR(MATCH($B127,リレー中女申込!$Q$14:$Q$255,0)),"","○"))</f>
        <v/>
      </c>
      <c r="AE127" s="68" t="str">
        <f>IF(ISERROR(MATCH($B127,リレー中女申込!$Q$14:$Q$205,0)),"",VLOOKUP(MATCH($B127,リレー中女申込!$Q$14:$Q$205,0),リレー中女申込!$N$14:$V$205,9))</f>
        <v/>
      </c>
      <c r="AG127" s="121" t="str">
        <f t="shared" si="22"/>
        <v/>
      </c>
      <c r="AI127" s="2"/>
      <c r="AJ127" t="str">
        <f t="shared" si="23"/>
        <v/>
      </c>
      <c r="AK127" t="str">
        <f t="shared" si="24"/>
        <v/>
      </c>
      <c r="AL127" t="str">
        <f t="shared" si="25"/>
        <v/>
      </c>
      <c r="AM127" t="str">
        <f t="shared" si="26"/>
        <v/>
      </c>
      <c r="AN127" t="str">
        <f t="shared" si="27"/>
        <v/>
      </c>
      <c r="AO127" t="str">
        <f t="shared" si="28"/>
        <v/>
      </c>
      <c r="AP127" t="str">
        <f t="shared" si="29"/>
        <v/>
      </c>
      <c r="AQ127" t="str">
        <f t="shared" si="37"/>
        <v/>
      </c>
      <c r="AR127" t="str">
        <f t="shared" si="38"/>
        <v/>
      </c>
      <c r="AS127" t="str">
        <f t="shared" si="39"/>
        <v/>
      </c>
      <c r="AT127" t="str">
        <f t="shared" si="40"/>
        <v/>
      </c>
      <c r="AU127" t="str">
        <f t="shared" si="41"/>
        <v/>
      </c>
    </row>
    <row r="128" spans="1:47">
      <c r="A128" s="39">
        <f t="shared" si="42"/>
        <v>120</v>
      </c>
      <c r="B128" s="59"/>
      <c r="C128" s="60"/>
      <c r="D128" s="61"/>
      <c r="E128" s="62"/>
      <c r="F128" s="82" t="str">
        <f>IF(B128="","",VLOOKUP(B128,中学校名!$B$3:$D$120,2,TRUE))</f>
        <v/>
      </c>
      <c r="G128" s="203" t="str">
        <f t="shared" si="36"/>
        <v/>
      </c>
      <c r="H128" s="75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1" t="str">
        <f>IF($B128="","",IF(ISERROR(MATCH($B128,リレー中女申込!$Q$14:$Q$255,0)),"","○"))</f>
        <v/>
      </c>
      <c r="AE128" s="71" t="str">
        <f>IF(ISERROR(MATCH($B128,リレー中女申込!$Q$14:$Q$205,0)),"",VLOOKUP(MATCH($B128,リレー中女申込!$Q$14:$Q$205,0),リレー中女申込!$N$14:$V$205,9))</f>
        <v/>
      </c>
      <c r="AG128" s="121" t="str">
        <f t="shared" si="22"/>
        <v/>
      </c>
      <c r="AI128" s="2"/>
      <c r="AJ128" t="str">
        <f t="shared" si="23"/>
        <v/>
      </c>
      <c r="AK128" t="str">
        <f t="shared" si="24"/>
        <v/>
      </c>
      <c r="AL128" t="str">
        <f t="shared" si="25"/>
        <v/>
      </c>
      <c r="AM128" t="str">
        <f t="shared" si="26"/>
        <v/>
      </c>
      <c r="AN128" t="str">
        <f t="shared" si="27"/>
        <v/>
      </c>
      <c r="AO128" t="str">
        <f t="shared" si="28"/>
        <v/>
      </c>
      <c r="AP128" t="str">
        <f t="shared" si="29"/>
        <v/>
      </c>
      <c r="AQ128" t="str">
        <f t="shared" si="37"/>
        <v/>
      </c>
      <c r="AR128" t="str">
        <f t="shared" si="38"/>
        <v/>
      </c>
      <c r="AS128" t="str">
        <f t="shared" si="39"/>
        <v/>
      </c>
      <c r="AT128" t="str">
        <f t="shared" si="40"/>
        <v/>
      </c>
      <c r="AU128" t="str">
        <f t="shared" si="41"/>
        <v/>
      </c>
    </row>
    <row r="129" spans="1:47">
      <c r="A129" s="39">
        <f t="shared" si="42"/>
        <v>121</v>
      </c>
      <c r="B129" s="54"/>
      <c r="C129" s="56"/>
      <c r="D129" s="48"/>
      <c r="E129" s="47"/>
      <c r="F129" s="79" t="str">
        <f>IF(B129="","",VLOOKUP(B129,中学校名!$B$3:$D$120,2,TRUE))</f>
        <v/>
      </c>
      <c r="G129" s="201" t="str">
        <f t="shared" si="36"/>
        <v/>
      </c>
      <c r="H129" s="43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67" t="str">
        <f>IF($B129="","",IF(ISERROR(MATCH($B129,リレー中女申込!$Q$14:$Q$255,0)),"","○"))</f>
        <v/>
      </c>
      <c r="AE129" s="67" t="str">
        <f>IF(ISERROR(MATCH($B129,リレー中女申込!$Q$14:$Q$205,0)),"",VLOOKUP(MATCH($B129,リレー中女申込!$Q$14:$Q$205,0),リレー中女申込!$N$14:$V$205,9))</f>
        <v/>
      </c>
      <c r="AG129" s="121" t="str">
        <f t="shared" si="22"/>
        <v/>
      </c>
      <c r="AI129" s="2"/>
      <c r="AJ129" t="str">
        <f t="shared" si="23"/>
        <v/>
      </c>
      <c r="AK129" t="str">
        <f t="shared" si="24"/>
        <v/>
      </c>
      <c r="AL129" t="str">
        <f t="shared" si="25"/>
        <v/>
      </c>
      <c r="AM129" t="str">
        <f t="shared" si="26"/>
        <v/>
      </c>
      <c r="AN129" t="str">
        <f t="shared" si="27"/>
        <v/>
      </c>
      <c r="AO129" t="str">
        <f t="shared" si="28"/>
        <v/>
      </c>
      <c r="AP129" t="str">
        <f t="shared" si="29"/>
        <v/>
      </c>
      <c r="AQ129" t="str">
        <f t="shared" si="37"/>
        <v/>
      </c>
      <c r="AR129" t="str">
        <f t="shared" si="38"/>
        <v/>
      </c>
      <c r="AS129" t="str">
        <f t="shared" si="39"/>
        <v/>
      </c>
      <c r="AT129" t="str">
        <f t="shared" si="40"/>
        <v/>
      </c>
      <c r="AU129" t="str">
        <f t="shared" si="41"/>
        <v/>
      </c>
    </row>
    <row r="130" spans="1:47">
      <c r="A130" s="39">
        <f t="shared" si="42"/>
        <v>122</v>
      </c>
      <c r="B130" s="51"/>
      <c r="C130" s="57"/>
      <c r="D130" s="50"/>
      <c r="E130" s="49"/>
      <c r="F130" s="80" t="str">
        <f>IF(B130="","",VLOOKUP(B130,中学校名!$B$3:$D$120,2,TRUE))</f>
        <v/>
      </c>
      <c r="G130" s="202" t="str">
        <f t="shared" si="36"/>
        <v/>
      </c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68" t="str">
        <f>IF($B130="","",IF(ISERROR(MATCH($B130,リレー中女申込!$Q$14:$Q$255,0)),"","○"))</f>
        <v/>
      </c>
      <c r="AE130" s="68" t="str">
        <f>IF(ISERROR(MATCH($B130,リレー中女申込!$Q$14:$Q$205,0)),"",VLOOKUP(MATCH($B130,リレー中女申込!$Q$14:$Q$205,0),リレー中女申込!$N$14:$V$205,9))</f>
        <v/>
      </c>
      <c r="AG130" s="121" t="str">
        <f t="shared" si="22"/>
        <v/>
      </c>
      <c r="AI130" s="2"/>
      <c r="AJ130" t="str">
        <f t="shared" si="23"/>
        <v/>
      </c>
      <c r="AK130" t="str">
        <f t="shared" si="24"/>
        <v/>
      </c>
      <c r="AL130" t="str">
        <f t="shared" si="25"/>
        <v/>
      </c>
      <c r="AM130" t="str">
        <f t="shared" si="26"/>
        <v/>
      </c>
      <c r="AN130" t="str">
        <f t="shared" si="27"/>
        <v/>
      </c>
      <c r="AO130" t="str">
        <f t="shared" si="28"/>
        <v/>
      </c>
      <c r="AP130" t="str">
        <f t="shared" si="29"/>
        <v/>
      </c>
      <c r="AQ130" t="str">
        <f t="shared" si="37"/>
        <v/>
      </c>
      <c r="AR130" t="str">
        <f t="shared" si="38"/>
        <v/>
      </c>
      <c r="AS130" t="str">
        <f t="shared" si="39"/>
        <v/>
      </c>
      <c r="AT130" t="str">
        <f t="shared" si="40"/>
        <v/>
      </c>
      <c r="AU130" t="str">
        <f t="shared" si="41"/>
        <v/>
      </c>
    </row>
    <row r="131" spans="1:47">
      <c r="A131" s="39">
        <f t="shared" si="42"/>
        <v>123</v>
      </c>
      <c r="B131" s="51"/>
      <c r="C131" s="57"/>
      <c r="D131" s="50"/>
      <c r="E131" s="49"/>
      <c r="F131" s="80" t="str">
        <f>IF(B131="","",VLOOKUP(B131,中学校名!$B$3:$D$120,2,TRUE))</f>
        <v/>
      </c>
      <c r="G131" s="202" t="str">
        <f t="shared" si="36"/>
        <v/>
      </c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68" t="str">
        <f>IF($B131="","",IF(ISERROR(MATCH($B131,リレー中女申込!$Q$14:$Q$255,0)),"","○"))</f>
        <v/>
      </c>
      <c r="AE131" s="68" t="str">
        <f>IF(ISERROR(MATCH($B131,リレー中女申込!$Q$14:$Q$205,0)),"",VLOOKUP(MATCH($B131,リレー中女申込!$Q$14:$Q$205,0),リレー中女申込!$N$14:$V$205,9))</f>
        <v/>
      </c>
      <c r="AG131" s="121" t="str">
        <f t="shared" si="22"/>
        <v/>
      </c>
      <c r="AI131" s="2"/>
      <c r="AJ131" t="str">
        <f t="shared" si="23"/>
        <v/>
      </c>
      <c r="AK131" t="str">
        <f t="shared" si="24"/>
        <v/>
      </c>
      <c r="AL131" t="str">
        <f t="shared" si="25"/>
        <v/>
      </c>
      <c r="AM131" t="str">
        <f t="shared" si="26"/>
        <v/>
      </c>
      <c r="AN131" t="str">
        <f t="shared" si="27"/>
        <v/>
      </c>
      <c r="AO131" t="str">
        <f t="shared" si="28"/>
        <v/>
      </c>
      <c r="AP131" t="str">
        <f t="shared" si="29"/>
        <v/>
      </c>
      <c r="AQ131" t="str">
        <f t="shared" si="37"/>
        <v/>
      </c>
      <c r="AR131" t="str">
        <f t="shared" si="38"/>
        <v/>
      </c>
      <c r="AS131" t="str">
        <f t="shared" si="39"/>
        <v/>
      </c>
      <c r="AT131" t="str">
        <f t="shared" si="40"/>
        <v/>
      </c>
      <c r="AU131" t="str">
        <f t="shared" si="41"/>
        <v/>
      </c>
    </row>
    <row r="132" spans="1:47">
      <c r="A132" s="39">
        <f t="shared" si="42"/>
        <v>124</v>
      </c>
      <c r="B132" s="51"/>
      <c r="C132" s="57"/>
      <c r="D132" s="50"/>
      <c r="E132" s="49"/>
      <c r="F132" s="80" t="str">
        <f>IF(B132="","",VLOOKUP(B132,中学校名!$B$3:$D$120,2,TRUE))</f>
        <v/>
      </c>
      <c r="G132" s="202" t="str">
        <f t="shared" si="36"/>
        <v/>
      </c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68" t="str">
        <f>IF($B132="","",IF(ISERROR(MATCH($B132,リレー中女申込!$Q$14:$Q$255,0)),"","○"))</f>
        <v/>
      </c>
      <c r="AE132" s="68" t="str">
        <f>IF(ISERROR(MATCH($B132,リレー中女申込!$Q$14:$Q$205,0)),"",VLOOKUP(MATCH($B132,リレー中女申込!$Q$14:$Q$205,0),リレー中女申込!$N$14:$V$205,9))</f>
        <v/>
      </c>
      <c r="AG132" s="121" t="str">
        <f t="shared" si="22"/>
        <v/>
      </c>
      <c r="AI132" s="2"/>
      <c r="AJ132" t="str">
        <f t="shared" si="23"/>
        <v/>
      </c>
      <c r="AK132" t="str">
        <f t="shared" si="24"/>
        <v/>
      </c>
      <c r="AL132" t="str">
        <f t="shared" si="25"/>
        <v/>
      </c>
      <c r="AM132" t="str">
        <f t="shared" si="26"/>
        <v/>
      </c>
      <c r="AN132" t="str">
        <f t="shared" si="27"/>
        <v/>
      </c>
      <c r="AO132" t="str">
        <f t="shared" si="28"/>
        <v/>
      </c>
      <c r="AP132" t="str">
        <f t="shared" si="29"/>
        <v/>
      </c>
      <c r="AQ132" t="str">
        <f t="shared" si="37"/>
        <v/>
      </c>
      <c r="AR132" t="str">
        <f t="shared" si="38"/>
        <v/>
      </c>
      <c r="AS132" t="str">
        <f t="shared" si="39"/>
        <v/>
      </c>
      <c r="AT132" t="str">
        <f t="shared" si="40"/>
        <v/>
      </c>
      <c r="AU132" t="str">
        <f t="shared" si="41"/>
        <v/>
      </c>
    </row>
    <row r="133" spans="1:47">
      <c r="A133" s="39">
        <f t="shared" si="42"/>
        <v>125</v>
      </c>
      <c r="B133" s="51"/>
      <c r="C133" s="57"/>
      <c r="D133" s="50"/>
      <c r="E133" s="49"/>
      <c r="F133" s="80" t="str">
        <f>IF(B133="","",VLOOKUP(B133,中学校名!$B$3:$D$120,2,TRUE))</f>
        <v/>
      </c>
      <c r="G133" s="202" t="str">
        <f t="shared" si="36"/>
        <v/>
      </c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68" t="str">
        <f>IF($B133="","",IF(ISERROR(MATCH($B133,リレー中女申込!$Q$14:$Q$255,0)),"","○"))</f>
        <v/>
      </c>
      <c r="AE133" s="68" t="str">
        <f>IF(ISERROR(MATCH($B133,リレー中女申込!$Q$14:$Q$205,0)),"",VLOOKUP(MATCH($B133,リレー中女申込!$Q$14:$Q$205,0),リレー中女申込!$N$14:$V$205,9))</f>
        <v/>
      </c>
      <c r="AG133" s="121" t="str">
        <f t="shared" si="22"/>
        <v/>
      </c>
      <c r="AI133" s="2"/>
      <c r="AJ133" t="str">
        <f t="shared" si="23"/>
        <v/>
      </c>
      <c r="AK133" t="str">
        <f t="shared" si="24"/>
        <v/>
      </c>
      <c r="AL133" t="str">
        <f t="shared" si="25"/>
        <v/>
      </c>
      <c r="AM133" t="str">
        <f t="shared" si="26"/>
        <v/>
      </c>
      <c r="AN133" t="str">
        <f t="shared" si="27"/>
        <v/>
      </c>
      <c r="AO133" t="str">
        <f t="shared" si="28"/>
        <v/>
      </c>
      <c r="AP133" t="str">
        <f t="shared" si="29"/>
        <v/>
      </c>
      <c r="AQ133" t="str">
        <f t="shared" si="37"/>
        <v/>
      </c>
      <c r="AR133" t="str">
        <f t="shared" si="38"/>
        <v/>
      </c>
      <c r="AS133" t="str">
        <f t="shared" si="39"/>
        <v/>
      </c>
      <c r="AT133" t="str">
        <f t="shared" si="40"/>
        <v/>
      </c>
      <c r="AU133" t="str">
        <f t="shared" si="41"/>
        <v/>
      </c>
    </row>
    <row r="134" spans="1:47">
      <c r="A134" s="39">
        <f t="shared" si="42"/>
        <v>126</v>
      </c>
      <c r="B134" s="51"/>
      <c r="C134" s="57"/>
      <c r="D134" s="50"/>
      <c r="E134" s="49"/>
      <c r="F134" s="80" t="str">
        <f>IF(B134="","",VLOOKUP(B134,中学校名!$B$3:$D$120,2,TRUE))</f>
        <v/>
      </c>
      <c r="G134" s="202" t="str">
        <f t="shared" si="36"/>
        <v/>
      </c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68" t="str">
        <f>IF($B134="","",IF(ISERROR(MATCH($B134,リレー中女申込!$Q$14:$Q$255,0)),"","○"))</f>
        <v/>
      </c>
      <c r="AE134" s="68" t="str">
        <f>IF(ISERROR(MATCH($B134,リレー中女申込!$Q$14:$Q$205,0)),"",VLOOKUP(MATCH($B134,リレー中女申込!$Q$14:$Q$205,0),リレー中女申込!$N$14:$V$205,9))</f>
        <v/>
      </c>
      <c r="AG134" s="121" t="str">
        <f t="shared" si="22"/>
        <v/>
      </c>
      <c r="AI134" s="2"/>
      <c r="AJ134" t="str">
        <f t="shared" si="23"/>
        <v/>
      </c>
      <c r="AK134" t="str">
        <f t="shared" si="24"/>
        <v/>
      </c>
      <c r="AL134" t="str">
        <f t="shared" si="25"/>
        <v/>
      </c>
      <c r="AM134" t="str">
        <f t="shared" si="26"/>
        <v/>
      </c>
      <c r="AN134" t="str">
        <f t="shared" si="27"/>
        <v/>
      </c>
      <c r="AO134" t="str">
        <f t="shared" si="28"/>
        <v/>
      </c>
      <c r="AP134" t="str">
        <f t="shared" si="29"/>
        <v/>
      </c>
      <c r="AQ134" t="str">
        <f t="shared" si="37"/>
        <v/>
      </c>
      <c r="AR134" t="str">
        <f t="shared" si="38"/>
        <v/>
      </c>
      <c r="AS134" t="str">
        <f t="shared" si="39"/>
        <v/>
      </c>
      <c r="AT134" t="str">
        <f t="shared" si="40"/>
        <v/>
      </c>
      <c r="AU134" t="str">
        <f t="shared" si="41"/>
        <v/>
      </c>
    </row>
    <row r="135" spans="1:47">
      <c r="A135" s="39">
        <f t="shared" si="42"/>
        <v>127</v>
      </c>
      <c r="B135" s="51"/>
      <c r="C135" s="57"/>
      <c r="D135" s="50"/>
      <c r="E135" s="49"/>
      <c r="F135" s="80" t="str">
        <f>IF(B135="","",VLOOKUP(B135,中学校名!$B$3:$D$120,2,TRUE))</f>
        <v/>
      </c>
      <c r="G135" s="202" t="str">
        <f t="shared" si="36"/>
        <v/>
      </c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68" t="str">
        <f>IF($B135="","",IF(ISERROR(MATCH($B135,リレー中女申込!$Q$14:$Q$255,0)),"","○"))</f>
        <v/>
      </c>
      <c r="AE135" s="68" t="str">
        <f>IF(ISERROR(MATCH($B135,リレー中女申込!$Q$14:$Q$205,0)),"",VLOOKUP(MATCH($B135,リレー中女申込!$Q$14:$Q$205,0),リレー中女申込!$N$14:$V$205,9))</f>
        <v/>
      </c>
      <c r="AG135" s="121" t="str">
        <f t="shared" si="22"/>
        <v/>
      </c>
      <c r="AI135" s="2"/>
      <c r="AJ135" t="str">
        <f t="shared" si="23"/>
        <v/>
      </c>
      <c r="AK135" t="str">
        <f t="shared" si="24"/>
        <v/>
      </c>
      <c r="AL135" t="str">
        <f t="shared" si="25"/>
        <v/>
      </c>
      <c r="AM135" t="str">
        <f t="shared" si="26"/>
        <v/>
      </c>
      <c r="AN135" t="str">
        <f t="shared" si="27"/>
        <v/>
      </c>
      <c r="AO135" t="str">
        <f t="shared" si="28"/>
        <v/>
      </c>
      <c r="AP135" t="str">
        <f t="shared" si="29"/>
        <v/>
      </c>
      <c r="AQ135" t="str">
        <f t="shared" si="37"/>
        <v/>
      </c>
      <c r="AR135" t="str">
        <f t="shared" si="38"/>
        <v/>
      </c>
      <c r="AS135" t="str">
        <f t="shared" si="39"/>
        <v/>
      </c>
      <c r="AT135" t="str">
        <f t="shared" si="40"/>
        <v/>
      </c>
      <c r="AU135" t="str">
        <f t="shared" si="41"/>
        <v/>
      </c>
    </row>
    <row r="136" spans="1:47">
      <c r="A136" s="39">
        <f t="shared" si="42"/>
        <v>128</v>
      </c>
      <c r="B136" s="51"/>
      <c r="C136" s="57"/>
      <c r="D136" s="50"/>
      <c r="E136" s="49"/>
      <c r="F136" s="80" t="str">
        <f>IF(B136="","",VLOOKUP(B136,中学校名!$B$3:$D$120,2,TRUE))</f>
        <v/>
      </c>
      <c r="G136" s="202" t="str">
        <f t="shared" si="36"/>
        <v/>
      </c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68" t="str">
        <f>IF($B136="","",IF(ISERROR(MATCH($B136,リレー中女申込!$Q$14:$Q$255,0)),"","○"))</f>
        <v/>
      </c>
      <c r="AE136" s="68" t="str">
        <f>IF(ISERROR(MATCH($B136,リレー中女申込!$Q$14:$Q$205,0)),"",VLOOKUP(MATCH($B136,リレー中女申込!$Q$14:$Q$205,0),リレー中女申込!$N$14:$V$205,9))</f>
        <v/>
      </c>
      <c r="AG136" s="121" t="str">
        <f t="shared" ref="AG136:AG199" si="43">IF(COUNTIF(H136:AB136,"○")=0,"",COUNTIF(H136:AB136,"○"))</f>
        <v/>
      </c>
      <c r="AI136" s="2"/>
      <c r="AJ136" t="str">
        <f t="shared" ref="AJ136:AJ199" si="44">IF(H136="○","１女１００ｍ．","")</f>
        <v/>
      </c>
      <c r="AK136" t="str">
        <f t="shared" ref="AK136:AK199" si="45">IF(J136="○","２女１００ｍ．","")</f>
        <v/>
      </c>
      <c r="AL136" t="str">
        <f t="shared" ref="AL136:AL199" si="46">IF(L136="○","３女１００ｍ．","")</f>
        <v/>
      </c>
      <c r="AM136" t="str">
        <f t="shared" ref="AM136:AM199" si="47">IF(N136="○","全女２００ｍ．","")</f>
        <v/>
      </c>
      <c r="AN136" t="str">
        <f t="shared" ref="AN136:AN199" si="48">IF(P136="○","全女８００ｍ．","")</f>
        <v/>
      </c>
      <c r="AO136" t="str">
        <f t="shared" ref="AO136:AO199" si="49">IF(R136="○","全女１５００ｍ．","")</f>
        <v/>
      </c>
      <c r="AP136" t="str">
        <f t="shared" ref="AP136:AP199" si="50">IF(T136="○","全女１００ｍＨ．","")</f>
        <v/>
      </c>
      <c r="AQ136" t="str">
        <f t="shared" ref="AQ136:AQ167" si="51">IF(V136="○","全女走高跳．","")</f>
        <v/>
      </c>
      <c r="AR136" t="str">
        <f t="shared" ref="AR136:AR167" si="52">IF(X136="○","全女走幅跳．","")</f>
        <v/>
      </c>
      <c r="AS136" t="str">
        <f t="shared" ref="AS136:AS167" si="53">IF(Z136="○","全女砲丸投．","")</f>
        <v/>
      </c>
      <c r="AT136" t="str">
        <f t="shared" ref="AT136:AT167" si="54">IF(AB136="○","全女ｼﾞｬﾍﾞﾘｯｸ．","")</f>
        <v/>
      </c>
      <c r="AU136" t="str">
        <f t="shared" ref="AU136:AU167" si="55">IF(AD136="○","全女400mR．","")</f>
        <v/>
      </c>
    </row>
    <row r="137" spans="1:47">
      <c r="A137" s="39">
        <f t="shared" si="42"/>
        <v>129</v>
      </c>
      <c r="B137" s="51"/>
      <c r="C137" s="57"/>
      <c r="D137" s="50"/>
      <c r="E137" s="49"/>
      <c r="F137" s="80" t="str">
        <f>IF(B137="","",VLOOKUP(B137,中学校名!$B$3:$D$120,2,TRUE))</f>
        <v/>
      </c>
      <c r="G137" s="202" t="str">
        <f t="shared" si="36"/>
        <v/>
      </c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68" t="str">
        <f>IF($B137="","",IF(ISERROR(MATCH($B137,リレー中女申込!$Q$14:$Q$255,0)),"","○"))</f>
        <v/>
      </c>
      <c r="AE137" s="68" t="str">
        <f>IF(ISERROR(MATCH($B137,リレー中女申込!$Q$14:$Q$205,0)),"",VLOOKUP(MATCH($B137,リレー中女申込!$Q$14:$Q$205,0),リレー中女申込!$N$14:$V$205,9))</f>
        <v/>
      </c>
      <c r="AG137" s="121" t="str">
        <f t="shared" si="43"/>
        <v/>
      </c>
      <c r="AI137" s="2"/>
      <c r="AJ137" t="str">
        <f t="shared" si="44"/>
        <v/>
      </c>
      <c r="AK137" t="str">
        <f t="shared" si="45"/>
        <v/>
      </c>
      <c r="AL137" t="str">
        <f t="shared" si="46"/>
        <v/>
      </c>
      <c r="AM137" t="str">
        <f t="shared" si="47"/>
        <v/>
      </c>
      <c r="AN137" t="str">
        <f t="shared" si="48"/>
        <v/>
      </c>
      <c r="AO137" t="str">
        <f t="shared" si="49"/>
        <v/>
      </c>
      <c r="AP137" t="str">
        <f t="shared" si="50"/>
        <v/>
      </c>
      <c r="AQ137" t="str">
        <f t="shared" si="51"/>
        <v/>
      </c>
      <c r="AR137" t="str">
        <f t="shared" si="52"/>
        <v/>
      </c>
      <c r="AS137" t="str">
        <f t="shared" si="53"/>
        <v/>
      </c>
      <c r="AT137" t="str">
        <f t="shared" si="54"/>
        <v/>
      </c>
      <c r="AU137" t="str">
        <f t="shared" si="55"/>
        <v/>
      </c>
    </row>
    <row r="138" spans="1:47">
      <c r="A138" s="39">
        <f t="shared" ref="A138:A169" si="56">IF(COUNTIF($C$9:$C$208,C138)&gt;=2,$A$221,A137+1)</f>
        <v>130</v>
      </c>
      <c r="B138" s="55"/>
      <c r="C138" s="58"/>
      <c r="D138" s="53"/>
      <c r="E138" s="52"/>
      <c r="F138" s="81" t="str">
        <f>IF(B138="","",VLOOKUP(B138,中学校名!$B$3:$D$120,2,TRUE))</f>
        <v/>
      </c>
      <c r="G138" s="205" t="str">
        <f t="shared" ref="G138:G201" si="57">T(AJ138)&amp;T(AK138)&amp;T(AL138)&amp;T(AM138)&amp;T(AN138)&amp;T(AO138)&amp;T(AP138)&amp;T(AQ138)&amp;T(AR138)&amp;T(AS138)&amp;T(AT138)&amp;T(AU138)</f>
        <v/>
      </c>
      <c r="H138" s="43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7" t="str">
        <f>IF($B138="","",IF(ISERROR(MATCH($B138,リレー中女申込!$Q$14:$Q$255,0)),"","○"))</f>
        <v/>
      </c>
      <c r="AE138" s="77" t="str">
        <f>IF(ISERROR(MATCH($B138,リレー中女申込!$Q$14:$Q$205,0)),"",VLOOKUP(MATCH($B138,リレー中女申込!$Q$14:$Q$205,0),リレー中女申込!$N$14:$V$205,9))</f>
        <v/>
      </c>
      <c r="AG138" s="121" t="str">
        <f t="shared" si="43"/>
        <v/>
      </c>
      <c r="AI138" s="2"/>
      <c r="AJ138" t="str">
        <f t="shared" si="44"/>
        <v/>
      </c>
      <c r="AK138" t="str">
        <f t="shared" si="45"/>
        <v/>
      </c>
      <c r="AL138" t="str">
        <f t="shared" si="46"/>
        <v/>
      </c>
      <c r="AM138" t="str">
        <f t="shared" si="47"/>
        <v/>
      </c>
      <c r="AN138" t="str">
        <f t="shared" si="48"/>
        <v/>
      </c>
      <c r="AO138" t="str">
        <f t="shared" si="49"/>
        <v/>
      </c>
      <c r="AP138" t="str">
        <f t="shared" si="50"/>
        <v/>
      </c>
      <c r="AQ138" t="str">
        <f t="shared" si="51"/>
        <v/>
      </c>
      <c r="AR138" t="str">
        <f t="shared" si="52"/>
        <v/>
      </c>
      <c r="AS138" t="str">
        <f t="shared" si="53"/>
        <v/>
      </c>
      <c r="AT138" t="str">
        <f t="shared" si="54"/>
        <v/>
      </c>
      <c r="AU138" t="str">
        <f t="shared" si="55"/>
        <v/>
      </c>
    </row>
    <row r="139" spans="1:47">
      <c r="A139" s="39">
        <f t="shared" si="56"/>
        <v>131</v>
      </c>
      <c r="B139" s="63"/>
      <c r="C139" s="64"/>
      <c r="D139" s="65"/>
      <c r="E139" s="66"/>
      <c r="F139" s="83" t="str">
        <f>IF(B139="","",VLOOKUP(B139,中学校名!$B$3:$D$120,2,TRUE))</f>
        <v/>
      </c>
      <c r="G139" s="204" t="str">
        <f t="shared" si="57"/>
        <v/>
      </c>
      <c r="H139" s="40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4" t="str">
        <f>IF($B139="","",IF(ISERROR(MATCH($B139,リレー中女申込!$Q$14:$Q$255,0)),"","○"))</f>
        <v/>
      </c>
      <c r="AE139" s="74" t="str">
        <f>IF(ISERROR(MATCH($B139,リレー中女申込!$Q$14:$Q$205,0)),"",VLOOKUP(MATCH($B139,リレー中女申込!$Q$14:$Q$205,0),リレー中女申込!$N$14:$V$205,9))</f>
        <v/>
      </c>
      <c r="AG139" s="121" t="str">
        <f t="shared" si="43"/>
        <v/>
      </c>
      <c r="AI139" s="2"/>
      <c r="AJ139" t="str">
        <f t="shared" si="44"/>
        <v/>
      </c>
      <c r="AK139" t="str">
        <f t="shared" si="45"/>
        <v/>
      </c>
      <c r="AL139" t="str">
        <f t="shared" si="46"/>
        <v/>
      </c>
      <c r="AM139" t="str">
        <f t="shared" si="47"/>
        <v/>
      </c>
      <c r="AN139" t="str">
        <f t="shared" si="48"/>
        <v/>
      </c>
      <c r="AO139" t="str">
        <f t="shared" si="49"/>
        <v/>
      </c>
      <c r="AP139" t="str">
        <f t="shared" si="50"/>
        <v/>
      </c>
      <c r="AQ139" t="str">
        <f t="shared" si="51"/>
        <v/>
      </c>
      <c r="AR139" t="str">
        <f t="shared" si="52"/>
        <v/>
      </c>
      <c r="AS139" t="str">
        <f t="shared" si="53"/>
        <v/>
      </c>
      <c r="AT139" t="str">
        <f t="shared" si="54"/>
        <v/>
      </c>
      <c r="AU139" t="str">
        <f t="shared" si="55"/>
        <v/>
      </c>
    </row>
    <row r="140" spans="1:47">
      <c r="A140" s="39">
        <f t="shared" si="56"/>
        <v>132</v>
      </c>
      <c r="B140" s="51"/>
      <c r="C140" s="57"/>
      <c r="D140" s="50"/>
      <c r="E140" s="49"/>
      <c r="F140" s="80" t="str">
        <f>IF(B140="","",VLOOKUP(B140,中学校名!$B$3:$D$120,2,TRUE))</f>
        <v/>
      </c>
      <c r="G140" s="202" t="str">
        <f t="shared" si="57"/>
        <v/>
      </c>
      <c r="H140" s="42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68" t="str">
        <f>IF($B140="","",IF(ISERROR(MATCH($B140,リレー中女申込!$Q$14:$Q$255,0)),"","○"))</f>
        <v/>
      </c>
      <c r="AE140" s="68" t="str">
        <f>IF(ISERROR(MATCH($B140,リレー中女申込!$Q$14:$Q$205,0)),"",VLOOKUP(MATCH($B140,リレー中女申込!$Q$14:$Q$205,0),リレー中女申込!$N$14:$V$205,9))</f>
        <v/>
      </c>
      <c r="AG140" s="121" t="str">
        <f t="shared" si="43"/>
        <v/>
      </c>
      <c r="AI140" s="2"/>
      <c r="AJ140" t="str">
        <f t="shared" si="44"/>
        <v/>
      </c>
      <c r="AK140" t="str">
        <f t="shared" si="45"/>
        <v/>
      </c>
      <c r="AL140" t="str">
        <f t="shared" si="46"/>
        <v/>
      </c>
      <c r="AM140" t="str">
        <f t="shared" si="47"/>
        <v/>
      </c>
      <c r="AN140" t="str">
        <f t="shared" si="48"/>
        <v/>
      </c>
      <c r="AO140" t="str">
        <f t="shared" si="49"/>
        <v/>
      </c>
      <c r="AP140" t="str">
        <f t="shared" si="50"/>
        <v/>
      </c>
      <c r="AQ140" t="str">
        <f t="shared" si="51"/>
        <v/>
      </c>
      <c r="AR140" t="str">
        <f t="shared" si="52"/>
        <v/>
      </c>
      <c r="AS140" t="str">
        <f t="shared" si="53"/>
        <v/>
      </c>
      <c r="AT140" t="str">
        <f t="shared" si="54"/>
        <v/>
      </c>
      <c r="AU140" t="str">
        <f t="shared" si="55"/>
        <v/>
      </c>
    </row>
    <row r="141" spans="1:47">
      <c r="A141" s="39">
        <f t="shared" si="56"/>
        <v>133</v>
      </c>
      <c r="B141" s="51"/>
      <c r="C141" s="57"/>
      <c r="D141" s="50"/>
      <c r="E141" s="49"/>
      <c r="F141" s="80" t="str">
        <f>IF(B141="","",VLOOKUP(B141,中学校名!$B$3:$D$120,2,TRUE))</f>
        <v/>
      </c>
      <c r="G141" s="202" t="str">
        <f t="shared" si="57"/>
        <v/>
      </c>
      <c r="H141" s="42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68" t="str">
        <f>IF($B141="","",IF(ISERROR(MATCH($B141,リレー中女申込!$Q$14:$Q$255,0)),"","○"))</f>
        <v/>
      </c>
      <c r="AE141" s="68" t="str">
        <f>IF(ISERROR(MATCH($B141,リレー中女申込!$Q$14:$Q$205,0)),"",VLOOKUP(MATCH($B141,リレー中女申込!$Q$14:$Q$205,0),リレー中女申込!$N$14:$V$205,9))</f>
        <v/>
      </c>
      <c r="AG141" s="121" t="str">
        <f t="shared" si="43"/>
        <v/>
      </c>
      <c r="AI141" s="2"/>
      <c r="AJ141" t="str">
        <f t="shared" si="44"/>
        <v/>
      </c>
      <c r="AK141" t="str">
        <f t="shared" si="45"/>
        <v/>
      </c>
      <c r="AL141" t="str">
        <f t="shared" si="46"/>
        <v/>
      </c>
      <c r="AM141" t="str">
        <f t="shared" si="47"/>
        <v/>
      </c>
      <c r="AN141" t="str">
        <f t="shared" si="48"/>
        <v/>
      </c>
      <c r="AO141" t="str">
        <f t="shared" si="49"/>
        <v/>
      </c>
      <c r="AP141" t="str">
        <f t="shared" si="50"/>
        <v/>
      </c>
      <c r="AQ141" t="str">
        <f t="shared" si="51"/>
        <v/>
      </c>
      <c r="AR141" t="str">
        <f t="shared" si="52"/>
        <v/>
      </c>
      <c r="AS141" t="str">
        <f t="shared" si="53"/>
        <v/>
      </c>
      <c r="AT141" t="str">
        <f t="shared" si="54"/>
        <v/>
      </c>
      <c r="AU141" t="str">
        <f t="shared" si="55"/>
        <v/>
      </c>
    </row>
    <row r="142" spans="1:47">
      <c r="A142" s="39">
        <f t="shared" si="56"/>
        <v>134</v>
      </c>
      <c r="B142" s="51"/>
      <c r="C142" s="57"/>
      <c r="D142" s="50"/>
      <c r="E142" s="49"/>
      <c r="F142" s="80" t="str">
        <f>IF(B142="","",VLOOKUP(B142,中学校名!$B$3:$D$120,2,TRUE))</f>
        <v/>
      </c>
      <c r="G142" s="202" t="str">
        <f t="shared" si="57"/>
        <v/>
      </c>
      <c r="H142" s="42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68" t="str">
        <f>IF($B142="","",IF(ISERROR(MATCH($B142,リレー中女申込!$Q$14:$Q$255,0)),"","○"))</f>
        <v/>
      </c>
      <c r="AE142" s="68" t="str">
        <f>IF(ISERROR(MATCH($B142,リレー中女申込!$Q$14:$Q$205,0)),"",VLOOKUP(MATCH($B142,リレー中女申込!$Q$14:$Q$205,0),リレー中女申込!$N$14:$V$205,9))</f>
        <v/>
      </c>
      <c r="AG142" s="121" t="str">
        <f t="shared" si="43"/>
        <v/>
      </c>
      <c r="AI142" s="2"/>
      <c r="AJ142" t="str">
        <f t="shared" si="44"/>
        <v/>
      </c>
      <c r="AK142" t="str">
        <f t="shared" si="45"/>
        <v/>
      </c>
      <c r="AL142" t="str">
        <f t="shared" si="46"/>
        <v/>
      </c>
      <c r="AM142" t="str">
        <f t="shared" si="47"/>
        <v/>
      </c>
      <c r="AN142" t="str">
        <f t="shared" si="48"/>
        <v/>
      </c>
      <c r="AO142" t="str">
        <f t="shared" si="49"/>
        <v/>
      </c>
      <c r="AP142" t="str">
        <f t="shared" si="50"/>
        <v/>
      </c>
      <c r="AQ142" t="str">
        <f t="shared" si="51"/>
        <v/>
      </c>
      <c r="AR142" t="str">
        <f t="shared" si="52"/>
        <v/>
      </c>
      <c r="AS142" t="str">
        <f t="shared" si="53"/>
        <v/>
      </c>
      <c r="AT142" t="str">
        <f t="shared" si="54"/>
        <v/>
      </c>
      <c r="AU142" t="str">
        <f t="shared" si="55"/>
        <v/>
      </c>
    </row>
    <row r="143" spans="1:47">
      <c r="A143" s="39">
        <f t="shared" si="56"/>
        <v>135</v>
      </c>
      <c r="B143" s="51"/>
      <c r="C143" s="57"/>
      <c r="D143" s="50"/>
      <c r="E143" s="49"/>
      <c r="F143" s="80" t="str">
        <f>IF(B143="","",VLOOKUP(B143,中学校名!$B$3:$D$120,2,TRUE))</f>
        <v/>
      </c>
      <c r="G143" s="202" t="str">
        <f t="shared" si="57"/>
        <v/>
      </c>
      <c r="H143" s="42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68" t="str">
        <f>IF($B143="","",IF(ISERROR(MATCH($B143,リレー中女申込!$Q$14:$Q$255,0)),"","○"))</f>
        <v/>
      </c>
      <c r="AE143" s="68" t="str">
        <f>IF(ISERROR(MATCH($B143,リレー中女申込!$Q$14:$Q$205,0)),"",VLOOKUP(MATCH($B143,リレー中女申込!$Q$14:$Q$205,0),リレー中女申込!$N$14:$V$205,9))</f>
        <v/>
      </c>
      <c r="AG143" s="121" t="str">
        <f t="shared" si="43"/>
        <v/>
      </c>
      <c r="AI143" s="2"/>
      <c r="AJ143" t="str">
        <f t="shared" si="44"/>
        <v/>
      </c>
      <c r="AK143" t="str">
        <f t="shared" si="45"/>
        <v/>
      </c>
      <c r="AL143" t="str">
        <f t="shared" si="46"/>
        <v/>
      </c>
      <c r="AM143" t="str">
        <f t="shared" si="47"/>
        <v/>
      </c>
      <c r="AN143" t="str">
        <f t="shared" si="48"/>
        <v/>
      </c>
      <c r="AO143" t="str">
        <f t="shared" si="49"/>
        <v/>
      </c>
      <c r="AP143" t="str">
        <f t="shared" si="50"/>
        <v/>
      </c>
      <c r="AQ143" t="str">
        <f t="shared" si="51"/>
        <v/>
      </c>
      <c r="AR143" t="str">
        <f t="shared" si="52"/>
        <v/>
      </c>
      <c r="AS143" t="str">
        <f t="shared" si="53"/>
        <v/>
      </c>
      <c r="AT143" t="str">
        <f t="shared" si="54"/>
        <v/>
      </c>
      <c r="AU143" t="str">
        <f t="shared" si="55"/>
        <v/>
      </c>
    </row>
    <row r="144" spans="1:47">
      <c r="A144" s="39">
        <f t="shared" si="56"/>
        <v>136</v>
      </c>
      <c r="B144" s="51"/>
      <c r="C144" s="57"/>
      <c r="D144" s="50"/>
      <c r="E144" s="49"/>
      <c r="F144" s="80" t="str">
        <f>IF(B144="","",VLOOKUP(B144,中学校名!$B$3:$D$120,2,TRUE))</f>
        <v/>
      </c>
      <c r="G144" s="202" t="str">
        <f t="shared" si="57"/>
        <v/>
      </c>
      <c r="H144" s="42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68" t="str">
        <f>IF($B144="","",IF(ISERROR(MATCH($B144,リレー中女申込!$Q$14:$Q$255,0)),"","○"))</f>
        <v/>
      </c>
      <c r="AE144" s="68" t="str">
        <f>IF(ISERROR(MATCH($B144,リレー中女申込!$Q$14:$Q$205,0)),"",VLOOKUP(MATCH($B144,リレー中女申込!$Q$14:$Q$205,0),リレー中女申込!$N$14:$V$205,9))</f>
        <v/>
      </c>
      <c r="AG144" s="121" t="str">
        <f t="shared" si="43"/>
        <v/>
      </c>
      <c r="AI144" s="2"/>
      <c r="AJ144" t="str">
        <f t="shared" si="44"/>
        <v/>
      </c>
      <c r="AK144" t="str">
        <f t="shared" si="45"/>
        <v/>
      </c>
      <c r="AL144" t="str">
        <f t="shared" si="46"/>
        <v/>
      </c>
      <c r="AM144" t="str">
        <f t="shared" si="47"/>
        <v/>
      </c>
      <c r="AN144" t="str">
        <f t="shared" si="48"/>
        <v/>
      </c>
      <c r="AO144" t="str">
        <f t="shared" si="49"/>
        <v/>
      </c>
      <c r="AP144" t="str">
        <f t="shared" si="50"/>
        <v/>
      </c>
      <c r="AQ144" t="str">
        <f t="shared" si="51"/>
        <v/>
      </c>
      <c r="AR144" t="str">
        <f t="shared" si="52"/>
        <v/>
      </c>
      <c r="AS144" t="str">
        <f t="shared" si="53"/>
        <v/>
      </c>
      <c r="AT144" t="str">
        <f t="shared" si="54"/>
        <v/>
      </c>
      <c r="AU144" t="str">
        <f t="shared" si="55"/>
        <v/>
      </c>
    </row>
    <row r="145" spans="1:47">
      <c r="A145" s="39">
        <f t="shared" si="56"/>
        <v>137</v>
      </c>
      <c r="B145" s="51"/>
      <c r="C145" s="57"/>
      <c r="D145" s="50"/>
      <c r="E145" s="49"/>
      <c r="F145" s="80" t="str">
        <f>IF(B145="","",VLOOKUP(B145,中学校名!$B$3:$D$120,2,TRUE))</f>
        <v/>
      </c>
      <c r="G145" s="202" t="str">
        <f t="shared" si="57"/>
        <v/>
      </c>
      <c r="H145" s="42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68" t="str">
        <f>IF($B145="","",IF(ISERROR(MATCH($B145,リレー中女申込!$Q$14:$Q$255,0)),"","○"))</f>
        <v/>
      </c>
      <c r="AE145" s="68" t="str">
        <f>IF(ISERROR(MATCH($B145,リレー中女申込!$Q$14:$Q$205,0)),"",VLOOKUP(MATCH($B145,リレー中女申込!$Q$14:$Q$205,0),リレー中女申込!$N$14:$V$205,9))</f>
        <v/>
      </c>
      <c r="AG145" s="121" t="str">
        <f t="shared" si="43"/>
        <v/>
      </c>
      <c r="AI145" s="2"/>
      <c r="AJ145" t="str">
        <f t="shared" si="44"/>
        <v/>
      </c>
      <c r="AK145" t="str">
        <f t="shared" si="45"/>
        <v/>
      </c>
      <c r="AL145" t="str">
        <f t="shared" si="46"/>
        <v/>
      </c>
      <c r="AM145" t="str">
        <f t="shared" si="47"/>
        <v/>
      </c>
      <c r="AN145" t="str">
        <f t="shared" si="48"/>
        <v/>
      </c>
      <c r="AO145" t="str">
        <f t="shared" si="49"/>
        <v/>
      </c>
      <c r="AP145" t="str">
        <f t="shared" si="50"/>
        <v/>
      </c>
      <c r="AQ145" t="str">
        <f t="shared" si="51"/>
        <v/>
      </c>
      <c r="AR145" t="str">
        <f t="shared" si="52"/>
        <v/>
      </c>
      <c r="AS145" t="str">
        <f t="shared" si="53"/>
        <v/>
      </c>
      <c r="AT145" t="str">
        <f t="shared" si="54"/>
        <v/>
      </c>
      <c r="AU145" t="str">
        <f t="shared" si="55"/>
        <v/>
      </c>
    </row>
    <row r="146" spans="1:47">
      <c r="A146" s="39">
        <f t="shared" si="56"/>
        <v>138</v>
      </c>
      <c r="B146" s="51"/>
      <c r="C146" s="57"/>
      <c r="D146" s="50"/>
      <c r="E146" s="49"/>
      <c r="F146" s="80" t="str">
        <f>IF(B146="","",VLOOKUP(B146,中学校名!$B$3:$D$120,2,TRUE))</f>
        <v/>
      </c>
      <c r="G146" s="202" t="str">
        <f t="shared" si="57"/>
        <v/>
      </c>
      <c r="H146" s="42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68" t="str">
        <f>IF($B146="","",IF(ISERROR(MATCH($B146,リレー中女申込!$Q$14:$Q$255,0)),"","○"))</f>
        <v/>
      </c>
      <c r="AE146" s="68" t="str">
        <f>IF(ISERROR(MATCH($B146,リレー中女申込!$Q$14:$Q$205,0)),"",VLOOKUP(MATCH($B146,リレー中女申込!$Q$14:$Q$205,0),リレー中女申込!$N$14:$V$205,9))</f>
        <v/>
      </c>
      <c r="AG146" s="121" t="str">
        <f t="shared" si="43"/>
        <v/>
      </c>
      <c r="AI146" s="2"/>
      <c r="AJ146" t="str">
        <f t="shared" si="44"/>
        <v/>
      </c>
      <c r="AK146" t="str">
        <f t="shared" si="45"/>
        <v/>
      </c>
      <c r="AL146" t="str">
        <f t="shared" si="46"/>
        <v/>
      </c>
      <c r="AM146" t="str">
        <f t="shared" si="47"/>
        <v/>
      </c>
      <c r="AN146" t="str">
        <f t="shared" si="48"/>
        <v/>
      </c>
      <c r="AO146" t="str">
        <f t="shared" si="49"/>
        <v/>
      </c>
      <c r="AP146" t="str">
        <f t="shared" si="50"/>
        <v/>
      </c>
      <c r="AQ146" t="str">
        <f t="shared" si="51"/>
        <v/>
      </c>
      <c r="AR146" t="str">
        <f t="shared" si="52"/>
        <v/>
      </c>
      <c r="AS146" t="str">
        <f t="shared" si="53"/>
        <v/>
      </c>
      <c r="AT146" t="str">
        <f t="shared" si="54"/>
        <v/>
      </c>
      <c r="AU146" t="str">
        <f t="shared" si="55"/>
        <v/>
      </c>
    </row>
    <row r="147" spans="1:47">
      <c r="A147" s="39">
        <f t="shared" si="56"/>
        <v>139</v>
      </c>
      <c r="B147" s="51"/>
      <c r="C147" s="57"/>
      <c r="D147" s="50"/>
      <c r="E147" s="49"/>
      <c r="F147" s="80" t="str">
        <f>IF(B147="","",VLOOKUP(B147,中学校名!$B$3:$D$120,2,TRUE))</f>
        <v/>
      </c>
      <c r="G147" s="202" t="str">
        <f t="shared" si="57"/>
        <v/>
      </c>
      <c r="H147" s="42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68" t="str">
        <f>IF($B147="","",IF(ISERROR(MATCH($B147,リレー中女申込!$Q$14:$Q$255,0)),"","○"))</f>
        <v/>
      </c>
      <c r="AE147" s="68" t="str">
        <f>IF(ISERROR(MATCH($B147,リレー中女申込!$Q$14:$Q$205,0)),"",VLOOKUP(MATCH($B147,リレー中女申込!$Q$14:$Q$205,0),リレー中女申込!$N$14:$V$205,9))</f>
        <v/>
      </c>
      <c r="AG147" s="121" t="str">
        <f t="shared" si="43"/>
        <v/>
      </c>
      <c r="AI147" s="2"/>
      <c r="AJ147" t="str">
        <f t="shared" si="44"/>
        <v/>
      </c>
      <c r="AK147" t="str">
        <f t="shared" si="45"/>
        <v/>
      </c>
      <c r="AL147" t="str">
        <f t="shared" si="46"/>
        <v/>
      </c>
      <c r="AM147" t="str">
        <f t="shared" si="47"/>
        <v/>
      </c>
      <c r="AN147" t="str">
        <f t="shared" si="48"/>
        <v/>
      </c>
      <c r="AO147" t="str">
        <f t="shared" si="49"/>
        <v/>
      </c>
      <c r="AP147" t="str">
        <f t="shared" si="50"/>
        <v/>
      </c>
      <c r="AQ147" t="str">
        <f t="shared" si="51"/>
        <v/>
      </c>
      <c r="AR147" t="str">
        <f t="shared" si="52"/>
        <v/>
      </c>
      <c r="AS147" t="str">
        <f t="shared" si="53"/>
        <v/>
      </c>
      <c r="AT147" t="str">
        <f t="shared" si="54"/>
        <v/>
      </c>
      <c r="AU147" t="str">
        <f t="shared" si="55"/>
        <v/>
      </c>
    </row>
    <row r="148" spans="1:47">
      <c r="A148" s="39">
        <f t="shared" si="56"/>
        <v>140</v>
      </c>
      <c r="B148" s="59"/>
      <c r="C148" s="60"/>
      <c r="D148" s="61"/>
      <c r="E148" s="62"/>
      <c r="F148" s="82" t="str">
        <f>IF(B148="","",VLOOKUP(B148,中学校名!$B$3:$D$120,2,TRUE))</f>
        <v/>
      </c>
      <c r="G148" s="203" t="str">
        <f t="shared" si="57"/>
        <v/>
      </c>
      <c r="H148" s="75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1" t="str">
        <f>IF($B148="","",IF(ISERROR(MATCH($B148,リレー中女申込!$Q$14:$Q$255,0)),"","○"))</f>
        <v/>
      </c>
      <c r="AE148" s="71" t="str">
        <f>IF(ISERROR(MATCH($B148,リレー中女申込!$Q$14:$Q$205,0)),"",VLOOKUP(MATCH($B148,リレー中女申込!$Q$14:$Q$205,0),リレー中女申込!$N$14:$V$205,9))</f>
        <v/>
      </c>
      <c r="AG148" s="121" t="str">
        <f t="shared" si="43"/>
        <v/>
      </c>
      <c r="AI148" s="2"/>
      <c r="AJ148" t="str">
        <f t="shared" si="44"/>
        <v/>
      </c>
      <c r="AK148" t="str">
        <f t="shared" si="45"/>
        <v/>
      </c>
      <c r="AL148" t="str">
        <f t="shared" si="46"/>
        <v/>
      </c>
      <c r="AM148" t="str">
        <f t="shared" si="47"/>
        <v/>
      </c>
      <c r="AN148" t="str">
        <f t="shared" si="48"/>
        <v/>
      </c>
      <c r="AO148" t="str">
        <f t="shared" si="49"/>
        <v/>
      </c>
      <c r="AP148" t="str">
        <f t="shared" si="50"/>
        <v/>
      </c>
      <c r="AQ148" t="str">
        <f t="shared" si="51"/>
        <v/>
      </c>
      <c r="AR148" t="str">
        <f t="shared" si="52"/>
        <v/>
      </c>
      <c r="AS148" t="str">
        <f t="shared" si="53"/>
        <v/>
      </c>
      <c r="AT148" t="str">
        <f t="shared" si="54"/>
        <v/>
      </c>
      <c r="AU148" t="str">
        <f t="shared" si="55"/>
        <v/>
      </c>
    </row>
    <row r="149" spans="1:47">
      <c r="A149" s="39">
        <f t="shared" si="56"/>
        <v>141</v>
      </c>
      <c r="B149" s="54"/>
      <c r="C149" s="56"/>
      <c r="D149" s="48"/>
      <c r="E149" s="47"/>
      <c r="F149" s="79" t="str">
        <f>IF(B149="","",VLOOKUP(B149,中学校名!$B$3:$D$120,2,TRUE))</f>
        <v/>
      </c>
      <c r="G149" s="201" t="str">
        <f t="shared" si="57"/>
        <v/>
      </c>
      <c r="H149" s="43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67" t="str">
        <f>IF($B149="","",IF(ISERROR(MATCH($B149,リレー中女申込!$Q$14:$Q$255,0)),"","○"))</f>
        <v/>
      </c>
      <c r="AE149" s="67" t="str">
        <f>IF(ISERROR(MATCH($B149,リレー中女申込!$Q$14:$Q$205,0)),"",VLOOKUP(MATCH($B149,リレー中女申込!$Q$14:$Q$205,0),リレー中女申込!$N$14:$V$205,9))</f>
        <v/>
      </c>
      <c r="AG149" s="121" t="str">
        <f t="shared" si="43"/>
        <v/>
      </c>
      <c r="AI149" s="2"/>
      <c r="AJ149" t="str">
        <f t="shared" si="44"/>
        <v/>
      </c>
      <c r="AK149" t="str">
        <f t="shared" si="45"/>
        <v/>
      </c>
      <c r="AL149" t="str">
        <f t="shared" si="46"/>
        <v/>
      </c>
      <c r="AM149" t="str">
        <f t="shared" si="47"/>
        <v/>
      </c>
      <c r="AN149" t="str">
        <f t="shared" si="48"/>
        <v/>
      </c>
      <c r="AO149" t="str">
        <f t="shared" si="49"/>
        <v/>
      </c>
      <c r="AP149" t="str">
        <f t="shared" si="50"/>
        <v/>
      </c>
      <c r="AQ149" t="str">
        <f t="shared" si="51"/>
        <v/>
      </c>
      <c r="AR149" t="str">
        <f t="shared" si="52"/>
        <v/>
      </c>
      <c r="AS149" t="str">
        <f t="shared" si="53"/>
        <v/>
      </c>
      <c r="AT149" t="str">
        <f t="shared" si="54"/>
        <v/>
      </c>
      <c r="AU149" t="str">
        <f t="shared" si="55"/>
        <v/>
      </c>
    </row>
    <row r="150" spans="1:47">
      <c r="A150" s="39">
        <f t="shared" si="56"/>
        <v>142</v>
      </c>
      <c r="B150" s="51"/>
      <c r="C150" s="57"/>
      <c r="D150" s="50"/>
      <c r="E150" s="49"/>
      <c r="F150" s="80" t="str">
        <f>IF(B150="","",VLOOKUP(B150,中学校名!$B$3:$D$120,2,TRUE))</f>
        <v/>
      </c>
      <c r="G150" s="202" t="str">
        <f t="shared" si="57"/>
        <v/>
      </c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68" t="str">
        <f>IF($B150="","",IF(ISERROR(MATCH($B150,リレー中女申込!$Q$14:$Q$255,0)),"","○"))</f>
        <v/>
      </c>
      <c r="AE150" s="68" t="str">
        <f>IF(ISERROR(MATCH($B150,リレー中女申込!$Q$14:$Q$205,0)),"",VLOOKUP(MATCH($B150,リレー中女申込!$Q$14:$Q$205,0),リレー中女申込!$N$14:$V$205,9))</f>
        <v/>
      </c>
      <c r="AG150" s="121" t="str">
        <f t="shared" si="43"/>
        <v/>
      </c>
      <c r="AI150" s="2"/>
      <c r="AJ150" t="str">
        <f t="shared" si="44"/>
        <v/>
      </c>
      <c r="AK150" t="str">
        <f t="shared" si="45"/>
        <v/>
      </c>
      <c r="AL150" t="str">
        <f t="shared" si="46"/>
        <v/>
      </c>
      <c r="AM150" t="str">
        <f t="shared" si="47"/>
        <v/>
      </c>
      <c r="AN150" t="str">
        <f t="shared" si="48"/>
        <v/>
      </c>
      <c r="AO150" t="str">
        <f t="shared" si="49"/>
        <v/>
      </c>
      <c r="AP150" t="str">
        <f t="shared" si="50"/>
        <v/>
      </c>
      <c r="AQ150" t="str">
        <f t="shared" si="51"/>
        <v/>
      </c>
      <c r="AR150" t="str">
        <f t="shared" si="52"/>
        <v/>
      </c>
      <c r="AS150" t="str">
        <f t="shared" si="53"/>
        <v/>
      </c>
      <c r="AT150" t="str">
        <f t="shared" si="54"/>
        <v/>
      </c>
      <c r="AU150" t="str">
        <f t="shared" si="55"/>
        <v/>
      </c>
    </row>
    <row r="151" spans="1:47">
      <c r="A151" s="39">
        <f t="shared" si="56"/>
        <v>143</v>
      </c>
      <c r="B151" s="51"/>
      <c r="C151" s="57"/>
      <c r="D151" s="50"/>
      <c r="E151" s="49"/>
      <c r="F151" s="80" t="str">
        <f>IF(B151="","",VLOOKUP(B151,中学校名!$B$3:$D$120,2,TRUE))</f>
        <v/>
      </c>
      <c r="G151" s="202" t="str">
        <f t="shared" si="57"/>
        <v/>
      </c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68" t="str">
        <f>IF($B151="","",IF(ISERROR(MATCH($B151,リレー中女申込!$Q$14:$Q$255,0)),"","○"))</f>
        <v/>
      </c>
      <c r="AE151" s="68" t="str">
        <f>IF(ISERROR(MATCH($B151,リレー中女申込!$Q$14:$Q$205,0)),"",VLOOKUP(MATCH($B151,リレー中女申込!$Q$14:$Q$205,0),リレー中女申込!$N$14:$V$205,9))</f>
        <v/>
      </c>
      <c r="AG151" s="121" t="str">
        <f t="shared" si="43"/>
        <v/>
      </c>
      <c r="AI151" s="2"/>
      <c r="AJ151" t="str">
        <f t="shared" si="44"/>
        <v/>
      </c>
      <c r="AK151" t="str">
        <f t="shared" si="45"/>
        <v/>
      </c>
      <c r="AL151" t="str">
        <f t="shared" si="46"/>
        <v/>
      </c>
      <c r="AM151" t="str">
        <f t="shared" si="47"/>
        <v/>
      </c>
      <c r="AN151" t="str">
        <f t="shared" si="48"/>
        <v/>
      </c>
      <c r="AO151" t="str">
        <f t="shared" si="49"/>
        <v/>
      </c>
      <c r="AP151" t="str">
        <f t="shared" si="50"/>
        <v/>
      </c>
      <c r="AQ151" t="str">
        <f t="shared" si="51"/>
        <v/>
      </c>
      <c r="AR151" t="str">
        <f t="shared" si="52"/>
        <v/>
      </c>
      <c r="AS151" t="str">
        <f t="shared" si="53"/>
        <v/>
      </c>
      <c r="AT151" t="str">
        <f t="shared" si="54"/>
        <v/>
      </c>
      <c r="AU151" t="str">
        <f t="shared" si="55"/>
        <v/>
      </c>
    </row>
    <row r="152" spans="1:47">
      <c r="A152" s="39">
        <f t="shared" si="56"/>
        <v>144</v>
      </c>
      <c r="B152" s="51"/>
      <c r="C152" s="57"/>
      <c r="D152" s="50"/>
      <c r="E152" s="49"/>
      <c r="F152" s="80" t="str">
        <f>IF(B152="","",VLOOKUP(B152,中学校名!$B$3:$D$120,2,TRUE))</f>
        <v/>
      </c>
      <c r="G152" s="202" t="str">
        <f t="shared" si="57"/>
        <v/>
      </c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68" t="str">
        <f>IF($B152="","",IF(ISERROR(MATCH($B152,リレー中女申込!$Q$14:$Q$255,0)),"","○"))</f>
        <v/>
      </c>
      <c r="AE152" s="68" t="str">
        <f>IF(ISERROR(MATCH($B152,リレー中女申込!$Q$14:$Q$205,0)),"",VLOOKUP(MATCH($B152,リレー中女申込!$Q$14:$Q$205,0),リレー中女申込!$N$14:$V$205,9))</f>
        <v/>
      </c>
      <c r="AG152" s="121" t="str">
        <f t="shared" si="43"/>
        <v/>
      </c>
      <c r="AI152" s="2"/>
      <c r="AJ152" t="str">
        <f t="shared" si="44"/>
        <v/>
      </c>
      <c r="AK152" t="str">
        <f t="shared" si="45"/>
        <v/>
      </c>
      <c r="AL152" t="str">
        <f t="shared" si="46"/>
        <v/>
      </c>
      <c r="AM152" t="str">
        <f t="shared" si="47"/>
        <v/>
      </c>
      <c r="AN152" t="str">
        <f t="shared" si="48"/>
        <v/>
      </c>
      <c r="AO152" t="str">
        <f t="shared" si="49"/>
        <v/>
      </c>
      <c r="AP152" t="str">
        <f t="shared" si="50"/>
        <v/>
      </c>
      <c r="AQ152" t="str">
        <f t="shared" si="51"/>
        <v/>
      </c>
      <c r="AR152" t="str">
        <f t="shared" si="52"/>
        <v/>
      </c>
      <c r="AS152" t="str">
        <f t="shared" si="53"/>
        <v/>
      </c>
      <c r="AT152" t="str">
        <f t="shared" si="54"/>
        <v/>
      </c>
      <c r="AU152" t="str">
        <f t="shared" si="55"/>
        <v/>
      </c>
    </row>
    <row r="153" spans="1:47">
      <c r="A153" s="39">
        <f t="shared" si="56"/>
        <v>145</v>
      </c>
      <c r="B153" s="51"/>
      <c r="C153" s="57"/>
      <c r="D153" s="50"/>
      <c r="E153" s="49"/>
      <c r="F153" s="80" t="str">
        <f>IF(B153="","",VLOOKUP(B153,中学校名!$B$3:$D$120,2,TRUE))</f>
        <v/>
      </c>
      <c r="G153" s="202" t="str">
        <f t="shared" si="57"/>
        <v/>
      </c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68" t="str">
        <f>IF($B153="","",IF(ISERROR(MATCH($B153,リレー中女申込!$Q$14:$Q$255,0)),"","○"))</f>
        <v/>
      </c>
      <c r="AE153" s="68" t="str">
        <f>IF(ISERROR(MATCH($B153,リレー中女申込!$Q$14:$Q$205,0)),"",VLOOKUP(MATCH($B153,リレー中女申込!$Q$14:$Q$205,0),リレー中女申込!$N$14:$V$205,9))</f>
        <v/>
      </c>
      <c r="AG153" s="121" t="str">
        <f t="shared" si="43"/>
        <v/>
      </c>
      <c r="AI153" s="2"/>
      <c r="AJ153" t="str">
        <f t="shared" si="44"/>
        <v/>
      </c>
      <c r="AK153" t="str">
        <f t="shared" si="45"/>
        <v/>
      </c>
      <c r="AL153" t="str">
        <f t="shared" si="46"/>
        <v/>
      </c>
      <c r="AM153" t="str">
        <f t="shared" si="47"/>
        <v/>
      </c>
      <c r="AN153" t="str">
        <f t="shared" si="48"/>
        <v/>
      </c>
      <c r="AO153" t="str">
        <f t="shared" si="49"/>
        <v/>
      </c>
      <c r="AP153" t="str">
        <f t="shared" si="50"/>
        <v/>
      </c>
      <c r="AQ153" t="str">
        <f t="shared" si="51"/>
        <v/>
      </c>
      <c r="AR153" t="str">
        <f t="shared" si="52"/>
        <v/>
      </c>
      <c r="AS153" t="str">
        <f t="shared" si="53"/>
        <v/>
      </c>
      <c r="AT153" t="str">
        <f t="shared" si="54"/>
        <v/>
      </c>
      <c r="AU153" t="str">
        <f t="shared" si="55"/>
        <v/>
      </c>
    </row>
    <row r="154" spans="1:47">
      <c r="A154" s="39">
        <f t="shared" si="56"/>
        <v>146</v>
      </c>
      <c r="B154" s="51"/>
      <c r="C154" s="57"/>
      <c r="D154" s="50"/>
      <c r="E154" s="49"/>
      <c r="F154" s="80" t="str">
        <f>IF(B154="","",VLOOKUP(B154,中学校名!$B$3:$D$120,2,TRUE))</f>
        <v/>
      </c>
      <c r="G154" s="202" t="str">
        <f t="shared" si="57"/>
        <v/>
      </c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68" t="str">
        <f>IF($B154="","",IF(ISERROR(MATCH($B154,リレー中女申込!$Q$14:$Q$255,0)),"","○"))</f>
        <v/>
      </c>
      <c r="AE154" s="68" t="str">
        <f>IF(ISERROR(MATCH($B154,リレー中女申込!$Q$14:$Q$205,0)),"",VLOOKUP(MATCH($B154,リレー中女申込!$Q$14:$Q$205,0),リレー中女申込!$N$14:$V$205,9))</f>
        <v/>
      </c>
      <c r="AG154" s="121" t="str">
        <f t="shared" si="43"/>
        <v/>
      </c>
      <c r="AI154" s="2"/>
      <c r="AJ154" t="str">
        <f t="shared" si="44"/>
        <v/>
      </c>
      <c r="AK154" t="str">
        <f t="shared" si="45"/>
        <v/>
      </c>
      <c r="AL154" t="str">
        <f t="shared" si="46"/>
        <v/>
      </c>
      <c r="AM154" t="str">
        <f t="shared" si="47"/>
        <v/>
      </c>
      <c r="AN154" t="str">
        <f t="shared" si="48"/>
        <v/>
      </c>
      <c r="AO154" t="str">
        <f t="shared" si="49"/>
        <v/>
      </c>
      <c r="AP154" t="str">
        <f t="shared" si="50"/>
        <v/>
      </c>
      <c r="AQ154" t="str">
        <f t="shared" si="51"/>
        <v/>
      </c>
      <c r="AR154" t="str">
        <f t="shared" si="52"/>
        <v/>
      </c>
      <c r="AS154" t="str">
        <f t="shared" si="53"/>
        <v/>
      </c>
      <c r="AT154" t="str">
        <f t="shared" si="54"/>
        <v/>
      </c>
      <c r="AU154" t="str">
        <f t="shared" si="55"/>
        <v/>
      </c>
    </row>
    <row r="155" spans="1:47">
      <c r="A155" s="39">
        <f t="shared" si="56"/>
        <v>147</v>
      </c>
      <c r="B155" s="51"/>
      <c r="C155" s="57"/>
      <c r="D155" s="50"/>
      <c r="E155" s="49"/>
      <c r="F155" s="80" t="str">
        <f>IF(B155="","",VLOOKUP(B155,中学校名!$B$3:$D$120,2,TRUE))</f>
        <v/>
      </c>
      <c r="G155" s="202" t="str">
        <f t="shared" si="57"/>
        <v/>
      </c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68" t="str">
        <f>IF($B155="","",IF(ISERROR(MATCH($B155,リレー中女申込!$Q$14:$Q$255,0)),"","○"))</f>
        <v/>
      </c>
      <c r="AE155" s="68" t="str">
        <f>IF(ISERROR(MATCH($B155,リレー中女申込!$Q$14:$Q$205,0)),"",VLOOKUP(MATCH($B155,リレー中女申込!$Q$14:$Q$205,0),リレー中女申込!$N$14:$V$205,9))</f>
        <v/>
      </c>
      <c r="AG155" s="121" t="str">
        <f t="shared" si="43"/>
        <v/>
      </c>
      <c r="AI155" s="2"/>
      <c r="AJ155" t="str">
        <f t="shared" si="44"/>
        <v/>
      </c>
      <c r="AK155" t="str">
        <f t="shared" si="45"/>
        <v/>
      </c>
      <c r="AL155" t="str">
        <f t="shared" si="46"/>
        <v/>
      </c>
      <c r="AM155" t="str">
        <f t="shared" si="47"/>
        <v/>
      </c>
      <c r="AN155" t="str">
        <f t="shared" si="48"/>
        <v/>
      </c>
      <c r="AO155" t="str">
        <f t="shared" si="49"/>
        <v/>
      </c>
      <c r="AP155" t="str">
        <f t="shared" si="50"/>
        <v/>
      </c>
      <c r="AQ155" t="str">
        <f t="shared" si="51"/>
        <v/>
      </c>
      <c r="AR155" t="str">
        <f t="shared" si="52"/>
        <v/>
      </c>
      <c r="AS155" t="str">
        <f t="shared" si="53"/>
        <v/>
      </c>
      <c r="AT155" t="str">
        <f t="shared" si="54"/>
        <v/>
      </c>
      <c r="AU155" t="str">
        <f t="shared" si="55"/>
        <v/>
      </c>
    </row>
    <row r="156" spans="1:47">
      <c r="A156" s="39">
        <f t="shared" si="56"/>
        <v>148</v>
      </c>
      <c r="B156" s="51"/>
      <c r="C156" s="57"/>
      <c r="D156" s="50"/>
      <c r="E156" s="49"/>
      <c r="F156" s="80" t="str">
        <f>IF(B156="","",VLOOKUP(B156,中学校名!$B$3:$D$120,2,TRUE))</f>
        <v/>
      </c>
      <c r="G156" s="202" t="str">
        <f t="shared" si="57"/>
        <v/>
      </c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68" t="str">
        <f>IF($B156="","",IF(ISERROR(MATCH($B156,リレー中女申込!$Q$14:$Q$255,0)),"","○"))</f>
        <v/>
      </c>
      <c r="AE156" s="68" t="str">
        <f>IF(ISERROR(MATCH($B156,リレー中女申込!$Q$14:$Q$205,0)),"",VLOOKUP(MATCH($B156,リレー中女申込!$Q$14:$Q$205,0),リレー中女申込!$N$14:$V$205,9))</f>
        <v/>
      </c>
      <c r="AG156" s="121" t="str">
        <f t="shared" si="43"/>
        <v/>
      </c>
      <c r="AI156" s="2"/>
      <c r="AJ156" t="str">
        <f t="shared" si="44"/>
        <v/>
      </c>
      <c r="AK156" t="str">
        <f t="shared" si="45"/>
        <v/>
      </c>
      <c r="AL156" t="str">
        <f t="shared" si="46"/>
        <v/>
      </c>
      <c r="AM156" t="str">
        <f t="shared" si="47"/>
        <v/>
      </c>
      <c r="AN156" t="str">
        <f t="shared" si="48"/>
        <v/>
      </c>
      <c r="AO156" t="str">
        <f t="shared" si="49"/>
        <v/>
      </c>
      <c r="AP156" t="str">
        <f t="shared" si="50"/>
        <v/>
      </c>
      <c r="AQ156" t="str">
        <f t="shared" si="51"/>
        <v/>
      </c>
      <c r="AR156" t="str">
        <f t="shared" si="52"/>
        <v/>
      </c>
      <c r="AS156" t="str">
        <f t="shared" si="53"/>
        <v/>
      </c>
      <c r="AT156" t="str">
        <f t="shared" si="54"/>
        <v/>
      </c>
      <c r="AU156" t="str">
        <f t="shared" si="55"/>
        <v/>
      </c>
    </row>
    <row r="157" spans="1:47">
      <c r="A157" s="39">
        <f t="shared" si="56"/>
        <v>149</v>
      </c>
      <c r="B157" s="51"/>
      <c r="C157" s="57"/>
      <c r="D157" s="50"/>
      <c r="E157" s="49"/>
      <c r="F157" s="80" t="str">
        <f>IF(B157="","",VLOOKUP(B157,中学校名!$B$3:$D$120,2,TRUE))</f>
        <v/>
      </c>
      <c r="G157" s="202" t="str">
        <f t="shared" si="57"/>
        <v/>
      </c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68" t="str">
        <f>IF($B157="","",IF(ISERROR(MATCH($B157,リレー中女申込!$Q$14:$Q$255,0)),"","○"))</f>
        <v/>
      </c>
      <c r="AE157" s="68" t="str">
        <f>IF(ISERROR(MATCH($B157,リレー中女申込!$Q$14:$Q$205,0)),"",VLOOKUP(MATCH($B157,リレー中女申込!$Q$14:$Q$205,0),リレー中女申込!$N$14:$V$205,9))</f>
        <v/>
      </c>
      <c r="AG157" s="121" t="str">
        <f t="shared" si="43"/>
        <v/>
      </c>
      <c r="AI157" s="2"/>
      <c r="AJ157" t="str">
        <f t="shared" si="44"/>
        <v/>
      </c>
      <c r="AK157" t="str">
        <f t="shared" si="45"/>
        <v/>
      </c>
      <c r="AL157" t="str">
        <f t="shared" si="46"/>
        <v/>
      </c>
      <c r="AM157" t="str">
        <f t="shared" si="47"/>
        <v/>
      </c>
      <c r="AN157" t="str">
        <f t="shared" si="48"/>
        <v/>
      </c>
      <c r="AO157" t="str">
        <f t="shared" si="49"/>
        <v/>
      </c>
      <c r="AP157" t="str">
        <f t="shared" si="50"/>
        <v/>
      </c>
      <c r="AQ157" t="str">
        <f t="shared" si="51"/>
        <v/>
      </c>
      <c r="AR157" t="str">
        <f t="shared" si="52"/>
        <v/>
      </c>
      <c r="AS157" t="str">
        <f t="shared" si="53"/>
        <v/>
      </c>
      <c r="AT157" t="str">
        <f t="shared" si="54"/>
        <v/>
      </c>
      <c r="AU157" t="str">
        <f t="shared" si="55"/>
        <v/>
      </c>
    </row>
    <row r="158" spans="1:47">
      <c r="A158" s="39">
        <f t="shared" si="56"/>
        <v>150</v>
      </c>
      <c r="B158" s="55"/>
      <c r="C158" s="58"/>
      <c r="D158" s="53"/>
      <c r="E158" s="52"/>
      <c r="F158" s="81" t="str">
        <f>IF(B158="","",VLOOKUP(B158,中学校名!$B$3:$D$120,2,TRUE))</f>
        <v/>
      </c>
      <c r="G158" s="205" t="str">
        <f t="shared" si="57"/>
        <v/>
      </c>
      <c r="H158" s="43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7" t="str">
        <f>IF($B158="","",IF(ISERROR(MATCH($B158,リレー中女申込!$Q$14:$Q$255,0)),"","○"))</f>
        <v/>
      </c>
      <c r="AE158" s="77" t="str">
        <f>IF(ISERROR(MATCH($B158,リレー中女申込!$Q$14:$Q$205,0)),"",VLOOKUP(MATCH($B158,リレー中女申込!$Q$14:$Q$205,0),リレー中女申込!$N$14:$V$205,9))</f>
        <v/>
      </c>
      <c r="AG158" s="121" t="str">
        <f t="shared" si="43"/>
        <v/>
      </c>
      <c r="AI158" s="2"/>
      <c r="AJ158" t="str">
        <f t="shared" si="44"/>
        <v/>
      </c>
      <c r="AK158" t="str">
        <f t="shared" si="45"/>
        <v/>
      </c>
      <c r="AL158" t="str">
        <f t="shared" si="46"/>
        <v/>
      </c>
      <c r="AM158" t="str">
        <f t="shared" si="47"/>
        <v/>
      </c>
      <c r="AN158" t="str">
        <f t="shared" si="48"/>
        <v/>
      </c>
      <c r="AO158" t="str">
        <f t="shared" si="49"/>
        <v/>
      </c>
      <c r="AP158" t="str">
        <f t="shared" si="50"/>
        <v/>
      </c>
      <c r="AQ158" t="str">
        <f t="shared" si="51"/>
        <v/>
      </c>
      <c r="AR158" t="str">
        <f t="shared" si="52"/>
        <v/>
      </c>
      <c r="AS158" t="str">
        <f t="shared" si="53"/>
        <v/>
      </c>
      <c r="AT158" t="str">
        <f t="shared" si="54"/>
        <v/>
      </c>
      <c r="AU158" t="str">
        <f t="shared" si="55"/>
        <v/>
      </c>
    </row>
    <row r="159" spans="1:47">
      <c r="A159" s="39">
        <f t="shared" si="56"/>
        <v>151</v>
      </c>
      <c r="B159" s="63"/>
      <c r="C159" s="64"/>
      <c r="D159" s="65"/>
      <c r="E159" s="66"/>
      <c r="F159" s="83" t="str">
        <f>IF(B159="","",VLOOKUP(B159,中学校名!$B$3:$D$120,2,TRUE))</f>
        <v/>
      </c>
      <c r="G159" s="204" t="str">
        <f t="shared" si="57"/>
        <v/>
      </c>
      <c r="H159" s="40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4" t="str">
        <f>IF($B159="","",IF(ISERROR(MATCH($B159,リレー中女申込!$Q$14:$Q$255,0)),"","○"))</f>
        <v/>
      </c>
      <c r="AE159" s="74" t="str">
        <f>IF(ISERROR(MATCH($B159,リレー中女申込!$Q$14:$Q$205,0)),"",VLOOKUP(MATCH($B159,リレー中女申込!$Q$14:$Q$205,0),リレー中女申込!$N$14:$V$205,9))</f>
        <v/>
      </c>
      <c r="AG159" s="121" t="str">
        <f t="shared" si="43"/>
        <v/>
      </c>
      <c r="AI159" s="2"/>
      <c r="AJ159" t="str">
        <f t="shared" si="44"/>
        <v/>
      </c>
      <c r="AK159" t="str">
        <f t="shared" si="45"/>
        <v/>
      </c>
      <c r="AL159" t="str">
        <f t="shared" si="46"/>
        <v/>
      </c>
      <c r="AM159" t="str">
        <f t="shared" si="47"/>
        <v/>
      </c>
      <c r="AN159" t="str">
        <f t="shared" si="48"/>
        <v/>
      </c>
      <c r="AO159" t="str">
        <f t="shared" si="49"/>
        <v/>
      </c>
      <c r="AP159" t="str">
        <f t="shared" si="50"/>
        <v/>
      </c>
      <c r="AQ159" t="str">
        <f t="shared" si="51"/>
        <v/>
      </c>
      <c r="AR159" t="str">
        <f t="shared" si="52"/>
        <v/>
      </c>
      <c r="AS159" t="str">
        <f t="shared" si="53"/>
        <v/>
      </c>
      <c r="AT159" t="str">
        <f t="shared" si="54"/>
        <v/>
      </c>
      <c r="AU159" t="str">
        <f t="shared" si="55"/>
        <v/>
      </c>
    </row>
    <row r="160" spans="1:47">
      <c r="A160" s="39">
        <f t="shared" si="56"/>
        <v>152</v>
      </c>
      <c r="B160" s="51"/>
      <c r="C160" s="57"/>
      <c r="D160" s="50"/>
      <c r="E160" s="49"/>
      <c r="F160" s="80" t="str">
        <f>IF(B160="","",VLOOKUP(B160,中学校名!$B$3:$D$120,2,TRUE))</f>
        <v/>
      </c>
      <c r="G160" s="202" t="str">
        <f t="shared" si="57"/>
        <v/>
      </c>
      <c r="H160" s="42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68" t="str">
        <f>IF($B160="","",IF(ISERROR(MATCH($B160,リレー中女申込!$Q$14:$Q$255,0)),"","○"))</f>
        <v/>
      </c>
      <c r="AE160" s="68" t="str">
        <f>IF(ISERROR(MATCH($B160,リレー中女申込!$Q$14:$Q$205,0)),"",VLOOKUP(MATCH($B160,リレー中女申込!$Q$14:$Q$205,0),リレー中女申込!$N$14:$V$205,9))</f>
        <v/>
      </c>
      <c r="AG160" s="121" t="str">
        <f t="shared" si="43"/>
        <v/>
      </c>
      <c r="AI160" s="2"/>
      <c r="AJ160" t="str">
        <f t="shared" si="44"/>
        <v/>
      </c>
      <c r="AK160" t="str">
        <f t="shared" si="45"/>
        <v/>
      </c>
      <c r="AL160" t="str">
        <f t="shared" si="46"/>
        <v/>
      </c>
      <c r="AM160" t="str">
        <f t="shared" si="47"/>
        <v/>
      </c>
      <c r="AN160" t="str">
        <f t="shared" si="48"/>
        <v/>
      </c>
      <c r="AO160" t="str">
        <f t="shared" si="49"/>
        <v/>
      </c>
      <c r="AP160" t="str">
        <f t="shared" si="50"/>
        <v/>
      </c>
      <c r="AQ160" t="str">
        <f t="shared" si="51"/>
        <v/>
      </c>
      <c r="AR160" t="str">
        <f t="shared" si="52"/>
        <v/>
      </c>
      <c r="AS160" t="str">
        <f t="shared" si="53"/>
        <v/>
      </c>
      <c r="AT160" t="str">
        <f t="shared" si="54"/>
        <v/>
      </c>
      <c r="AU160" t="str">
        <f t="shared" si="55"/>
        <v/>
      </c>
    </row>
    <row r="161" spans="1:47">
      <c r="A161" s="39">
        <f t="shared" si="56"/>
        <v>153</v>
      </c>
      <c r="B161" s="51"/>
      <c r="C161" s="57"/>
      <c r="D161" s="50"/>
      <c r="E161" s="49"/>
      <c r="F161" s="80" t="str">
        <f>IF(B161="","",VLOOKUP(B161,中学校名!$B$3:$D$120,2,TRUE))</f>
        <v/>
      </c>
      <c r="G161" s="202" t="str">
        <f t="shared" si="57"/>
        <v/>
      </c>
      <c r="H161" s="42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68" t="str">
        <f>IF($B161="","",IF(ISERROR(MATCH($B161,リレー中女申込!$Q$14:$Q$255,0)),"","○"))</f>
        <v/>
      </c>
      <c r="AE161" s="68" t="str">
        <f>IF(ISERROR(MATCH($B161,リレー中女申込!$Q$14:$Q$205,0)),"",VLOOKUP(MATCH($B161,リレー中女申込!$Q$14:$Q$205,0),リレー中女申込!$N$14:$V$205,9))</f>
        <v/>
      </c>
      <c r="AG161" s="121" t="str">
        <f t="shared" si="43"/>
        <v/>
      </c>
      <c r="AI161" s="2"/>
      <c r="AJ161" t="str">
        <f t="shared" si="44"/>
        <v/>
      </c>
      <c r="AK161" t="str">
        <f t="shared" si="45"/>
        <v/>
      </c>
      <c r="AL161" t="str">
        <f t="shared" si="46"/>
        <v/>
      </c>
      <c r="AM161" t="str">
        <f t="shared" si="47"/>
        <v/>
      </c>
      <c r="AN161" t="str">
        <f t="shared" si="48"/>
        <v/>
      </c>
      <c r="AO161" t="str">
        <f t="shared" si="49"/>
        <v/>
      </c>
      <c r="AP161" t="str">
        <f t="shared" si="50"/>
        <v/>
      </c>
      <c r="AQ161" t="str">
        <f t="shared" si="51"/>
        <v/>
      </c>
      <c r="AR161" t="str">
        <f t="shared" si="52"/>
        <v/>
      </c>
      <c r="AS161" t="str">
        <f t="shared" si="53"/>
        <v/>
      </c>
      <c r="AT161" t="str">
        <f t="shared" si="54"/>
        <v/>
      </c>
      <c r="AU161" t="str">
        <f t="shared" si="55"/>
        <v/>
      </c>
    </row>
    <row r="162" spans="1:47">
      <c r="A162" s="39">
        <f t="shared" si="56"/>
        <v>154</v>
      </c>
      <c r="B162" s="51"/>
      <c r="C162" s="57"/>
      <c r="D162" s="50"/>
      <c r="E162" s="49"/>
      <c r="F162" s="80" t="str">
        <f>IF(B162="","",VLOOKUP(B162,中学校名!$B$3:$D$120,2,TRUE))</f>
        <v/>
      </c>
      <c r="G162" s="202" t="str">
        <f t="shared" si="57"/>
        <v/>
      </c>
      <c r="H162" s="42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68" t="str">
        <f>IF($B162="","",IF(ISERROR(MATCH($B162,リレー中女申込!$Q$14:$Q$255,0)),"","○"))</f>
        <v/>
      </c>
      <c r="AE162" s="68" t="str">
        <f>IF(ISERROR(MATCH($B162,リレー中女申込!$Q$14:$Q$205,0)),"",VLOOKUP(MATCH($B162,リレー中女申込!$Q$14:$Q$205,0),リレー中女申込!$N$14:$V$205,9))</f>
        <v/>
      </c>
      <c r="AG162" s="121" t="str">
        <f t="shared" si="43"/>
        <v/>
      </c>
      <c r="AI162" s="2"/>
      <c r="AJ162" t="str">
        <f t="shared" si="44"/>
        <v/>
      </c>
      <c r="AK162" t="str">
        <f t="shared" si="45"/>
        <v/>
      </c>
      <c r="AL162" t="str">
        <f t="shared" si="46"/>
        <v/>
      </c>
      <c r="AM162" t="str">
        <f t="shared" si="47"/>
        <v/>
      </c>
      <c r="AN162" t="str">
        <f t="shared" si="48"/>
        <v/>
      </c>
      <c r="AO162" t="str">
        <f t="shared" si="49"/>
        <v/>
      </c>
      <c r="AP162" t="str">
        <f t="shared" si="50"/>
        <v/>
      </c>
      <c r="AQ162" t="str">
        <f t="shared" si="51"/>
        <v/>
      </c>
      <c r="AR162" t="str">
        <f t="shared" si="52"/>
        <v/>
      </c>
      <c r="AS162" t="str">
        <f t="shared" si="53"/>
        <v/>
      </c>
      <c r="AT162" t="str">
        <f t="shared" si="54"/>
        <v/>
      </c>
      <c r="AU162" t="str">
        <f t="shared" si="55"/>
        <v/>
      </c>
    </row>
    <row r="163" spans="1:47">
      <c r="A163" s="39">
        <f t="shared" si="56"/>
        <v>155</v>
      </c>
      <c r="B163" s="51"/>
      <c r="C163" s="57"/>
      <c r="D163" s="50"/>
      <c r="E163" s="49"/>
      <c r="F163" s="80" t="str">
        <f>IF(B163="","",VLOOKUP(B163,中学校名!$B$3:$D$120,2,TRUE))</f>
        <v/>
      </c>
      <c r="G163" s="202" t="str">
        <f t="shared" si="57"/>
        <v/>
      </c>
      <c r="H163" s="42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68" t="str">
        <f>IF($B163="","",IF(ISERROR(MATCH($B163,リレー中女申込!$Q$14:$Q$255,0)),"","○"))</f>
        <v/>
      </c>
      <c r="AE163" s="68" t="str">
        <f>IF(ISERROR(MATCH($B163,リレー中女申込!$Q$14:$Q$205,0)),"",VLOOKUP(MATCH($B163,リレー中女申込!$Q$14:$Q$205,0),リレー中女申込!$N$14:$V$205,9))</f>
        <v/>
      </c>
      <c r="AG163" s="121" t="str">
        <f t="shared" si="43"/>
        <v/>
      </c>
      <c r="AI163" s="2"/>
      <c r="AJ163" t="str">
        <f t="shared" si="44"/>
        <v/>
      </c>
      <c r="AK163" t="str">
        <f t="shared" si="45"/>
        <v/>
      </c>
      <c r="AL163" t="str">
        <f t="shared" si="46"/>
        <v/>
      </c>
      <c r="AM163" t="str">
        <f t="shared" si="47"/>
        <v/>
      </c>
      <c r="AN163" t="str">
        <f t="shared" si="48"/>
        <v/>
      </c>
      <c r="AO163" t="str">
        <f t="shared" si="49"/>
        <v/>
      </c>
      <c r="AP163" t="str">
        <f t="shared" si="50"/>
        <v/>
      </c>
      <c r="AQ163" t="str">
        <f t="shared" si="51"/>
        <v/>
      </c>
      <c r="AR163" t="str">
        <f t="shared" si="52"/>
        <v/>
      </c>
      <c r="AS163" t="str">
        <f t="shared" si="53"/>
        <v/>
      </c>
      <c r="AT163" t="str">
        <f t="shared" si="54"/>
        <v/>
      </c>
      <c r="AU163" t="str">
        <f t="shared" si="55"/>
        <v/>
      </c>
    </row>
    <row r="164" spans="1:47">
      <c r="A164" s="39">
        <f t="shared" si="56"/>
        <v>156</v>
      </c>
      <c r="B164" s="51"/>
      <c r="C164" s="57"/>
      <c r="D164" s="50"/>
      <c r="E164" s="49"/>
      <c r="F164" s="80" t="str">
        <f>IF(B164="","",VLOOKUP(B164,中学校名!$B$3:$D$120,2,TRUE))</f>
        <v/>
      </c>
      <c r="G164" s="202" t="str">
        <f t="shared" si="57"/>
        <v/>
      </c>
      <c r="H164" s="42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68" t="str">
        <f>IF($B164="","",IF(ISERROR(MATCH($B164,リレー中女申込!$Q$14:$Q$255,0)),"","○"))</f>
        <v/>
      </c>
      <c r="AE164" s="68" t="str">
        <f>IF(ISERROR(MATCH($B164,リレー中女申込!$Q$14:$Q$205,0)),"",VLOOKUP(MATCH($B164,リレー中女申込!$Q$14:$Q$205,0),リレー中女申込!$N$14:$V$205,9))</f>
        <v/>
      </c>
      <c r="AG164" s="121" t="str">
        <f t="shared" si="43"/>
        <v/>
      </c>
      <c r="AI164" s="2"/>
      <c r="AJ164" t="str">
        <f t="shared" si="44"/>
        <v/>
      </c>
      <c r="AK164" t="str">
        <f t="shared" si="45"/>
        <v/>
      </c>
      <c r="AL164" t="str">
        <f t="shared" si="46"/>
        <v/>
      </c>
      <c r="AM164" t="str">
        <f t="shared" si="47"/>
        <v/>
      </c>
      <c r="AN164" t="str">
        <f t="shared" si="48"/>
        <v/>
      </c>
      <c r="AO164" t="str">
        <f t="shared" si="49"/>
        <v/>
      </c>
      <c r="AP164" t="str">
        <f t="shared" si="50"/>
        <v/>
      </c>
      <c r="AQ164" t="str">
        <f t="shared" si="51"/>
        <v/>
      </c>
      <c r="AR164" t="str">
        <f t="shared" si="52"/>
        <v/>
      </c>
      <c r="AS164" t="str">
        <f t="shared" si="53"/>
        <v/>
      </c>
      <c r="AT164" t="str">
        <f t="shared" si="54"/>
        <v/>
      </c>
      <c r="AU164" t="str">
        <f t="shared" si="55"/>
        <v/>
      </c>
    </row>
    <row r="165" spans="1:47">
      <c r="A165" s="39">
        <f t="shared" si="56"/>
        <v>157</v>
      </c>
      <c r="B165" s="51"/>
      <c r="C165" s="57"/>
      <c r="D165" s="50"/>
      <c r="E165" s="49"/>
      <c r="F165" s="80" t="str">
        <f>IF(B165="","",VLOOKUP(B165,中学校名!$B$3:$D$120,2,TRUE))</f>
        <v/>
      </c>
      <c r="G165" s="202" t="str">
        <f t="shared" si="57"/>
        <v/>
      </c>
      <c r="H165" s="42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68" t="str">
        <f>IF($B165="","",IF(ISERROR(MATCH($B165,リレー中女申込!$Q$14:$Q$255,0)),"","○"))</f>
        <v/>
      </c>
      <c r="AE165" s="68" t="str">
        <f>IF(ISERROR(MATCH($B165,リレー中女申込!$Q$14:$Q$205,0)),"",VLOOKUP(MATCH($B165,リレー中女申込!$Q$14:$Q$205,0),リレー中女申込!$N$14:$V$205,9))</f>
        <v/>
      </c>
      <c r="AG165" s="121" t="str">
        <f t="shared" si="43"/>
        <v/>
      </c>
      <c r="AI165" s="2"/>
      <c r="AJ165" t="str">
        <f t="shared" si="44"/>
        <v/>
      </c>
      <c r="AK165" t="str">
        <f t="shared" si="45"/>
        <v/>
      </c>
      <c r="AL165" t="str">
        <f t="shared" si="46"/>
        <v/>
      </c>
      <c r="AM165" t="str">
        <f t="shared" si="47"/>
        <v/>
      </c>
      <c r="AN165" t="str">
        <f t="shared" si="48"/>
        <v/>
      </c>
      <c r="AO165" t="str">
        <f t="shared" si="49"/>
        <v/>
      </c>
      <c r="AP165" t="str">
        <f t="shared" si="50"/>
        <v/>
      </c>
      <c r="AQ165" t="str">
        <f t="shared" si="51"/>
        <v/>
      </c>
      <c r="AR165" t="str">
        <f t="shared" si="52"/>
        <v/>
      </c>
      <c r="AS165" t="str">
        <f t="shared" si="53"/>
        <v/>
      </c>
      <c r="AT165" t="str">
        <f t="shared" si="54"/>
        <v/>
      </c>
      <c r="AU165" t="str">
        <f t="shared" si="55"/>
        <v/>
      </c>
    </row>
    <row r="166" spans="1:47">
      <c r="A166" s="39">
        <f t="shared" si="56"/>
        <v>158</v>
      </c>
      <c r="B166" s="51"/>
      <c r="C166" s="57"/>
      <c r="D166" s="50"/>
      <c r="E166" s="49"/>
      <c r="F166" s="80" t="str">
        <f>IF(B166="","",VLOOKUP(B166,中学校名!$B$3:$D$120,2,TRUE))</f>
        <v/>
      </c>
      <c r="G166" s="202" t="str">
        <f t="shared" si="57"/>
        <v/>
      </c>
      <c r="H166" s="42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68" t="str">
        <f>IF($B166="","",IF(ISERROR(MATCH($B166,リレー中女申込!$Q$14:$Q$255,0)),"","○"))</f>
        <v/>
      </c>
      <c r="AE166" s="68" t="str">
        <f>IF(ISERROR(MATCH($B166,リレー中女申込!$Q$14:$Q$205,0)),"",VLOOKUP(MATCH($B166,リレー中女申込!$Q$14:$Q$205,0),リレー中女申込!$N$14:$V$205,9))</f>
        <v/>
      </c>
      <c r="AG166" s="121" t="str">
        <f t="shared" si="43"/>
        <v/>
      </c>
      <c r="AI166" s="2"/>
      <c r="AJ166" t="str">
        <f t="shared" si="44"/>
        <v/>
      </c>
      <c r="AK166" t="str">
        <f t="shared" si="45"/>
        <v/>
      </c>
      <c r="AL166" t="str">
        <f t="shared" si="46"/>
        <v/>
      </c>
      <c r="AM166" t="str">
        <f t="shared" si="47"/>
        <v/>
      </c>
      <c r="AN166" t="str">
        <f t="shared" si="48"/>
        <v/>
      </c>
      <c r="AO166" t="str">
        <f t="shared" si="49"/>
        <v/>
      </c>
      <c r="AP166" t="str">
        <f t="shared" si="50"/>
        <v/>
      </c>
      <c r="AQ166" t="str">
        <f t="shared" si="51"/>
        <v/>
      </c>
      <c r="AR166" t="str">
        <f t="shared" si="52"/>
        <v/>
      </c>
      <c r="AS166" t="str">
        <f t="shared" si="53"/>
        <v/>
      </c>
      <c r="AT166" t="str">
        <f t="shared" si="54"/>
        <v/>
      </c>
      <c r="AU166" t="str">
        <f t="shared" si="55"/>
        <v/>
      </c>
    </row>
    <row r="167" spans="1:47">
      <c r="A167" s="39">
        <f t="shared" si="56"/>
        <v>159</v>
      </c>
      <c r="B167" s="51"/>
      <c r="C167" s="57"/>
      <c r="D167" s="50"/>
      <c r="E167" s="49"/>
      <c r="F167" s="80" t="str">
        <f>IF(B167="","",VLOOKUP(B167,中学校名!$B$3:$D$120,2,TRUE))</f>
        <v/>
      </c>
      <c r="G167" s="202" t="str">
        <f t="shared" si="57"/>
        <v/>
      </c>
      <c r="H167" s="42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68" t="str">
        <f>IF($B167="","",IF(ISERROR(MATCH($B167,リレー中女申込!$Q$14:$Q$255,0)),"","○"))</f>
        <v/>
      </c>
      <c r="AE167" s="68" t="str">
        <f>IF(ISERROR(MATCH($B167,リレー中女申込!$Q$14:$Q$205,0)),"",VLOOKUP(MATCH($B167,リレー中女申込!$Q$14:$Q$205,0),リレー中女申込!$N$14:$V$205,9))</f>
        <v/>
      </c>
      <c r="AG167" s="121" t="str">
        <f t="shared" si="43"/>
        <v/>
      </c>
      <c r="AI167" s="2"/>
      <c r="AJ167" t="str">
        <f t="shared" si="44"/>
        <v/>
      </c>
      <c r="AK167" t="str">
        <f t="shared" si="45"/>
        <v/>
      </c>
      <c r="AL167" t="str">
        <f t="shared" si="46"/>
        <v/>
      </c>
      <c r="AM167" t="str">
        <f t="shared" si="47"/>
        <v/>
      </c>
      <c r="AN167" t="str">
        <f t="shared" si="48"/>
        <v/>
      </c>
      <c r="AO167" t="str">
        <f t="shared" si="49"/>
        <v/>
      </c>
      <c r="AP167" t="str">
        <f t="shared" si="50"/>
        <v/>
      </c>
      <c r="AQ167" t="str">
        <f t="shared" si="51"/>
        <v/>
      </c>
      <c r="AR167" t="str">
        <f t="shared" si="52"/>
        <v/>
      </c>
      <c r="AS167" t="str">
        <f t="shared" si="53"/>
        <v/>
      </c>
      <c r="AT167" t="str">
        <f t="shared" si="54"/>
        <v/>
      </c>
      <c r="AU167" t="str">
        <f t="shared" si="55"/>
        <v/>
      </c>
    </row>
    <row r="168" spans="1:47">
      <c r="A168" s="39">
        <f t="shared" si="56"/>
        <v>160</v>
      </c>
      <c r="B168" s="59"/>
      <c r="C168" s="60"/>
      <c r="D168" s="61"/>
      <c r="E168" s="62"/>
      <c r="F168" s="82" t="str">
        <f>IF(B168="","",VLOOKUP(B168,中学校名!$B$3:$D$120,2,TRUE))</f>
        <v/>
      </c>
      <c r="G168" s="203" t="str">
        <f t="shared" si="57"/>
        <v/>
      </c>
      <c r="H168" s="75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1" t="str">
        <f>IF($B168="","",IF(ISERROR(MATCH($B168,リレー中女申込!$Q$14:$Q$255,0)),"","○"))</f>
        <v/>
      </c>
      <c r="AE168" s="71" t="str">
        <f>IF(ISERROR(MATCH($B168,リレー中女申込!$Q$14:$Q$205,0)),"",VLOOKUP(MATCH($B168,リレー中女申込!$Q$14:$Q$205,0),リレー中女申込!$N$14:$V$205,9))</f>
        <v/>
      </c>
      <c r="AG168" s="121" t="str">
        <f t="shared" si="43"/>
        <v/>
      </c>
      <c r="AI168" s="2"/>
      <c r="AJ168" t="str">
        <f t="shared" si="44"/>
        <v/>
      </c>
      <c r="AK168" t="str">
        <f t="shared" si="45"/>
        <v/>
      </c>
      <c r="AL168" t="str">
        <f t="shared" si="46"/>
        <v/>
      </c>
      <c r="AM168" t="str">
        <f t="shared" si="47"/>
        <v/>
      </c>
      <c r="AN168" t="str">
        <f t="shared" si="48"/>
        <v/>
      </c>
      <c r="AO168" t="str">
        <f t="shared" si="49"/>
        <v/>
      </c>
      <c r="AP168" t="str">
        <f t="shared" si="50"/>
        <v/>
      </c>
      <c r="AQ168" t="str">
        <f t="shared" ref="AQ168:AQ200" si="58">IF(V168="○","全女走高跳．","")</f>
        <v/>
      </c>
      <c r="AR168" t="str">
        <f t="shared" ref="AR168:AR200" si="59">IF(X168="○","全女走幅跳．","")</f>
        <v/>
      </c>
      <c r="AS168" t="str">
        <f t="shared" ref="AS168:AS200" si="60">IF(Z168="○","全女砲丸投．","")</f>
        <v/>
      </c>
      <c r="AT168" t="str">
        <f t="shared" ref="AT168:AT200" si="61">IF(AB168="○","全女ｼﾞｬﾍﾞﾘｯｸ．","")</f>
        <v/>
      </c>
      <c r="AU168" t="str">
        <f t="shared" ref="AU168:AU200" si="62">IF(AD168="○","全女400mR．","")</f>
        <v/>
      </c>
    </row>
    <row r="169" spans="1:47">
      <c r="A169" s="39">
        <f t="shared" si="56"/>
        <v>161</v>
      </c>
      <c r="B169" s="54"/>
      <c r="C169" s="56"/>
      <c r="D169" s="48"/>
      <c r="E169" s="47"/>
      <c r="F169" s="79" t="str">
        <f>IF(B169="","",VLOOKUP(B169,中学校名!$B$3:$D$120,2,TRUE))</f>
        <v/>
      </c>
      <c r="G169" s="201" t="str">
        <f t="shared" si="57"/>
        <v/>
      </c>
      <c r="H169" s="43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67" t="str">
        <f>IF($B169="","",IF(ISERROR(MATCH($B169,リレー中女申込!$Q$14:$Q$255,0)),"","○"))</f>
        <v/>
      </c>
      <c r="AE169" s="67" t="str">
        <f>IF(ISERROR(MATCH($B169,リレー中女申込!$Q$14:$Q$205,0)),"",VLOOKUP(MATCH($B169,リレー中女申込!$Q$14:$Q$205,0),リレー中女申込!$N$14:$V$205,9))</f>
        <v/>
      </c>
      <c r="AG169" s="121" t="str">
        <f t="shared" si="43"/>
        <v/>
      </c>
      <c r="AI169" s="2"/>
      <c r="AJ169" t="str">
        <f t="shared" si="44"/>
        <v/>
      </c>
      <c r="AK169" t="str">
        <f t="shared" si="45"/>
        <v/>
      </c>
      <c r="AL169" t="str">
        <f t="shared" si="46"/>
        <v/>
      </c>
      <c r="AM169" t="str">
        <f t="shared" si="47"/>
        <v/>
      </c>
      <c r="AN169" t="str">
        <f t="shared" si="48"/>
        <v/>
      </c>
      <c r="AO169" t="str">
        <f t="shared" si="49"/>
        <v/>
      </c>
      <c r="AP169" t="str">
        <f t="shared" si="50"/>
        <v/>
      </c>
      <c r="AQ169" t="str">
        <f t="shared" si="58"/>
        <v/>
      </c>
      <c r="AR169" t="str">
        <f t="shared" si="59"/>
        <v/>
      </c>
      <c r="AS169" t="str">
        <f t="shared" si="60"/>
        <v/>
      </c>
      <c r="AT169" t="str">
        <f t="shared" si="61"/>
        <v/>
      </c>
      <c r="AU169" t="str">
        <f t="shared" si="62"/>
        <v/>
      </c>
    </row>
    <row r="170" spans="1:47">
      <c r="A170" s="39">
        <f t="shared" ref="A170:A201" si="63">IF(COUNTIF($C$9:$C$208,C170)&gt;=2,$A$221,A169+1)</f>
        <v>162</v>
      </c>
      <c r="B170" s="51"/>
      <c r="C170" s="57"/>
      <c r="D170" s="50"/>
      <c r="E170" s="49"/>
      <c r="F170" s="80" t="str">
        <f>IF(B170="","",VLOOKUP(B170,中学校名!$B$3:$D$120,2,TRUE))</f>
        <v/>
      </c>
      <c r="G170" s="202" t="str">
        <f t="shared" si="57"/>
        <v/>
      </c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68" t="str">
        <f>IF($B170="","",IF(ISERROR(MATCH($B170,リレー中女申込!$Q$14:$Q$255,0)),"","○"))</f>
        <v/>
      </c>
      <c r="AE170" s="68" t="str">
        <f>IF(ISERROR(MATCH($B170,リレー中女申込!$Q$14:$Q$205,0)),"",VLOOKUP(MATCH($B170,リレー中女申込!$Q$14:$Q$205,0),リレー中女申込!$N$14:$V$205,9))</f>
        <v/>
      </c>
      <c r="AG170" s="121" t="str">
        <f t="shared" si="43"/>
        <v/>
      </c>
      <c r="AI170" s="2"/>
      <c r="AJ170" t="str">
        <f t="shared" si="44"/>
        <v/>
      </c>
      <c r="AK170" t="str">
        <f t="shared" si="45"/>
        <v/>
      </c>
      <c r="AL170" t="str">
        <f t="shared" si="46"/>
        <v/>
      </c>
      <c r="AM170" t="str">
        <f t="shared" si="47"/>
        <v/>
      </c>
      <c r="AN170" t="str">
        <f t="shared" si="48"/>
        <v/>
      </c>
      <c r="AO170" t="str">
        <f t="shared" si="49"/>
        <v/>
      </c>
      <c r="AP170" t="str">
        <f t="shared" si="50"/>
        <v/>
      </c>
      <c r="AQ170" t="str">
        <f t="shared" si="58"/>
        <v/>
      </c>
      <c r="AR170" t="str">
        <f t="shared" si="59"/>
        <v/>
      </c>
      <c r="AS170" t="str">
        <f t="shared" si="60"/>
        <v/>
      </c>
      <c r="AT170" t="str">
        <f t="shared" si="61"/>
        <v/>
      </c>
      <c r="AU170" t="str">
        <f t="shared" si="62"/>
        <v/>
      </c>
    </row>
    <row r="171" spans="1:47">
      <c r="A171" s="39">
        <f t="shared" si="63"/>
        <v>163</v>
      </c>
      <c r="B171" s="51"/>
      <c r="C171" s="57"/>
      <c r="D171" s="50"/>
      <c r="E171" s="49"/>
      <c r="F171" s="80" t="str">
        <f>IF(B171="","",VLOOKUP(B171,中学校名!$B$3:$D$120,2,TRUE))</f>
        <v/>
      </c>
      <c r="G171" s="202" t="str">
        <f t="shared" si="57"/>
        <v/>
      </c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68" t="str">
        <f>IF($B171="","",IF(ISERROR(MATCH($B171,リレー中女申込!$Q$14:$Q$255,0)),"","○"))</f>
        <v/>
      </c>
      <c r="AE171" s="68" t="str">
        <f>IF(ISERROR(MATCH($B171,リレー中女申込!$Q$14:$Q$205,0)),"",VLOOKUP(MATCH($B171,リレー中女申込!$Q$14:$Q$205,0),リレー中女申込!$N$14:$V$205,9))</f>
        <v/>
      </c>
      <c r="AG171" s="121" t="str">
        <f t="shared" si="43"/>
        <v/>
      </c>
      <c r="AI171" s="2"/>
      <c r="AJ171" t="str">
        <f t="shared" si="44"/>
        <v/>
      </c>
      <c r="AK171" t="str">
        <f t="shared" si="45"/>
        <v/>
      </c>
      <c r="AL171" t="str">
        <f t="shared" si="46"/>
        <v/>
      </c>
      <c r="AM171" t="str">
        <f t="shared" si="47"/>
        <v/>
      </c>
      <c r="AN171" t="str">
        <f t="shared" si="48"/>
        <v/>
      </c>
      <c r="AO171" t="str">
        <f t="shared" si="49"/>
        <v/>
      </c>
      <c r="AP171" t="str">
        <f t="shared" si="50"/>
        <v/>
      </c>
      <c r="AQ171" t="str">
        <f t="shared" si="58"/>
        <v/>
      </c>
      <c r="AR171" t="str">
        <f t="shared" si="59"/>
        <v/>
      </c>
      <c r="AS171" t="str">
        <f t="shared" si="60"/>
        <v/>
      </c>
      <c r="AT171" t="str">
        <f t="shared" si="61"/>
        <v/>
      </c>
      <c r="AU171" t="str">
        <f t="shared" si="62"/>
        <v/>
      </c>
    </row>
    <row r="172" spans="1:47">
      <c r="A172" s="39">
        <f t="shared" si="63"/>
        <v>164</v>
      </c>
      <c r="B172" s="51"/>
      <c r="C172" s="57"/>
      <c r="D172" s="50"/>
      <c r="E172" s="49"/>
      <c r="F172" s="80" t="str">
        <f>IF(B172="","",VLOOKUP(B172,中学校名!$B$3:$D$120,2,TRUE))</f>
        <v/>
      </c>
      <c r="G172" s="202" t="str">
        <f t="shared" si="57"/>
        <v/>
      </c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68" t="str">
        <f>IF($B172="","",IF(ISERROR(MATCH($B172,リレー中女申込!$Q$14:$Q$255,0)),"","○"))</f>
        <v/>
      </c>
      <c r="AE172" s="68" t="str">
        <f>IF(ISERROR(MATCH($B172,リレー中女申込!$Q$14:$Q$205,0)),"",VLOOKUP(MATCH($B172,リレー中女申込!$Q$14:$Q$205,0),リレー中女申込!$N$14:$V$205,9))</f>
        <v/>
      </c>
      <c r="AG172" s="121" t="str">
        <f t="shared" si="43"/>
        <v/>
      </c>
      <c r="AI172" s="2"/>
      <c r="AJ172" t="str">
        <f t="shared" si="44"/>
        <v/>
      </c>
      <c r="AK172" t="str">
        <f t="shared" si="45"/>
        <v/>
      </c>
      <c r="AL172" t="str">
        <f t="shared" si="46"/>
        <v/>
      </c>
      <c r="AM172" t="str">
        <f t="shared" si="47"/>
        <v/>
      </c>
      <c r="AN172" t="str">
        <f t="shared" si="48"/>
        <v/>
      </c>
      <c r="AO172" t="str">
        <f t="shared" si="49"/>
        <v/>
      </c>
      <c r="AP172" t="str">
        <f t="shared" si="50"/>
        <v/>
      </c>
      <c r="AQ172" t="str">
        <f t="shared" si="58"/>
        <v/>
      </c>
      <c r="AR172" t="str">
        <f t="shared" si="59"/>
        <v/>
      </c>
      <c r="AS172" t="str">
        <f t="shared" si="60"/>
        <v/>
      </c>
      <c r="AT172" t="str">
        <f t="shared" si="61"/>
        <v/>
      </c>
      <c r="AU172" t="str">
        <f t="shared" si="62"/>
        <v/>
      </c>
    </row>
    <row r="173" spans="1:47">
      <c r="A173" s="39">
        <f t="shared" si="63"/>
        <v>165</v>
      </c>
      <c r="B173" s="51"/>
      <c r="C173" s="57"/>
      <c r="D173" s="50"/>
      <c r="E173" s="49"/>
      <c r="F173" s="80" t="str">
        <f>IF(B173="","",VLOOKUP(B173,中学校名!$B$3:$D$120,2,TRUE))</f>
        <v/>
      </c>
      <c r="G173" s="202" t="str">
        <f t="shared" si="57"/>
        <v/>
      </c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68" t="str">
        <f>IF($B173="","",IF(ISERROR(MATCH($B173,リレー中女申込!$Q$14:$Q$255,0)),"","○"))</f>
        <v/>
      </c>
      <c r="AE173" s="68" t="str">
        <f>IF(ISERROR(MATCH($B173,リレー中女申込!$Q$14:$Q$205,0)),"",VLOOKUP(MATCH($B173,リレー中女申込!$Q$14:$Q$205,0),リレー中女申込!$N$14:$V$205,9))</f>
        <v/>
      </c>
      <c r="AG173" s="121" t="str">
        <f t="shared" si="43"/>
        <v/>
      </c>
      <c r="AI173" s="2"/>
      <c r="AJ173" t="str">
        <f t="shared" si="44"/>
        <v/>
      </c>
      <c r="AK173" t="str">
        <f t="shared" si="45"/>
        <v/>
      </c>
      <c r="AL173" t="str">
        <f t="shared" si="46"/>
        <v/>
      </c>
      <c r="AM173" t="str">
        <f t="shared" si="47"/>
        <v/>
      </c>
      <c r="AN173" t="str">
        <f t="shared" si="48"/>
        <v/>
      </c>
      <c r="AO173" t="str">
        <f t="shared" si="49"/>
        <v/>
      </c>
      <c r="AP173" t="str">
        <f t="shared" si="50"/>
        <v/>
      </c>
      <c r="AQ173" t="str">
        <f t="shared" si="58"/>
        <v/>
      </c>
      <c r="AR173" t="str">
        <f t="shared" si="59"/>
        <v/>
      </c>
      <c r="AS173" t="str">
        <f t="shared" si="60"/>
        <v/>
      </c>
      <c r="AT173" t="str">
        <f t="shared" si="61"/>
        <v/>
      </c>
      <c r="AU173" t="str">
        <f t="shared" si="62"/>
        <v/>
      </c>
    </row>
    <row r="174" spans="1:47">
      <c r="A174" s="39">
        <f t="shared" si="63"/>
        <v>166</v>
      </c>
      <c r="B174" s="51"/>
      <c r="C174" s="57"/>
      <c r="D174" s="50"/>
      <c r="E174" s="49"/>
      <c r="F174" s="80" t="str">
        <f>IF(B174="","",VLOOKUP(B174,中学校名!$B$3:$D$120,2,TRUE))</f>
        <v/>
      </c>
      <c r="G174" s="202" t="str">
        <f t="shared" si="57"/>
        <v/>
      </c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68" t="str">
        <f>IF($B174="","",IF(ISERROR(MATCH($B174,リレー中女申込!$Q$14:$Q$255,0)),"","○"))</f>
        <v/>
      </c>
      <c r="AE174" s="68" t="str">
        <f>IF(ISERROR(MATCH($B174,リレー中女申込!$Q$14:$Q$205,0)),"",VLOOKUP(MATCH($B174,リレー中女申込!$Q$14:$Q$205,0),リレー中女申込!$N$14:$V$205,9))</f>
        <v/>
      </c>
      <c r="AG174" s="121" t="str">
        <f t="shared" si="43"/>
        <v/>
      </c>
      <c r="AI174" s="2"/>
      <c r="AJ174" t="str">
        <f t="shared" si="44"/>
        <v/>
      </c>
      <c r="AK174" t="str">
        <f t="shared" si="45"/>
        <v/>
      </c>
      <c r="AL174" t="str">
        <f t="shared" si="46"/>
        <v/>
      </c>
      <c r="AM174" t="str">
        <f t="shared" si="47"/>
        <v/>
      </c>
      <c r="AN174" t="str">
        <f t="shared" si="48"/>
        <v/>
      </c>
      <c r="AO174" t="str">
        <f t="shared" si="49"/>
        <v/>
      </c>
      <c r="AP174" t="str">
        <f t="shared" si="50"/>
        <v/>
      </c>
      <c r="AQ174" t="str">
        <f t="shared" si="58"/>
        <v/>
      </c>
      <c r="AR174" t="str">
        <f t="shared" si="59"/>
        <v/>
      </c>
      <c r="AS174" t="str">
        <f t="shared" si="60"/>
        <v/>
      </c>
      <c r="AT174" t="str">
        <f t="shared" si="61"/>
        <v/>
      </c>
      <c r="AU174" t="str">
        <f t="shared" si="62"/>
        <v/>
      </c>
    </row>
    <row r="175" spans="1:47">
      <c r="A175" s="39">
        <f t="shared" si="63"/>
        <v>167</v>
      </c>
      <c r="B175" s="51"/>
      <c r="C175" s="57"/>
      <c r="D175" s="50"/>
      <c r="E175" s="49"/>
      <c r="F175" s="80" t="str">
        <f>IF(B175="","",VLOOKUP(B175,中学校名!$B$3:$D$120,2,TRUE))</f>
        <v/>
      </c>
      <c r="G175" s="202" t="str">
        <f t="shared" si="57"/>
        <v/>
      </c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68" t="str">
        <f>IF($B175="","",IF(ISERROR(MATCH($B175,リレー中女申込!$Q$14:$Q$255,0)),"","○"))</f>
        <v/>
      </c>
      <c r="AE175" s="68" t="str">
        <f>IF(ISERROR(MATCH($B175,リレー中女申込!$Q$14:$Q$205,0)),"",VLOOKUP(MATCH($B175,リレー中女申込!$Q$14:$Q$205,0),リレー中女申込!$N$14:$V$205,9))</f>
        <v/>
      </c>
      <c r="AG175" s="121" t="str">
        <f t="shared" si="43"/>
        <v/>
      </c>
      <c r="AI175" s="2"/>
      <c r="AJ175" t="str">
        <f t="shared" si="44"/>
        <v/>
      </c>
      <c r="AK175" t="str">
        <f t="shared" si="45"/>
        <v/>
      </c>
      <c r="AL175" t="str">
        <f t="shared" si="46"/>
        <v/>
      </c>
      <c r="AM175" t="str">
        <f t="shared" si="47"/>
        <v/>
      </c>
      <c r="AN175" t="str">
        <f t="shared" si="48"/>
        <v/>
      </c>
      <c r="AO175" t="str">
        <f t="shared" si="49"/>
        <v/>
      </c>
      <c r="AP175" t="str">
        <f t="shared" si="50"/>
        <v/>
      </c>
      <c r="AQ175" t="str">
        <f t="shared" si="58"/>
        <v/>
      </c>
      <c r="AR175" t="str">
        <f t="shared" si="59"/>
        <v/>
      </c>
      <c r="AS175" t="str">
        <f t="shared" si="60"/>
        <v/>
      </c>
      <c r="AT175" t="str">
        <f t="shared" si="61"/>
        <v/>
      </c>
      <c r="AU175" t="str">
        <f t="shared" si="62"/>
        <v/>
      </c>
    </row>
    <row r="176" spans="1:47">
      <c r="A176" s="39">
        <f t="shared" si="63"/>
        <v>168</v>
      </c>
      <c r="B176" s="51"/>
      <c r="C176" s="57"/>
      <c r="D176" s="50"/>
      <c r="E176" s="49"/>
      <c r="F176" s="80" t="str">
        <f>IF(B176="","",VLOOKUP(B176,中学校名!$B$3:$D$120,2,TRUE))</f>
        <v/>
      </c>
      <c r="G176" s="202" t="str">
        <f t="shared" si="57"/>
        <v/>
      </c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68" t="str">
        <f>IF($B176="","",IF(ISERROR(MATCH($B176,リレー中女申込!$Q$14:$Q$255,0)),"","○"))</f>
        <v/>
      </c>
      <c r="AE176" s="68" t="str">
        <f>IF(ISERROR(MATCH($B176,リレー中女申込!$Q$14:$Q$205,0)),"",VLOOKUP(MATCH($B176,リレー中女申込!$Q$14:$Q$205,0),リレー中女申込!$N$14:$V$205,9))</f>
        <v/>
      </c>
      <c r="AG176" s="121" t="str">
        <f t="shared" si="43"/>
        <v/>
      </c>
      <c r="AI176" s="2"/>
      <c r="AJ176" t="str">
        <f t="shared" si="44"/>
        <v/>
      </c>
      <c r="AK176" t="str">
        <f t="shared" si="45"/>
        <v/>
      </c>
      <c r="AL176" t="str">
        <f t="shared" si="46"/>
        <v/>
      </c>
      <c r="AM176" t="str">
        <f t="shared" si="47"/>
        <v/>
      </c>
      <c r="AN176" t="str">
        <f t="shared" si="48"/>
        <v/>
      </c>
      <c r="AO176" t="str">
        <f t="shared" si="49"/>
        <v/>
      </c>
      <c r="AP176" t="str">
        <f t="shared" si="50"/>
        <v/>
      </c>
      <c r="AQ176" t="str">
        <f t="shared" si="58"/>
        <v/>
      </c>
      <c r="AR176" t="str">
        <f t="shared" si="59"/>
        <v/>
      </c>
      <c r="AS176" t="str">
        <f t="shared" si="60"/>
        <v/>
      </c>
      <c r="AT176" t="str">
        <f t="shared" si="61"/>
        <v/>
      </c>
      <c r="AU176" t="str">
        <f t="shared" si="62"/>
        <v/>
      </c>
    </row>
    <row r="177" spans="1:47">
      <c r="A177" s="39">
        <f t="shared" si="63"/>
        <v>169</v>
      </c>
      <c r="B177" s="51"/>
      <c r="C177" s="57"/>
      <c r="D177" s="50"/>
      <c r="E177" s="49"/>
      <c r="F177" s="80" t="str">
        <f>IF(B177="","",VLOOKUP(B177,中学校名!$B$3:$D$120,2,TRUE))</f>
        <v/>
      </c>
      <c r="G177" s="202" t="str">
        <f t="shared" si="57"/>
        <v/>
      </c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68" t="str">
        <f>IF($B177="","",IF(ISERROR(MATCH($B177,リレー中女申込!$Q$14:$Q$255,0)),"","○"))</f>
        <v/>
      </c>
      <c r="AE177" s="68" t="str">
        <f>IF(ISERROR(MATCH($B177,リレー中女申込!$Q$14:$Q$205,0)),"",VLOOKUP(MATCH($B177,リレー中女申込!$Q$14:$Q$205,0),リレー中女申込!$N$14:$V$205,9))</f>
        <v/>
      </c>
      <c r="AG177" s="121" t="str">
        <f t="shared" si="43"/>
        <v/>
      </c>
      <c r="AI177" s="2"/>
      <c r="AJ177" t="str">
        <f t="shared" si="44"/>
        <v/>
      </c>
      <c r="AK177" t="str">
        <f t="shared" si="45"/>
        <v/>
      </c>
      <c r="AL177" t="str">
        <f t="shared" si="46"/>
        <v/>
      </c>
      <c r="AM177" t="str">
        <f t="shared" si="47"/>
        <v/>
      </c>
      <c r="AN177" t="str">
        <f t="shared" si="48"/>
        <v/>
      </c>
      <c r="AO177" t="str">
        <f t="shared" si="49"/>
        <v/>
      </c>
      <c r="AP177" t="str">
        <f t="shared" si="50"/>
        <v/>
      </c>
      <c r="AQ177" t="str">
        <f t="shared" si="58"/>
        <v/>
      </c>
      <c r="AR177" t="str">
        <f t="shared" si="59"/>
        <v/>
      </c>
      <c r="AS177" t="str">
        <f t="shared" si="60"/>
        <v/>
      </c>
      <c r="AT177" t="str">
        <f t="shared" si="61"/>
        <v/>
      </c>
      <c r="AU177" t="str">
        <f t="shared" si="62"/>
        <v/>
      </c>
    </row>
    <row r="178" spans="1:47">
      <c r="A178" s="39">
        <f t="shared" si="63"/>
        <v>170</v>
      </c>
      <c r="B178" s="55"/>
      <c r="C178" s="58"/>
      <c r="D178" s="53"/>
      <c r="E178" s="52"/>
      <c r="F178" s="81" t="str">
        <f>IF(B178="","",VLOOKUP(B178,中学校名!$B$3:$D$120,2,TRUE))</f>
        <v/>
      </c>
      <c r="G178" s="205" t="str">
        <f t="shared" si="57"/>
        <v/>
      </c>
      <c r="H178" s="43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7" t="str">
        <f>IF($B178="","",IF(ISERROR(MATCH($B178,リレー中女申込!$Q$14:$Q$255,0)),"","○"))</f>
        <v/>
      </c>
      <c r="AE178" s="77" t="str">
        <f>IF(ISERROR(MATCH($B178,リレー中女申込!$Q$14:$Q$205,0)),"",VLOOKUP(MATCH($B178,リレー中女申込!$Q$14:$Q$205,0),リレー中女申込!$N$14:$V$205,9))</f>
        <v/>
      </c>
      <c r="AG178" s="121" t="str">
        <f t="shared" si="43"/>
        <v/>
      </c>
      <c r="AI178" s="2"/>
      <c r="AJ178" t="str">
        <f t="shared" si="44"/>
        <v/>
      </c>
      <c r="AK178" t="str">
        <f t="shared" si="45"/>
        <v/>
      </c>
      <c r="AL178" t="str">
        <f t="shared" si="46"/>
        <v/>
      </c>
      <c r="AM178" t="str">
        <f t="shared" si="47"/>
        <v/>
      </c>
      <c r="AN178" t="str">
        <f t="shared" si="48"/>
        <v/>
      </c>
      <c r="AO178" t="str">
        <f t="shared" si="49"/>
        <v/>
      </c>
      <c r="AP178" t="str">
        <f t="shared" si="50"/>
        <v/>
      </c>
      <c r="AQ178" t="str">
        <f t="shared" si="58"/>
        <v/>
      </c>
      <c r="AR178" t="str">
        <f t="shared" si="59"/>
        <v/>
      </c>
      <c r="AS178" t="str">
        <f t="shared" si="60"/>
        <v/>
      </c>
      <c r="AT178" t="str">
        <f t="shared" si="61"/>
        <v/>
      </c>
      <c r="AU178" t="str">
        <f t="shared" si="62"/>
        <v/>
      </c>
    </row>
    <row r="179" spans="1:47">
      <c r="A179" s="39">
        <f t="shared" si="63"/>
        <v>171</v>
      </c>
      <c r="B179" s="63"/>
      <c r="C179" s="64"/>
      <c r="D179" s="65"/>
      <c r="E179" s="66"/>
      <c r="F179" s="83" t="str">
        <f>IF(B179="","",VLOOKUP(B179,中学校名!$B$3:$D$120,2,TRUE))</f>
        <v/>
      </c>
      <c r="G179" s="204" t="str">
        <f t="shared" si="57"/>
        <v/>
      </c>
      <c r="H179" s="40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4" t="str">
        <f>IF($B179="","",IF(ISERROR(MATCH($B179,リレー中女申込!$Q$14:$Q$255,0)),"","○"))</f>
        <v/>
      </c>
      <c r="AE179" s="74" t="str">
        <f>IF(ISERROR(MATCH($B179,リレー中女申込!$Q$14:$Q$205,0)),"",VLOOKUP(MATCH($B179,リレー中女申込!$Q$14:$Q$205,0),リレー中女申込!$N$14:$V$205,9))</f>
        <v/>
      </c>
      <c r="AG179" s="121" t="str">
        <f t="shared" si="43"/>
        <v/>
      </c>
      <c r="AI179" s="2"/>
      <c r="AJ179" t="str">
        <f t="shared" si="44"/>
        <v/>
      </c>
      <c r="AK179" t="str">
        <f t="shared" si="45"/>
        <v/>
      </c>
      <c r="AL179" t="str">
        <f t="shared" si="46"/>
        <v/>
      </c>
      <c r="AM179" t="str">
        <f t="shared" si="47"/>
        <v/>
      </c>
      <c r="AN179" t="str">
        <f t="shared" si="48"/>
        <v/>
      </c>
      <c r="AO179" t="str">
        <f t="shared" si="49"/>
        <v/>
      </c>
      <c r="AP179" t="str">
        <f t="shared" si="50"/>
        <v/>
      </c>
      <c r="AQ179" t="str">
        <f t="shared" si="58"/>
        <v/>
      </c>
      <c r="AR179" t="str">
        <f t="shared" si="59"/>
        <v/>
      </c>
      <c r="AS179" t="str">
        <f t="shared" si="60"/>
        <v/>
      </c>
      <c r="AT179" t="str">
        <f t="shared" si="61"/>
        <v/>
      </c>
      <c r="AU179" t="str">
        <f t="shared" si="62"/>
        <v/>
      </c>
    </row>
    <row r="180" spans="1:47">
      <c r="A180" s="39">
        <f t="shared" si="63"/>
        <v>172</v>
      </c>
      <c r="B180" s="51"/>
      <c r="C180" s="57"/>
      <c r="D180" s="50"/>
      <c r="E180" s="49"/>
      <c r="F180" s="80" t="str">
        <f>IF(B180="","",VLOOKUP(B180,中学校名!$B$3:$D$120,2,TRUE))</f>
        <v/>
      </c>
      <c r="G180" s="202" t="str">
        <f t="shared" si="57"/>
        <v/>
      </c>
      <c r="H180" s="42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68" t="str">
        <f>IF($B180="","",IF(ISERROR(MATCH($B180,リレー中女申込!$Q$14:$Q$255,0)),"","○"))</f>
        <v/>
      </c>
      <c r="AE180" s="68" t="str">
        <f>IF(ISERROR(MATCH($B180,リレー中女申込!$Q$14:$Q$205,0)),"",VLOOKUP(MATCH($B180,リレー中女申込!$Q$14:$Q$205,0),リレー中女申込!$N$14:$V$205,9))</f>
        <v/>
      </c>
      <c r="AG180" s="121" t="str">
        <f t="shared" si="43"/>
        <v/>
      </c>
      <c r="AI180" s="2"/>
      <c r="AJ180" t="str">
        <f t="shared" si="44"/>
        <v/>
      </c>
      <c r="AK180" t="str">
        <f t="shared" si="45"/>
        <v/>
      </c>
      <c r="AL180" t="str">
        <f t="shared" si="46"/>
        <v/>
      </c>
      <c r="AM180" t="str">
        <f t="shared" si="47"/>
        <v/>
      </c>
      <c r="AN180" t="str">
        <f t="shared" si="48"/>
        <v/>
      </c>
      <c r="AO180" t="str">
        <f t="shared" si="49"/>
        <v/>
      </c>
      <c r="AP180" t="str">
        <f t="shared" si="50"/>
        <v/>
      </c>
      <c r="AQ180" t="str">
        <f t="shared" si="58"/>
        <v/>
      </c>
      <c r="AR180" t="str">
        <f t="shared" si="59"/>
        <v/>
      </c>
      <c r="AS180" t="str">
        <f t="shared" si="60"/>
        <v/>
      </c>
      <c r="AT180" t="str">
        <f t="shared" si="61"/>
        <v/>
      </c>
      <c r="AU180" t="str">
        <f t="shared" si="62"/>
        <v/>
      </c>
    </row>
    <row r="181" spans="1:47">
      <c r="A181" s="39">
        <f t="shared" si="63"/>
        <v>173</v>
      </c>
      <c r="B181" s="51"/>
      <c r="C181" s="57"/>
      <c r="D181" s="50"/>
      <c r="E181" s="49"/>
      <c r="F181" s="80" t="str">
        <f>IF(B181="","",VLOOKUP(B181,中学校名!$B$3:$D$120,2,TRUE))</f>
        <v/>
      </c>
      <c r="G181" s="202" t="str">
        <f t="shared" si="57"/>
        <v/>
      </c>
      <c r="H181" s="42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68" t="str">
        <f>IF($B181="","",IF(ISERROR(MATCH($B181,リレー中女申込!$Q$14:$Q$255,0)),"","○"))</f>
        <v/>
      </c>
      <c r="AE181" s="68" t="str">
        <f>IF(ISERROR(MATCH($B181,リレー中女申込!$Q$14:$Q$205,0)),"",VLOOKUP(MATCH($B181,リレー中女申込!$Q$14:$Q$205,0),リレー中女申込!$N$14:$V$205,9))</f>
        <v/>
      </c>
      <c r="AG181" s="121" t="str">
        <f t="shared" si="43"/>
        <v/>
      </c>
      <c r="AI181" s="2"/>
      <c r="AJ181" t="str">
        <f t="shared" si="44"/>
        <v/>
      </c>
      <c r="AK181" t="str">
        <f t="shared" si="45"/>
        <v/>
      </c>
      <c r="AL181" t="str">
        <f t="shared" si="46"/>
        <v/>
      </c>
      <c r="AM181" t="str">
        <f t="shared" si="47"/>
        <v/>
      </c>
      <c r="AN181" t="str">
        <f t="shared" si="48"/>
        <v/>
      </c>
      <c r="AO181" t="str">
        <f t="shared" si="49"/>
        <v/>
      </c>
      <c r="AP181" t="str">
        <f t="shared" si="50"/>
        <v/>
      </c>
      <c r="AQ181" t="str">
        <f t="shared" si="58"/>
        <v/>
      </c>
      <c r="AR181" t="str">
        <f t="shared" si="59"/>
        <v/>
      </c>
      <c r="AS181" t="str">
        <f t="shared" si="60"/>
        <v/>
      </c>
      <c r="AT181" t="str">
        <f t="shared" si="61"/>
        <v/>
      </c>
      <c r="AU181" t="str">
        <f t="shared" si="62"/>
        <v/>
      </c>
    </row>
    <row r="182" spans="1:47">
      <c r="A182" s="39">
        <f t="shared" si="63"/>
        <v>174</v>
      </c>
      <c r="B182" s="51"/>
      <c r="C182" s="57"/>
      <c r="D182" s="50"/>
      <c r="E182" s="49"/>
      <c r="F182" s="80" t="str">
        <f>IF(B182="","",VLOOKUP(B182,中学校名!$B$3:$D$120,2,TRUE))</f>
        <v/>
      </c>
      <c r="G182" s="202" t="str">
        <f t="shared" si="57"/>
        <v/>
      </c>
      <c r="H182" s="42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68" t="str">
        <f>IF($B182="","",IF(ISERROR(MATCH($B182,リレー中女申込!$Q$14:$Q$255,0)),"","○"))</f>
        <v/>
      </c>
      <c r="AE182" s="68" t="str">
        <f>IF(ISERROR(MATCH($B182,リレー中女申込!$Q$14:$Q$205,0)),"",VLOOKUP(MATCH($B182,リレー中女申込!$Q$14:$Q$205,0),リレー中女申込!$N$14:$V$205,9))</f>
        <v/>
      </c>
      <c r="AG182" s="121" t="str">
        <f t="shared" si="43"/>
        <v/>
      </c>
      <c r="AI182" s="2"/>
      <c r="AJ182" t="str">
        <f t="shared" si="44"/>
        <v/>
      </c>
      <c r="AK182" t="str">
        <f t="shared" si="45"/>
        <v/>
      </c>
      <c r="AL182" t="str">
        <f t="shared" si="46"/>
        <v/>
      </c>
      <c r="AM182" t="str">
        <f t="shared" si="47"/>
        <v/>
      </c>
      <c r="AN182" t="str">
        <f t="shared" si="48"/>
        <v/>
      </c>
      <c r="AO182" t="str">
        <f t="shared" si="49"/>
        <v/>
      </c>
      <c r="AP182" t="str">
        <f t="shared" si="50"/>
        <v/>
      </c>
      <c r="AQ182" t="str">
        <f t="shared" si="58"/>
        <v/>
      </c>
      <c r="AR182" t="str">
        <f t="shared" si="59"/>
        <v/>
      </c>
      <c r="AS182" t="str">
        <f t="shared" si="60"/>
        <v/>
      </c>
      <c r="AT182" t="str">
        <f t="shared" si="61"/>
        <v/>
      </c>
      <c r="AU182" t="str">
        <f t="shared" si="62"/>
        <v/>
      </c>
    </row>
    <row r="183" spans="1:47">
      <c r="A183" s="39">
        <f t="shared" si="63"/>
        <v>175</v>
      </c>
      <c r="B183" s="51"/>
      <c r="C183" s="57"/>
      <c r="D183" s="50"/>
      <c r="E183" s="49"/>
      <c r="F183" s="80" t="str">
        <f>IF(B183="","",VLOOKUP(B183,中学校名!$B$3:$D$120,2,TRUE))</f>
        <v/>
      </c>
      <c r="G183" s="202" t="str">
        <f t="shared" si="57"/>
        <v/>
      </c>
      <c r="H183" s="42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68" t="str">
        <f>IF($B183="","",IF(ISERROR(MATCH($B183,リレー中女申込!$Q$14:$Q$255,0)),"","○"))</f>
        <v/>
      </c>
      <c r="AE183" s="68" t="str">
        <f>IF(ISERROR(MATCH($B183,リレー中女申込!$Q$14:$Q$205,0)),"",VLOOKUP(MATCH($B183,リレー中女申込!$Q$14:$Q$205,0),リレー中女申込!$N$14:$V$205,9))</f>
        <v/>
      </c>
      <c r="AG183" s="121" t="str">
        <f t="shared" si="43"/>
        <v/>
      </c>
      <c r="AI183" s="2"/>
      <c r="AJ183" t="str">
        <f t="shared" si="44"/>
        <v/>
      </c>
      <c r="AK183" t="str">
        <f t="shared" si="45"/>
        <v/>
      </c>
      <c r="AL183" t="str">
        <f t="shared" si="46"/>
        <v/>
      </c>
      <c r="AM183" t="str">
        <f t="shared" si="47"/>
        <v/>
      </c>
      <c r="AN183" t="str">
        <f t="shared" si="48"/>
        <v/>
      </c>
      <c r="AO183" t="str">
        <f t="shared" si="49"/>
        <v/>
      </c>
      <c r="AP183" t="str">
        <f t="shared" si="50"/>
        <v/>
      </c>
      <c r="AQ183" t="str">
        <f t="shared" si="58"/>
        <v/>
      </c>
      <c r="AR183" t="str">
        <f t="shared" si="59"/>
        <v/>
      </c>
      <c r="AS183" t="str">
        <f t="shared" si="60"/>
        <v/>
      </c>
      <c r="AT183" t="str">
        <f t="shared" si="61"/>
        <v/>
      </c>
      <c r="AU183" t="str">
        <f t="shared" si="62"/>
        <v/>
      </c>
    </row>
    <row r="184" spans="1:47">
      <c r="A184" s="39">
        <f t="shared" si="63"/>
        <v>176</v>
      </c>
      <c r="B184" s="51"/>
      <c r="C184" s="57"/>
      <c r="D184" s="50"/>
      <c r="E184" s="49"/>
      <c r="F184" s="80" t="str">
        <f>IF(B184="","",VLOOKUP(B184,中学校名!$B$3:$D$120,2,TRUE))</f>
        <v/>
      </c>
      <c r="G184" s="202" t="str">
        <f t="shared" si="57"/>
        <v/>
      </c>
      <c r="H184" s="42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68" t="str">
        <f>IF($B184="","",IF(ISERROR(MATCH($B184,リレー中女申込!$Q$14:$Q$255,0)),"","○"))</f>
        <v/>
      </c>
      <c r="AE184" s="68" t="str">
        <f>IF(ISERROR(MATCH($B184,リレー中女申込!$Q$14:$Q$205,0)),"",VLOOKUP(MATCH($B184,リレー中女申込!$Q$14:$Q$205,0),リレー中女申込!$N$14:$V$205,9))</f>
        <v/>
      </c>
      <c r="AG184" s="121" t="str">
        <f t="shared" si="43"/>
        <v/>
      </c>
      <c r="AI184" s="2"/>
      <c r="AJ184" t="str">
        <f t="shared" si="44"/>
        <v/>
      </c>
      <c r="AK184" t="str">
        <f t="shared" si="45"/>
        <v/>
      </c>
      <c r="AL184" t="str">
        <f t="shared" si="46"/>
        <v/>
      </c>
      <c r="AM184" t="str">
        <f t="shared" si="47"/>
        <v/>
      </c>
      <c r="AN184" t="str">
        <f t="shared" si="48"/>
        <v/>
      </c>
      <c r="AO184" t="str">
        <f t="shared" si="49"/>
        <v/>
      </c>
      <c r="AP184" t="str">
        <f t="shared" si="50"/>
        <v/>
      </c>
      <c r="AQ184" t="str">
        <f t="shared" si="58"/>
        <v/>
      </c>
      <c r="AR184" t="str">
        <f t="shared" si="59"/>
        <v/>
      </c>
      <c r="AS184" t="str">
        <f t="shared" si="60"/>
        <v/>
      </c>
      <c r="AT184" t="str">
        <f t="shared" si="61"/>
        <v/>
      </c>
      <c r="AU184" t="str">
        <f t="shared" si="62"/>
        <v/>
      </c>
    </row>
    <row r="185" spans="1:47">
      <c r="A185" s="39">
        <f t="shared" si="63"/>
        <v>177</v>
      </c>
      <c r="B185" s="51"/>
      <c r="C185" s="57"/>
      <c r="D185" s="50"/>
      <c r="E185" s="49"/>
      <c r="F185" s="80" t="str">
        <f>IF(B185="","",VLOOKUP(B185,中学校名!$B$3:$D$120,2,TRUE))</f>
        <v/>
      </c>
      <c r="G185" s="202" t="str">
        <f t="shared" si="57"/>
        <v/>
      </c>
      <c r="H185" s="42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68" t="str">
        <f>IF($B185="","",IF(ISERROR(MATCH($B185,リレー中女申込!$Q$14:$Q$255,0)),"","○"))</f>
        <v/>
      </c>
      <c r="AE185" s="68" t="str">
        <f>IF(ISERROR(MATCH($B185,リレー中女申込!$Q$14:$Q$205,0)),"",VLOOKUP(MATCH($B185,リレー中女申込!$Q$14:$Q$205,0),リレー中女申込!$N$14:$V$205,9))</f>
        <v/>
      </c>
      <c r="AG185" s="121" t="str">
        <f t="shared" si="43"/>
        <v/>
      </c>
      <c r="AI185" s="2"/>
      <c r="AJ185" t="str">
        <f t="shared" si="44"/>
        <v/>
      </c>
      <c r="AK185" t="str">
        <f t="shared" si="45"/>
        <v/>
      </c>
      <c r="AL185" t="str">
        <f t="shared" si="46"/>
        <v/>
      </c>
      <c r="AM185" t="str">
        <f t="shared" si="47"/>
        <v/>
      </c>
      <c r="AN185" t="str">
        <f t="shared" si="48"/>
        <v/>
      </c>
      <c r="AO185" t="str">
        <f t="shared" si="49"/>
        <v/>
      </c>
      <c r="AP185" t="str">
        <f t="shared" si="50"/>
        <v/>
      </c>
      <c r="AQ185" t="str">
        <f t="shared" si="58"/>
        <v/>
      </c>
      <c r="AR185" t="str">
        <f t="shared" si="59"/>
        <v/>
      </c>
      <c r="AS185" t="str">
        <f t="shared" si="60"/>
        <v/>
      </c>
      <c r="AT185" t="str">
        <f t="shared" si="61"/>
        <v/>
      </c>
      <c r="AU185" t="str">
        <f t="shared" si="62"/>
        <v/>
      </c>
    </row>
    <row r="186" spans="1:47">
      <c r="A186" s="39">
        <f t="shared" si="63"/>
        <v>178</v>
      </c>
      <c r="B186" s="51"/>
      <c r="C186" s="57"/>
      <c r="D186" s="50"/>
      <c r="E186" s="49"/>
      <c r="F186" s="80" t="str">
        <f>IF(B186="","",VLOOKUP(B186,中学校名!$B$3:$D$120,2,TRUE))</f>
        <v/>
      </c>
      <c r="G186" s="202" t="str">
        <f t="shared" si="57"/>
        <v/>
      </c>
      <c r="H186" s="42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68" t="str">
        <f>IF($B186="","",IF(ISERROR(MATCH($B186,リレー中女申込!$Q$14:$Q$255,0)),"","○"))</f>
        <v/>
      </c>
      <c r="AE186" s="68" t="str">
        <f>IF(ISERROR(MATCH($B186,リレー中女申込!$Q$14:$Q$205,0)),"",VLOOKUP(MATCH($B186,リレー中女申込!$Q$14:$Q$205,0),リレー中女申込!$N$14:$V$205,9))</f>
        <v/>
      </c>
      <c r="AG186" s="121" t="str">
        <f t="shared" si="43"/>
        <v/>
      </c>
      <c r="AI186" s="2"/>
      <c r="AJ186" t="str">
        <f t="shared" si="44"/>
        <v/>
      </c>
      <c r="AK186" t="str">
        <f t="shared" si="45"/>
        <v/>
      </c>
      <c r="AL186" t="str">
        <f t="shared" si="46"/>
        <v/>
      </c>
      <c r="AM186" t="str">
        <f t="shared" si="47"/>
        <v/>
      </c>
      <c r="AN186" t="str">
        <f t="shared" si="48"/>
        <v/>
      </c>
      <c r="AO186" t="str">
        <f t="shared" si="49"/>
        <v/>
      </c>
      <c r="AP186" t="str">
        <f t="shared" si="50"/>
        <v/>
      </c>
      <c r="AQ186" t="str">
        <f t="shared" si="58"/>
        <v/>
      </c>
      <c r="AR186" t="str">
        <f t="shared" si="59"/>
        <v/>
      </c>
      <c r="AS186" t="str">
        <f t="shared" si="60"/>
        <v/>
      </c>
      <c r="AT186" t="str">
        <f t="shared" si="61"/>
        <v/>
      </c>
      <c r="AU186" t="str">
        <f t="shared" si="62"/>
        <v/>
      </c>
    </row>
    <row r="187" spans="1:47">
      <c r="A187" s="39">
        <f t="shared" si="63"/>
        <v>179</v>
      </c>
      <c r="B187" s="51"/>
      <c r="C187" s="57"/>
      <c r="D187" s="50"/>
      <c r="E187" s="49"/>
      <c r="F187" s="80" t="str">
        <f>IF(B187="","",VLOOKUP(B187,中学校名!$B$3:$D$120,2,TRUE))</f>
        <v/>
      </c>
      <c r="G187" s="202" t="str">
        <f t="shared" si="57"/>
        <v/>
      </c>
      <c r="H187" s="42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68" t="str">
        <f>IF($B187="","",IF(ISERROR(MATCH($B187,リレー中女申込!$Q$14:$Q$255,0)),"","○"))</f>
        <v/>
      </c>
      <c r="AE187" s="68" t="str">
        <f>IF(ISERROR(MATCH($B187,リレー中女申込!$Q$14:$Q$205,0)),"",VLOOKUP(MATCH($B187,リレー中女申込!$Q$14:$Q$205,0),リレー中女申込!$N$14:$V$205,9))</f>
        <v/>
      </c>
      <c r="AG187" s="121" t="str">
        <f t="shared" si="43"/>
        <v/>
      </c>
      <c r="AI187" s="2"/>
      <c r="AJ187" t="str">
        <f t="shared" si="44"/>
        <v/>
      </c>
      <c r="AK187" t="str">
        <f t="shared" si="45"/>
        <v/>
      </c>
      <c r="AL187" t="str">
        <f t="shared" si="46"/>
        <v/>
      </c>
      <c r="AM187" t="str">
        <f t="shared" si="47"/>
        <v/>
      </c>
      <c r="AN187" t="str">
        <f t="shared" si="48"/>
        <v/>
      </c>
      <c r="AO187" t="str">
        <f t="shared" si="49"/>
        <v/>
      </c>
      <c r="AP187" t="str">
        <f t="shared" si="50"/>
        <v/>
      </c>
      <c r="AQ187" t="str">
        <f t="shared" si="58"/>
        <v/>
      </c>
      <c r="AR187" t="str">
        <f t="shared" si="59"/>
        <v/>
      </c>
      <c r="AS187" t="str">
        <f t="shared" si="60"/>
        <v/>
      </c>
      <c r="AT187" t="str">
        <f t="shared" si="61"/>
        <v/>
      </c>
      <c r="AU187" t="str">
        <f t="shared" si="62"/>
        <v/>
      </c>
    </row>
    <row r="188" spans="1:47">
      <c r="A188" s="39">
        <f t="shared" si="63"/>
        <v>180</v>
      </c>
      <c r="B188" s="59"/>
      <c r="C188" s="60"/>
      <c r="D188" s="61"/>
      <c r="E188" s="62"/>
      <c r="F188" s="82" t="str">
        <f>IF(B188="","",VLOOKUP(B188,中学校名!$B$3:$D$120,2,TRUE))</f>
        <v/>
      </c>
      <c r="G188" s="203" t="str">
        <f t="shared" si="57"/>
        <v/>
      </c>
      <c r="H188" s="75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1" t="str">
        <f>IF($B188="","",IF(ISERROR(MATCH($B188,リレー中女申込!$Q$14:$Q$255,0)),"","○"))</f>
        <v/>
      </c>
      <c r="AE188" s="71" t="str">
        <f>IF(ISERROR(MATCH($B188,リレー中女申込!$Q$14:$Q$205,0)),"",VLOOKUP(MATCH($B188,リレー中女申込!$Q$14:$Q$205,0),リレー中女申込!$N$14:$V$205,9))</f>
        <v/>
      </c>
      <c r="AG188" s="121" t="str">
        <f t="shared" si="43"/>
        <v/>
      </c>
      <c r="AI188" s="2"/>
      <c r="AJ188" t="str">
        <f t="shared" si="44"/>
        <v/>
      </c>
      <c r="AK188" t="str">
        <f t="shared" si="45"/>
        <v/>
      </c>
      <c r="AL188" t="str">
        <f t="shared" si="46"/>
        <v/>
      </c>
      <c r="AM188" t="str">
        <f t="shared" si="47"/>
        <v/>
      </c>
      <c r="AN188" t="str">
        <f t="shared" si="48"/>
        <v/>
      </c>
      <c r="AO188" t="str">
        <f t="shared" si="49"/>
        <v/>
      </c>
      <c r="AP188" t="str">
        <f t="shared" si="50"/>
        <v/>
      </c>
      <c r="AQ188" t="str">
        <f t="shared" si="58"/>
        <v/>
      </c>
      <c r="AR188" t="str">
        <f t="shared" si="59"/>
        <v/>
      </c>
      <c r="AS188" t="str">
        <f t="shared" si="60"/>
        <v/>
      </c>
      <c r="AT188" t="str">
        <f t="shared" si="61"/>
        <v/>
      </c>
      <c r="AU188" t="str">
        <f t="shared" si="62"/>
        <v/>
      </c>
    </row>
    <row r="189" spans="1:47">
      <c r="A189" s="39">
        <f t="shared" si="63"/>
        <v>181</v>
      </c>
      <c r="B189" s="54"/>
      <c r="C189" s="56"/>
      <c r="D189" s="48"/>
      <c r="E189" s="47"/>
      <c r="F189" s="79" t="str">
        <f>IF(B189="","",VLOOKUP(B189,中学校名!$B$3:$D$120,2,TRUE))</f>
        <v/>
      </c>
      <c r="G189" s="201" t="str">
        <f t="shared" si="57"/>
        <v/>
      </c>
      <c r="H189" s="43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67" t="str">
        <f>IF($B189="","",IF(ISERROR(MATCH($B189,リレー中女申込!$Q$14:$Q$255,0)),"","○"))</f>
        <v/>
      </c>
      <c r="AE189" s="67" t="str">
        <f>IF(ISERROR(MATCH($B189,リレー中女申込!$Q$14:$Q$205,0)),"",VLOOKUP(MATCH($B189,リレー中女申込!$Q$14:$Q$205,0),リレー中女申込!$N$14:$V$205,9))</f>
        <v/>
      </c>
      <c r="AG189" s="121" t="str">
        <f t="shared" si="43"/>
        <v/>
      </c>
      <c r="AI189" s="2"/>
      <c r="AJ189" t="str">
        <f t="shared" si="44"/>
        <v/>
      </c>
      <c r="AK189" t="str">
        <f t="shared" si="45"/>
        <v/>
      </c>
      <c r="AL189" t="str">
        <f t="shared" si="46"/>
        <v/>
      </c>
      <c r="AM189" t="str">
        <f t="shared" si="47"/>
        <v/>
      </c>
      <c r="AN189" t="str">
        <f t="shared" si="48"/>
        <v/>
      </c>
      <c r="AO189" t="str">
        <f t="shared" si="49"/>
        <v/>
      </c>
      <c r="AP189" t="str">
        <f t="shared" si="50"/>
        <v/>
      </c>
      <c r="AQ189" t="str">
        <f t="shared" si="58"/>
        <v/>
      </c>
      <c r="AR189" t="str">
        <f t="shared" si="59"/>
        <v/>
      </c>
      <c r="AS189" t="str">
        <f t="shared" si="60"/>
        <v/>
      </c>
      <c r="AT189" t="str">
        <f t="shared" si="61"/>
        <v/>
      </c>
      <c r="AU189" t="str">
        <f t="shared" si="62"/>
        <v/>
      </c>
    </row>
    <row r="190" spans="1:47">
      <c r="A190" s="39">
        <f t="shared" si="63"/>
        <v>182</v>
      </c>
      <c r="B190" s="51"/>
      <c r="C190" s="57"/>
      <c r="D190" s="50"/>
      <c r="E190" s="49"/>
      <c r="F190" s="80" t="str">
        <f>IF(B190="","",VLOOKUP(B190,中学校名!$B$3:$D$120,2,TRUE))</f>
        <v/>
      </c>
      <c r="G190" s="202" t="str">
        <f t="shared" si="57"/>
        <v/>
      </c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68" t="str">
        <f>IF($B190="","",IF(ISERROR(MATCH($B190,リレー中女申込!$Q$14:$Q$255,0)),"","○"))</f>
        <v/>
      </c>
      <c r="AE190" s="68" t="str">
        <f>IF(ISERROR(MATCH($B190,リレー中女申込!$Q$14:$Q$205,0)),"",VLOOKUP(MATCH($B190,リレー中女申込!$Q$14:$Q$205,0),リレー中女申込!$N$14:$V$205,9))</f>
        <v/>
      </c>
      <c r="AG190" s="121" t="str">
        <f t="shared" si="43"/>
        <v/>
      </c>
      <c r="AI190" s="2"/>
      <c r="AJ190" t="str">
        <f t="shared" si="44"/>
        <v/>
      </c>
      <c r="AK190" t="str">
        <f t="shared" si="45"/>
        <v/>
      </c>
      <c r="AL190" t="str">
        <f t="shared" si="46"/>
        <v/>
      </c>
      <c r="AM190" t="str">
        <f t="shared" si="47"/>
        <v/>
      </c>
      <c r="AN190" t="str">
        <f t="shared" si="48"/>
        <v/>
      </c>
      <c r="AO190" t="str">
        <f t="shared" si="49"/>
        <v/>
      </c>
      <c r="AP190" t="str">
        <f t="shared" si="50"/>
        <v/>
      </c>
      <c r="AQ190" t="str">
        <f t="shared" si="58"/>
        <v/>
      </c>
      <c r="AR190" t="str">
        <f t="shared" si="59"/>
        <v/>
      </c>
      <c r="AS190" t="str">
        <f t="shared" si="60"/>
        <v/>
      </c>
      <c r="AT190" t="str">
        <f t="shared" si="61"/>
        <v/>
      </c>
      <c r="AU190" t="str">
        <f t="shared" si="62"/>
        <v/>
      </c>
    </row>
    <row r="191" spans="1:47">
      <c r="A191" s="39">
        <f t="shared" si="63"/>
        <v>183</v>
      </c>
      <c r="B191" s="51"/>
      <c r="C191" s="57"/>
      <c r="D191" s="50"/>
      <c r="E191" s="49"/>
      <c r="F191" s="80" t="str">
        <f>IF(B191="","",VLOOKUP(B191,中学校名!$B$3:$D$120,2,TRUE))</f>
        <v/>
      </c>
      <c r="G191" s="202" t="str">
        <f t="shared" si="57"/>
        <v/>
      </c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68" t="str">
        <f>IF($B191="","",IF(ISERROR(MATCH($B191,リレー中女申込!$Q$14:$Q$255,0)),"","○"))</f>
        <v/>
      </c>
      <c r="AE191" s="68" t="str">
        <f>IF(ISERROR(MATCH($B191,リレー中女申込!$Q$14:$Q$205,0)),"",VLOOKUP(MATCH($B191,リレー中女申込!$Q$14:$Q$205,0),リレー中女申込!$N$14:$V$205,9))</f>
        <v/>
      </c>
      <c r="AG191" s="121" t="str">
        <f t="shared" si="43"/>
        <v/>
      </c>
      <c r="AI191" s="2"/>
      <c r="AJ191" t="str">
        <f t="shared" si="44"/>
        <v/>
      </c>
      <c r="AK191" t="str">
        <f t="shared" si="45"/>
        <v/>
      </c>
      <c r="AL191" t="str">
        <f t="shared" si="46"/>
        <v/>
      </c>
      <c r="AM191" t="str">
        <f t="shared" si="47"/>
        <v/>
      </c>
      <c r="AN191" t="str">
        <f t="shared" si="48"/>
        <v/>
      </c>
      <c r="AO191" t="str">
        <f t="shared" si="49"/>
        <v/>
      </c>
      <c r="AP191" t="str">
        <f t="shared" si="50"/>
        <v/>
      </c>
      <c r="AQ191" t="str">
        <f t="shared" si="58"/>
        <v/>
      </c>
      <c r="AR191" t="str">
        <f t="shared" si="59"/>
        <v/>
      </c>
      <c r="AS191" t="str">
        <f t="shared" si="60"/>
        <v/>
      </c>
      <c r="AT191" t="str">
        <f t="shared" si="61"/>
        <v/>
      </c>
      <c r="AU191" t="str">
        <f t="shared" si="62"/>
        <v/>
      </c>
    </row>
    <row r="192" spans="1:47">
      <c r="A192" s="39">
        <f t="shared" si="63"/>
        <v>184</v>
      </c>
      <c r="B192" s="51"/>
      <c r="C192" s="57"/>
      <c r="D192" s="50"/>
      <c r="E192" s="49"/>
      <c r="F192" s="80" t="str">
        <f>IF(B192="","",VLOOKUP(B192,中学校名!$B$3:$D$120,2,TRUE))</f>
        <v/>
      </c>
      <c r="G192" s="202" t="str">
        <f t="shared" si="57"/>
        <v/>
      </c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68" t="str">
        <f>IF($B192="","",IF(ISERROR(MATCH($B192,リレー中女申込!$Q$14:$Q$255,0)),"","○"))</f>
        <v/>
      </c>
      <c r="AE192" s="68" t="str">
        <f>IF(ISERROR(MATCH($B192,リレー中女申込!$Q$14:$Q$205,0)),"",VLOOKUP(MATCH($B192,リレー中女申込!$Q$14:$Q$205,0),リレー中女申込!$N$14:$V$205,9))</f>
        <v/>
      </c>
      <c r="AG192" s="121" t="str">
        <f t="shared" si="43"/>
        <v/>
      </c>
      <c r="AI192" s="2"/>
      <c r="AJ192" t="str">
        <f t="shared" si="44"/>
        <v/>
      </c>
      <c r="AK192" t="str">
        <f t="shared" si="45"/>
        <v/>
      </c>
      <c r="AL192" t="str">
        <f t="shared" si="46"/>
        <v/>
      </c>
      <c r="AM192" t="str">
        <f t="shared" si="47"/>
        <v/>
      </c>
      <c r="AN192" t="str">
        <f t="shared" si="48"/>
        <v/>
      </c>
      <c r="AO192" t="str">
        <f t="shared" si="49"/>
        <v/>
      </c>
      <c r="AP192" t="str">
        <f t="shared" si="50"/>
        <v/>
      </c>
      <c r="AQ192" t="str">
        <f t="shared" si="58"/>
        <v/>
      </c>
      <c r="AR192" t="str">
        <f t="shared" si="59"/>
        <v/>
      </c>
      <c r="AS192" t="str">
        <f t="shared" si="60"/>
        <v/>
      </c>
      <c r="AT192" t="str">
        <f t="shared" si="61"/>
        <v/>
      </c>
      <c r="AU192" t="str">
        <f t="shared" si="62"/>
        <v/>
      </c>
    </row>
    <row r="193" spans="1:47">
      <c r="A193" s="39">
        <f t="shared" si="63"/>
        <v>185</v>
      </c>
      <c r="B193" s="51"/>
      <c r="C193" s="57"/>
      <c r="D193" s="50"/>
      <c r="E193" s="49"/>
      <c r="F193" s="80" t="str">
        <f>IF(B193="","",VLOOKUP(B193,中学校名!$B$3:$D$120,2,TRUE))</f>
        <v/>
      </c>
      <c r="G193" s="202" t="str">
        <f t="shared" si="57"/>
        <v/>
      </c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68" t="str">
        <f>IF($B193="","",IF(ISERROR(MATCH($B193,リレー中女申込!$Q$14:$Q$255,0)),"","○"))</f>
        <v/>
      </c>
      <c r="AE193" s="68" t="str">
        <f>IF(ISERROR(MATCH($B193,リレー中女申込!$Q$14:$Q$205,0)),"",VLOOKUP(MATCH($B193,リレー中女申込!$Q$14:$Q$205,0),リレー中女申込!$N$14:$V$205,9))</f>
        <v/>
      </c>
      <c r="AG193" s="121" t="str">
        <f t="shared" si="43"/>
        <v/>
      </c>
      <c r="AI193" s="2"/>
      <c r="AJ193" t="str">
        <f t="shared" si="44"/>
        <v/>
      </c>
      <c r="AK193" t="str">
        <f t="shared" si="45"/>
        <v/>
      </c>
      <c r="AL193" t="str">
        <f t="shared" si="46"/>
        <v/>
      </c>
      <c r="AM193" t="str">
        <f t="shared" si="47"/>
        <v/>
      </c>
      <c r="AN193" t="str">
        <f t="shared" si="48"/>
        <v/>
      </c>
      <c r="AO193" t="str">
        <f t="shared" si="49"/>
        <v/>
      </c>
      <c r="AP193" t="str">
        <f t="shared" si="50"/>
        <v/>
      </c>
      <c r="AQ193" t="str">
        <f t="shared" si="58"/>
        <v/>
      </c>
      <c r="AR193" t="str">
        <f t="shared" si="59"/>
        <v/>
      </c>
      <c r="AS193" t="str">
        <f t="shared" si="60"/>
        <v/>
      </c>
      <c r="AT193" t="str">
        <f t="shared" si="61"/>
        <v/>
      </c>
      <c r="AU193" t="str">
        <f t="shared" si="62"/>
        <v/>
      </c>
    </row>
    <row r="194" spans="1:47">
      <c r="A194" s="39">
        <f t="shared" si="63"/>
        <v>186</v>
      </c>
      <c r="B194" s="51"/>
      <c r="C194" s="57"/>
      <c r="D194" s="50"/>
      <c r="E194" s="49"/>
      <c r="F194" s="80" t="str">
        <f>IF(B194="","",VLOOKUP(B194,中学校名!$B$3:$D$120,2,TRUE))</f>
        <v/>
      </c>
      <c r="G194" s="202" t="str">
        <f t="shared" si="57"/>
        <v/>
      </c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68" t="str">
        <f>IF($B194="","",IF(ISERROR(MATCH($B194,リレー中女申込!$Q$14:$Q$255,0)),"","○"))</f>
        <v/>
      </c>
      <c r="AE194" s="68" t="str">
        <f>IF(ISERROR(MATCH($B194,リレー中女申込!$Q$14:$Q$205,0)),"",VLOOKUP(MATCH($B194,リレー中女申込!$Q$14:$Q$205,0),リレー中女申込!$N$14:$V$205,9))</f>
        <v/>
      </c>
      <c r="AG194" s="121" t="str">
        <f t="shared" si="43"/>
        <v/>
      </c>
      <c r="AI194" s="2"/>
      <c r="AJ194" t="str">
        <f t="shared" si="44"/>
        <v/>
      </c>
      <c r="AK194" t="str">
        <f t="shared" si="45"/>
        <v/>
      </c>
      <c r="AL194" t="str">
        <f t="shared" si="46"/>
        <v/>
      </c>
      <c r="AM194" t="str">
        <f t="shared" si="47"/>
        <v/>
      </c>
      <c r="AN194" t="str">
        <f t="shared" si="48"/>
        <v/>
      </c>
      <c r="AO194" t="str">
        <f t="shared" si="49"/>
        <v/>
      </c>
      <c r="AP194" t="str">
        <f t="shared" si="50"/>
        <v/>
      </c>
      <c r="AQ194" t="str">
        <f t="shared" si="58"/>
        <v/>
      </c>
      <c r="AR194" t="str">
        <f t="shared" si="59"/>
        <v/>
      </c>
      <c r="AS194" t="str">
        <f t="shared" si="60"/>
        <v/>
      </c>
      <c r="AT194" t="str">
        <f t="shared" si="61"/>
        <v/>
      </c>
      <c r="AU194" t="str">
        <f t="shared" si="62"/>
        <v/>
      </c>
    </row>
    <row r="195" spans="1:47">
      <c r="A195" s="39">
        <f t="shared" si="63"/>
        <v>187</v>
      </c>
      <c r="B195" s="51"/>
      <c r="C195" s="57"/>
      <c r="D195" s="50"/>
      <c r="E195" s="49"/>
      <c r="F195" s="80" t="str">
        <f>IF(B195="","",VLOOKUP(B195,中学校名!$B$3:$D$120,2,TRUE))</f>
        <v/>
      </c>
      <c r="G195" s="202" t="str">
        <f t="shared" si="57"/>
        <v/>
      </c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68" t="str">
        <f>IF($B195="","",IF(ISERROR(MATCH($B195,リレー中女申込!$Q$14:$Q$255,0)),"","○"))</f>
        <v/>
      </c>
      <c r="AE195" s="68" t="str">
        <f>IF(ISERROR(MATCH($B195,リレー中女申込!$Q$14:$Q$205,0)),"",VLOOKUP(MATCH($B195,リレー中女申込!$Q$14:$Q$205,0),リレー中女申込!$N$14:$V$205,9))</f>
        <v/>
      </c>
      <c r="AG195" s="121" t="str">
        <f t="shared" si="43"/>
        <v/>
      </c>
      <c r="AI195" s="2"/>
      <c r="AJ195" t="str">
        <f t="shared" si="44"/>
        <v/>
      </c>
      <c r="AK195" t="str">
        <f t="shared" si="45"/>
        <v/>
      </c>
      <c r="AL195" t="str">
        <f t="shared" si="46"/>
        <v/>
      </c>
      <c r="AM195" t="str">
        <f t="shared" si="47"/>
        <v/>
      </c>
      <c r="AN195" t="str">
        <f t="shared" si="48"/>
        <v/>
      </c>
      <c r="AO195" t="str">
        <f t="shared" si="49"/>
        <v/>
      </c>
      <c r="AP195" t="str">
        <f t="shared" si="50"/>
        <v/>
      </c>
      <c r="AQ195" t="str">
        <f t="shared" si="58"/>
        <v/>
      </c>
      <c r="AR195" t="str">
        <f t="shared" si="59"/>
        <v/>
      </c>
      <c r="AS195" t="str">
        <f t="shared" si="60"/>
        <v/>
      </c>
      <c r="AT195" t="str">
        <f t="shared" si="61"/>
        <v/>
      </c>
      <c r="AU195" t="str">
        <f t="shared" si="62"/>
        <v/>
      </c>
    </row>
    <row r="196" spans="1:47">
      <c r="A196" s="39">
        <f t="shared" si="63"/>
        <v>188</v>
      </c>
      <c r="B196" s="51"/>
      <c r="C196" s="57"/>
      <c r="D196" s="50"/>
      <c r="E196" s="49"/>
      <c r="F196" s="80" t="str">
        <f>IF(B196="","",VLOOKUP(B196,中学校名!$B$3:$D$120,2,TRUE))</f>
        <v/>
      </c>
      <c r="G196" s="202" t="str">
        <f t="shared" si="57"/>
        <v/>
      </c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68" t="str">
        <f>IF($B196="","",IF(ISERROR(MATCH($B196,リレー中女申込!$Q$14:$Q$255,0)),"","○"))</f>
        <v/>
      </c>
      <c r="AE196" s="68" t="str">
        <f>IF(ISERROR(MATCH($B196,リレー中女申込!$Q$14:$Q$205,0)),"",VLOOKUP(MATCH($B196,リレー中女申込!$Q$14:$Q$205,0),リレー中女申込!$N$14:$V$205,9))</f>
        <v/>
      </c>
      <c r="AG196" s="121" t="str">
        <f t="shared" si="43"/>
        <v/>
      </c>
      <c r="AI196" s="2"/>
      <c r="AJ196" t="str">
        <f t="shared" si="44"/>
        <v/>
      </c>
      <c r="AK196" t="str">
        <f t="shared" si="45"/>
        <v/>
      </c>
      <c r="AL196" t="str">
        <f t="shared" si="46"/>
        <v/>
      </c>
      <c r="AM196" t="str">
        <f t="shared" si="47"/>
        <v/>
      </c>
      <c r="AN196" t="str">
        <f t="shared" si="48"/>
        <v/>
      </c>
      <c r="AO196" t="str">
        <f t="shared" si="49"/>
        <v/>
      </c>
      <c r="AP196" t="str">
        <f t="shared" si="50"/>
        <v/>
      </c>
      <c r="AQ196" t="str">
        <f t="shared" si="58"/>
        <v/>
      </c>
      <c r="AR196" t="str">
        <f t="shared" si="59"/>
        <v/>
      </c>
      <c r="AS196" t="str">
        <f t="shared" si="60"/>
        <v/>
      </c>
      <c r="AT196" t="str">
        <f t="shared" si="61"/>
        <v/>
      </c>
      <c r="AU196" t="str">
        <f t="shared" si="62"/>
        <v/>
      </c>
    </row>
    <row r="197" spans="1:47">
      <c r="A197" s="39">
        <f t="shared" si="63"/>
        <v>189</v>
      </c>
      <c r="B197" s="51"/>
      <c r="C197" s="57"/>
      <c r="D197" s="50"/>
      <c r="E197" s="49"/>
      <c r="F197" s="80" t="str">
        <f>IF(B197="","",VLOOKUP(B197,中学校名!$B$3:$D$120,2,TRUE))</f>
        <v/>
      </c>
      <c r="G197" s="202" t="str">
        <f t="shared" si="57"/>
        <v/>
      </c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68" t="str">
        <f>IF($B197="","",IF(ISERROR(MATCH($B197,リレー中女申込!$Q$14:$Q$255,0)),"","○"))</f>
        <v/>
      </c>
      <c r="AE197" s="68" t="str">
        <f>IF(ISERROR(MATCH($B197,リレー中女申込!$Q$14:$Q$205,0)),"",VLOOKUP(MATCH($B197,リレー中女申込!$Q$14:$Q$205,0),リレー中女申込!$N$14:$V$205,9))</f>
        <v/>
      </c>
      <c r="AG197" s="121" t="str">
        <f t="shared" si="43"/>
        <v/>
      </c>
      <c r="AI197" s="2"/>
      <c r="AJ197" t="str">
        <f t="shared" si="44"/>
        <v/>
      </c>
      <c r="AK197" t="str">
        <f t="shared" si="45"/>
        <v/>
      </c>
      <c r="AL197" t="str">
        <f t="shared" si="46"/>
        <v/>
      </c>
      <c r="AM197" t="str">
        <f t="shared" si="47"/>
        <v/>
      </c>
      <c r="AN197" t="str">
        <f t="shared" si="48"/>
        <v/>
      </c>
      <c r="AO197" t="str">
        <f t="shared" si="49"/>
        <v/>
      </c>
      <c r="AP197" t="str">
        <f t="shared" si="50"/>
        <v/>
      </c>
      <c r="AQ197" t="str">
        <f t="shared" si="58"/>
        <v/>
      </c>
      <c r="AR197" t="str">
        <f t="shared" si="59"/>
        <v/>
      </c>
      <c r="AS197" t="str">
        <f t="shared" si="60"/>
        <v/>
      </c>
      <c r="AT197" t="str">
        <f t="shared" si="61"/>
        <v/>
      </c>
      <c r="AU197" t="str">
        <f t="shared" si="62"/>
        <v/>
      </c>
    </row>
    <row r="198" spans="1:47">
      <c r="A198" s="39">
        <f t="shared" si="63"/>
        <v>190</v>
      </c>
      <c r="B198" s="55"/>
      <c r="C198" s="58"/>
      <c r="D198" s="53"/>
      <c r="E198" s="52"/>
      <c r="F198" s="81" t="str">
        <f>IF(B198="","",VLOOKUP(B198,中学校名!$B$3:$D$120,2,TRUE))</f>
        <v/>
      </c>
      <c r="G198" s="205" t="str">
        <f t="shared" si="57"/>
        <v/>
      </c>
      <c r="H198" s="43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7" t="str">
        <f>IF($B198="","",IF(ISERROR(MATCH($B198,リレー中女申込!$Q$14:$Q$255,0)),"","○"))</f>
        <v/>
      </c>
      <c r="AE198" s="77" t="str">
        <f>IF(ISERROR(MATCH($B198,リレー中女申込!$Q$14:$Q$205,0)),"",VLOOKUP(MATCH($B198,リレー中女申込!$Q$14:$Q$205,0),リレー中女申込!$N$14:$V$205,9))</f>
        <v/>
      </c>
      <c r="AG198" s="121" t="str">
        <f t="shared" si="43"/>
        <v/>
      </c>
      <c r="AI198" s="2"/>
      <c r="AJ198" t="str">
        <f t="shared" si="44"/>
        <v/>
      </c>
      <c r="AK198" t="str">
        <f t="shared" si="45"/>
        <v/>
      </c>
      <c r="AL198" t="str">
        <f t="shared" si="46"/>
        <v/>
      </c>
      <c r="AM198" t="str">
        <f t="shared" si="47"/>
        <v/>
      </c>
      <c r="AN198" t="str">
        <f t="shared" si="48"/>
        <v/>
      </c>
      <c r="AO198" t="str">
        <f t="shared" si="49"/>
        <v/>
      </c>
      <c r="AP198" t="str">
        <f t="shared" si="50"/>
        <v/>
      </c>
      <c r="AQ198" t="str">
        <f t="shared" si="58"/>
        <v/>
      </c>
      <c r="AR198" t="str">
        <f t="shared" si="59"/>
        <v/>
      </c>
      <c r="AS198" t="str">
        <f t="shared" si="60"/>
        <v/>
      </c>
      <c r="AT198" t="str">
        <f t="shared" si="61"/>
        <v/>
      </c>
      <c r="AU198" t="str">
        <f t="shared" si="62"/>
        <v/>
      </c>
    </row>
    <row r="199" spans="1:47">
      <c r="A199" s="39">
        <f t="shared" si="63"/>
        <v>191</v>
      </c>
      <c r="B199" s="63"/>
      <c r="C199" s="64"/>
      <c r="D199" s="65"/>
      <c r="E199" s="66"/>
      <c r="F199" s="83" t="str">
        <f>IF(B199="","",VLOOKUP(B199,中学校名!$B$3:$D$120,2,TRUE))</f>
        <v/>
      </c>
      <c r="G199" s="204" t="str">
        <f t="shared" si="57"/>
        <v/>
      </c>
      <c r="H199" s="40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4" t="str">
        <f>IF($B199="","",IF(ISERROR(MATCH($B199,リレー中女申込!$Q$14:$Q$255,0)),"","○"))</f>
        <v/>
      </c>
      <c r="AE199" s="74" t="str">
        <f>IF(ISERROR(MATCH($B199,リレー中女申込!$Q$14:$Q$205,0)),"",VLOOKUP(MATCH($B199,リレー中女申込!$Q$14:$Q$205,0),リレー中女申込!$N$14:$V$205,9))</f>
        <v/>
      </c>
      <c r="AG199" s="121" t="str">
        <f t="shared" si="43"/>
        <v/>
      </c>
      <c r="AI199" s="2"/>
      <c r="AJ199" t="str">
        <f t="shared" si="44"/>
        <v/>
      </c>
      <c r="AK199" t="str">
        <f t="shared" si="45"/>
        <v/>
      </c>
      <c r="AL199" t="str">
        <f t="shared" si="46"/>
        <v/>
      </c>
      <c r="AM199" t="str">
        <f t="shared" si="47"/>
        <v/>
      </c>
      <c r="AN199" t="str">
        <f t="shared" si="48"/>
        <v/>
      </c>
      <c r="AO199" t="str">
        <f t="shared" si="49"/>
        <v/>
      </c>
      <c r="AP199" t="str">
        <f t="shared" si="50"/>
        <v/>
      </c>
      <c r="AQ199" t="str">
        <f t="shared" si="58"/>
        <v/>
      </c>
      <c r="AR199" t="str">
        <f t="shared" si="59"/>
        <v/>
      </c>
      <c r="AS199" t="str">
        <f t="shared" si="60"/>
        <v/>
      </c>
      <c r="AT199" t="str">
        <f t="shared" si="61"/>
        <v/>
      </c>
      <c r="AU199" t="str">
        <f t="shared" si="62"/>
        <v/>
      </c>
    </row>
    <row r="200" spans="1:47">
      <c r="A200" s="39">
        <f t="shared" si="63"/>
        <v>192</v>
      </c>
      <c r="B200" s="51"/>
      <c r="C200" s="57"/>
      <c r="D200" s="50"/>
      <c r="E200" s="49"/>
      <c r="F200" s="80" t="str">
        <f>IF(B200="","",VLOOKUP(B200,中学校名!$B$3:$D$120,2,TRUE))</f>
        <v/>
      </c>
      <c r="G200" s="202" t="str">
        <f t="shared" si="57"/>
        <v/>
      </c>
      <c r="H200" s="42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68" t="str">
        <f>IF($B200="","",IF(ISERROR(MATCH($B200,リレー中女申込!$Q$14:$Q$255,0)),"","○"))</f>
        <v/>
      </c>
      <c r="AE200" s="68" t="str">
        <f>IF(ISERROR(MATCH($B200,リレー中女申込!$Q$14:$Q$205,0)),"",VLOOKUP(MATCH($B200,リレー中女申込!$Q$14:$Q$205,0),リレー中女申込!$N$14:$V$205,9))</f>
        <v/>
      </c>
      <c r="AG200" s="121" t="str">
        <f t="shared" ref="AG200:AG208" si="64">IF(COUNTIF(H200:AB200,"○")=0,"",COUNTIF(H200:AB200,"○"))</f>
        <v/>
      </c>
      <c r="AI200" s="2"/>
      <c r="AJ200" t="str">
        <f t="shared" ref="AJ200:AJ208" si="65">IF(H200="○","１女１００ｍ．","")</f>
        <v/>
      </c>
      <c r="AK200" t="str">
        <f t="shared" ref="AK200:AK208" si="66">IF(J200="○","２女１００ｍ．","")</f>
        <v/>
      </c>
      <c r="AL200" t="str">
        <f t="shared" ref="AL200:AL208" si="67">IF(L200="○","３女１００ｍ．","")</f>
        <v/>
      </c>
      <c r="AM200" t="str">
        <f t="shared" ref="AM200:AM208" si="68">IF(N200="○","全女２００ｍ．","")</f>
        <v/>
      </c>
      <c r="AN200" t="str">
        <f t="shared" ref="AN200:AN208" si="69">IF(P200="○","全女８００ｍ．","")</f>
        <v/>
      </c>
      <c r="AO200" t="str">
        <f t="shared" ref="AO200:AO208" si="70">IF(R200="○","全女１５００ｍ．","")</f>
        <v/>
      </c>
      <c r="AP200" t="str">
        <f t="shared" ref="AP200:AP208" si="71">IF(T200="○","全女１００ｍＨ．","")</f>
        <v/>
      </c>
      <c r="AQ200" t="str">
        <f t="shared" si="58"/>
        <v/>
      </c>
      <c r="AR200" t="str">
        <f t="shared" si="59"/>
        <v/>
      </c>
      <c r="AS200" t="str">
        <f t="shared" si="60"/>
        <v/>
      </c>
      <c r="AT200" t="str">
        <f t="shared" si="61"/>
        <v/>
      </c>
      <c r="AU200" t="str">
        <f t="shared" si="62"/>
        <v/>
      </c>
    </row>
    <row r="201" spans="1:47">
      <c r="A201" s="39">
        <f t="shared" si="63"/>
        <v>193</v>
      </c>
      <c r="B201" s="51"/>
      <c r="C201" s="57"/>
      <c r="D201" s="50"/>
      <c r="E201" s="49"/>
      <c r="F201" s="80" t="str">
        <f>IF(B201="","",VLOOKUP(B201,中学校名!$B$3:$D$120,2,TRUE))</f>
        <v/>
      </c>
      <c r="G201" s="202" t="str">
        <f t="shared" si="57"/>
        <v/>
      </c>
      <c r="H201" s="42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68" t="str">
        <f>IF($B201="","",IF(ISERROR(MATCH($B201,リレー中女申込!$Q$14:$Q$255,0)),"","○"))</f>
        <v/>
      </c>
      <c r="AE201" s="68" t="str">
        <f>IF(ISERROR(MATCH($B201,リレー中女申込!$Q$14:$Q$205,0)),"",VLOOKUP(MATCH($B201,リレー中女申込!$Q$14:$Q$205,0),リレー中女申込!$N$14:$V$205,9))</f>
        <v/>
      </c>
      <c r="AG201" s="121" t="str">
        <f t="shared" si="64"/>
        <v/>
      </c>
      <c r="AI201" s="2"/>
      <c r="AJ201" t="str">
        <f t="shared" si="65"/>
        <v/>
      </c>
      <c r="AK201" t="str">
        <f t="shared" si="66"/>
        <v/>
      </c>
      <c r="AL201" t="str">
        <f t="shared" si="67"/>
        <v/>
      </c>
      <c r="AM201" t="str">
        <f t="shared" si="68"/>
        <v/>
      </c>
      <c r="AN201" t="str">
        <f t="shared" si="69"/>
        <v/>
      </c>
      <c r="AO201" t="str">
        <f t="shared" si="70"/>
        <v/>
      </c>
      <c r="AP201" t="str">
        <f t="shared" si="71"/>
        <v/>
      </c>
      <c r="AQ201" t="str">
        <f t="shared" ref="AQ201:AQ208" si="72">IF(V201="○","全女走高跳．","")</f>
        <v/>
      </c>
      <c r="AR201" t="str">
        <f t="shared" ref="AR201:AR208" si="73">IF(X201="○","全女走幅跳．","")</f>
        <v/>
      </c>
      <c r="AS201" t="str">
        <f t="shared" ref="AS201:AS208" si="74">IF(Z201="○","全女砲丸投．","")</f>
        <v/>
      </c>
      <c r="AT201" t="str">
        <f t="shared" ref="AT201:AT208" si="75">IF(AB201="○","全女ｼﾞｬﾍﾞﾘｯｸ．","")</f>
        <v/>
      </c>
      <c r="AU201" t="str">
        <f t="shared" ref="AU201:AU208" si="76">IF(AD201="○","全女400mR．","")</f>
        <v/>
      </c>
    </row>
    <row r="202" spans="1:47">
      <c r="A202" s="39">
        <f t="shared" ref="A202:A208" si="77">IF(COUNTIF($C$9:$C$208,C202)&gt;=2,$A$221,A201+1)</f>
        <v>194</v>
      </c>
      <c r="B202" s="51"/>
      <c r="C202" s="57"/>
      <c r="D202" s="50"/>
      <c r="E202" s="49"/>
      <c r="F202" s="80" t="str">
        <f>IF(B202="","",VLOOKUP(B202,中学校名!$B$3:$D$120,2,TRUE))</f>
        <v/>
      </c>
      <c r="G202" s="202" t="str">
        <f t="shared" ref="G202:G208" si="78">T(AJ202)&amp;T(AK202)&amp;T(AL202)&amp;T(AM202)&amp;T(AN202)&amp;T(AO202)&amp;T(AP202)&amp;T(AQ202)&amp;T(AR202)&amp;T(AS202)&amp;T(AT202)&amp;T(AU202)</f>
        <v/>
      </c>
      <c r="H202" s="42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68" t="str">
        <f>IF($B202="","",IF(ISERROR(MATCH($B202,リレー中女申込!$Q$14:$Q$255,0)),"","○"))</f>
        <v/>
      </c>
      <c r="AE202" s="68" t="str">
        <f>IF(ISERROR(MATCH($B202,リレー中女申込!$Q$14:$Q$205,0)),"",VLOOKUP(MATCH($B202,リレー中女申込!$Q$14:$Q$205,0),リレー中女申込!$N$14:$V$205,9))</f>
        <v/>
      </c>
      <c r="AG202" s="121" t="str">
        <f t="shared" si="64"/>
        <v/>
      </c>
      <c r="AI202" s="2"/>
      <c r="AJ202" t="str">
        <f t="shared" si="65"/>
        <v/>
      </c>
      <c r="AK202" t="str">
        <f t="shared" si="66"/>
        <v/>
      </c>
      <c r="AL202" t="str">
        <f t="shared" si="67"/>
        <v/>
      </c>
      <c r="AM202" t="str">
        <f t="shared" si="68"/>
        <v/>
      </c>
      <c r="AN202" t="str">
        <f t="shared" si="69"/>
        <v/>
      </c>
      <c r="AO202" t="str">
        <f t="shared" si="70"/>
        <v/>
      </c>
      <c r="AP202" t="str">
        <f t="shared" si="71"/>
        <v/>
      </c>
      <c r="AQ202" t="str">
        <f t="shared" si="72"/>
        <v/>
      </c>
      <c r="AR202" t="str">
        <f t="shared" si="73"/>
        <v/>
      </c>
      <c r="AS202" t="str">
        <f t="shared" si="74"/>
        <v/>
      </c>
      <c r="AT202" t="str">
        <f t="shared" si="75"/>
        <v/>
      </c>
      <c r="AU202" t="str">
        <f t="shared" si="76"/>
        <v/>
      </c>
    </row>
    <row r="203" spans="1:47">
      <c r="A203" s="39">
        <f t="shared" si="77"/>
        <v>195</v>
      </c>
      <c r="B203" s="51"/>
      <c r="C203" s="57"/>
      <c r="D203" s="50"/>
      <c r="E203" s="49"/>
      <c r="F203" s="80" t="str">
        <f>IF(B203="","",VLOOKUP(B203,中学校名!$B$3:$D$120,2,TRUE))</f>
        <v/>
      </c>
      <c r="G203" s="202" t="str">
        <f t="shared" si="78"/>
        <v/>
      </c>
      <c r="H203" s="42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68" t="str">
        <f>IF($B203="","",IF(ISERROR(MATCH($B203,リレー中女申込!$Q$14:$Q$255,0)),"","○"))</f>
        <v/>
      </c>
      <c r="AE203" s="68" t="str">
        <f>IF(ISERROR(MATCH($B203,リレー中女申込!$Q$14:$Q$205,0)),"",VLOOKUP(MATCH($B203,リレー中女申込!$Q$14:$Q$205,0),リレー中女申込!$N$14:$V$205,9))</f>
        <v/>
      </c>
      <c r="AG203" s="121" t="str">
        <f t="shared" si="64"/>
        <v/>
      </c>
      <c r="AI203" s="2"/>
      <c r="AJ203" t="str">
        <f t="shared" si="65"/>
        <v/>
      </c>
      <c r="AK203" t="str">
        <f t="shared" si="66"/>
        <v/>
      </c>
      <c r="AL203" t="str">
        <f t="shared" si="67"/>
        <v/>
      </c>
      <c r="AM203" t="str">
        <f t="shared" si="68"/>
        <v/>
      </c>
      <c r="AN203" t="str">
        <f t="shared" si="69"/>
        <v/>
      </c>
      <c r="AO203" t="str">
        <f t="shared" si="70"/>
        <v/>
      </c>
      <c r="AP203" t="str">
        <f t="shared" si="71"/>
        <v/>
      </c>
      <c r="AQ203" t="str">
        <f t="shared" si="72"/>
        <v/>
      </c>
      <c r="AR203" t="str">
        <f t="shared" si="73"/>
        <v/>
      </c>
      <c r="AS203" t="str">
        <f t="shared" si="74"/>
        <v/>
      </c>
      <c r="AT203" t="str">
        <f t="shared" si="75"/>
        <v/>
      </c>
      <c r="AU203" t="str">
        <f t="shared" si="76"/>
        <v/>
      </c>
    </row>
    <row r="204" spans="1:47">
      <c r="A204" s="39">
        <f t="shared" si="77"/>
        <v>196</v>
      </c>
      <c r="B204" s="51"/>
      <c r="C204" s="57"/>
      <c r="D204" s="50"/>
      <c r="E204" s="49"/>
      <c r="F204" s="80" t="str">
        <f>IF(B204="","",VLOOKUP(B204,中学校名!$B$3:$D$120,2,TRUE))</f>
        <v/>
      </c>
      <c r="G204" s="202" t="str">
        <f t="shared" si="78"/>
        <v/>
      </c>
      <c r="H204" s="42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68" t="str">
        <f>IF($B204="","",IF(ISERROR(MATCH($B204,リレー中女申込!$Q$14:$Q$255,0)),"","○"))</f>
        <v/>
      </c>
      <c r="AE204" s="68" t="str">
        <f>IF(ISERROR(MATCH($B204,リレー中女申込!$Q$14:$Q$205,0)),"",VLOOKUP(MATCH($B204,リレー中女申込!$Q$14:$Q$205,0),リレー中女申込!$N$14:$V$205,9))</f>
        <v/>
      </c>
      <c r="AG204" s="121" t="str">
        <f t="shared" si="64"/>
        <v/>
      </c>
      <c r="AI204" s="2"/>
      <c r="AJ204" t="str">
        <f t="shared" si="65"/>
        <v/>
      </c>
      <c r="AK204" t="str">
        <f t="shared" si="66"/>
        <v/>
      </c>
      <c r="AL204" t="str">
        <f t="shared" si="67"/>
        <v/>
      </c>
      <c r="AM204" t="str">
        <f t="shared" si="68"/>
        <v/>
      </c>
      <c r="AN204" t="str">
        <f t="shared" si="69"/>
        <v/>
      </c>
      <c r="AO204" t="str">
        <f t="shared" si="70"/>
        <v/>
      </c>
      <c r="AP204" t="str">
        <f t="shared" si="71"/>
        <v/>
      </c>
      <c r="AQ204" t="str">
        <f t="shared" si="72"/>
        <v/>
      </c>
      <c r="AR204" t="str">
        <f t="shared" si="73"/>
        <v/>
      </c>
      <c r="AS204" t="str">
        <f t="shared" si="74"/>
        <v/>
      </c>
      <c r="AT204" t="str">
        <f t="shared" si="75"/>
        <v/>
      </c>
      <c r="AU204" t="str">
        <f t="shared" si="76"/>
        <v/>
      </c>
    </row>
    <row r="205" spans="1:47">
      <c r="A205" s="39">
        <f t="shared" si="77"/>
        <v>197</v>
      </c>
      <c r="B205" s="51"/>
      <c r="C205" s="57"/>
      <c r="D205" s="50"/>
      <c r="E205" s="49"/>
      <c r="F205" s="80" t="str">
        <f>IF(B205="","",VLOOKUP(B205,中学校名!$B$3:$D$120,2,TRUE))</f>
        <v/>
      </c>
      <c r="G205" s="202" t="str">
        <f t="shared" si="78"/>
        <v/>
      </c>
      <c r="H205" s="42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68" t="str">
        <f>IF($B205="","",IF(ISERROR(MATCH($B205,リレー中女申込!$Q$14:$Q$255,0)),"","○"))</f>
        <v/>
      </c>
      <c r="AE205" s="68" t="str">
        <f>IF(ISERROR(MATCH($B205,リレー中女申込!$Q$14:$Q$205,0)),"",VLOOKUP(MATCH($B205,リレー中女申込!$Q$14:$Q$205,0),リレー中女申込!$N$14:$V$205,9))</f>
        <v/>
      </c>
      <c r="AG205" s="121" t="str">
        <f t="shared" si="64"/>
        <v/>
      </c>
      <c r="AI205" s="2"/>
      <c r="AJ205" t="str">
        <f t="shared" si="65"/>
        <v/>
      </c>
      <c r="AK205" t="str">
        <f t="shared" si="66"/>
        <v/>
      </c>
      <c r="AL205" t="str">
        <f t="shared" si="67"/>
        <v/>
      </c>
      <c r="AM205" t="str">
        <f t="shared" si="68"/>
        <v/>
      </c>
      <c r="AN205" t="str">
        <f t="shared" si="69"/>
        <v/>
      </c>
      <c r="AO205" t="str">
        <f t="shared" si="70"/>
        <v/>
      </c>
      <c r="AP205" t="str">
        <f t="shared" si="71"/>
        <v/>
      </c>
      <c r="AQ205" t="str">
        <f t="shared" si="72"/>
        <v/>
      </c>
      <c r="AR205" t="str">
        <f t="shared" si="73"/>
        <v/>
      </c>
      <c r="AS205" t="str">
        <f t="shared" si="74"/>
        <v/>
      </c>
      <c r="AT205" t="str">
        <f t="shared" si="75"/>
        <v/>
      </c>
      <c r="AU205" t="str">
        <f t="shared" si="76"/>
        <v/>
      </c>
    </row>
    <row r="206" spans="1:47">
      <c r="A206" s="39">
        <f t="shared" si="77"/>
        <v>198</v>
      </c>
      <c r="B206" s="51"/>
      <c r="C206" s="57"/>
      <c r="D206" s="50"/>
      <c r="E206" s="49"/>
      <c r="F206" s="80" t="str">
        <f>IF(B206="","",VLOOKUP(B206,中学校名!$B$3:$D$120,2,TRUE))</f>
        <v/>
      </c>
      <c r="G206" s="202" t="str">
        <f t="shared" si="78"/>
        <v/>
      </c>
      <c r="H206" s="42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68" t="str">
        <f>IF($B206="","",IF(ISERROR(MATCH($B206,リレー中女申込!$Q$14:$Q$255,0)),"","○"))</f>
        <v/>
      </c>
      <c r="AE206" s="68" t="str">
        <f>IF(ISERROR(MATCH($B206,リレー中女申込!$Q$14:$Q$205,0)),"",VLOOKUP(MATCH($B206,リレー中女申込!$Q$14:$Q$205,0),リレー中女申込!$N$14:$V$205,9))</f>
        <v/>
      </c>
      <c r="AG206" s="121" t="str">
        <f t="shared" si="64"/>
        <v/>
      </c>
      <c r="AI206" s="2"/>
      <c r="AJ206" t="str">
        <f t="shared" si="65"/>
        <v/>
      </c>
      <c r="AK206" t="str">
        <f t="shared" si="66"/>
        <v/>
      </c>
      <c r="AL206" t="str">
        <f t="shared" si="67"/>
        <v/>
      </c>
      <c r="AM206" t="str">
        <f t="shared" si="68"/>
        <v/>
      </c>
      <c r="AN206" t="str">
        <f t="shared" si="69"/>
        <v/>
      </c>
      <c r="AO206" t="str">
        <f t="shared" si="70"/>
        <v/>
      </c>
      <c r="AP206" t="str">
        <f t="shared" si="71"/>
        <v/>
      </c>
      <c r="AQ206" t="str">
        <f t="shared" si="72"/>
        <v/>
      </c>
      <c r="AR206" t="str">
        <f t="shared" si="73"/>
        <v/>
      </c>
      <c r="AS206" t="str">
        <f t="shared" si="74"/>
        <v/>
      </c>
      <c r="AT206" t="str">
        <f t="shared" si="75"/>
        <v/>
      </c>
      <c r="AU206" t="str">
        <f t="shared" si="76"/>
        <v/>
      </c>
    </row>
    <row r="207" spans="1:47">
      <c r="A207" s="39">
        <f t="shared" si="77"/>
        <v>199</v>
      </c>
      <c r="B207" s="51"/>
      <c r="C207" s="57"/>
      <c r="D207" s="50"/>
      <c r="E207" s="49"/>
      <c r="F207" s="80" t="str">
        <f>IF(B207="","",VLOOKUP(B207,中学校名!$B$3:$D$120,2,TRUE))</f>
        <v/>
      </c>
      <c r="G207" s="202" t="str">
        <f t="shared" si="78"/>
        <v/>
      </c>
      <c r="H207" s="42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68" t="str">
        <f>IF($B207="","",IF(ISERROR(MATCH($B207,リレー中女申込!$Q$14:$Q$255,0)),"","○"))</f>
        <v/>
      </c>
      <c r="AE207" s="68" t="str">
        <f>IF(ISERROR(MATCH($B207,リレー中女申込!$Q$14:$Q$205,0)),"",VLOOKUP(MATCH($B207,リレー中女申込!$Q$14:$Q$205,0),リレー中女申込!$N$14:$V$205,9))</f>
        <v/>
      </c>
      <c r="AG207" s="121" t="str">
        <f t="shared" si="64"/>
        <v/>
      </c>
      <c r="AI207" s="2"/>
      <c r="AJ207" t="str">
        <f t="shared" si="65"/>
        <v/>
      </c>
      <c r="AK207" t="str">
        <f t="shared" si="66"/>
        <v/>
      </c>
      <c r="AL207" t="str">
        <f t="shared" si="67"/>
        <v/>
      </c>
      <c r="AM207" t="str">
        <f t="shared" si="68"/>
        <v/>
      </c>
      <c r="AN207" t="str">
        <f t="shared" si="69"/>
        <v/>
      </c>
      <c r="AO207" t="str">
        <f t="shared" si="70"/>
        <v/>
      </c>
      <c r="AP207" t="str">
        <f t="shared" si="71"/>
        <v/>
      </c>
      <c r="AQ207" t="str">
        <f t="shared" si="72"/>
        <v/>
      </c>
      <c r="AR207" t="str">
        <f t="shared" si="73"/>
        <v/>
      </c>
      <c r="AS207" t="str">
        <f t="shared" si="74"/>
        <v/>
      </c>
      <c r="AT207" t="str">
        <f t="shared" si="75"/>
        <v/>
      </c>
      <c r="AU207" t="str">
        <f t="shared" si="76"/>
        <v/>
      </c>
    </row>
    <row r="208" spans="1:47">
      <c r="A208" s="39">
        <f t="shared" si="77"/>
        <v>200</v>
      </c>
      <c r="B208" s="55"/>
      <c r="C208" s="58"/>
      <c r="D208" s="53"/>
      <c r="E208" s="52"/>
      <c r="F208" s="81" t="str">
        <f>IF(B208="","",VLOOKUP(B208,中学校名!$B$3:$D$120,2,TRUE))</f>
        <v/>
      </c>
      <c r="G208" s="205" t="str">
        <f t="shared" si="78"/>
        <v/>
      </c>
      <c r="H208" s="75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68" t="str">
        <f>IF($B208="","",IF(ISERROR(MATCH($B208,リレー中女申込!$Q$14:$Q$255,0)),"","○"))</f>
        <v/>
      </c>
      <c r="AE208" s="68" t="str">
        <f>IF(ISERROR(MATCH($B208,リレー中女申込!$Q$14:$Q$205,0)),"",VLOOKUP(MATCH($B208,リレー中女申込!$Q$14:$Q$205,0),リレー中女申込!$N$14:$V$205,9))</f>
        <v/>
      </c>
      <c r="AG208" s="121" t="str">
        <f t="shared" si="64"/>
        <v/>
      </c>
      <c r="AI208" s="2"/>
      <c r="AJ208" t="str">
        <f t="shared" si="65"/>
        <v/>
      </c>
      <c r="AK208" t="str">
        <f t="shared" si="66"/>
        <v/>
      </c>
      <c r="AL208" t="str">
        <f t="shared" si="67"/>
        <v/>
      </c>
      <c r="AM208" t="str">
        <f t="shared" si="68"/>
        <v/>
      </c>
      <c r="AN208" t="str">
        <f t="shared" si="69"/>
        <v/>
      </c>
      <c r="AO208" t="str">
        <f t="shared" si="70"/>
        <v/>
      </c>
      <c r="AP208" t="str">
        <f t="shared" si="71"/>
        <v/>
      </c>
      <c r="AQ208" t="str">
        <f t="shared" si="72"/>
        <v/>
      </c>
      <c r="AR208" t="str">
        <f t="shared" si="73"/>
        <v/>
      </c>
      <c r="AS208" t="str">
        <f t="shared" si="74"/>
        <v/>
      </c>
      <c r="AT208" t="str">
        <f t="shared" si="75"/>
        <v/>
      </c>
      <c r="AU208" t="str">
        <f t="shared" si="76"/>
        <v/>
      </c>
    </row>
    <row r="209" spans="1:45">
      <c r="AJ209" t="str">
        <f t="shared" ref="AJ209:AJ240" si="79">IF(H209="○","１男１００ｍ．","")</f>
        <v/>
      </c>
      <c r="AK209" t="str">
        <f t="shared" ref="AK209:AK240" si="80">IF(J209="○","２男１００ｍ．","")</f>
        <v/>
      </c>
      <c r="AL209" t="str">
        <f t="shared" ref="AL209:AL240" si="81">IF(L209="○","３男１００ｍ．","")</f>
        <v/>
      </c>
      <c r="AM209" t="str">
        <f t="shared" ref="AM209:AM240" si="82">IF(N209="○","全男２００ｍ．","")</f>
        <v/>
      </c>
      <c r="AN209" t="str">
        <f t="shared" ref="AN209:AN240" si="83">IF(P209="○","全男４００ｍ．","")</f>
        <v/>
      </c>
      <c r="AO209" t="str">
        <f t="shared" ref="AO209:AO240" si="84">IF(R209="○","全８００ｍ．","")</f>
        <v/>
      </c>
      <c r="AP209" t="str">
        <f t="shared" ref="AP209:AP240" si="85">IF(T209="○","全男１５００ｍ．","")</f>
        <v/>
      </c>
      <c r="AQ209" t="e">
        <f>IF(#REF!="○","全男１１０ｍＨ．","")</f>
        <v>#REF!</v>
      </c>
      <c r="AR209" t="str">
        <f t="shared" ref="AR209:AR263" si="86">IF(V209="○","全男４００ｍＲ．","")</f>
        <v/>
      </c>
      <c r="AS209" t="str">
        <f t="shared" ref="AS209:AS263" si="87">IF(Z209="○","全男走幅跳．","")</f>
        <v/>
      </c>
    </row>
    <row r="210" spans="1:45">
      <c r="H210">
        <f>COUNTIF(H9:H208,"○")</f>
        <v>0</v>
      </c>
      <c r="J210">
        <f>COUNTIF(J9:J208,"○")</f>
        <v>0</v>
      </c>
      <c r="L210">
        <f>COUNTIF(L9:L208,"○")</f>
        <v>0</v>
      </c>
      <c r="N210">
        <f>COUNTIF(N9:N208,"○")</f>
        <v>0</v>
      </c>
      <c r="P210">
        <f>COUNTIF(P9:P208,"○")</f>
        <v>0</v>
      </c>
      <c r="R210">
        <f>COUNTIF(R9:R208,"○")</f>
        <v>0</v>
      </c>
      <c r="T210">
        <f>COUNTIF(T9:T208,"○")</f>
        <v>0</v>
      </c>
      <c r="V210">
        <f>COUNTIF(V9:V208,"○")</f>
        <v>0</v>
      </c>
      <c r="X210">
        <f>COUNTIF(X9:X208,"○")</f>
        <v>0</v>
      </c>
      <c r="Z210">
        <f>COUNTIF(Z9:Z208,"○")</f>
        <v>0</v>
      </c>
      <c r="AB210">
        <f>COUNTIF(AB9:AB208,"○")</f>
        <v>0</v>
      </c>
      <c r="AG210" s="121">
        <f>SUM(AG9:AG208)</f>
        <v>0</v>
      </c>
      <c r="AJ210" t="str">
        <f t="shared" si="79"/>
        <v/>
      </c>
      <c r="AK210" t="str">
        <f t="shared" si="80"/>
        <v/>
      </c>
      <c r="AL210" t="str">
        <f t="shared" si="81"/>
        <v/>
      </c>
      <c r="AM210" t="str">
        <f t="shared" si="82"/>
        <v/>
      </c>
      <c r="AN210" t="str">
        <f t="shared" si="83"/>
        <v/>
      </c>
      <c r="AO210" t="str">
        <f t="shared" si="84"/>
        <v/>
      </c>
      <c r="AP210" t="str">
        <f t="shared" si="85"/>
        <v/>
      </c>
      <c r="AQ210" t="e">
        <f>IF(#REF!="○","全男１１０ｍＨ．","")</f>
        <v>#REF!</v>
      </c>
      <c r="AR210" t="str">
        <f t="shared" si="86"/>
        <v/>
      </c>
      <c r="AS210" t="str">
        <f t="shared" si="87"/>
        <v/>
      </c>
    </row>
    <row r="211" spans="1:45">
      <c r="AJ211" t="str">
        <f t="shared" si="79"/>
        <v/>
      </c>
      <c r="AK211" t="str">
        <f t="shared" si="80"/>
        <v/>
      </c>
      <c r="AL211" t="str">
        <f t="shared" si="81"/>
        <v/>
      </c>
      <c r="AM211" t="str">
        <f t="shared" si="82"/>
        <v/>
      </c>
      <c r="AN211" t="str">
        <f t="shared" si="83"/>
        <v/>
      </c>
      <c r="AO211" t="str">
        <f t="shared" si="84"/>
        <v/>
      </c>
      <c r="AP211" t="str">
        <f t="shared" si="85"/>
        <v/>
      </c>
      <c r="AQ211" t="e">
        <f>IF(#REF!="○","全男１１０ｍＨ．","")</f>
        <v>#REF!</v>
      </c>
      <c r="AR211" t="str">
        <f t="shared" si="86"/>
        <v/>
      </c>
      <c r="AS211" t="str">
        <f t="shared" si="87"/>
        <v/>
      </c>
    </row>
    <row r="212" spans="1:45">
      <c r="AJ212" t="str">
        <f t="shared" si="79"/>
        <v/>
      </c>
      <c r="AK212" t="str">
        <f t="shared" si="80"/>
        <v/>
      </c>
      <c r="AL212" t="str">
        <f t="shared" si="81"/>
        <v/>
      </c>
      <c r="AM212" t="str">
        <f t="shared" si="82"/>
        <v/>
      </c>
      <c r="AN212" t="str">
        <f t="shared" si="83"/>
        <v/>
      </c>
      <c r="AO212" t="str">
        <f t="shared" si="84"/>
        <v/>
      </c>
      <c r="AP212" t="str">
        <f t="shared" si="85"/>
        <v/>
      </c>
      <c r="AQ212" t="e">
        <f>IF(#REF!="○","全男１１０ｍＨ．","")</f>
        <v>#REF!</v>
      </c>
      <c r="AR212" t="str">
        <f t="shared" si="86"/>
        <v/>
      </c>
      <c r="AS212" t="str">
        <f t="shared" si="87"/>
        <v/>
      </c>
    </row>
    <row r="213" spans="1:45">
      <c r="AJ213" t="str">
        <f t="shared" si="79"/>
        <v/>
      </c>
      <c r="AK213" t="str">
        <f t="shared" si="80"/>
        <v/>
      </c>
      <c r="AL213" t="str">
        <f t="shared" si="81"/>
        <v/>
      </c>
      <c r="AM213" t="str">
        <f t="shared" si="82"/>
        <v/>
      </c>
      <c r="AN213" t="str">
        <f t="shared" si="83"/>
        <v/>
      </c>
      <c r="AO213" t="str">
        <f t="shared" si="84"/>
        <v/>
      </c>
      <c r="AP213" t="str">
        <f t="shared" si="85"/>
        <v/>
      </c>
      <c r="AQ213" t="e">
        <f>IF(#REF!="○","全男１１０ｍＨ．","")</f>
        <v>#REF!</v>
      </c>
      <c r="AR213" t="str">
        <f t="shared" si="86"/>
        <v/>
      </c>
      <c r="AS213" t="str">
        <f t="shared" si="87"/>
        <v/>
      </c>
    </row>
    <row r="214" spans="1:45">
      <c r="AJ214" t="str">
        <f t="shared" si="79"/>
        <v/>
      </c>
      <c r="AK214" t="str">
        <f t="shared" si="80"/>
        <v/>
      </c>
      <c r="AL214" t="str">
        <f t="shared" si="81"/>
        <v/>
      </c>
      <c r="AM214" t="str">
        <f t="shared" si="82"/>
        <v/>
      </c>
      <c r="AN214" t="str">
        <f t="shared" si="83"/>
        <v/>
      </c>
      <c r="AO214" t="str">
        <f t="shared" si="84"/>
        <v/>
      </c>
      <c r="AP214" t="str">
        <f t="shared" si="85"/>
        <v/>
      </c>
      <c r="AQ214" t="e">
        <f>IF(#REF!="○","全男１１０ｍＨ．","")</f>
        <v>#REF!</v>
      </c>
      <c r="AR214" t="str">
        <f t="shared" si="86"/>
        <v/>
      </c>
      <c r="AS214" t="str">
        <f t="shared" si="87"/>
        <v/>
      </c>
    </row>
    <row r="215" spans="1:45">
      <c r="AJ215" t="str">
        <f t="shared" si="79"/>
        <v/>
      </c>
      <c r="AK215" t="str">
        <f t="shared" si="80"/>
        <v/>
      </c>
      <c r="AL215" t="str">
        <f t="shared" si="81"/>
        <v/>
      </c>
      <c r="AM215" t="str">
        <f t="shared" si="82"/>
        <v/>
      </c>
      <c r="AN215" t="str">
        <f t="shared" si="83"/>
        <v/>
      </c>
      <c r="AO215" t="str">
        <f t="shared" si="84"/>
        <v/>
      </c>
      <c r="AP215" t="str">
        <f t="shared" si="85"/>
        <v/>
      </c>
      <c r="AQ215" t="e">
        <f>IF(#REF!="○","全男１１０ｍＨ．","")</f>
        <v>#REF!</v>
      </c>
      <c r="AR215" t="str">
        <f t="shared" si="86"/>
        <v/>
      </c>
      <c r="AS215" t="str">
        <f t="shared" si="87"/>
        <v/>
      </c>
    </row>
    <row r="216" spans="1:45">
      <c r="AJ216" t="str">
        <f t="shared" si="79"/>
        <v/>
      </c>
      <c r="AK216" t="str">
        <f t="shared" si="80"/>
        <v/>
      </c>
      <c r="AL216" t="str">
        <f t="shared" si="81"/>
        <v/>
      </c>
      <c r="AM216" t="str">
        <f t="shared" si="82"/>
        <v/>
      </c>
      <c r="AN216" t="str">
        <f t="shared" si="83"/>
        <v/>
      </c>
      <c r="AO216" t="str">
        <f t="shared" si="84"/>
        <v/>
      </c>
      <c r="AP216" t="str">
        <f t="shared" si="85"/>
        <v/>
      </c>
      <c r="AQ216" t="e">
        <f>IF(#REF!="○","全男１１０ｍＨ．","")</f>
        <v>#REF!</v>
      </c>
      <c r="AR216" t="str">
        <f t="shared" si="86"/>
        <v/>
      </c>
      <c r="AS216" t="str">
        <f t="shared" si="87"/>
        <v/>
      </c>
    </row>
    <row r="217" spans="1:45">
      <c r="AJ217" t="str">
        <f t="shared" si="79"/>
        <v/>
      </c>
      <c r="AK217" t="str">
        <f t="shared" si="80"/>
        <v/>
      </c>
      <c r="AL217" t="str">
        <f t="shared" si="81"/>
        <v/>
      </c>
      <c r="AM217" t="str">
        <f t="shared" si="82"/>
        <v/>
      </c>
      <c r="AN217" t="str">
        <f t="shared" si="83"/>
        <v/>
      </c>
      <c r="AO217" t="str">
        <f t="shared" si="84"/>
        <v/>
      </c>
      <c r="AP217" t="str">
        <f t="shared" si="85"/>
        <v/>
      </c>
      <c r="AQ217" t="e">
        <f>IF(#REF!="○","全男１１０ｍＨ．","")</f>
        <v>#REF!</v>
      </c>
      <c r="AR217" t="str">
        <f t="shared" si="86"/>
        <v/>
      </c>
      <c r="AS217" t="str">
        <f t="shared" si="87"/>
        <v/>
      </c>
    </row>
    <row r="218" spans="1:45">
      <c r="AJ218" t="str">
        <f t="shared" si="79"/>
        <v/>
      </c>
      <c r="AK218" t="str">
        <f t="shared" si="80"/>
        <v/>
      </c>
      <c r="AL218" t="str">
        <f t="shared" si="81"/>
        <v/>
      </c>
      <c r="AM218" t="str">
        <f t="shared" si="82"/>
        <v/>
      </c>
      <c r="AN218" t="str">
        <f t="shared" si="83"/>
        <v/>
      </c>
      <c r="AO218" t="str">
        <f t="shared" si="84"/>
        <v/>
      </c>
      <c r="AP218" t="str">
        <f t="shared" si="85"/>
        <v/>
      </c>
      <c r="AQ218" t="e">
        <f>IF(#REF!="○","全男１１０ｍＨ．","")</f>
        <v>#REF!</v>
      </c>
      <c r="AR218" t="str">
        <f t="shared" si="86"/>
        <v/>
      </c>
      <c r="AS218" t="str">
        <f t="shared" si="87"/>
        <v/>
      </c>
    </row>
    <row r="219" spans="1:45">
      <c r="AJ219" t="str">
        <f t="shared" si="79"/>
        <v/>
      </c>
      <c r="AK219" t="str">
        <f t="shared" si="80"/>
        <v/>
      </c>
      <c r="AL219" t="str">
        <f t="shared" si="81"/>
        <v/>
      </c>
      <c r="AM219" t="str">
        <f t="shared" si="82"/>
        <v/>
      </c>
      <c r="AN219" t="str">
        <f t="shared" si="83"/>
        <v/>
      </c>
      <c r="AO219" t="str">
        <f t="shared" si="84"/>
        <v/>
      </c>
      <c r="AP219" t="str">
        <f t="shared" si="85"/>
        <v/>
      </c>
      <c r="AQ219" t="e">
        <f>IF(#REF!="○","全男１１０ｍＨ．","")</f>
        <v>#REF!</v>
      </c>
      <c r="AR219" t="str">
        <f t="shared" si="86"/>
        <v/>
      </c>
      <c r="AS219" t="str">
        <f t="shared" si="87"/>
        <v/>
      </c>
    </row>
    <row r="220" spans="1:45">
      <c r="AJ220" t="str">
        <f t="shared" si="79"/>
        <v/>
      </c>
      <c r="AK220" t="str">
        <f t="shared" si="80"/>
        <v/>
      </c>
      <c r="AL220" t="str">
        <f t="shared" si="81"/>
        <v/>
      </c>
      <c r="AM220" t="str">
        <f t="shared" si="82"/>
        <v/>
      </c>
      <c r="AN220" t="str">
        <f t="shared" si="83"/>
        <v/>
      </c>
      <c r="AO220" t="str">
        <f t="shared" si="84"/>
        <v/>
      </c>
      <c r="AP220" t="str">
        <f t="shared" si="85"/>
        <v/>
      </c>
      <c r="AQ220" t="e">
        <f>IF(#REF!="○","全男１１０ｍＨ．","")</f>
        <v>#REF!</v>
      </c>
      <c r="AR220" t="str">
        <f t="shared" si="86"/>
        <v/>
      </c>
      <c r="AS220" t="str">
        <f t="shared" si="87"/>
        <v/>
      </c>
    </row>
    <row r="221" spans="1:45">
      <c r="A221" s="26" t="s">
        <v>90</v>
      </c>
      <c r="AJ221" t="str">
        <f t="shared" si="79"/>
        <v/>
      </c>
      <c r="AK221" t="str">
        <f t="shared" si="80"/>
        <v/>
      </c>
      <c r="AL221" t="str">
        <f t="shared" si="81"/>
        <v/>
      </c>
      <c r="AM221" t="str">
        <f t="shared" si="82"/>
        <v/>
      </c>
      <c r="AN221" t="str">
        <f t="shared" si="83"/>
        <v/>
      </c>
      <c r="AO221" t="str">
        <f t="shared" si="84"/>
        <v/>
      </c>
      <c r="AP221" t="str">
        <f t="shared" si="85"/>
        <v/>
      </c>
      <c r="AQ221" t="e">
        <f>IF(#REF!="○","全男１１０ｍＨ．","")</f>
        <v>#REF!</v>
      </c>
      <c r="AR221" t="str">
        <f t="shared" si="86"/>
        <v/>
      </c>
      <c r="AS221" t="str">
        <f t="shared" si="87"/>
        <v/>
      </c>
    </row>
    <row r="222" spans="1:45">
      <c r="AJ222" t="str">
        <f t="shared" si="79"/>
        <v/>
      </c>
      <c r="AK222" t="str">
        <f t="shared" si="80"/>
        <v/>
      </c>
      <c r="AL222" t="str">
        <f t="shared" si="81"/>
        <v/>
      </c>
      <c r="AM222" t="str">
        <f t="shared" si="82"/>
        <v/>
      </c>
      <c r="AN222" t="str">
        <f t="shared" si="83"/>
        <v/>
      </c>
      <c r="AO222" t="str">
        <f t="shared" si="84"/>
        <v/>
      </c>
      <c r="AP222" t="str">
        <f t="shared" si="85"/>
        <v/>
      </c>
      <c r="AQ222" t="e">
        <f>IF(#REF!="○","全男１１０ｍＨ．","")</f>
        <v>#REF!</v>
      </c>
      <c r="AR222" t="str">
        <f t="shared" si="86"/>
        <v/>
      </c>
      <c r="AS222" t="str">
        <f t="shared" si="87"/>
        <v/>
      </c>
    </row>
    <row r="223" spans="1:45">
      <c r="AJ223" t="str">
        <f t="shared" si="79"/>
        <v/>
      </c>
      <c r="AK223" t="str">
        <f t="shared" si="80"/>
        <v/>
      </c>
      <c r="AL223" t="str">
        <f t="shared" si="81"/>
        <v/>
      </c>
      <c r="AM223" t="str">
        <f t="shared" si="82"/>
        <v/>
      </c>
      <c r="AN223" t="str">
        <f t="shared" si="83"/>
        <v/>
      </c>
      <c r="AO223" t="str">
        <f t="shared" si="84"/>
        <v/>
      </c>
      <c r="AP223" t="str">
        <f t="shared" si="85"/>
        <v/>
      </c>
      <c r="AQ223" t="e">
        <f>IF(#REF!="○","全男１１０ｍＨ．","")</f>
        <v>#REF!</v>
      </c>
      <c r="AR223" t="str">
        <f t="shared" si="86"/>
        <v/>
      </c>
      <c r="AS223" t="str">
        <f t="shared" si="87"/>
        <v/>
      </c>
    </row>
    <row r="224" spans="1:45">
      <c r="AJ224" t="str">
        <f t="shared" si="79"/>
        <v/>
      </c>
      <c r="AK224" t="str">
        <f t="shared" si="80"/>
        <v/>
      </c>
      <c r="AL224" t="str">
        <f t="shared" si="81"/>
        <v/>
      </c>
      <c r="AM224" t="str">
        <f t="shared" si="82"/>
        <v/>
      </c>
      <c r="AN224" t="str">
        <f t="shared" si="83"/>
        <v/>
      </c>
      <c r="AO224" t="str">
        <f t="shared" si="84"/>
        <v/>
      </c>
      <c r="AP224" t="str">
        <f t="shared" si="85"/>
        <v/>
      </c>
      <c r="AQ224" t="e">
        <f>IF(#REF!="○","全男１１０ｍＨ．","")</f>
        <v>#REF!</v>
      </c>
      <c r="AR224" t="str">
        <f t="shared" si="86"/>
        <v/>
      </c>
      <c r="AS224" t="str">
        <f t="shared" si="87"/>
        <v/>
      </c>
    </row>
    <row r="225" spans="36:45">
      <c r="AJ225" t="str">
        <f t="shared" si="79"/>
        <v/>
      </c>
      <c r="AK225" t="str">
        <f t="shared" si="80"/>
        <v/>
      </c>
      <c r="AL225" t="str">
        <f t="shared" si="81"/>
        <v/>
      </c>
      <c r="AM225" t="str">
        <f t="shared" si="82"/>
        <v/>
      </c>
      <c r="AN225" t="str">
        <f t="shared" si="83"/>
        <v/>
      </c>
      <c r="AO225" t="str">
        <f t="shared" si="84"/>
        <v/>
      </c>
      <c r="AP225" t="str">
        <f t="shared" si="85"/>
        <v/>
      </c>
      <c r="AQ225" t="e">
        <f>IF(#REF!="○","全男１１０ｍＨ．","")</f>
        <v>#REF!</v>
      </c>
      <c r="AR225" t="str">
        <f t="shared" si="86"/>
        <v/>
      </c>
      <c r="AS225" t="str">
        <f t="shared" si="87"/>
        <v/>
      </c>
    </row>
    <row r="226" spans="36:45">
      <c r="AJ226" t="str">
        <f t="shared" si="79"/>
        <v/>
      </c>
      <c r="AK226" t="str">
        <f t="shared" si="80"/>
        <v/>
      </c>
      <c r="AL226" t="str">
        <f t="shared" si="81"/>
        <v/>
      </c>
      <c r="AM226" t="str">
        <f t="shared" si="82"/>
        <v/>
      </c>
      <c r="AN226" t="str">
        <f t="shared" si="83"/>
        <v/>
      </c>
      <c r="AO226" t="str">
        <f t="shared" si="84"/>
        <v/>
      </c>
      <c r="AP226" t="str">
        <f t="shared" si="85"/>
        <v/>
      </c>
      <c r="AQ226" t="e">
        <f>IF(#REF!="○","全男１１０ｍＨ．","")</f>
        <v>#REF!</v>
      </c>
      <c r="AR226" t="str">
        <f t="shared" si="86"/>
        <v/>
      </c>
      <c r="AS226" t="str">
        <f t="shared" si="87"/>
        <v/>
      </c>
    </row>
    <row r="227" spans="36:45">
      <c r="AJ227" t="str">
        <f t="shared" si="79"/>
        <v/>
      </c>
      <c r="AK227" t="str">
        <f t="shared" si="80"/>
        <v/>
      </c>
      <c r="AL227" t="str">
        <f t="shared" si="81"/>
        <v/>
      </c>
      <c r="AM227" t="str">
        <f t="shared" si="82"/>
        <v/>
      </c>
      <c r="AN227" t="str">
        <f t="shared" si="83"/>
        <v/>
      </c>
      <c r="AO227" t="str">
        <f t="shared" si="84"/>
        <v/>
      </c>
      <c r="AP227" t="str">
        <f t="shared" si="85"/>
        <v/>
      </c>
      <c r="AQ227" t="e">
        <f>IF(#REF!="○","全男１１０ｍＨ．","")</f>
        <v>#REF!</v>
      </c>
      <c r="AR227" t="str">
        <f t="shared" si="86"/>
        <v/>
      </c>
      <c r="AS227" t="str">
        <f t="shared" si="87"/>
        <v/>
      </c>
    </row>
    <row r="228" spans="36:45">
      <c r="AJ228" t="str">
        <f t="shared" si="79"/>
        <v/>
      </c>
      <c r="AK228" t="str">
        <f t="shared" si="80"/>
        <v/>
      </c>
      <c r="AL228" t="str">
        <f t="shared" si="81"/>
        <v/>
      </c>
      <c r="AM228" t="str">
        <f t="shared" si="82"/>
        <v/>
      </c>
      <c r="AN228" t="str">
        <f t="shared" si="83"/>
        <v/>
      </c>
      <c r="AO228" t="str">
        <f t="shared" si="84"/>
        <v/>
      </c>
      <c r="AP228" t="str">
        <f t="shared" si="85"/>
        <v/>
      </c>
      <c r="AQ228" t="e">
        <f>IF(#REF!="○","全男１１０ｍＨ．","")</f>
        <v>#REF!</v>
      </c>
      <c r="AR228" t="str">
        <f t="shared" si="86"/>
        <v/>
      </c>
      <c r="AS228" t="str">
        <f t="shared" si="87"/>
        <v/>
      </c>
    </row>
    <row r="229" spans="36:45">
      <c r="AJ229" t="str">
        <f t="shared" si="79"/>
        <v/>
      </c>
      <c r="AK229" t="str">
        <f t="shared" si="80"/>
        <v/>
      </c>
      <c r="AL229" t="str">
        <f t="shared" si="81"/>
        <v/>
      </c>
      <c r="AM229" t="str">
        <f t="shared" si="82"/>
        <v/>
      </c>
      <c r="AN229" t="str">
        <f t="shared" si="83"/>
        <v/>
      </c>
      <c r="AO229" t="str">
        <f t="shared" si="84"/>
        <v/>
      </c>
      <c r="AP229" t="str">
        <f t="shared" si="85"/>
        <v/>
      </c>
      <c r="AQ229" t="e">
        <f>IF(#REF!="○","全男１１０ｍＨ．","")</f>
        <v>#REF!</v>
      </c>
      <c r="AR229" t="str">
        <f t="shared" si="86"/>
        <v/>
      </c>
      <c r="AS229" t="str">
        <f t="shared" si="87"/>
        <v/>
      </c>
    </row>
    <row r="230" spans="36:45">
      <c r="AJ230" t="str">
        <f t="shared" si="79"/>
        <v/>
      </c>
      <c r="AK230" t="str">
        <f t="shared" si="80"/>
        <v/>
      </c>
      <c r="AL230" t="str">
        <f t="shared" si="81"/>
        <v/>
      </c>
      <c r="AM230" t="str">
        <f t="shared" si="82"/>
        <v/>
      </c>
      <c r="AN230" t="str">
        <f t="shared" si="83"/>
        <v/>
      </c>
      <c r="AO230" t="str">
        <f t="shared" si="84"/>
        <v/>
      </c>
      <c r="AP230" t="str">
        <f t="shared" si="85"/>
        <v/>
      </c>
      <c r="AQ230" t="e">
        <f>IF(#REF!="○","全男１１０ｍＨ．","")</f>
        <v>#REF!</v>
      </c>
      <c r="AR230" t="str">
        <f t="shared" si="86"/>
        <v/>
      </c>
      <c r="AS230" t="str">
        <f t="shared" si="87"/>
        <v/>
      </c>
    </row>
    <row r="231" spans="36:45">
      <c r="AJ231" t="str">
        <f t="shared" si="79"/>
        <v/>
      </c>
      <c r="AK231" t="str">
        <f t="shared" si="80"/>
        <v/>
      </c>
      <c r="AL231" t="str">
        <f t="shared" si="81"/>
        <v/>
      </c>
      <c r="AM231" t="str">
        <f t="shared" si="82"/>
        <v/>
      </c>
      <c r="AN231" t="str">
        <f t="shared" si="83"/>
        <v/>
      </c>
      <c r="AO231" t="str">
        <f t="shared" si="84"/>
        <v/>
      </c>
      <c r="AP231" t="str">
        <f t="shared" si="85"/>
        <v/>
      </c>
      <c r="AQ231" t="e">
        <f>IF(#REF!="○","全男１１０ｍＨ．","")</f>
        <v>#REF!</v>
      </c>
      <c r="AR231" t="str">
        <f t="shared" si="86"/>
        <v/>
      </c>
      <c r="AS231" t="str">
        <f t="shared" si="87"/>
        <v/>
      </c>
    </row>
    <row r="232" spans="36:45">
      <c r="AJ232" t="str">
        <f t="shared" si="79"/>
        <v/>
      </c>
      <c r="AK232" t="str">
        <f t="shared" si="80"/>
        <v/>
      </c>
      <c r="AL232" t="str">
        <f t="shared" si="81"/>
        <v/>
      </c>
      <c r="AM232" t="str">
        <f t="shared" si="82"/>
        <v/>
      </c>
      <c r="AN232" t="str">
        <f t="shared" si="83"/>
        <v/>
      </c>
      <c r="AO232" t="str">
        <f t="shared" si="84"/>
        <v/>
      </c>
      <c r="AP232" t="str">
        <f t="shared" si="85"/>
        <v/>
      </c>
      <c r="AQ232" t="e">
        <f>IF(#REF!="○","全男１１０ｍＨ．","")</f>
        <v>#REF!</v>
      </c>
      <c r="AR232" t="str">
        <f t="shared" si="86"/>
        <v/>
      </c>
      <c r="AS232" t="str">
        <f t="shared" si="87"/>
        <v/>
      </c>
    </row>
    <row r="233" spans="36:45">
      <c r="AJ233" t="str">
        <f t="shared" si="79"/>
        <v/>
      </c>
      <c r="AK233" t="str">
        <f t="shared" si="80"/>
        <v/>
      </c>
      <c r="AL233" t="str">
        <f t="shared" si="81"/>
        <v/>
      </c>
      <c r="AM233" t="str">
        <f t="shared" si="82"/>
        <v/>
      </c>
      <c r="AN233" t="str">
        <f t="shared" si="83"/>
        <v/>
      </c>
      <c r="AO233" t="str">
        <f t="shared" si="84"/>
        <v/>
      </c>
      <c r="AP233" t="str">
        <f t="shared" si="85"/>
        <v/>
      </c>
      <c r="AQ233" t="e">
        <f>IF(#REF!="○","全男１１０ｍＨ．","")</f>
        <v>#REF!</v>
      </c>
      <c r="AR233" t="str">
        <f t="shared" si="86"/>
        <v/>
      </c>
      <c r="AS233" t="str">
        <f t="shared" si="87"/>
        <v/>
      </c>
    </row>
    <row r="234" spans="36:45">
      <c r="AJ234" t="str">
        <f t="shared" si="79"/>
        <v/>
      </c>
      <c r="AK234" t="str">
        <f t="shared" si="80"/>
        <v/>
      </c>
      <c r="AL234" t="str">
        <f t="shared" si="81"/>
        <v/>
      </c>
      <c r="AM234" t="str">
        <f t="shared" si="82"/>
        <v/>
      </c>
      <c r="AN234" t="str">
        <f t="shared" si="83"/>
        <v/>
      </c>
      <c r="AO234" t="str">
        <f t="shared" si="84"/>
        <v/>
      </c>
      <c r="AP234" t="str">
        <f t="shared" si="85"/>
        <v/>
      </c>
      <c r="AQ234" t="e">
        <f>IF(#REF!="○","全男１１０ｍＨ．","")</f>
        <v>#REF!</v>
      </c>
      <c r="AR234" t="str">
        <f t="shared" si="86"/>
        <v/>
      </c>
      <c r="AS234" t="str">
        <f t="shared" si="87"/>
        <v/>
      </c>
    </row>
    <row r="235" spans="36:45">
      <c r="AJ235" t="str">
        <f t="shared" si="79"/>
        <v/>
      </c>
      <c r="AK235" t="str">
        <f t="shared" si="80"/>
        <v/>
      </c>
      <c r="AL235" t="str">
        <f t="shared" si="81"/>
        <v/>
      </c>
      <c r="AM235" t="str">
        <f t="shared" si="82"/>
        <v/>
      </c>
      <c r="AN235" t="str">
        <f t="shared" si="83"/>
        <v/>
      </c>
      <c r="AO235" t="str">
        <f t="shared" si="84"/>
        <v/>
      </c>
      <c r="AP235" t="str">
        <f t="shared" si="85"/>
        <v/>
      </c>
      <c r="AQ235" t="e">
        <f>IF(#REF!="○","全男１１０ｍＨ．","")</f>
        <v>#REF!</v>
      </c>
      <c r="AR235" t="str">
        <f t="shared" si="86"/>
        <v/>
      </c>
      <c r="AS235" t="str">
        <f t="shared" si="87"/>
        <v/>
      </c>
    </row>
    <row r="236" spans="36:45">
      <c r="AJ236" t="str">
        <f t="shared" si="79"/>
        <v/>
      </c>
      <c r="AK236" t="str">
        <f t="shared" si="80"/>
        <v/>
      </c>
      <c r="AL236" t="str">
        <f t="shared" si="81"/>
        <v/>
      </c>
      <c r="AM236" t="str">
        <f t="shared" si="82"/>
        <v/>
      </c>
      <c r="AN236" t="str">
        <f t="shared" si="83"/>
        <v/>
      </c>
      <c r="AO236" t="str">
        <f t="shared" si="84"/>
        <v/>
      </c>
      <c r="AP236" t="str">
        <f t="shared" si="85"/>
        <v/>
      </c>
      <c r="AQ236" t="e">
        <f>IF(#REF!="○","全男１１０ｍＨ．","")</f>
        <v>#REF!</v>
      </c>
      <c r="AR236" t="str">
        <f t="shared" si="86"/>
        <v/>
      </c>
      <c r="AS236" t="str">
        <f t="shared" si="87"/>
        <v/>
      </c>
    </row>
    <row r="237" spans="36:45">
      <c r="AJ237" t="str">
        <f t="shared" si="79"/>
        <v/>
      </c>
      <c r="AK237" t="str">
        <f t="shared" si="80"/>
        <v/>
      </c>
      <c r="AL237" t="str">
        <f t="shared" si="81"/>
        <v/>
      </c>
      <c r="AM237" t="str">
        <f t="shared" si="82"/>
        <v/>
      </c>
      <c r="AN237" t="str">
        <f t="shared" si="83"/>
        <v/>
      </c>
      <c r="AO237" t="str">
        <f t="shared" si="84"/>
        <v/>
      </c>
      <c r="AP237" t="str">
        <f t="shared" si="85"/>
        <v/>
      </c>
      <c r="AQ237" t="e">
        <f>IF(#REF!="○","全男１１０ｍＨ．","")</f>
        <v>#REF!</v>
      </c>
      <c r="AR237" t="str">
        <f t="shared" si="86"/>
        <v/>
      </c>
      <c r="AS237" t="str">
        <f t="shared" si="87"/>
        <v/>
      </c>
    </row>
    <row r="238" spans="36:45">
      <c r="AJ238" t="str">
        <f t="shared" si="79"/>
        <v/>
      </c>
      <c r="AK238" t="str">
        <f t="shared" si="80"/>
        <v/>
      </c>
      <c r="AL238" t="str">
        <f t="shared" si="81"/>
        <v/>
      </c>
      <c r="AM238" t="str">
        <f t="shared" si="82"/>
        <v/>
      </c>
      <c r="AN238" t="str">
        <f t="shared" si="83"/>
        <v/>
      </c>
      <c r="AO238" t="str">
        <f t="shared" si="84"/>
        <v/>
      </c>
      <c r="AP238" t="str">
        <f t="shared" si="85"/>
        <v/>
      </c>
      <c r="AQ238" t="e">
        <f>IF(#REF!="○","全男１１０ｍＨ．","")</f>
        <v>#REF!</v>
      </c>
      <c r="AR238" t="str">
        <f t="shared" si="86"/>
        <v/>
      </c>
      <c r="AS238" t="str">
        <f t="shared" si="87"/>
        <v/>
      </c>
    </row>
    <row r="239" spans="36:45">
      <c r="AJ239" t="str">
        <f t="shared" si="79"/>
        <v/>
      </c>
      <c r="AK239" t="str">
        <f t="shared" si="80"/>
        <v/>
      </c>
      <c r="AL239" t="str">
        <f t="shared" si="81"/>
        <v/>
      </c>
      <c r="AM239" t="str">
        <f t="shared" si="82"/>
        <v/>
      </c>
      <c r="AN239" t="str">
        <f t="shared" si="83"/>
        <v/>
      </c>
      <c r="AO239" t="str">
        <f t="shared" si="84"/>
        <v/>
      </c>
      <c r="AP239" t="str">
        <f t="shared" si="85"/>
        <v/>
      </c>
      <c r="AQ239" t="e">
        <f>IF(#REF!="○","全男１１０ｍＨ．","")</f>
        <v>#REF!</v>
      </c>
      <c r="AR239" t="str">
        <f t="shared" si="86"/>
        <v/>
      </c>
      <c r="AS239" t="str">
        <f t="shared" si="87"/>
        <v/>
      </c>
    </row>
    <row r="240" spans="36:45">
      <c r="AJ240" t="str">
        <f t="shared" si="79"/>
        <v/>
      </c>
      <c r="AK240" t="str">
        <f t="shared" si="80"/>
        <v/>
      </c>
      <c r="AL240" t="str">
        <f t="shared" si="81"/>
        <v/>
      </c>
      <c r="AM240" t="str">
        <f t="shared" si="82"/>
        <v/>
      </c>
      <c r="AN240" t="str">
        <f t="shared" si="83"/>
        <v/>
      </c>
      <c r="AO240" t="str">
        <f t="shared" si="84"/>
        <v/>
      </c>
      <c r="AP240" t="str">
        <f t="shared" si="85"/>
        <v/>
      </c>
      <c r="AQ240" t="e">
        <f>IF(#REF!="○","全男１１０ｍＨ．","")</f>
        <v>#REF!</v>
      </c>
      <c r="AR240" t="str">
        <f t="shared" si="86"/>
        <v/>
      </c>
      <c r="AS240" t="str">
        <f t="shared" si="87"/>
        <v/>
      </c>
    </row>
    <row r="241" spans="36:45">
      <c r="AJ241" t="str">
        <f t="shared" ref="AJ241:AJ272" si="88">IF(H241="○","１男１００ｍ．","")</f>
        <v/>
      </c>
      <c r="AK241" t="str">
        <f t="shared" ref="AK241:AK272" si="89">IF(J241="○","２男１００ｍ．","")</f>
        <v/>
      </c>
      <c r="AL241" t="str">
        <f t="shared" ref="AL241:AL272" si="90">IF(L241="○","３男１００ｍ．","")</f>
        <v/>
      </c>
      <c r="AM241" t="str">
        <f t="shared" ref="AM241:AM272" si="91">IF(N241="○","全男２００ｍ．","")</f>
        <v/>
      </c>
      <c r="AN241" t="str">
        <f t="shared" ref="AN241:AN272" si="92">IF(P241="○","全男４００ｍ．","")</f>
        <v/>
      </c>
      <c r="AO241" t="str">
        <f t="shared" ref="AO241:AO272" si="93">IF(R241="○","全８００ｍ．","")</f>
        <v/>
      </c>
      <c r="AP241" t="str">
        <f t="shared" ref="AP241:AP272" si="94">IF(T241="○","全男１５００ｍ．","")</f>
        <v/>
      </c>
      <c r="AQ241" t="e">
        <f>IF(#REF!="○","全男１１０ｍＨ．","")</f>
        <v>#REF!</v>
      </c>
      <c r="AR241" t="str">
        <f t="shared" si="86"/>
        <v/>
      </c>
      <c r="AS241" t="str">
        <f t="shared" si="87"/>
        <v/>
      </c>
    </row>
    <row r="242" spans="36:45">
      <c r="AJ242" t="str">
        <f t="shared" si="88"/>
        <v/>
      </c>
      <c r="AK242" t="str">
        <f t="shared" si="89"/>
        <v/>
      </c>
      <c r="AL242" t="str">
        <f t="shared" si="90"/>
        <v/>
      </c>
      <c r="AM242" t="str">
        <f t="shared" si="91"/>
        <v/>
      </c>
      <c r="AN242" t="str">
        <f t="shared" si="92"/>
        <v/>
      </c>
      <c r="AO242" t="str">
        <f t="shared" si="93"/>
        <v/>
      </c>
      <c r="AP242" t="str">
        <f t="shared" si="94"/>
        <v/>
      </c>
      <c r="AQ242" t="e">
        <f>IF(#REF!="○","全男１１０ｍＨ．","")</f>
        <v>#REF!</v>
      </c>
      <c r="AR242" t="str">
        <f t="shared" si="86"/>
        <v/>
      </c>
      <c r="AS242" t="str">
        <f t="shared" si="87"/>
        <v/>
      </c>
    </row>
    <row r="243" spans="36:45">
      <c r="AJ243" t="str">
        <f t="shared" si="88"/>
        <v/>
      </c>
      <c r="AK243" t="str">
        <f t="shared" si="89"/>
        <v/>
      </c>
      <c r="AL243" t="str">
        <f t="shared" si="90"/>
        <v/>
      </c>
      <c r="AM243" t="str">
        <f t="shared" si="91"/>
        <v/>
      </c>
      <c r="AN243" t="str">
        <f t="shared" si="92"/>
        <v/>
      </c>
      <c r="AO243" t="str">
        <f t="shared" si="93"/>
        <v/>
      </c>
      <c r="AP243" t="str">
        <f t="shared" si="94"/>
        <v/>
      </c>
      <c r="AQ243" t="e">
        <f>IF(#REF!="○","全男１１０ｍＨ．","")</f>
        <v>#REF!</v>
      </c>
      <c r="AR243" t="str">
        <f t="shared" si="86"/>
        <v/>
      </c>
      <c r="AS243" t="str">
        <f t="shared" si="87"/>
        <v/>
      </c>
    </row>
    <row r="244" spans="36:45">
      <c r="AJ244" t="str">
        <f t="shared" si="88"/>
        <v/>
      </c>
      <c r="AK244" t="str">
        <f t="shared" si="89"/>
        <v/>
      </c>
      <c r="AL244" t="str">
        <f t="shared" si="90"/>
        <v/>
      </c>
      <c r="AM244" t="str">
        <f t="shared" si="91"/>
        <v/>
      </c>
      <c r="AN244" t="str">
        <f t="shared" si="92"/>
        <v/>
      </c>
      <c r="AO244" t="str">
        <f t="shared" si="93"/>
        <v/>
      </c>
      <c r="AP244" t="str">
        <f t="shared" si="94"/>
        <v/>
      </c>
      <c r="AQ244" t="e">
        <f>IF(#REF!="○","全男１１０ｍＨ．","")</f>
        <v>#REF!</v>
      </c>
      <c r="AR244" t="str">
        <f t="shared" si="86"/>
        <v/>
      </c>
      <c r="AS244" t="str">
        <f t="shared" si="87"/>
        <v/>
      </c>
    </row>
    <row r="245" spans="36:45">
      <c r="AJ245" t="str">
        <f t="shared" si="88"/>
        <v/>
      </c>
      <c r="AK245" t="str">
        <f t="shared" si="89"/>
        <v/>
      </c>
      <c r="AL245" t="str">
        <f t="shared" si="90"/>
        <v/>
      </c>
      <c r="AM245" t="str">
        <f t="shared" si="91"/>
        <v/>
      </c>
      <c r="AN245" t="str">
        <f t="shared" si="92"/>
        <v/>
      </c>
      <c r="AO245" t="str">
        <f t="shared" si="93"/>
        <v/>
      </c>
      <c r="AP245" t="str">
        <f t="shared" si="94"/>
        <v/>
      </c>
      <c r="AQ245" t="e">
        <f>IF(#REF!="○","全男１１０ｍＨ．","")</f>
        <v>#REF!</v>
      </c>
      <c r="AR245" t="str">
        <f t="shared" si="86"/>
        <v/>
      </c>
      <c r="AS245" t="str">
        <f t="shared" si="87"/>
        <v/>
      </c>
    </row>
    <row r="246" spans="36:45">
      <c r="AJ246" t="str">
        <f t="shared" si="88"/>
        <v/>
      </c>
      <c r="AK246" t="str">
        <f t="shared" si="89"/>
        <v/>
      </c>
      <c r="AL246" t="str">
        <f t="shared" si="90"/>
        <v/>
      </c>
      <c r="AM246" t="str">
        <f t="shared" si="91"/>
        <v/>
      </c>
      <c r="AN246" t="str">
        <f t="shared" si="92"/>
        <v/>
      </c>
      <c r="AO246" t="str">
        <f t="shared" si="93"/>
        <v/>
      </c>
      <c r="AP246" t="str">
        <f t="shared" si="94"/>
        <v/>
      </c>
      <c r="AQ246" t="e">
        <f>IF(#REF!="○","全男１１０ｍＨ．","")</f>
        <v>#REF!</v>
      </c>
      <c r="AR246" t="str">
        <f t="shared" si="86"/>
        <v/>
      </c>
      <c r="AS246" t="str">
        <f t="shared" si="87"/>
        <v/>
      </c>
    </row>
    <row r="247" spans="36:45">
      <c r="AJ247" t="str">
        <f t="shared" si="88"/>
        <v/>
      </c>
      <c r="AK247" t="str">
        <f t="shared" si="89"/>
        <v/>
      </c>
      <c r="AL247" t="str">
        <f t="shared" si="90"/>
        <v/>
      </c>
      <c r="AM247" t="str">
        <f t="shared" si="91"/>
        <v/>
      </c>
      <c r="AN247" t="str">
        <f t="shared" si="92"/>
        <v/>
      </c>
      <c r="AO247" t="str">
        <f t="shared" si="93"/>
        <v/>
      </c>
      <c r="AP247" t="str">
        <f t="shared" si="94"/>
        <v/>
      </c>
      <c r="AQ247" t="e">
        <f>IF(#REF!="○","全男１１０ｍＨ．","")</f>
        <v>#REF!</v>
      </c>
      <c r="AR247" t="str">
        <f t="shared" si="86"/>
        <v/>
      </c>
      <c r="AS247" t="str">
        <f t="shared" si="87"/>
        <v/>
      </c>
    </row>
    <row r="248" spans="36:45">
      <c r="AJ248" t="str">
        <f t="shared" si="88"/>
        <v/>
      </c>
      <c r="AK248" t="str">
        <f t="shared" si="89"/>
        <v/>
      </c>
      <c r="AL248" t="str">
        <f t="shared" si="90"/>
        <v/>
      </c>
      <c r="AM248" t="str">
        <f t="shared" si="91"/>
        <v/>
      </c>
      <c r="AN248" t="str">
        <f t="shared" si="92"/>
        <v/>
      </c>
      <c r="AO248" t="str">
        <f t="shared" si="93"/>
        <v/>
      </c>
      <c r="AP248" t="str">
        <f t="shared" si="94"/>
        <v/>
      </c>
      <c r="AQ248" t="e">
        <f>IF(#REF!="○","全男１１０ｍＨ．","")</f>
        <v>#REF!</v>
      </c>
      <c r="AR248" t="str">
        <f t="shared" si="86"/>
        <v/>
      </c>
      <c r="AS248" t="str">
        <f t="shared" si="87"/>
        <v/>
      </c>
    </row>
    <row r="249" spans="36:45">
      <c r="AJ249" t="str">
        <f t="shared" si="88"/>
        <v/>
      </c>
      <c r="AK249" t="str">
        <f t="shared" si="89"/>
        <v/>
      </c>
      <c r="AL249" t="str">
        <f t="shared" si="90"/>
        <v/>
      </c>
      <c r="AM249" t="str">
        <f t="shared" si="91"/>
        <v/>
      </c>
      <c r="AN249" t="str">
        <f t="shared" si="92"/>
        <v/>
      </c>
      <c r="AO249" t="str">
        <f t="shared" si="93"/>
        <v/>
      </c>
      <c r="AP249" t="str">
        <f t="shared" si="94"/>
        <v/>
      </c>
      <c r="AQ249" t="e">
        <f>IF(#REF!="○","全男１１０ｍＨ．","")</f>
        <v>#REF!</v>
      </c>
      <c r="AR249" t="str">
        <f t="shared" si="86"/>
        <v/>
      </c>
      <c r="AS249" t="str">
        <f t="shared" si="87"/>
        <v/>
      </c>
    </row>
    <row r="250" spans="36:45">
      <c r="AJ250" t="str">
        <f t="shared" si="88"/>
        <v/>
      </c>
      <c r="AK250" t="str">
        <f t="shared" si="89"/>
        <v/>
      </c>
      <c r="AL250" t="str">
        <f t="shared" si="90"/>
        <v/>
      </c>
      <c r="AM250" t="str">
        <f t="shared" si="91"/>
        <v/>
      </c>
      <c r="AN250" t="str">
        <f t="shared" si="92"/>
        <v/>
      </c>
      <c r="AO250" t="str">
        <f t="shared" si="93"/>
        <v/>
      </c>
      <c r="AP250" t="str">
        <f t="shared" si="94"/>
        <v/>
      </c>
      <c r="AQ250" t="e">
        <f>IF(#REF!="○","全男１１０ｍＨ．","")</f>
        <v>#REF!</v>
      </c>
      <c r="AR250" t="str">
        <f t="shared" si="86"/>
        <v/>
      </c>
      <c r="AS250" t="str">
        <f t="shared" si="87"/>
        <v/>
      </c>
    </row>
    <row r="251" spans="36:45">
      <c r="AJ251" t="str">
        <f t="shared" si="88"/>
        <v/>
      </c>
      <c r="AK251" t="str">
        <f t="shared" si="89"/>
        <v/>
      </c>
      <c r="AL251" t="str">
        <f t="shared" si="90"/>
        <v/>
      </c>
      <c r="AM251" t="str">
        <f t="shared" si="91"/>
        <v/>
      </c>
      <c r="AN251" t="str">
        <f t="shared" si="92"/>
        <v/>
      </c>
      <c r="AO251" t="str">
        <f t="shared" si="93"/>
        <v/>
      </c>
      <c r="AP251" t="str">
        <f t="shared" si="94"/>
        <v/>
      </c>
      <c r="AQ251" t="e">
        <f>IF(#REF!="○","全男１１０ｍＨ．","")</f>
        <v>#REF!</v>
      </c>
      <c r="AR251" t="str">
        <f t="shared" si="86"/>
        <v/>
      </c>
      <c r="AS251" t="str">
        <f t="shared" si="87"/>
        <v/>
      </c>
    </row>
    <row r="252" spans="36:45">
      <c r="AJ252" t="str">
        <f t="shared" si="88"/>
        <v/>
      </c>
      <c r="AK252" t="str">
        <f t="shared" si="89"/>
        <v/>
      </c>
      <c r="AL252" t="str">
        <f t="shared" si="90"/>
        <v/>
      </c>
      <c r="AM252" t="str">
        <f t="shared" si="91"/>
        <v/>
      </c>
      <c r="AN252" t="str">
        <f t="shared" si="92"/>
        <v/>
      </c>
      <c r="AO252" t="str">
        <f t="shared" si="93"/>
        <v/>
      </c>
      <c r="AP252" t="str">
        <f t="shared" si="94"/>
        <v/>
      </c>
      <c r="AQ252" t="e">
        <f>IF(#REF!="○","全男１１０ｍＨ．","")</f>
        <v>#REF!</v>
      </c>
      <c r="AR252" t="str">
        <f t="shared" si="86"/>
        <v/>
      </c>
      <c r="AS252" t="str">
        <f t="shared" si="87"/>
        <v/>
      </c>
    </row>
    <row r="253" spans="36:45">
      <c r="AJ253" t="str">
        <f t="shared" si="88"/>
        <v/>
      </c>
      <c r="AK253" t="str">
        <f t="shared" si="89"/>
        <v/>
      </c>
      <c r="AL253" t="str">
        <f t="shared" si="90"/>
        <v/>
      </c>
      <c r="AM253" t="str">
        <f t="shared" si="91"/>
        <v/>
      </c>
      <c r="AN253" t="str">
        <f t="shared" si="92"/>
        <v/>
      </c>
      <c r="AO253" t="str">
        <f t="shared" si="93"/>
        <v/>
      </c>
      <c r="AP253" t="str">
        <f t="shared" si="94"/>
        <v/>
      </c>
      <c r="AQ253" t="e">
        <f>IF(#REF!="○","全男１１０ｍＨ．","")</f>
        <v>#REF!</v>
      </c>
      <c r="AR253" t="str">
        <f t="shared" si="86"/>
        <v/>
      </c>
      <c r="AS253" t="str">
        <f t="shared" si="87"/>
        <v/>
      </c>
    </row>
    <row r="254" spans="36:45">
      <c r="AJ254" t="str">
        <f t="shared" si="88"/>
        <v/>
      </c>
      <c r="AK254" t="str">
        <f t="shared" si="89"/>
        <v/>
      </c>
      <c r="AL254" t="str">
        <f t="shared" si="90"/>
        <v/>
      </c>
      <c r="AM254" t="str">
        <f t="shared" si="91"/>
        <v/>
      </c>
      <c r="AN254" t="str">
        <f t="shared" si="92"/>
        <v/>
      </c>
      <c r="AO254" t="str">
        <f t="shared" si="93"/>
        <v/>
      </c>
      <c r="AP254" t="str">
        <f t="shared" si="94"/>
        <v/>
      </c>
      <c r="AQ254" t="e">
        <f>IF(#REF!="○","全男１１０ｍＨ．","")</f>
        <v>#REF!</v>
      </c>
      <c r="AR254" t="str">
        <f t="shared" si="86"/>
        <v/>
      </c>
      <c r="AS254" t="str">
        <f t="shared" si="87"/>
        <v/>
      </c>
    </row>
    <row r="255" spans="36:45">
      <c r="AJ255" t="str">
        <f t="shared" si="88"/>
        <v/>
      </c>
      <c r="AK255" t="str">
        <f t="shared" si="89"/>
        <v/>
      </c>
      <c r="AL255" t="str">
        <f t="shared" si="90"/>
        <v/>
      </c>
      <c r="AM255" t="str">
        <f t="shared" si="91"/>
        <v/>
      </c>
      <c r="AN255" t="str">
        <f t="shared" si="92"/>
        <v/>
      </c>
      <c r="AO255" t="str">
        <f t="shared" si="93"/>
        <v/>
      </c>
      <c r="AP255" t="str">
        <f t="shared" si="94"/>
        <v/>
      </c>
      <c r="AQ255" t="e">
        <f>IF(#REF!="○","全男１１０ｍＨ．","")</f>
        <v>#REF!</v>
      </c>
      <c r="AR255" t="str">
        <f t="shared" si="86"/>
        <v/>
      </c>
      <c r="AS255" t="str">
        <f t="shared" si="87"/>
        <v/>
      </c>
    </row>
    <row r="256" spans="36:45">
      <c r="AJ256" t="str">
        <f t="shared" si="88"/>
        <v/>
      </c>
      <c r="AK256" t="str">
        <f t="shared" si="89"/>
        <v/>
      </c>
      <c r="AL256" t="str">
        <f t="shared" si="90"/>
        <v/>
      </c>
      <c r="AM256" t="str">
        <f t="shared" si="91"/>
        <v/>
      </c>
      <c r="AN256" t="str">
        <f t="shared" si="92"/>
        <v/>
      </c>
      <c r="AO256" t="str">
        <f t="shared" si="93"/>
        <v/>
      </c>
      <c r="AP256" t="str">
        <f t="shared" si="94"/>
        <v/>
      </c>
      <c r="AQ256" t="e">
        <f>IF(#REF!="○","全男１１０ｍＨ．","")</f>
        <v>#REF!</v>
      </c>
      <c r="AR256" t="str">
        <f t="shared" si="86"/>
        <v/>
      </c>
      <c r="AS256" t="str">
        <f t="shared" si="87"/>
        <v/>
      </c>
    </row>
    <row r="257" spans="36:45">
      <c r="AJ257" t="str">
        <f t="shared" si="88"/>
        <v/>
      </c>
      <c r="AK257" t="str">
        <f t="shared" si="89"/>
        <v/>
      </c>
      <c r="AL257" t="str">
        <f t="shared" si="90"/>
        <v/>
      </c>
      <c r="AM257" t="str">
        <f t="shared" si="91"/>
        <v/>
      </c>
      <c r="AN257" t="str">
        <f t="shared" si="92"/>
        <v/>
      </c>
      <c r="AO257" t="str">
        <f t="shared" si="93"/>
        <v/>
      </c>
      <c r="AP257" t="str">
        <f t="shared" si="94"/>
        <v/>
      </c>
      <c r="AQ257" t="e">
        <f>IF(#REF!="○","全男１１０ｍＨ．","")</f>
        <v>#REF!</v>
      </c>
      <c r="AR257" t="str">
        <f t="shared" si="86"/>
        <v/>
      </c>
      <c r="AS257" t="str">
        <f t="shared" si="87"/>
        <v/>
      </c>
    </row>
    <row r="258" spans="36:45">
      <c r="AJ258" t="str">
        <f t="shared" si="88"/>
        <v/>
      </c>
      <c r="AK258" t="str">
        <f t="shared" si="89"/>
        <v/>
      </c>
      <c r="AL258" t="str">
        <f t="shared" si="90"/>
        <v/>
      </c>
      <c r="AM258" t="str">
        <f t="shared" si="91"/>
        <v/>
      </c>
      <c r="AN258" t="str">
        <f t="shared" si="92"/>
        <v/>
      </c>
      <c r="AO258" t="str">
        <f t="shared" si="93"/>
        <v/>
      </c>
      <c r="AP258" t="str">
        <f t="shared" si="94"/>
        <v/>
      </c>
      <c r="AQ258" t="e">
        <f>IF(#REF!="○","全男１１０ｍＨ．","")</f>
        <v>#REF!</v>
      </c>
      <c r="AR258" t="str">
        <f t="shared" si="86"/>
        <v/>
      </c>
      <c r="AS258" t="str">
        <f t="shared" si="87"/>
        <v/>
      </c>
    </row>
    <row r="259" spans="36:45">
      <c r="AJ259" t="str">
        <f t="shared" si="88"/>
        <v/>
      </c>
      <c r="AK259" t="str">
        <f t="shared" si="89"/>
        <v/>
      </c>
      <c r="AL259" t="str">
        <f t="shared" si="90"/>
        <v/>
      </c>
      <c r="AM259" t="str">
        <f t="shared" si="91"/>
        <v/>
      </c>
      <c r="AN259" t="str">
        <f t="shared" si="92"/>
        <v/>
      </c>
      <c r="AO259" t="str">
        <f t="shared" si="93"/>
        <v/>
      </c>
      <c r="AP259" t="str">
        <f t="shared" si="94"/>
        <v/>
      </c>
      <c r="AQ259" t="e">
        <f>IF(#REF!="○","全男１１０ｍＨ．","")</f>
        <v>#REF!</v>
      </c>
      <c r="AR259" t="str">
        <f t="shared" si="86"/>
        <v/>
      </c>
      <c r="AS259" t="str">
        <f t="shared" si="87"/>
        <v/>
      </c>
    </row>
    <row r="260" spans="36:45">
      <c r="AJ260" t="str">
        <f t="shared" si="88"/>
        <v/>
      </c>
      <c r="AK260" t="str">
        <f t="shared" si="89"/>
        <v/>
      </c>
      <c r="AL260" t="str">
        <f t="shared" si="90"/>
        <v/>
      </c>
      <c r="AM260" t="str">
        <f t="shared" si="91"/>
        <v/>
      </c>
      <c r="AN260" t="str">
        <f t="shared" si="92"/>
        <v/>
      </c>
      <c r="AO260" t="str">
        <f t="shared" si="93"/>
        <v/>
      </c>
      <c r="AP260" t="str">
        <f t="shared" si="94"/>
        <v/>
      </c>
      <c r="AQ260" t="e">
        <f>IF(#REF!="○","全男１１０ｍＨ．","")</f>
        <v>#REF!</v>
      </c>
      <c r="AR260" t="str">
        <f t="shared" si="86"/>
        <v/>
      </c>
      <c r="AS260" t="str">
        <f t="shared" si="87"/>
        <v/>
      </c>
    </row>
    <row r="261" spans="36:45">
      <c r="AJ261" t="str">
        <f t="shared" si="88"/>
        <v/>
      </c>
      <c r="AK261" t="str">
        <f t="shared" si="89"/>
        <v/>
      </c>
      <c r="AL261" t="str">
        <f t="shared" si="90"/>
        <v/>
      </c>
      <c r="AM261" t="str">
        <f t="shared" si="91"/>
        <v/>
      </c>
      <c r="AN261" t="str">
        <f t="shared" si="92"/>
        <v/>
      </c>
      <c r="AO261" t="str">
        <f t="shared" si="93"/>
        <v/>
      </c>
      <c r="AP261" t="str">
        <f t="shared" si="94"/>
        <v/>
      </c>
      <c r="AQ261" t="e">
        <f>IF(#REF!="○","全男１１０ｍＨ．","")</f>
        <v>#REF!</v>
      </c>
      <c r="AR261" t="str">
        <f t="shared" si="86"/>
        <v/>
      </c>
      <c r="AS261" t="str">
        <f t="shared" si="87"/>
        <v/>
      </c>
    </row>
    <row r="262" spans="36:45">
      <c r="AJ262" t="str">
        <f t="shared" si="88"/>
        <v/>
      </c>
      <c r="AK262" t="str">
        <f t="shared" si="89"/>
        <v/>
      </c>
      <c r="AL262" t="str">
        <f t="shared" si="90"/>
        <v/>
      </c>
      <c r="AM262" t="str">
        <f t="shared" si="91"/>
        <v/>
      </c>
      <c r="AN262" t="str">
        <f t="shared" si="92"/>
        <v/>
      </c>
      <c r="AO262" t="str">
        <f t="shared" si="93"/>
        <v/>
      </c>
      <c r="AP262" t="str">
        <f t="shared" si="94"/>
        <v/>
      </c>
      <c r="AQ262" t="e">
        <f>IF(#REF!="○","全男１１０ｍＨ．","")</f>
        <v>#REF!</v>
      </c>
      <c r="AR262" t="str">
        <f t="shared" si="86"/>
        <v/>
      </c>
      <c r="AS262" t="str">
        <f t="shared" si="87"/>
        <v/>
      </c>
    </row>
    <row r="263" spans="36:45">
      <c r="AJ263" t="str">
        <f t="shared" si="88"/>
        <v/>
      </c>
      <c r="AK263" t="str">
        <f t="shared" si="89"/>
        <v/>
      </c>
      <c r="AL263" t="str">
        <f t="shared" si="90"/>
        <v/>
      </c>
      <c r="AM263" t="str">
        <f t="shared" si="91"/>
        <v/>
      </c>
      <c r="AN263" t="str">
        <f t="shared" si="92"/>
        <v/>
      </c>
      <c r="AO263" t="str">
        <f t="shared" si="93"/>
        <v/>
      </c>
      <c r="AP263" t="str">
        <f t="shared" si="94"/>
        <v/>
      </c>
      <c r="AQ263" t="e">
        <f>IF(#REF!="○","全男１１０ｍＨ．","")</f>
        <v>#REF!</v>
      </c>
      <c r="AR263" t="str">
        <f t="shared" si="86"/>
        <v/>
      </c>
      <c r="AS263" t="str">
        <f t="shared" si="87"/>
        <v/>
      </c>
    </row>
    <row r="264" spans="36:45">
      <c r="AJ264" t="str">
        <f t="shared" si="88"/>
        <v/>
      </c>
      <c r="AK264" t="str">
        <f t="shared" si="89"/>
        <v/>
      </c>
      <c r="AL264" t="str">
        <f t="shared" si="90"/>
        <v/>
      </c>
      <c r="AM264" t="str">
        <f t="shared" si="91"/>
        <v/>
      </c>
      <c r="AN264" t="str">
        <f t="shared" si="92"/>
        <v/>
      </c>
      <c r="AO264" t="str">
        <f t="shared" si="93"/>
        <v/>
      </c>
      <c r="AP264" t="str">
        <f t="shared" si="94"/>
        <v/>
      </c>
      <c r="AQ264" t="e">
        <f>IF(#REF!="○","全男１１０ｍＨ．","")</f>
        <v>#REF!</v>
      </c>
      <c r="AR264" t="str">
        <f t="shared" ref="AR264:AR308" si="95">IF(V264="○","全男４００ｍＲ．","")</f>
        <v/>
      </c>
      <c r="AS264" t="str">
        <f t="shared" ref="AS264:AS308" si="96">IF(Z264="○","全男走幅跳．","")</f>
        <v/>
      </c>
    </row>
    <row r="265" spans="36:45">
      <c r="AJ265" t="str">
        <f t="shared" si="88"/>
        <v/>
      </c>
      <c r="AK265" t="str">
        <f t="shared" si="89"/>
        <v/>
      </c>
      <c r="AL265" t="str">
        <f t="shared" si="90"/>
        <v/>
      </c>
      <c r="AM265" t="str">
        <f t="shared" si="91"/>
        <v/>
      </c>
      <c r="AN265" t="str">
        <f t="shared" si="92"/>
        <v/>
      </c>
      <c r="AO265" t="str">
        <f t="shared" si="93"/>
        <v/>
      </c>
      <c r="AP265" t="str">
        <f t="shared" si="94"/>
        <v/>
      </c>
      <c r="AQ265" t="e">
        <f>IF(#REF!="○","全男１１０ｍＨ．","")</f>
        <v>#REF!</v>
      </c>
      <c r="AR265" t="str">
        <f t="shared" si="95"/>
        <v/>
      </c>
      <c r="AS265" t="str">
        <f t="shared" si="96"/>
        <v/>
      </c>
    </row>
    <row r="266" spans="36:45">
      <c r="AJ266" t="str">
        <f t="shared" si="88"/>
        <v/>
      </c>
      <c r="AK266" t="str">
        <f t="shared" si="89"/>
        <v/>
      </c>
      <c r="AL266" t="str">
        <f t="shared" si="90"/>
        <v/>
      </c>
      <c r="AM266" t="str">
        <f t="shared" si="91"/>
        <v/>
      </c>
      <c r="AN266" t="str">
        <f t="shared" si="92"/>
        <v/>
      </c>
      <c r="AO266" t="str">
        <f t="shared" si="93"/>
        <v/>
      </c>
      <c r="AP266" t="str">
        <f t="shared" si="94"/>
        <v/>
      </c>
      <c r="AQ266" t="e">
        <f>IF(#REF!="○","全男１１０ｍＨ．","")</f>
        <v>#REF!</v>
      </c>
      <c r="AR266" t="str">
        <f t="shared" si="95"/>
        <v/>
      </c>
      <c r="AS266" t="str">
        <f t="shared" si="96"/>
        <v/>
      </c>
    </row>
    <row r="267" spans="36:45">
      <c r="AJ267" t="str">
        <f t="shared" si="88"/>
        <v/>
      </c>
      <c r="AK267" t="str">
        <f t="shared" si="89"/>
        <v/>
      </c>
      <c r="AL267" t="str">
        <f t="shared" si="90"/>
        <v/>
      </c>
      <c r="AM267" t="str">
        <f t="shared" si="91"/>
        <v/>
      </c>
      <c r="AN267" t="str">
        <f t="shared" si="92"/>
        <v/>
      </c>
      <c r="AO267" t="str">
        <f t="shared" si="93"/>
        <v/>
      </c>
      <c r="AP267" t="str">
        <f t="shared" si="94"/>
        <v/>
      </c>
      <c r="AQ267" t="e">
        <f>IF(#REF!="○","全男１１０ｍＨ．","")</f>
        <v>#REF!</v>
      </c>
      <c r="AR267" t="str">
        <f t="shared" si="95"/>
        <v/>
      </c>
      <c r="AS267" t="str">
        <f t="shared" si="96"/>
        <v/>
      </c>
    </row>
    <row r="268" spans="36:45">
      <c r="AJ268" t="str">
        <f t="shared" si="88"/>
        <v/>
      </c>
      <c r="AK268" t="str">
        <f t="shared" si="89"/>
        <v/>
      </c>
      <c r="AL268" t="str">
        <f t="shared" si="90"/>
        <v/>
      </c>
      <c r="AM268" t="str">
        <f t="shared" si="91"/>
        <v/>
      </c>
      <c r="AN268" t="str">
        <f t="shared" si="92"/>
        <v/>
      </c>
      <c r="AO268" t="str">
        <f t="shared" si="93"/>
        <v/>
      </c>
      <c r="AP268" t="str">
        <f t="shared" si="94"/>
        <v/>
      </c>
      <c r="AQ268" t="e">
        <f>IF(#REF!="○","全男１１０ｍＨ．","")</f>
        <v>#REF!</v>
      </c>
      <c r="AR268" t="str">
        <f t="shared" si="95"/>
        <v/>
      </c>
      <c r="AS268" t="str">
        <f t="shared" si="96"/>
        <v/>
      </c>
    </row>
    <row r="269" spans="36:45">
      <c r="AJ269" t="str">
        <f t="shared" si="88"/>
        <v/>
      </c>
      <c r="AK269" t="str">
        <f t="shared" si="89"/>
        <v/>
      </c>
      <c r="AL269" t="str">
        <f t="shared" si="90"/>
        <v/>
      </c>
      <c r="AM269" t="str">
        <f t="shared" si="91"/>
        <v/>
      </c>
      <c r="AN269" t="str">
        <f t="shared" si="92"/>
        <v/>
      </c>
      <c r="AO269" t="str">
        <f t="shared" si="93"/>
        <v/>
      </c>
      <c r="AP269" t="str">
        <f t="shared" si="94"/>
        <v/>
      </c>
      <c r="AQ269" t="e">
        <f>IF(#REF!="○","全男１１０ｍＨ．","")</f>
        <v>#REF!</v>
      </c>
      <c r="AR269" t="str">
        <f t="shared" si="95"/>
        <v/>
      </c>
      <c r="AS269" t="str">
        <f t="shared" si="96"/>
        <v/>
      </c>
    </row>
    <row r="270" spans="36:45">
      <c r="AJ270" t="str">
        <f t="shared" si="88"/>
        <v/>
      </c>
      <c r="AK270" t="str">
        <f t="shared" si="89"/>
        <v/>
      </c>
      <c r="AL270" t="str">
        <f t="shared" si="90"/>
        <v/>
      </c>
      <c r="AM270" t="str">
        <f t="shared" si="91"/>
        <v/>
      </c>
      <c r="AN270" t="str">
        <f t="shared" si="92"/>
        <v/>
      </c>
      <c r="AO270" t="str">
        <f t="shared" si="93"/>
        <v/>
      </c>
      <c r="AP270" t="str">
        <f t="shared" si="94"/>
        <v/>
      </c>
      <c r="AQ270" t="e">
        <f>IF(#REF!="○","全男１１０ｍＨ．","")</f>
        <v>#REF!</v>
      </c>
      <c r="AR270" t="str">
        <f t="shared" si="95"/>
        <v/>
      </c>
      <c r="AS270" t="str">
        <f t="shared" si="96"/>
        <v/>
      </c>
    </row>
    <row r="271" spans="36:45">
      <c r="AJ271" t="str">
        <f t="shared" si="88"/>
        <v/>
      </c>
      <c r="AK271" t="str">
        <f t="shared" si="89"/>
        <v/>
      </c>
      <c r="AL271" t="str">
        <f t="shared" si="90"/>
        <v/>
      </c>
      <c r="AM271" t="str">
        <f t="shared" si="91"/>
        <v/>
      </c>
      <c r="AN271" t="str">
        <f t="shared" si="92"/>
        <v/>
      </c>
      <c r="AO271" t="str">
        <f t="shared" si="93"/>
        <v/>
      </c>
      <c r="AP271" t="str">
        <f t="shared" si="94"/>
        <v/>
      </c>
      <c r="AQ271" t="e">
        <f>IF(#REF!="○","全男１１０ｍＨ．","")</f>
        <v>#REF!</v>
      </c>
      <c r="AR271" t="str">
        <f t="shared" si="95"/>
        <v/>
      </c>
      <c r="AS271" t="str">
        <f t="shared" si="96"/>
        <v/>
      </c>
    </row>
    <row r="272" spans="36:45">
      <c r="AJ272" t="str">
        <f t="shared" si="88"/>
        <v/>
      </c>
      <c r="AK272" t="str">
        <f t="shared" si="89"/>
        <v/>
      </c>
      <c r="AL272" t="str">
        <f t="shared" si="90"/>
        <v/>
      </c>
      <c r="AM272" t="str">
        <f t="shared" si="91"/>
        <v/>
      </c>
      <c r="AN272" t="str">
        <f t="shared" si="92"/>
        <v/>
      </c>
      <c r="AO272" t="str">
        <f t="shared" si="93"/>
        <v/>
      </c>
      <c r="AP272" t="str">
        <f t="shared" si="94"/>
        <v/>
      </c>
      <c r="AQ272" t="e">
        <f>IF(#REF!="○","全男１１０ｍＨ．","")</f>
        <v>#REF!</v>
      </c>
      <c r="AR272" t="str">
        <f t="shared" si="95"/>
        <v/>
      </c>
      <c r="AS272" t="str">
        <f t="shared" si="96"/>
        <v/>
      </c>
    </row>
    <row r="273" spans="36:45">
      <c r="AJ273" t="str">
        <f t="shared" ref="AJ273:AJ308" si="97">IF(H273="○","１男１００ｍ．","")</f>
        <v/>
      </c>
      <c r="AK273" t="str">
        <f t="shared" ref="AK273:AK308" si="98">IF(J273="○","２男１００ｍ．","")</f>
        <v/>
      </c>
      <c r="AL273" t="str">
        <f t="shared" ref="AL273:AL308" si="99">IF(L273="○","３男１００ｍ．","")</f>
        <v/>
      </c>
      <c r="AM273" t="str">
        <f t="shared" ref="AM273:AM308" si="100">IF(N273="○","全男２００ｍ．","")</f>
        <v/>
      </c>
      <c r="AN273" t="str">
        <f t="shared" ref="AN273:AN308" si="101">IF(P273="○","全男４００ｍ．","")</f>
        <v/>
      </c>
      <c r="AO273" t="str">
        <f t="shared" ref="AO273:AO308" si="102">IF(R273="○","全８００ｍ．","")</f>
        <v/>
      </c>
      <c r="AP273" t="str">
        <f t="shared" ref="AP273:AP308" si="103">IF(T273="○","全男１５００ｍ．","")</f>
        <v/>
      </c>
      <c r="AQ273" t="e">
        <f>IF(#REF!="○","全男１１０ｍＨ．","")</f>
        <v>#REF!</v>
      </c>
      <c r="AR273" t="str">
        <f t="shared" si="95"/>
        <v/>
      </c>
      <c r="AS273" t="str">
        <f t="shared" si="96"/>
        <v/>
      </c>
    </row>
    <row r="274" spans="36:45">
      <c r="AJ274" t="str">
        <f t="shared" si="97"/>
        <v/>
      </c>
      <c r="AK274" t="str">
        <f t="shared" si="98"/>
        <v/>
      </c>
      <c r="AL274" t="str">
        <f t="shared" si="99"/>
        <v/>
      </c>
      <c r="AM274" t="str">
        <f t="shared" si="100"/>
        <v/>
      </c>
      <c r="AN274" t="str">
        <f t="shared" si="101"/>
        <v/>
      </c>
      <c r="AO274" t="str">
        <f t="shared" si="102"/>
        <v/>
      </c>
      <c r="AP274" t="str">
        <f t="shared" si="103"/>
        <v/>
      </c>
      <c r="AQ274" t="e">
        <f>IF(#REF!="○","全男１１０ｍＨ．","")</f>
        <v>#REF!</v>
      </c>
      <c r="AR274" t="str">
        <f t="shared" si="95"/>
        <v/>
      </c>
      <c r="AS274" t="str">
        <f t="shared" si="96"/>
        <v/>
      </c>
    </row>
    <row r="275" spans="36:45">
      <c r="AJ275" t="str">
        <f t="shared" si="97"/>
        <v/>
      </c>
      <c r="AK275" t="str">
        <f t="shared" si="98"/>
        <v/>
      </c>
      <c r="AL275" t="str">
        <f t="shared" si="99"/>
        <v/>
      </c>
      <c r="AM275" t="str">
        <f t="shared" si="100"/>
        <v/>
      </c>
      <c r="AN275" t="str">
        <f t="shared" si="101"/>
        <v/>
      </c>
      <c r="AO275" t="str">
        <f t="shared" si="102"/>
        <v/>
      </c>
      <c r="AP275" t="str">
        <f t="shared" si="103"/>
        <v/>
      </c>
      <c r="AQ275" t="e">
        <f>IF(#REF!="○","全男１１０ｍＨ．","")</f>
        <v>#REF!</v>
      </c>
      <c r="AR275" t="str">
        <f t="shared" si="95"/>
        <v/>
      </c>
      <c r="AS275" t="str">
        <f t="shared" si="96"/>
        <v/>
      </c>
    </row>
    <row r="276" spans="36:45">
      <c r="AJ276" t="str">
        <f t="shared" si="97"/>
        <v/>
      </c>
      <c r="AK276" t="str">
        <f t="shared" si="98"/>
        <v/>
      </c>
      <c r="AL276" t="str">
        <f t="shared" si="99"/>
        <v/>
      </c>
      <c r="AM276" t="str">
        <f t="shared" si="100"/>
        <v/>
      </c>
      <c r="AN276" t="str">
        <f t="shared" si="101"/>
        <v/>
      </c>
      <c r="AO276" t="str">
        <f t="shared" si="102"/>
        <v/>
      </c>
      <c r="AP276" t="str">
        <f t="shared" si="103"/>
        <v/>
      </c>
      <c r="AQ276" t="e">
        <f>IF(#REF!="○","全男１１０ｍＨ．","")</f>
        <v>#REF!</v>
      </c>
      <c r="AR276" t="str">
        <f t="shared" si="95"/>
        <v/>
      </c>
      <c r="AS276" t="str">
        <f t="shared" si="96"/>
        <v/>
      </c>
    </row>
    <row r="277" spans="36:45">
      <c r="AJ277" t="str">
        <f t="shared" si="97"/>
        <v/>
      </c>
      <c r="AK277" t="str">
        <f t="shared" si="98"/>
        <v/>
      </c>
      <c r="AL277" t="str">
        <f t="shared" si="99"/>
        <v/>
      </c>
      <c r="AM277" t="str">
        <f t="shared" si="100"/>
        <v/>
      </c>
      <c r="AN277" t="str">
        <f t="shared" si="101"/>
        <v/>
      </c>
      <c r="AO277" t="str">
        <f t="shared" si="102"/>
        <v/>
      </c>
      <c r="AP277" t="str">
        <f t="shared" si="103"/>
        <v/>
      </c>
      <c r="AQ277" t="e">
        <f>IF(#REF!="○","全男１１０ｍＨ．","")</f>
        <v>#REF!</v>
      </c>
      <c r="AR277" t="str">
        <f t="shared" si="95"/>
        <v/>
      </c>
      <c r="AS277" t="str">
        <f t="shared" si="96"/>
        <v/>
      </c>
    </row>
    <row r="278" spans="36:45">
      <c r="AJ278" t="str">
        <f t="shared" si="97"/>
        <v/>
      </c>
      <c r="AK278" t="str">
        <f t="shared" si="98"/>
        <v/>
      </c>
      <c r="AL278" t="str">
        <f t="shared" si="99"/>
        <v/>
      </c>
      <c r="AM278" t="str">
        <f t="shared" si="100"/>
        <v/>
      </c>
      <c r="AN278" t="str">
        <f t="shared" si="101"/>
        <v/>
      </c>
      <c r="AO278" t="str">
        <f t="shared" si="102"/>
        <v/>
      </c>
      <c r="AP278" t="str">
        <f t="shared" si="103"/>
        <v/>
      </c>
      <c r="AQ278" t="e">
        <f>IF(#REF!="○","全男１１０ｍＨ．","")</f>
        <v>#REF!</v>
      </c>
      <c r="AR278" t="str">
        <f t="shared" si="95"/>
        <v/>
      </c>
      <c r="AS278" t="str">
        <f t="shared" si="96"/>
        <v/>
      </c>
    </row>
    <row r="279" spans="36:45">
      <c r="AJ279" t="str">
        <f t="shared" si="97"/>
        <v/>
      </c>
      <c r="AK279" t="str">
        <f t="shared" si="98"/>
        <v/>
      </c>
      <c r="AL279" t="str">
        <f t="shared" si="99"/>
        <v/>
      </c>
      <c r="AM279" t="str">
        <f t="shared" si="100"/>
        <v/>
      </c>
      <c r="AN279" t="str">
        <f t="shared" si="101"/>
        <v/>
      </c>
      <c r="AO279" t="str">
        <f t="shared" si="102"/>
        <v/>
      </c>
      <c r="AP279" t="str">
        <f t="shared" si="103"/>
        <v/>
      </c>
      <c r="AQ279" t="e">
        <f>IF(#REF!="○","全男１１０ｍＨ．","")</f>
        <v>#REF!</v>
      </c>
      <c r="AR279" t="str">
        <f t="shared" si="95"/>
        <v/>
      </c>
      <c r="AS279" t="str">
        <f t="shared" si="96"/>
        <v/>
      </c>
    </row>
    <row r="280" spans="36:45">
      <c r="AJ280" t="str">
        <f t="shared" si="97"/>
        <v/>
      </c>
      <c r="AK280" t="str">
        <f t="shared" si="98"/>
        <v/>
      </c>
      <c r="AL280" t="str">
        <f t="shared" si="99"/>
        <v/>
      </c>
      <c r="AM280" t="str">
        <f t="shared" si="100"/>
        <v/>
      </c>
      <c r="AN280" t="str">
        <f t="shared" si="101"/>
        <v/>
      </c>
      <c r="AO280" t="str">
        <f t="shared" si="102"/>
        <v/>
      </c>
      <c r="AP280" t="str">
        <f t="shared" si="103"/>
        <v/>
      </c>
      <c r="AQ280" t="e">
        <f>IF(#REF!="○","全男１１０ｍＨ．","")</f>
        <v>#REF!</v>
      </c>
      <c r="AR280" t="str">
        <f t="shared" si="95"/>
        <v/>
      </c>
      <c r="AS280" t="str">
        <f t="shared" si="96"/>
        <v/>
      </c>
    </row>
    <row r="281" spans="36:45">
      <c r="AJ281" t="str">
        <f t="shared" si="97"/>
        <v/>
      </c>
      <c r="AK281" t="str">
        <f t="shared" si="98"/>
        <v/>
      </c>
      <c r="AL281" t="str">
        <f t="shared" si="99"/>
        <v/>
      </c>
      <c r="AM281" t="str">
        <f t="shared" si="100"/>
        <v/>
      </c>
      <c r="AN281" t="str">
        <f t="shared" si="101"/>
        <v/>
      </c>
      <c r="AO281" t="str">
        <f t="shared" si="102"/>
        <v/>
      </c>
      <c r="AP281" t="str">
        <f t="shared" si="103"/>
        <v/>
      </c>
      <c r="AQ281" t="e">
        <f>IF(#REF!="○","全男１１０ｍＨ．","")</f>
        <v>#REF!</v>
      </c>
      <c r="AR281" t="str">
        <f t="shared" si="95"/>
        <v/>
      </c>
      <c r="AS281" t="str">
        <f t="shared" si="96"/>
        <v/>
      </c>
    </row>
    <row r="282" spans="36:45">
      <c r="AJ282" t="str">
        <f t="shared" si="97"/>
        <v/>
      </c>
      <c r="AK282" t="str">
        <f t="shared" si="98"/>
        <v/>
      </c>
      <c r="AL282" t="str">
        <f t="shared" si="99"/>
        <v/>
      </c>
      <c r="AM282" t="str">
        <f t="shared" si="100"/>
        <v/>
      </c>
      <c r="AN282" t="str">
        <f t="shared" si="101"/>
        <v/>
      </c>
      <c r="AO282" t="str">
        <f t="shared" si="102"/>
        <v/>
      </c>
      <c r="AP282" t="str">
        <f t="shared" si="103"/>
        <v/>
      </c>
      <c r="AQ282" t="e">
        <f>IF(#REF!="○","全男１１０ｍＨ．","")</f>
        <v>#REF!</v>
      </c>
      <c r="AR282" t="str">
        <f t="shared" si="95"/>
        <v/>
      </c>
      <c r="AS282" t="str">
        <f t="shared" si="96"/>
        <v/>
      </c>
    </row>
    <row r="283" spans="36:45">
      <c r="AJ283" t="str">
        <f t="shared" si="97"/>
        <v/>
      </c>
      <c r="AK283" t="str">
        <f t="shared" si="98"/>
        <v/>
      </c>
      <c r="AL283" t="str">
        <f t="shared" si="99"/>
        <v/>
      </c>
      <c r="AM283" t="str">
        <f t="shared" si="100"/>
        <v/>
      </c>
      <c r="AN283" t="str">
        <f t="shared" si="101"/>
        <v/>
      </c>
      <c r="AO283" t="str">
        <f t="shared" si="102"/>
        <v/>
      </c>
      <c r="AP283" t="str">
        <f t="shared" si="103"/>
        <v/>
      </c>
      <c r="AQ283" t="e">
        <f>IF(#REF!="○","全男１１０ｍＨ．","")</f>
        <v>#REF!</v>
      </c>
      <c r="AR283" t="str">
        <f t="shared" si="95"/>
        <v/>
      </c>
      <c r="AS283" t="str">
        <f t="shared" si="96"/>
        <v/>
      </c>
    </row>
    <row r="284" spans="36:45">
      <c r="AJ284" t="str">
        <f t="shared" si="97"/>
        <v/>
      </c>
      <c r="AK284" t="str">
        <f t="shared" si="98"/>
        <v/>
      </c>
      <c r="AL284" t="str">
        <f t="shared" si="99"/>
        <v/>
      </c>
      <c r="AM284" t="str">
        <f t="shared" si="100"/>
        <v/>
      </c>
      <c r="AN284" t="str">
        <f t="shared" si="101"/>
        <v/>
      </c>
      <c r="AO284" t="str">
        <f t="shared" si="102"/>
        <v/>
      </c>
      <c r="AP284" t="str">
        <f t="shared" si="103"/>
        <v/>
      </c>
      <c r="AQ284" t="e">
        <f>IF(#REF!="○","全男１１０ｍＨ．","")</f>
        <v>#REF!</v>
      </c>
      <c r="AR284" t="str">
        <f t="shared" si="95"/>
        <v/>
      </c>
      <c r="AS284" t="str">
        <f t="shared" si="96"/>
        <v/>
      </c>
    </row>
    <row r="285" spans="36:45">
      <c r="AJ285" t="str">
        <f t="shared" si="97"/>
        <v/>
      </c>
      <c r="AK285" t="str">
        <f t="shared" si="98"/>
        <v/>
      </c>
      <c r="AL285" t="str">
        <f t="shared" si="99"/>
        <v/>
      </c>
      <c r="AM285" t="str">
        <f t="shared" si="100"/>
        <v/>
      </c>
      <c r="AN285" t="str">
        <f t="shared" si="101"/>
        <v/>
      </c>
      <c r="AO285" t="str">
        <f t="shared" si="102"/>
        <v/>
      </c>
      <c r="AP285" t="str">
        <f t="shared" si="103"/>
        <v/>
      </c>
      <c r="AQ285" t="e">
        <f>IF(#REF!="○","全男１１０ｍＨ．","")</f>
        <v>#REF!</v>
      </c>
      <c r="AR285" t="str">
        <f t="shared" si="95"/>
        <v/>
      </c>
      <c r="AS285" t="str">
        <f t="shared" si="96"/>
        <v/>
      </c>
    </row>
    <row r="286" spans="36:45">
      <c r="AJ286" t="str">
        <f t="shared" si="97"/>
        <v/>
      </c>
      <c r="AK286" t="str">
        <f t="shared" si="98"/>
        <v/>
      </c>
      <c r="AL286" t="str">
        <f t="shared" si="99"/>
        <v/>
      </c>
      <c r="AM286" t="str">
        <f t="shared" si="100"/>
        <v/>
      </c>
      <c r="AN286" t="str">
        <f t="shared" si="101"/>
        <v/>
      </c>
      <c r="AO286" t="str">
        <f t="shared" si="102"/>
        <v/>
      </c>
      <c r="AP286" t="str">
        <f t="shared" si="103"/>
        <v/>
      </c>
      <c r="AQ286" t="e">
        <f>IF(#REF!="○","全男１１０ｍＨ．","")</f>
        <v>#REF!</v>
      </c>
      <c r="AR286" t="str">
        <f t="shared" si="95"/>
        <v/>
      </c>
      <c r="AS286" t="str">
        <f t="shared" si="96"/>
        <v/>
      </c>
    </row>
    <row r="287" spans="36:45">
      <c r="AJ287" t="str">
        <f t="shared" si="97"/>
        <v/>
      </c>
      <c r="AK287" t="str">
        <f t="shared" si="98"/>
        <v/>
      </c>
      <c r="AL287" t="str">
        <f t="shared" si="99"/>
        <v/>
      </c>
      <c r="AM287" t="str">
        <f t="shared" si="100"/>
        <v/>
      </c>
      <c r="AN287" t="str">
        <f t="shared" si="101"/>
        <v/>
      </c>
      <c r="AO287" t="str">
        <f t="shared" si="102"/>
        <v/>
      </c>
      <c r="AP287" t="str">
        <f t="shared" si="103"/>
        <v/>
      </c>
      <c r="AQ287" t="e">
        <f>IF(#REF!="○","全男１１０ｍＨ．","")</f>
        <v>#REF!</v>
      </c>
      <c r="AR287" t="str">
        <f t="shared" si="95"/>
        <v/>
      </c>
      <c r="AS287" t="str">
        <f t="shared" si="96"/>
        <v/>
      </c>
    </row>
    <row r="288" spans="36:45">
      <c r="AJ288" t="str">
        <f t="shared" si="97"/>
        <v/>
      </c>
      <c r="AK288" t="str">
        <f t="shared" si="98"/>
        <v/>
      </c>
      <c r="AL288" t="str">
        <f t="shared" si="99"/>
        <v/>
      </c>
      <c r="AM288" t="str">
        <f t="shared" si="100"/>
        <v/>
      </c>
      <c r="AN288" t="str">
        <f t="shared" si="101"/>
        <v/>
      </c>
      <c r="AO288" t="str">
        <f t="shared" si="102"/>
        <v/>
      </c>
      <c r="AP288" t="str">
        <f t="shared" si="103"/>
        <v/>
      </c>
      <c r="AQ288" t="e">
        <f>IF(#REF!="○","全男１１０ｍＨ．","")</f>
        <v>#REF!</v>
      </c>
      <c r="AR288" t="str">
        <f t="shared" si="95"/>
        <v/>
      </c>
      <c r="AS288" t="str">
        <f t="shared" si="96"/>
        <v/>
      </c>
    </row>
    <row r="289" spans="36:45">
      <c r="AJ289" t="str">
        <f t="shared" si="97"/>
        <v/>
      </c>
      <c r="AK289" t="str">
        <f t="shared" si="98"/>
        <v/>
      </c>
      <c r="AL289" t="str">
        <f t="shared" si="99"/>
        <v/>
      </c>
      <c r="AM289" t="str">
        <f t="shared" si="100"/>
        <v/>
      </c>
      <c r="AN289" t="str">
        <f t="shared" si="101"/>
        <v/>
      </c>
      <c r="AO289" t="str">
        <f t="shared" si="102"/>
        <v/>
      </c>
      <c r="AP289" t="str">
        <f t="shared" si="103"/>
        <v/>
      </c>
      <c r="AQ289" t="e">
        <f>IF(#REF!="○","全男１１０ｍＨ．","")</f>
        <v>#REF!</v>
      </c>
      <c r="AR289" t="str">
        <f t="shared" si="95"/>
        <v/>
      </c>
      <c r="AS289" t="str">
        <f t="shared" si="96"/>
        <v/>
      </c>
    </row>
    <row r="290" spans="36:45">
      <c r="AJ290" t="str">
        <f t="shared" si="97"/>
        <v/>
      </c>
      <c r="AK290" t="str">
        <f t="shared" si="98"/>
        <v/>
      </c>
      <c r="AL290" t="str">
        <f t="shared" si="99"/>
        <v/>
      </c>
      <c r="AM290" t="str">
        <f t="shared" si="100"/>
        <v/>
      </c>
      <c r="AN290" t="str">
        <f t="shared" si="101"/>
        <v/>
      </c>
      <c r="AO290" t="str">
        <f t="shared" si="102"/>
        <v/>
      </c>
      <c r="AP290" t="str">
        <f t="shared" si="103"/>
        <v/>
      </c>
      <c r="AQ290" t="e">
        <f>IF(#REF!="○","全男１１０ｍＨ．","")</f>
        <v>#REF!</v>
      </c>
      <c r="AR290" t="str">
        <f t="shared" si="95"/>
        <v/>
      </c>
      <c r="AS290" t="str">
        <f t="shared" si="96"/>
        <v/>
      </c>
    </row>
    <row r="291" spans="36:45">
      <c r="AJ291" t="str">
        <f t="shared" si="97"/>
        <v/>
      </c>
      <c r="AK291" t="str">
        <f t="shared" si="98"/>
        <v/>
      </c>
      <c r="AL291" t="str">
        <f t="shared" si="99"/>
        <v/>
      </c>
      <c r="AM291" t="str">
        <f t="shared" si="100"/>
        <v/>
      </c>
      <c r="AN291" t="str">
        <f t="shared" si="101"/>
        <v/>
      </c>
      <c r="AO291" t="str">
        <f t="shared" si="102"/>
        <v/>
      </c>
      <c r="AP291" t="str">
        <f t="shared" si="103"/>
        <v/>
      </c>
      <c r="AQ291" t="e">
        <f>IF(#REF!="○","全男１１０ｍＨ．","")</f>
        <v>#REF!</v>
      </c>
      <c r="AR291" t="str">
        <f t="shared" si="95"/>
        <v/>
      </c>
      <c r="AS291" t="str">
        <f t="shared" si="96"/>
        <v/>
      </c>
    </row>
    <row r="292" spans="36:45">
      <c r="AJ292" t="str">
        <f t="shared" si="97"/>
        <v/>
      </c>
      <c r="AK292" t="str">
        <f t="shared" si="98"/>
        <v/>
      </c>
      <c r="AL292" t="str">
        <f t="shared" si="99"/>
        <v/>
      </c>
      <c r="AM292" t="str">
        <f t="shared" si="100"/>
        <v/>
      </c>
      <c r="AN292" t="str">
        <f t="shared" si="101"/>
        <v/>
      </c>
      <c r="AO292" t="str">
        <f t="shared" si="102"/>
        <v/>
      </c>
      <c r="AP292" t="str">
        <f t="shared" si="103"/>
        <v/>
      </c>
      <c r="AQ292" t="e">
        <f>IF(#REF!="○","全男１１０ｍＨ．","")</f>
        <v>#REF!</v>
      </c>
      <c r="AR292" t="str">
        <f t="shared" si="95"/>
        <v/>
      </c>
      <c r="AS292" t="str">
        <f t="shared" si="96"/>
        <v/>
      </c>
    </row>
    <row r="293" spans="36:45">
      <c r="AJ293" t="str">
        <f t="shared" si="97"/>
        <v/>
      </c>
      <c r="AK293" t="str">
        <f t="shared" si="98"/>
        <v/>
      </c>
      <c r="AL293" t="str">
        <f t="shared" si="99"/>
        <v/>
      </c>
      <c r="AM293" t="str">
        <f t="shared" si="100"/>
        <v/>
      </c>
      <c r="AN293" t="str">
        <f t="shared" si="101"/>
        <v/>
      </c>
      <c r="AO293" t="str">
        <f t="shared" si="102"/>
        <v/>
      </c>
      <c r="AP293" t="str">
        <f t="shared" si="103"/>
        <v/>
      </c>
      <c r="AQ293" t="e">
        <f>IF(#REF!="○","全男１１０ｍＨ．","")</f>
        <v>#REF!</v>
      </c>
      <c r="AR293" t="str">
        <f t="shared" si="95"/>
        <v/>
      </c>
      <c r="AS293" t="str">
        <f t="shared" si="96"/>
        <v/>
      </c>
    </row>
    <row r="294" spans="36:45">
      <c r="AJ294" t="str">
        <f t="shared" si="97"/>
        <v/>
      </c>
      <c r="AK294" t="str">
        <f t="shared" si="98"/>
        <v/>
      </c>
      <c r="AL294" t="str">
        <f t="shared" si="99"/>
        <v/>
      </c>
      <c r="AM294" t="str">
        <f t="shared" si="100"/>
        <v/>
      </c>
      <c r="AN294" t="str">
        <f t="shared" si="101"/>
        <v/>
      </c>
      <c r="AO294" t="str">
        <f t="shared" si="102"/>
        <v/>
      </c>
      <c r="AP294" t="str">
        <f t="shared" si="103"/>
        <v/>
      </c>
      <c r="AQ294" t="e">
        <f>IF(#REF!="○","全男１１０ｍＨ．","")</f>
        <v>#REF!</v>
      </c>
      <c r="AR294" t="str">
        <f t="shared" si="95"/>
        <v/>
      </c>
      <c r="AS294" t="str">
        <f t="shared" si="96"/>
        <v/>
      </c>
    </row>
    <row r="295" spans="36:45">
      <c r="AJ295" t="str">
        <f t="shared" si="97"/>
        <v/>
      </c>
      <c r="AK295" t="str">
        <f t="shared" si="98"/>
        <v/>
      </c>
      <c r="AL295" t="str">
        <f t="shared" si="99"/>
        <v/>
      </c>
      <c r="AM295" t="str">
        <f t="shared" si="100"/>
        <v/>
      </c>
      <c r="AN295" t="str">
        <f t="shared" si="101"/>
        <v/>
      </c>
      <c r="AO295" t="str">
        <f t="shared" si="102"/>
        <v/>
      </c>
      <c r="AP295" t="str">
        <f t="shared" si="103"/>
        <v/>
      </c>
      <c r="AQ295" t="e">
        <f>IF(#REF!="○","全男１１０ｍＨ．","")</f>
        <v>#REF!</v>
      </c>
      <c r="AR295" t="str">
        <f t="shared" si="95"/>
        <v/>
      </c>
      <c r="AS295" t="str">
        <f t="shared" si="96"/>
        <v/>
      </c>
    </row>
    <row r="296" spans="36:45">
      <c r="AJ296" t="str">
        <f t="shared" si="97"/>
        <v/>
      </c>
      <c r="AK296" t="str">
        <f t="shared" si="98"/>
        <v/>
      </c>
      <c r="AL296" t="str">
        <f t="shared" si="99"/>
        <v/>
      </c>
      <c r="AM296" t="str">
        <f t="shared" si="100"/>
        <v/>
      </c>
      <c r="AN296" t="str">
        <f t="shared" si="101"/>
        <v/>
      </c>
      <c r="AO296" t="str">
        <f t="shared" si="102"/>
        <v/>
      </c>
      <c r="AP296" t="str">
        <f t="shared" si="103"/>
        <v/>
      </c>
      <c r="AQ296" t="e">
        <f>IF(#REF!="○","全男１１０ｍＨ．","")</f>
        <v>#REF!</v>
      </c>
      <c r="AR296" t="str">
        <f t="shared" si="95"/>
        <v/>
      </c>
      <c r="AS296" t="str">
        <f t="shared" si="96"/>
        <v/>
      </c>
    </row>
    <row r="297" spans="36:45">
      <c r="AJ297" t="str">
        <f t="shared" si="97"/>
        <v/>
      </c>
      <c r="AK297" t="str">
        <f t="shared" si="98"/>
        <v/>
      </c>
      <c r="AL297" t="str">
        <f t="shared" si="99"/>
        <v/>
      </c>
      <c r="AM297" t="str">
        <f t="shared" si="100"/>
        <v/>
      </c>
      <c r="AN297" t="str">
        <f t="shared" si="101"/>
        <v/>
      </c>
      <c r="AO297" t="str">
        <f t="shared" si="102"/>
        <v/>
      </c>
      <c r="AP297" t="str">
        <f t="shared" si="103"/>
        <v/>
      </c>
      <c r="AQ297" t="e">
        <f>IF(#REF!="○","全男１１０ｍＨ．","")</f>
        <v>#REF!</v>
      </c>
      <c r="AR297" t="str">
        <f t="shared" si="95"/>
        <v/>
      </c>
      <c r="AS297" t="str">
        <f t="shared" si="96"/>
        <v/>
      </c>
    </row>
    <row r="298" spans="36:45">
      <c r="AJ298" t="str">
        <f t="shared" si="97"/>
        <v/>
      </c>
      <c r="AK298" t="str">
        <f t="shared" si="98"/>
        <v/>
      </c>
      <c r="AL298" t="str">
        <f t="shared" si="99"/>
        <v/>
      </c>
      <c r="AM298" t="str">
        <f t="shared" si="100"/>
        <v/>
      </c>
      <c r="AN298" t="str">
        <f t="shared" si="101"/>
        <v/>
      </c>
      <c r="AO298" t="str">
        <f t="shared" si="102"/>
        <v/>
      </c>
      <c r="AP298" t="str">
        <f t="shared" si="103"/>
        <v/>
      </c>
      <c r="AQ298" t="e">
        <f>IF(#REF!="○","全男１１０ｍＨ．","")</f>
        <v>#REF!</v>
      </c>
      <c r="AR298" t="str">
        <f t="shared" si="95"/>
        <v/>
      </c>
      <c r="AS298" t="str">
        <f t="shared" si="96"/>
        <v/>
      </c>
    </row>
    <row r="299" spans="36:45">
      <c r="AJ299" t="str">
        <f t="shared" si="97"/>
        <v/>
      </c>
      <c r="AK299" t="str">
        <f t="shared" si="98"/>
        <v/>
      </c>
      <c r="AL299" t="str">
        <f t="shared" si="99"/>
        <v/>
      </c>
      <c r="AM299" t="str">
        <f t="shared" si="100"/>
        <v/>
      </c>
      <c r="AN299" t="str">
        <f t="shared" si="101"/>
        <v/>
      </c>
      <c r="AO299" t="str">
        <f t="shared" si="102"/>
        <v/>
      </c>
      <c r="AP299" t="str">
        <f t="shared" si="103"/>
        <v/>
      </c>
      <c r="AQ299" t="e">
        <f>IF(#REF!="○","全男１１０ｍＨ．","")</f>
        <v>#REF!</v>
      </c>
      <c r="AR299" t="str">
        <f t="shared" si="95"/>
        <v/>
      </c>
      <c r="AS299" t="str">
        <f t="shared" si="96"/>
        <v/>
      </c>
    </row>
    <row r="300" spans="36:45">
      <c r="AJ300" t="str">
        <f t="shared" si="97"/>
        <v/>
      </c>
      <c r="AK300" t="str">
        <f t="shared" si="98"/>
        <v/>
      </c>
      <c r="AL300" t="str">
        <f t="shared" si="99"/>
        <v/>
      </c>
      <c r="AM300" t="str">
        <f t="shared" si="100"/>
        <v/>
      </c>
      <c r="AN300" t="str">
        <f t="shared" si="101"/>
        <v/>
      </c>
      <c r="AO300" t="str">
        <f t="shared" si="102"/>
        <v/>
      </c>
      <c r="AP300" t="str">
        <f t="shared" si="103"/>
        <v/>
      </c>
      <c r="AQ300" t="e">
        <f>IF(#REF!="○","全男１１０ｍＨ．","")</f>
        <v>#REF!</v>
      </c>
      <c r="AR300" t="str">
        <f t="shared" si="95"/>
        <v/>
      </c>
      <c r="AS300" t="str">
        <f t="shared" si="96"/>
        <v/>
      </c>
    </row>
    <row r="301" spans="36:45">
      <c r="AJ301" t="str">
        <f t="shared" si="97"/>
        <v/>
      </c>
      <c r="AK301" t="str">
        <f t="shared" si="98"/>
        <v/>
      </c>
      <c r="AL301" t="str">
        <f t="shared" si="99"/>
        <v/>
      </c>
      <c r="AM301" t="str">
        <f t="shared" si="100"/>
        <v/>
      </c>
      <c r="AN301" t="str">
        <f t="shared" si="101"/>
        <v/>
      </c>
      <c r="AO301" t="str">
        <f t="shared" si="102"/>
        <v/>
      </c>
      <c r="AP301" t="str">
        <f t="shared" si="103"/>
        <v/>
      </c>
      <c r="AQ301" t="e">
        <f>IF(#REF!="○","全男１１０ｍＨ．","")</f>
        <v>#REF!</v>
      </c>
      <c r="AR301" t="str">
        <f t="shared" si="95"/>
        <v/>
      </c>
      <c r="AS301" t="str">
        <f t="shared" si="96"/>
        <v/>
      </c>
    </row>
    <row r="302" spans="36:45">
      <c r="AJ302" t="str">
        <f t="shared" si="97"/>
        <v/>
      </c>
      <c r="AK302" t="str">
        <f t="shared" si="98"/>
        <v/>
      </c>
      <c r="AL302" t="str">
        <f t="shared" si="99"/>
        <v/>
      </c>
      <c r="AM302" t="str">
        <f t="shared" si="100"/>
        <v/>
      </c>
      <c r="AN302" t="str">
        <f t="shared" si="101"/>
        <v/>
      </c>
      <c r="AO302" t="str">
        <f t="shared" si="102"/>
        <v/>
      </c>
      <c r="AP302" t="str">
        <f t="shared" si="103"/>
        <v/>
      </c>
      <c r="AQ302" t="e">
        <f>IF(#REF!="○","全男１１０ｍＨ．","")</f>
        <v>#REF!</v>
      </c>
      <c r="AR302" t="str">
        <f t="shared" si="95"/>
        <v/>
      </c>
      <c r="AS302" t="str">
        <f t="shared" si="96"/>
        <v/>
      </c>
    </row>
    <row r="303" spans="36:45">
      <c r="AJ303" t="str">
        <f t="shared" si="97"/>
        <v/>
      </c>
      <c r="AK303" t="str">
        <f t="shared" si="98"/>
        <v/>
      </c>
      <c r="AL303" t="str">
        <f t="shared" si="99"/>
        <v/>
      </c>
      <c r="AM303" t="str">
        <f t="shared" si="100"/>
        <v/>
      </c>
      <c r="AN303" t="str">
        <f t="shared" si="101"/>
        <v/>
      </c>
      <c r="AO303" t="str">
        <f t="shared" si="102"/>
        <v/>
      </c>
      <c r="AP303" t="str">
        <f t="shared" si="103"/>
        <v/>
      </c>
      <c r="AQ303" t="e">
        <f>IF(#REF!="○","全男１１０ｍＨ．","")</f>
        <v>#REF!</v>
      </c>
      <c r="AR303" t="str">
        <f t="shared" si="95"/>
        <v/>
      </c>
      <c r="AS303" t="str">
        <f t="shared" si="96"/>
        <v/>
      </c>
    </row>
    <row r="304" spans="36:45">
      <c r="AJ304" t="str">
        <f t="shared" si="97"/>
        <v/>
      </c>
      <c r="AK304" t="str">
        <f t="shared" si="98"/>
        <v/>
      </c>
      <c r="AL304" t="str">
        <f t="shared" si="99"/>
        <v/>
      </c>
      <c r="AM304" t="str">
        <f t="shared" si="100"/>
        <v/>
      </c>
      <c r="AN304" t="str">
        <f t="shared" si="101"/>
        <v/>
      </c>
      <c r="AO304" t="str">
        <f t="shared" si="102"/>
        <v/>
      </c>
      <c r="AP304" t="str">
        <f t="shared" si="103"/>
        <v/>
      </c>
      <c r="AQ304" t="e">
        <f>IF(#REF!="○","全男１１０ｍＨ．","")</f>
        <v>#REF!</v>
      </c>
      <c r="AR304" t="str">
        <f t="shared" si="95"/>
        <v/>
      </c>
      <c r="AS304" t="str">
        <f t="shared" si="96"/>
        <v/>
      </c>
    </row>
    <row r="305" spans="36:45">
      <c r="AJ305" t="str">
        <f t="shared" si="97"/>
        <v/>
      </c>
      <c r="AK305" t="str">
        <f t="shared" si="98"/>
        <v/>
      </c>
      <c r="AL305" t="str">
        <f t="shared" si="99"/>
        <v/>
      </c>
      <c r="AM305" t="str">
        <f t="shared" si="100"/>
        <v/>
      </c>
      <c r="AN305" t="str">
        <f t="shared" si="101"/>
        <v/>
      </c>
      <c r="AO305" t="str">
        <f t="shared" si="102"/>
        <v/>
      </c>
      <c r="AP305" t="str">
        <f t="shared" si="103"/>
        <v/>
      </c>
      <c r="AQ305" t="e">
        <f>IF(#REF!="○","全男１１０ｍＨ．","")</f>
        <v>#REF!</v>
      </c>
      <c r="AR305" t="str">
        <f t="shared" si="95"/>
        <v/>
      </c>
      <c r="AS305" t="str">
        <f t="shared" si="96"/>
        <v/>
      </c>
    </row>
    <row r="306" spans="36:45">
      <c r="AJ306" t="str">
        <f t="shared" si="97"/>
        <v/>
      </c>
      <c r="AK306" t="str">
        <f t="shared" si="98"/>
        <v/>
      </c>
      <c r="AL306" t="str">
        <f t="shared" si="99"/>
        <v/>
      </c>
      <c r="AM306" t="str">
        <f t="shared" si="100"/>
        <v/>
      </c>
      <c r="AN306" t="str">
        <f t="shared" si="101"/>
        <v/>
      </c>
      <c r="AO306" t="str">
        <f t="shared" si="102"/>
        <v/>
      </c>
      <c r="AP306" t="str">
        <f t="shared" si="103"/>
        <v/>
      </c>
      <c r="AQ306" t="e">
        <f>IF(#REF!="○","全男１１０ｍＨ．","")</f>
        <v>#REF!</v>
      </c>
      <c r="AR306" t="str">
        <f t="shared" si="95"/>
        <v/>
      </c>
      <c r="AS306" t="str">
        <f t="shared" si="96"/>
        <v/>
      </c>
    </row>
    <row r="307" spans="36:45">
      <c r="AJ307" t="str">
        <f t="shared" si="97"/>
        <v/>
      </c>
      <c r="AK307" t="str">
        <f t="shared" si="98"/>
        <v/>
      </c>
      <c r="AL307" t="str">
        <f t="shared" si="99"/>
        <v/>
      </c>
      <c r="AM307" t="str">
        <f t="shared" si="100"/>
        <v/>
      </c>
      <c r="AN307" t="str">
        <f t="shared" si="101"/>
        <v/>
      </c>
      <c r="AO307" t="str">
        <f t="shared" si="102"/>
        <v/>
      </c>
      <c r="AP307" t="str">
        <f t="shared" si="103"/>
        <v/>
      </c>
      <c r="AQ307" t="e">
        <f>IF(#REF!="○","全男１１０ｍＨ．","")</f>
        <v>#REF!</v>
      </c>
      <c r="AR307" t="str">
        <f t="shared" si="95"/>
        <v/>
      </c>
      <c r="AS307" t="str">
        <f t="shared" si="96"/>
        <v/>
      </c>
    </row>
    <row r="308" spans="36:45">
      <c r="AJ308" t="str">
        <f t="shared" si="97"/>
        <v/>
      </c>
      <c r="AK308" t="str">
        <f t="shared" si="98"/>
        <v/>
      </c>
      <c r="AL308" t="str">
        <f t="shared" si="99"/>
        <v/>
      </c>
      <c r="AM308" t="str">
        <f t="shared" si="100"/>
        <v/>
      </c>
      <c r="AN308" t="str">
        <f t="shared" si="101"/>
        <v/>
      </c>
      <c r="AO308" t="str">
        <f t="shared" si="102"/>
        <v/>
      </c>
      <c r="AP308" t="str">
        <f t="shared" si="103"/>
        <v/>
      </c>
      <c r="AQ308" t="e">
        <f>IF(#REF!="○","全男１１０ｍＨ．","")</f>
        <v>#REF!</v>
      </c>
      <c r="AR308" t="str">
        <f t="shared" si="95"/>
        <v/>
      </c>
      <c r="AS308" t="str">
        <f t="shared" si="96"/>
        <v/>
      </c>
    </row>
    <row r="329" spans="1:1">
      <c r="A329" s="3"/>
    </row>
  </sheetData>
  <protectedRanges>
    <protectedRange sqref="I67:AE208 J35 I10:AE31 H9:H208 I9:AC9" name="範囲2"/>
    <protectedRange sqref="B9:E31 B49:E208" name="範囲1"/>
    <protectedRange sqref="V32:AC66" name="範囲3_1"/>
    <protectedRange sqref="B32:E48" name="範囲1_1"/>
    <protectedRange sqref="I32:U34 I36:U66 I35 K35:U35" name="範囲2_1"/>
  </protectedRanges>
  <mergeCells count="13">
    <mergeCell ref="B1:G1"/>
    <mergeCell ref="H7:I7"/>
    <mergeCell ref="J7:K7"/>
    <mergeCell ref="L7:M7"/>
    <mergeCell ref="AD7:AE7"/>
    <mergeCell ref="Z7:AA7"/>
    <mergeCell ref="AB7:AC7"/>
    <mergeCell ref="N7:O7"/>
    <mergeCell ref="P7:Q7"/>
    <mergeCell ref="V7:W7"/>
    <mergeCell ref="T7:U7"/>
    <mergeCell ref="R7:S7"/>
    <mergeCell ref="X7:Y7"/>
  </mergeCells>
  <phoneticPr fontId="2"/>
  <dataValidations count="2">
    <dataValidation type="list" allowBlank="1" showInputMessage="1" showErrorMessage="1" sqref="AB9:AB208 J35:J208 Z9:Z208 J9:J33 L9:L208 P9:P208 H9:H208 T9:T208 V9:V208 X9:X208 N16:N208 N9:N14 R9:R208" xr:uid="{00000000-0002-0000-0200-000000000000}">
      <formula1>$AJ$7</formula1>
    </dataValidation>
    <dataValidation type="custom" allowBlank="1" showInputMessage="1" showErrorMessage="1" sqref="N15" xr:uid="{00000000-0002-0000-0200-000001000000}">
      <formula1>$AJ$7</formula1>
    </dataValidation>
  </dataValidations>
  <printOptions horizontalCentered="1" verticalCentere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</sheetPr>
  <dimension ref="A1:W184"/>
  <sheetViews>
    <sheetView zoomScaleNormal="100" workbookViewId="0">
      <selection activeCell="G9" sqref="G9"/>
    </sheetView>
  </sheetViews>
  <sheetFormatPr defaultRowHeight="13.5"/>
  <cols>
    <col min="1" max="1" width="6.875" customWidth="1"/>
    <col min="3" max="3" width="6" customWidth="1"/>
    <col min="4" max="4" width="11.875" customWidth="1"/>
    <col min="5" max="5" width="14.875" customWidth="1"/>
    <col min="6" max="6" width="5.625" customWidth="1"/>
    <col min="8" max="8" width="6.375" customWidth="1"/>
    <col min="9" max="9" width="11.875" customWidth="1"/>
    <col min="10" max="10" width="14.875" customWidth="1"/>
    <col min="11" max="11" width="5.75" customWidth="1"/>
    <col min="16" max="16" width="4" customWidth="1"/>
    <col min="17" max="17" width="12.125" customWidth="1"/>
    <col min="18" max="18" width="12.5" customWidth="1"/>
    <col min="19" max="19" width="15.375" customWidth="1"/>
    <col min="20" max="20" width="4.375" customWidth="1"/>
    <col min="21" max="21" width="11.625" customWidth="1"/>
  </cols>
  <sheetData>
    <row r="1" spans="1:23">
      <c r="C1" s="313" t="str">
        <f>"第"&amp;DBCS('必ず入力してください!!'!L2)&amp;"回　"&amp;"石見陸上競技大会　参加申込シート　（中学校男子リレー）"</f>
        <v>第１００回　石見陸上競技大会　参加申込シート　（中学校男子リレー）</v>
      </c>
      <c r="D1" s="313"/>
      <c r="E1" s="313"/>
      <c r="F1" s="313"/>
      <c r="G1" s="313"/>
      <c r="H1" s="313"/>
    </row>
    <row r="3" spans="1:23">
      <c r="C3" t="s">
        <v>91</v>
      </c>
      <c r="D3" s="29" t="s">
        <v>387</v>
      </c>
      <c r="E3" s="102"/>
    </row>
    <row r="4" spans="1:23">
      <c r="B4" s="103"/>
      <c r="C4" s="103" t="s">
        <v>96</v>
      </c>
      <c r="D4" s="104" t="s">
        <v>114</v>
      </c>
      <c r="E4" s="29" t="s">
        <v>386</v>
      </c>
    </row>
    <row r="5" spans="1:23">
      <c r="B5" s="103"/>
      <c r="C5" s="103" t="s">
        <v>92</v>
      </c>
      <c r="D5" s="104" t="s">
        <v>115</v>
      </c>
      <c r="E5" s="29" t="s">
        <v>110</v>
      </c>
      <c r="H5" s="102"/>
      <c r="I5" s="102"/>
    </row>
    <row r="6" spans="1:23">
      <c r="B6" s="103"/>
      <c r="C6" s="103"/>
      <c r="D6" s="216"/>
      <c r="E6" s="29" t="s">
        <v>353</v>
      </c>
      <c r="H6" s="102"/>
      <c r="I6" s="102"/>
    </row>
    <row r="7" spans="1:23" ht="13.5" customHeight="1">
      <c r="B7" s="103"/>
      <c r="C7" s="103"/>
      <c r="D7" s="217"/>
      <c r="E7" s="29" t="s">
        <v>361</v>
      </c>
      <c r="H7" s="102"/>
      <c r="I7" s="102"/>
    </row>
    <row r="8" spans="1:23" ht="13.5" customHeight="1">
      <c r="D8" s="30"/>
      <c r="E8" s="102"/>
    </row>
    <row r="9" spans="1:23" ht="13.5" customHeight="1">
      <c r="D9" s="30"/>
      <c r="E9" s="102"/>
    </row>
    <row r="10" spans="1:23" ht="14.25">
      <c r="A10">
        <v>1</v>
      </c>
      <c r="B10" s="252">
        <v>1</v>
      </c>
      <c r="C10" s="103"/>
      <c r="D10" s="211"/>
      <c r="E10" s="208" t="s">
        <v>93</v>
      </c>
      <c r="F10" s="108"/>
      <c r="G10" s="252">
        <f>B10+1</f>
        <v>2</v>
      </c>
      <c r="H10" s="103"/>
      <c r="I10" s="211"/>
      <c r="J10" s="208" t="s">
        <v>93</v>
      </c>
      <c r="K10" s="108"/>
    </row>
    <row r="11" spans="1:23">
      <c r="A11">
        <f>A10+1</f>
        <v>2</v>
      </c>
      <c r="D11" s="212"/>
      <c r="E11" s="209" t="s">
        <v>94</v>
      </c>
      <c r="F11" s="108"/>
      <c r="I11" s="212"/>
      <c r="J11" s="209" t="s">
        <v>94</v>
      </c>
      <c r="K11" s="108"/>
    </row>
    <row r="12" spans="1:23">
      <c r="A12">
        <f t="shared" ref="A12:A75" si="0">A11+1</f>
        <v>3</v>
      </c>
      <c r="D12" s="222" t="s">
        <v>355</v>
      </c>
      <c r="E12" s="318" t="str">
        <f>IF(D14="","",VLOOKUP(MATCH(D14,中男申込!$B$9:$B$308,0),中男申込!$A$9:$F$308,6)&amp;D10)</f>
        <v/>
      </c>
      <c r="F12" s="319"/>
      <c r="I12" s="222" t="s">
        <v>355</v>
      </c>
      <c r="J12" s="318" t="str">
        <f>IF(I14="","",VLOOKUP(MATCH(I14,中男申込!$B$9:$B$308,0),中男申込!$A$9:$F$308,6)&amp;I10)</f>
        <v/>
      </c>
      <c r="K12" s="319"/>
    </row>
    <row r="13" spans="1:23">
      <c r="A13">
        <f t="shared" si="0"/>
        <v>4</v>
      </c>
      <c r="D13" s="219" t="s">
        <v>383</v>
      </c>
      <c r="E13" s="220" t="s">
        <v>95</v>
      </c>
      <c r="F13" s="221" t="s">
        <v>29</v>
      </c>
      <c r="I13" s="219" t="s">
        <v>383</v>
      </c>
      <c r="J13" s="220" t="s">
        <v>95</v>
      </c>
      <c r="K13" s="221" t="s">
        <v>29</v>
      </c>
      <c r="P13" s="223" t="s">
        <v>98</v>
      </c>
      <c r="Q13" s="224" t="s">
        <v>97</v>
      </c>
      <c r="R13" s="225" t="s">
        <v>31</v>
      </c>
      <c r="S13" s="225" t="s">
        <v>89</v>
      </c>
      <c r="T13" s="225" t="s">
        <v>29</v>
      </c>
      <c r="U13" s="226" t="s">
        <v>30</v>
      </c>
      <c r="V13" s="224" t="s">
        <v>99</v>
      </c>
      <c r="W13" s="224" t="s">
        <v>37</v>
      </c>
    </row>
    <row r="14" spans="1:23">
      <c r="A14">
        <f t="shared" si="0"/>
        <v>5</v>
      </c>
      <c r="C14">
        <v>1</v>
      </c>
      <c r="D14" s="213"/>
      <c r="E14" s="210" t="str">
        <f>IF(ISERROR(MATCH(D14,中男申込!$B$9:$B$308,0)),"",VLOOKUP(MATCH(D14,中男申込!$B$9:$B$308,0),中男申込!$A$9:$F$308,3))</f>
        <v/>
      </c>
      <c r="F14" s="105" t="str">
        <f>IF(ISERROR(MATCH(D14,中男申込!$B$9:$B$308,0)),"",VLOOKUP(MATCH(D14,中男申込!$B$9:$B$308,0),中男申込!$A$9:$F$308,5))</f>
        <v/>
      </c>
      <c r="H14">
        <v>1</v>
      </c>
      <c r="I14" s="213"/>
      <c r="J14" s="210" t="str">
        <f>IF(ISERROR(MATCH(I14,中男申込!$B$9:$B$308,0)),"",VLOOKUP(MATCH(I14,中男申込!$B$9:$B$308,0),中男申込!$A$9:$F$308,3))</f>
        <v/>
      </c>
      <c r="K14" s="105" t="str">
        <f>IF(ISERROR(MATCH(I14,中男申込!$B$9:$B$308,0)),"",VLOOKUP(MATCH(I14,中男申込!$B$9:$B$308,0),中男申込!$A$9:$F$308,5))</f>
        <v/>
      </c>
      <c r="N14">
        <v>1</v>
      </c>
      <c r="O14" s="227" t="s">
        <v>100</v>
      </c>
      <c r="P14" s="244">
        <v>1</v>
      </c>
      <c r="Q14" s="244" t="str">
        <f t="shared" ref="Q14:Q19" si="1">IF(D14="","",D14)</f>
        <v/>
      </c>
      <c r="R14" s="228" t="str">
        <f>IF(ISERROR(MATCH($Q14,中男申込!$B$9:$B$308,0)),"",VLOOKUP(MATCH($Q14,中男申込!$B$9:$B$308,0),中男申込!$A$9:$F$308,3))</f>
        <v/>
      </c>
      <c r="S14" s="228" t="str">
        <f>IF(ISERROR(MATCH($Q14,中男申込!$B$9:$B$308,0)),"",VLOOKUP(MATCH($Q14,中男申込!$B$9:$B$308,0),中男申込!$A$9:$F$308,4))</f>
        <v/>
      </c>
      <c r="T14" s="228" t="str">
        <f>IF(ISERROR(MATCH($Q14,中男申込!$B$9:$B$308,0)),"",VLOOKUP(MATCH($Q14,中男申込!$B$9:$B$308,0),中男申込!$A$9:$F$308,5))</f>
        <v/>
      </c>
      <c r="U14" s="228" t="str">
        <f>IF(ISERROR(MATCH($Q14,中男申込!$B$9:$B$308,0)),"",VLOOKUP(MATCH($Q14,中男申込!$B$9:$B$308,0),中男申込!$A$9:$F$308,6))</f>
        <v/>
      </c>
      <c r="V14" s="228" t="str">
        <f>IF(D10="","",D10)</f>
        <v/>
      </c>
      <c r="W14" s="245" t="str">
        <f>IF(D11="","",D11)</f>
        <v/>
      </c>
    </row>
    <row r="15" spans="1:23">
      <c r="A15">
        <f t="shared" si="0"/>
        <v>6</v>
      </c>
      <c r="C15">
        <v>2</v>
      </c>
      <c r="D15" s="214"/>
      <c r="E15" s="210" t="str">
        <f>IF(ISERROR(MATCH(D15,中男申込!$B$9:$B$308,0)),"",VLOOKUP(MATCH(D15,中男申込!$B$9:$B$308,0),中男申込!$A$9:$F$308,3))</f>
        <v/>
      </c>
      <c r="F15" s="105" t="str">
        <f>IF(ISERROR(MATCH(D15,中男申込!$B$9:$B$308,0)),"",VLOOKUP(MATCH(D15,中男申込!$B$9:$B$308,0),中男申込!$A$9:$F$308,5))</f>
        <v/>
      </c>
      <c r="H15">
        <v>2</v>
      </c>
      <c r="I15" s="214"/>
      <c r="J15" s="210" t="str">
        <f>IF(ISERROR(MATCH(I15,中男申込!$B$9:$B$308,0)),"",VLOOKUP(MATCH(I15,中男申込!$B$9:$B$308,0),中男申込!$A$9:$F$308,3))</f>
        <v/>
      </c>
      <c r="K15" s="105" t="str">
        <f>IF(ISERROR(MATCH(I15,中男申込!$B$9:$B$308,0)),"",VLOOKUP(MATCH(I15,中男申込!$B$9:$B$308,0),中男申込!$A$9:$F$308,5))</f>
        <v/>
      </c>
      <c r="N15">
        <f t="shared" ref="N15:N46" si="2">N14+1</f>
        <v>2</v>
      </c>
      <c r="O15" s="194"/>
      <c r="P15" s="246">
        <v>2</v>
      </c>
      <c r="Q15" s="246" t="str">
        <f t="shared" si="1"/>
        <v/>
      </c>
      <c r="R15" s="106" t="str">
        <f>IF(ISERROR(MATCH($Q15,中男申込!$B$9:$B$308,0)),"",VLOOKUP(MATCH($Q15,中男申込!$B$9:$B$308,0),中男申込!$A$9:$F$308,3))</f>
        <v/>
      </c>
      <c r="S15" s="106" t="str">
        <f>IF(ISERROR(MATCH($Q15,中男申込!$B$9:$B$308,0)),"",VLOOKUP(MATCH($Q15,中男申込!$B$9:$B$308,0),中男申込!$A$9:$F$308,4))</f>
        <v/>
      </c>
      <c r="T15" s="106" t="str">
        <f>IF(ISERROR(MATCH($Q15,中男申込!$B$9:$B$308,0)),"",VLOOKUP(MATCH($Q15,中男申込!$B$9:$B$308,0),中男申込!$A$9:$F$308,5))</f>
        <v/>
      </c>
      <c r="U15" s="106" t="str">
        <f>IF(ISERROR(MATCH($Q15,中男申込!$B$9:$B$308,0)),"",VLOOKUP(MATCH($Q15,中男申込!$B$9:$B$308,0),中男申込!$A$9:$F$308,6))</f>
        <v/>
      </c>
      <c r="V15" s="247" t="str">
        <f>IF(Q15="","",V$14)</f>
        <v/>
      </c>
      <c r="W15" s="85"/>
    </row>
    <row r="16" spans="1:23">
      <c r="A16">
        <f t="shared" si="0"/>
        <v>7</v>
      </c>
      <c r="C16">
        <v>3</v>
      </c>
      <c r="D16" s="214"/>
      <c r="E16" s="210" t="str">
        <f>IF(ISERROR(MATCH(D16,中男申込!$B$9:$B$308,0)),"",VLOOKUP(MATCH(D16,中男申込!$B$9:$B$308,0),中男申込!$A$9:$F$308,3))</f>
        <v/>
      </c>
      <c r="F16" s="105" t="str">
        <f>IF(ISERROR(MATCH(D16,中男申込!$B$9:$B$308,0)),"",VLOOKUP(MATCH(D16,中男申込!$B$9:$B$308,0),中男申込!$A$9:$F$308,5))</f>
        <v/>
      </c>
      <c r="H16">
        <v>3</v>
      </c>
      <c r="I16" s="214"/>
      <c r="J16" s="210" t="str">
        <f>IF(ISERROR(MATCH(I16,中男申込!$B$9:$B$308,0)),"",VLOOKUP(MATCH(I16,中男申込!$B$9:$B$308,0),中男申込!$A$9:$F$308,3))</f>
        <v/>
      </c>
      <c r="K16" s="105" t="str">
        <f>IF(ISERROR(MATCH(I16,中男申込!$B$9:$B$308,0)),"",VLOOKUP(MATCH(I16,中男申込!$B$9:$B$308,0),中男申込!$A$9:$F$308,5))</f>
        <v/>
      </c>
      <c r="N16">
        <f t="shared" si="2"/>
        <v>3</v>
      </c>
      <c r="O16" s="194"/>
      <c r="P16" s="246">
        <v>3</v>
      </c>
      <c r="Q16" s="246" t="str">
        <f t="shared" si="1"/>
        <v/>
      </c>
      <c r="R16" s="106" t="str">
        <f>IF(ISERROR(MATCH($Q16,中男申込!$B$9:$B$308,0)),"",VLOOKUP(MATCH($Q16,中男申込!$B$9:$B$308,0),中男申込!$A$9:$F$308,3))</f>
        <v/>
      </c>
      <c r="S16" s="106" t="str">
        <f>IF(ISERROR(MATCH($Q16,中男申込!$B$9:$B$308,0)),"",VLOOKUP(MATCH($Q16,中男申込!$B$9:$B$308,0),中男申込!$A$9:$F$308,4))</f>
        <v/>
      </c>
      <c r="T16" s="106" t="str">
        <f>IF(ISERROR(MATCH($Q16,中男申込!$B$9:$B$308,0)),"",VLOOKUP(MATCH($Q16,中男申込!$B$9:$B$308,0),中男申込!$A$9:$F$308,5))</f>
        <v/>
      </c>
      <c r="U16" s="106" t="str">
        <f>IF(ISERROR(MATCH($Q16,中男申込!$B$9:$B$308,0)),"",VLOOKUP(MATCH($Q16,中男申込!$B$9:$B$308,0),中男申込!$A$9:$F$308,6))</f>
        <v/>
      </c>
      <c r="V16" s="247" t="str">
        <f>IF(Q16="","",V$14)</f>
        <v/>
      </c>
      <c r="W16" s="85"/>
    </row>
    <row r="17" spans="1:23">
      <c r="A17">
        <f t="shared" si="0"/>
        <v>8</v>
      </c>
      <c r="C17">
        <v>4</v>
      </c>
      <c r="D17" s="214"/>
      <c r="E17" s="210" t="str">
        <f>IF(ISERROR(MATCH(D17,中男申込!$B$9:$B$308,0)),"",VLOOKUP(MATCH(D17,中男申込!$B$9:$B$308,0),中男申込!$A$9:$F$308,3))</f>
        <v/>
      </c>
      <c r="F17" s="105" t="str">
        <f>IF(ISERROR(MATCH(D17,中男申込!$B$9:$B$308,0)),"",VLOOKUP(MATCH(D17,中男申込!$B$9:$B$308,0),中男申込!$A$9:$F$308,5))</f>
        <v/>
      </c>
      <c r="H17">
        <v>4</v>
      </c>
      <c r="I17" s="214"/>
      <c r="J17" s="210" t="str">
        <f>IF(ISERROR(MATCH(I17,中男申込!$B$9:$B$308,0)),"",VLOOKUP(MATCH(I17,中男申込!$B$9:$B$308,0),中男申込!$A$9:$F$308,3))</f>
        <v/>
      </c>
      <c r="K17" s="105" t="str">
        <f>IF(ISERROR(MATCH(I17,中男申込!$B$9:$B$308,0)),"",VLOOKUP(MATCH(I17,中男申込!$B$9:$B$308,0),中男申込!$A$9:$F$308,5))</f>
        <v/>
      </c>
      <c r="N17">
        <f t="shared" si="2"/>
        <v>4</v>
      </c>
      <c r="O17" s="194"/>
      <c r="P17" s="246">
        <v>4</v>
      </c>
      <c r="Q17" s="246" t="str">
        <f t="shared" si="1"/>
        <v/>
      </c>
      <c r="R17" s="106" t="str">
        <f>IF(ISERROR(MATCH($Q17,中男申込!$B$9:$B$308,0)),"",VLOOKUP(MATCH($Q17,中男申込!$B$9:$B$308,0),中男申込!$A$9:$F$308,3))</f>
        <v/>
      </c>
      <c r="S17" s="106" t="str">
        <f>IF(ISERROR(MATCH($Q17,中男申込!$B$9:$B$308,0)),"",VLOOKUP(MATCH($Q17,中男申込!$B$9:$B$308,0),中男申込!$A$9:$F$308,4))</f>
        <v/>
      </c>
      <c r="T17" s="106" t="str">
        <f>IF(ISERROR(MATCH($Q17,中男申込!$B$9:$B$308,0)),"",VLOOKUP(MATCH($Q17,中男申込!$B$9:$B$308,0),中男申込!$A$9:$F$308,5))</f>
        <v/>
      </c>
      <c r="U17" s="106" t="str">
        <f>IF(ISERROR(MATCH($Q17,中男申込!$B$9:$B$308,0)),"",VLOOKUP(MATCH($Q17,中男申込!$B$9:$B$308,0),中男申込!$A$9:$F$308,6))</f>
        <v/>
      </c>
      <c r="V17" s="247" t="str">
        <f>IF(Q17="","",V$14)</f>
        <v/>
      </c>
      <c r="W17" s="85"/>
    </row>
    <row r="18" spans="1:23">
      <c r="A18">
        <f t="shared" si="0"/>
        <v>9</v>
      </c>
      <c r="C18">
        <v>5</v>
      </c>
      <c r="D18" s="214"/>
      <c r="E18" s="210" t="str">
        <f>IF(ISERROR(MATCH(D18,中男申込!$B$9:$B$308,0)),"",VLOOKUP(MATCH(D18,中男申込!$B$9:$B$308,0),中男申込!$A$9:$F$308,3))</f>
        <v/>
      </c>
      <c r="F18" s="105" t="str">
        <f>IF(ISERROR(MATCH(D18,中男申込!$B$9:$B$308,0)),"",VLOOKUP(MATCH(D18,中男申込!$B$9:$B$308,0),中男申込!$A$9:$F$308,5))</f>
        <v/>
      </c>
      <c r="H18">
        <v>5</v>
      </c>
      <c r="I18" s="218"/>
      <c r="J18" s="210" t="str">
        <f>IF(ISERROR(MATCH(I18,中男申込!$B$9:$B$308,0)),"",VLOOKUP(MATCH(I18,中男申込!$B$9:$B$308,0),中男申込!$A$9:$F$308,3))</f>
        <v/>
      </c>
      <c r="K18" s="105" t="str">
        <f>IF(ISERROR(MATCH(I18,中男申込!$B$9:$B$308,0)),"",VLOOKUP(MATCH(I18,中男申込!$B$9:$B$308,0),中男申込!$A$9:$F$308,5))</f>
        <v/>
      </c>
      <c r="N18">
        <f t="shared" si="2"/>
        <v>5</v>
      </c>
      <c r="O18" s="194"/>
      <c r="P18" s="246">
        <v>5</v>
      </c>
      <c r="Q18" s="246" t="str">
        <f t="shared" si="1"/>
        <v/>
      </c>
      <c r="R18" s="106" t="str">
        <f>IF(ISERROR(MATCH($Q18,中男申込!$B$9:$B$308,0)),"",VLOOKUP(MATCH($Q18,中男申込!$B$9:$B$308,0),中男申込!$A$9:$F$308,3))</f>
        <v/>
      </c>
      <c r="S18" s="106" t="str">
        <f>IF(ISERROR(MATCH($Q18,中男申込!$B$9:$B$308,0)),"",VLOOKUP(MATCH($Q18,中男申込!$B$9:$B$308,0),中男申込!$A$9:$F$308,4))</f>
        <v/>
      </c>
      <c r="T18" s="106" t="str">
        <f>IF(ISERROR(MATCH($Q18,中男申込!$B$9:$B$308,0)),"",VLOOKUP(MATCH($Q18,中男申込!$B$9:$B$308,0),中男申込!$A$9:$F$308,5))</f>
        <v/>
      </c>
      <c r="U18" s="106" t="str">
        <f>IF(ISERROR(MATCH($Q18,中男申込!$B$9:$B$308,0)),"",VLOOKUP(MATCH($Q18,中男申込!$B$9:$B$308,0),中男申込!$A$9:$F$308,6))</f>
        <v/>
      </c>
      <c r="V18" s="247" t="str">
        <f>IF(Q18="","",IF(U18="","",V$14))</f>
        <v/>
      </c>
      <c r="W18" s="85"/>
    </row>
    <row r="19" spans="1:23">
      <c r="A19">
        <f t="shared" si="0"/>
        <v>10</v>
      </c>
      <c r="C19">
        <v>6</v>
      </c>
      <c r="D19" s="215"/>
      <c r="E19" s="210" t="str">
        <f>IF(ISERROR(MATCH(D19,中男申込!$B$9:$B$308,0)),"",VLOOKUP(MATCH(D19,中男申込!$B$9:$B$308,0),中男申込!$A$9:$F$308,3))</f>
        <v/>
      </c>
      <c r="F19" s="105" t="str">
        <f>IF(ISERROR(MATCH(D19,中男申込!$B$9:$B$308,0)),"",VLOOKUP(MATCH(D19,中男申込!$B$9:$B$308,0),中男申込!$A$9:$F$308,5))</f>
        <v/>
      </c>
      <c r="H19">
        <v>6</v>
      </c>
      <c r="I19" s="215"/>
      <c r="J19" s="210" t="str">
        <f>IF(ISERROR(MATCH(I19,中男申込!$B$9:$B$308,0)),"",VLOOKUP(MATCH(I19,中男申込!$B$9:$B$308,0),中男申込!$A$9:$F$308,3))</f>
        <v/>
      </c>
      <c r="K19" s="105" t="str">
        <f>IF(ISERROR(MATCH(I19,中男申込!$B$9:$B$308,0)),"",VLOOKUP(MATCH(I19,中男申込!$B$9:$B$308,0),中男申込!$A$9:$F$308,5))</f>
        <v/>
      </c>
      <c r="N19">
        <f t="shared" si="2"/>
        <v>6</v>
      </c>
      <c r="O19" s="229"/>
      <c r="P19" s="248">
        <v>6</v>
      </c>
      <c r="Q19" s="248" t="str">
        <f t="shared" si="1"/>
        <v/>
      </c>
      <c r="R19" s="230" t="str">
        <f>IF(ISERROR(MATCH($Q19,中男申込!$B$9:$B$308,0)),"",VLOOKUP(MATCH($Q19,中男申込!$B$9:$B$308,0),中男申込!$A$9:$F$308,3))</f>
        <v/>
      </c>
      <c r="S19" s="230" t="str">
        <f>IF(ISERROR(MATCH($Q19,中男申込!$B$9:$B$308,0)),"",VLOOKUP(MATCH($Q19,中男申込!$B$9:$B$308,0),中男申込!$A$9:$F$308,4))</f>
        <v/>
      </c>
      <c r="T19" s="230" t="str">
        <f>IF(ISERROR(MATCH($Q19,中男申込!$B$9:$B$308,0)),"",VLOOKUP(MATCH($Q19,中男申込!$B$9:$B$308,0),中男申込!$A$9:$F$308,5))</f>
        <v/>
      </c>
      <c r="U19" s="230" t="str">
        <f>IF(ISERROR(MATCH($Q19,中男申込!$B$9:$B$308,0)),"",VLOOKUP(MATCH($Q19,中男申込!$B$9:$B$308,0),中男申込!$A$9:$F$308,6))</f>
        <v/>
      </c>
      <c r="V19" s="249" t="str">
        <f>IF(Q19="","",IF(U19="","",V$14))</f>
        <v/>
      </c>
      <c r="W19" s="250"/>
    </row>
    <row r="20" spans="1:23">
      <c r="A20">
        <f t="shared" si="0"/>
        <v>11</v>
      </c>
      <c r="N20">
        <f t="shared" si="2"/>
        <v>7</v>
      </c>
      <c r="O20" s="227" t="s">
        <v>101</v>
      </c>
      <c r="P20" s="244">
        <v>1</v>
      </c>
      <c r="Q20" s="244" t="str">
        <f t="shared" ref="Q20:Q25" si="3">IF(I14="","",I14)</f>
        <v/>
      </c>
      <c r="R20" s="228" t="str">
        <f>IF(ISERROR(MATCH($Q20,中男申込!$B$9:$B$308,0)),"",VLOOKUP(MATCH($Q20,中男申込!$B$9:$B$308,0),中男申込!$A$9:$F$308,3))</f>
        <v/>
      </c>
      <c r="S20" s="228" t="str">
        <f>IF(ISERROR(MATCH($Q20,中男申込!$B$9:$B$308,0)),"",VLOOKUP(MATCH($Q20,中男申込!$B$9:$B$308,0),中男申込!$A$9:$F$308,4))</f>
        <v/>
      </c>
      <c r="T20" s="228" t="str">
        <f>IF(ISERROR(MATCH($Q20,中男申込!$B$9:$B$308,0)),"",VLOOKUP(MATCH($Q20,中男申込!$B$9:$B$308,0),中男申込!$A$9:$F$308,5))</f>
        <v/>
      </c>
      <c r="U20" s="228" t="str">
        <f>IF(ISERROR(MATCH($Q20,中男申込!$B$9:$B$308,0)),"",VLOOKUP(MATCH($Q20,中男申込!$B$9:$B$308,0),中男申込!$A$9:$F$308,6))</f>
        <v/>
      </c>
      <c r="V20" s="228" t="str">
        <f>IF(I10="","",I10)</f>
        <v/>
      </c>
      <c r="W20" s="245" t="str">
        <f>IF(I11="","",I11)</f>
        <v/>
      </c>
    </row>
    <row r="21" spans="1:23" ht="14.25">
      <c r="A21">
        <f t="shared" si="0"/>
        <v>12</v>
      </c>
      <c r="B21" s="252">
        <f>G10+1</f>
        <v>3</v>
      </c>
      <c r="C21" s="103"/>
      <c r="D21" s="211"/>
      <c r="E21" s="208" t="s">
        <v>93</v>
      </c>
      <c r="F21" s="108"/>
      <c r="G21" s="253">
        <f>B21+1</f>
        <v>4</v>
      </c>
      <c r="H21" s="103"/>
      <c r="I21" s="211"/>
      <c r="J21" s="208" t="s">
        <v>93</v>
      </c>
      <c r="K21" s="108"/>
      <c r="N21">
        <f t="shared" si="2"/>
        <v>8</v>
      </c>
      <c r="O21" s="194"/>
      <c r="P21" s="246">
        <v>2</v>
      </c>
      <c r="Q21" s="246" t="str">
        <f t="shared" si="3"/>
        <v/>
      </c>
      <c r="R21" s="106" t="str">
        <f>IF(ISERROR(MATCH($Q21,中男申込!$B$9:$B$308,0)),"",VLOOKUP(MATCH($Q21,中男申込!$B$9:$B$308,0),中男申込!$A$9:$F$308,3))</f>
        <v/>
      </c>
      <c r="S21" s="106" t="str">
        <f>IF(ISERROR(MATCH($Q21,中男申込!$B$9:$B$308,0)),"",VLOOKUP(MATCH($Q21,中男申込!$B$9:$B$308,0),中男申込!$A$9:$F$308,4))</f>
        <v/>
      </c>
      <c r="T21" s="106" t="str">
        <f>IF(ISERROR(MATCH($Q21,中男申込!$B$9:$B$308,0)),"",VLOOKUP(MATCH($Q21,中男申込!$B$9:$B$308,0),中男申込!$A$9:$F$308,5))</f>
        <v/>
      </c>
      <c r="U21" s="106" t="str">
        <f>IF(ISERROR(MATCH($Q21,中男申込!$B$9:$B$308,0)),"",VLOOKUP(MATCH($Q21,中男申込!$B$9:$B$308,0),中男申込!$A$9:$F$308,6))</f>
        <v/>
      </c>
      <c r="V21" s="247" t="str">
        <f>IF(Q21="","",V$20)</f>
        <v/>
      </c>
      <c r="W21" s="85"/>
    </row>
    <row r="22" spans="1:23">
      <c r="A22">
        <f t="shared" si="0"/>
        <v>13</v>
      </c>
      <c r="D22" s="212"/>
      <c r="E22" s="209" t="s">
        <v>94</v>
      </c>
      <c r="F22" s="108"/>
      <c r="I22" s="212"/>
      <c r="J22" s="209" t="s">
        <v>94</v>
      </c>
      <c r="K22" s="108"/>
      <c r="N22">
        <f t="shared" si="2"/>
        <v>9</v>
      </c>
      <c r="O22" s="194"/>
      <c r="P22" s="246">
        <v>3</v>
      </c>
      <c r="Q22" s="246" t="str">
        <f t="shared" si="3"/>
        <v/>
      </c>
      <c r="R22" s="106" t="str">
        <f>IF(ISERROR(MATCH($Q22,中男申込!$B$9:$B$308,0)),"",VLOOKUP(MATCH($Q22,中男申込!$B$9:$B$308,0),中男申込!$A$9:$F$308,3))</f>
        <v/>
      </c>
      <c r="S22" s="106" t="str">
        <f>IF(ISERROR(MATCH($Q22,中男申込!$B$9:$B$308,0)),"",VLOOKUP(MATCH($Q22,中男申込!$B$9:$B$308,0),中男申込!$A$9:$F$308,4))</f>
        <v/>
      </c>
      <c r="T22" s="106" t="str">
        <f>IF(ISERROR(MATCH($Q22,中男申込!$B$9:$B$308,0)),"",VLOOKUP(MATCH($Q22,中男申込!$B$9:$B$308,0),中男申込!$A$9:$F$308,5))</f>
        <v/>
      </c>
      <c r="U22" s="106" t="str">
        <f>IF(ISERROR(MATCH($Q22,中男申込!$B$9:$B$308,0)),"",VLOOKUP(MATCH($Q22,中男申込!$B$9:$B$308,0),中男申込!$A$9:$F$308,6))</f>
        <v/>
      </c>
      <c r="V22" s="247" t="str">
        <f>IF(Q22="","",V$20)</f>
        <v/>
      </c>
      <c r="W22" s="85"/>
    </row>
    <row r="23" spans="1:23">
      <c r="A23">
        <f t="shared" si="0"/>
        <v>14</v>
      </c>
      <c r="D23" s="222" t="s">
        <v>355</v>
      </c>
      <c r="E23" s="318" t="str">
        <f>IF(D25="","",VLOOKUP(MATCH(D25,中男申込!$B$9:$B$308,0),中男申込!$A$9:$F$308,6)&amp;D21)</f>
        <v/>
      </c>
      <c r="F23" s="319"/>
      <c r="I23" s="222" t="s">
        <v>355</v>
      </c>
      <c r="J23" s="318" t="str">
        <f>IF(I25="","",VLOOKUP(MATCH(I25,中男申込!$B$9:$B$308,0),中男申込!$A$9:$F$308,6)&amp;I21)</f>
        <v/>
      </c>
      <c r="K23" s="319"/>
      <c r="N23">
        <f t="shared" si="2"/>
        <v>10</v>
      </c>
      <c r="O23" s="194"/>
      <c r="P23" s="246">
        <v>4</v>
      </c>
      <c r="Q23" s="246" t="str">
        <f t="shared" si="3"/>
        <v/>
      </c>
      <c r="R23" s="106" t="str">
        <f>IF(ISERROR(MATCH($Q23,中男申込!$B$9:$B$308,0)),"",VLOOKUP(MATCH($Q23,中男申込!$B$9:$B$308,0),中男申込!$A$9:$F$308,3))</f>
        <v/>
      </c>
      <c r="S23" s="106" t="str">
        <f>IF(ISERROR(MATCH($Q23,中男申込!$B$9:$B$308,0)),"",VLOOKUP(MATCH($Q23,中男申込!$B$9:$B$308,0),中男申込!$A$9:$F$308,4))</f>
        <v/>
      </c>
      <c r="T23" s="106" t="str">
        <f>IF(ISERROR(MATCH($Q23,中男申込!$B$9:$B$308,0)),"",VLOOKUP(MATCH($Q23,中男申込!$B$9:$B$308,0),中男申込!$A$9:$F$308,5))</f>
        <v/>
      </c>
      <c r="U23" s="106" t="str">
        <f>IF(ISERROR(MATCH($Q23,中男申込!$B$9:$B$308,0)),"",VLOOKUP(MATCH($Q23,中男申込!$B$9:$B$308,0),中男申込!$A$9:$F$308,6))</f>
        <v/>
      </c>
      <c r="V23" s="247" t="str">
        <f>IF(Q23="","",V$20)</f>
        <v/>
      </c>
      <c r="W23" s="85"/>
    </row>
    <row r="24" spans="1:23">
      <c r="A24">
        <f t="shared" si="0"/>
        <v>15</v>
      </c>
      <c r="D24" s="219" t="s">
        <v>383</v>
      </c>
      <c r="E24" s="220" t="s">
        <v>95</v>
      </c>
      <c r="F24" s="221" t="s">
        <v>29</v>
      </c>
      <c r="I24" s="219" t="s">
        <v>383</v>
      </c>
      <c r="J24" s="220" t="s">
        <v>95</v>
      </c>
      <c r="K24" s="221" t="s">
        <v>29</v>
      </c>
      <c r="N24">
        <f t="shared" si="2"/>
        <v>11</v>
      </c>
      <c r="O24" s="194"/>
      <c r="P24" s="246">
        <v>5</v>
      </c>
      <c r="Q24" s="246" t="str">
        <f t="shared" si="3"/>
        <v/>
      </c>
      <c r="R24" s="106" t="str">
        <f>IF(ISERROR(MATCH($Q24,中男申込!$B$9:$B$308,0)),"",VLOOKUP(MATCH($Q24,中男申込!$B$9:$B$308,0),中男申込!$A$9:$F$308,3))</f>
        <v/>
      </c>
      <c r="S24" s="106" t="str">
        <f>IF(ISERROR(MATCH($Q24,中男申込!$B$9:$B$308,0)),"",VLOOKUP(MATCH($Q24,中男申込!$B$9:$B$308,0),中男申込!$A$9:$F$308,4))</f>
        <v/>
      </c>
      <c r="T24" s="106" t="str">
        <f>IF(ISERROR(MATCH($Q24,中男申込!$B$9:$B$308,0)),"",VLOOKUP(MATCH($Q24,中男申込!$B$9:$B$308,0),中男申込!$A$9:$F$308,5))</f>
        <v/>
      </c>
      <c r="U24" s="106" t="str">
        <f>IF(ISERROR(MATCH($Q24,中男申込!$B$9:$B$308,0)),"",VLOOKUP(MATCH($Q24,中男申込!$B$9:$B$308,0),中男申込!$A$9:$F$308,6))</f>
        <v/>
      </c>
      <c r="V24" s="247" t="str">
        <f>IF(Q24="","",IF(U24="","",V$20))</f>
        <v/>
      </c>
      <c r="W24" s="85"/>
    </row>
    <row r="25" spans="1:23">
      <c r="A25">
        <f t="shared" si="0"/>
        <v>16</v>
      </c>
      <c r="C25">
        <v>1</v>
      </c>
      <c r="D25" s="213"/>
      <c r="E25" s="210" t="str">
        <f>IF(ISERROR(MATCH(D25,中男申込!$B$9:$B$308,0)),"",VLOOKUP(MATCH(D25,中男申込!$B$9:$B$308,0),中男申込!$A$9:$F$308,3))</f>
        <v/>
      </c>
      <c r="F25" s="105" t="str">
        <f>IF(ISERROR(MATCH(D25,中男申込!$B$9:$B$308,0)),"",VLOOKUP(MATCH(D25,中男申込!$B$9:$B$308,0),中男申込!$A$9:$F$308,5))</f>
        <v/>
      </c>
      <c r="H25">
        <v>1</v>
      </c>
      <c r="I25" s="213"/>
      <c r="J25" s="210" t="str">
        <f>IF(ISERROR(MATCH(I25,中男申込!$B$9:$B$308,0)),"",VLOOKUP(MATCH(I25,中男申込!$B$9:$B$308,0),中男申込!$A$9:$F$308,3))</f>
        <v/>
      </c>
      <c r="K25" s="105" t="str">
        <f>IF(ISERROR(MATCH(I25,中男申込!$B$9:$B$308,0)),"",VLOOKUP(MATCH(I25,中男申込!$B$9:$B$308,0),中男申込!$A$9:$F$308,5))</f>
        <v/>
      </c>
      <c r="N25">
        <f t="shared" si="2"/>
        <v>12</v>
      </c>
      <c r="O25" s="229"/>
      <c r="P25" s="248">
        <v>6</v>
      </c>
      <c r="Q25" s="248" t="str">
        <f t="shared" si="3"/>
        <v/>
      </c>
      <c r="R25" s="230" t="str">
        <f>IF(ISERROR(MATCH($Q25,中男申込!$B$9:$B$308,0)),"",VLOOKUP(MATCH($Q25,中男申込!$B$9:$B$308,0),中男申込!$A$9:$F$308,3))</f>
        <v/>
      </c>
      <c r="S25" s="230" t="str">
        <f>IF(ISERROR(MATCH($Q25,中男申込!$B$9:$B$308,0)),"",VLOOKUP(MATCH($Q25,中男申込!$B$9:$B$308,0),中男申込!$A$9:$F$308,4))</f>
        <v/>
      </c>
      <c r="T25" s="230" t="str">
        <f>IF(ISERROR(MATCH($Q25,中男申込!$B$9:$B$308,0)),"",VLOOKUP(MATCH($Q25,中男申込!$B$9:$B$308,0),中男申込!$A$9:$F$308,5))</f>
        <v/>
      </c>
      <c r="U25" s="230" t="str">
        <f>IF(ISERROR(MATCH($Q25,中男申込!$B$9:$B$308,0)),"",VLOOKUP(MATCH($Q25,中男申込!$B$9:$B$308,0),中男申込!$A$9:$F$308,6))</f>
        <v/>
      </c>
      <c r="V25" s="249" t="str">
        <f>IF(Q25="","",IF(U25="","",V$20))</f>
        <v/>
      </c>
      <c r="W25" s="250"/>
    </row>
    <row r="26" spans="1:23">
      <c r="A26">
        <f t="shared" si="0"/>
        <v>17</v>
      </c>
      <c r="C26">
        <v>2</v>
      </c>
      <c r="D26" s="214"/>
      <c r="E26" s="210" t="str">
        <f>IF(ISERROR(MATCH(D26,中男申込!$B$9:$B$308,0)),"",VLOOKUP(MATCH(D26,中男申込!$B$9:$B$308,0),中男申込!$A$9:$F$308,3))</f>
        <v/>
      </c>
      <c r="F26" s="105" t="str">
        <f>IF(ISERROR(MATCH(D26,中男申込!$B$9:$B$308,0)),"",VLOOKUP(MATCH(D26,中男申込!$B$9:$B$308,0),中男申込!$A$9:$F$308,5))</f>
        <v/>
      </c>
      <c r="H26">
        <v>2</v>
      </c>
      <c r="I26" s="214"/>
      <c r="J26" s="210" t="str">
        <f>IF(ISERROR(MATCH(I26,中男申込!$B$9:$B$308,0)),"",VLOOKUP(MATCH(I26,中男申込!$B$9:$B$308,0),中男申込!$A$9:$F$308,3))</f>
        <v/>
      </c>
      <c r="K26" s="105" t="str">
        <f>IF(ISERROR(MATCH(I26,中男申込!$B$9:$B$308,0)),"",VLOOKUP(MATCH(I26,中男申込!$B$9:$B$308,0),中男申込!$A$9:$F$308,5))</f>
        <v/>
      </c>
      <c r="N26">
        <f t="shared" si="2"/>
        <v>13</v>
      </c>
      <c r="O26" s="227" t="s">
        <v>102</v>
      </c>
      <c r="P26" s="244">
        <v>1</v>
      </c>
      <c r="Q26" s="244" t="str">
        <f t="shared" ref="Q26:Q31" si="4">IF(D25="","",D25)</f>
        <v/>
      </c>
      <c r="R26" s="228" t="str">
        <f>IF(ISERROR(MATCH($Q26,中男申込!$B$9:$B$308,0)),"",VLOOKUP(MATCH($Q26,中男申込!$B$9:$B$308,0),中男申込!$A$9:$F$308,3))</f>
        <v/>
      </c>
      <c r="S26" s="228" t="str">
        <f>IF(ISERROR(MATCH($Q26,中男申込!$B$9:$B$308,0)),"",VLOOKUP(MATCH($Q26,中男申込!$B$9:$B$308,0),中男申込!$A$9:$F$308,4))</f>
        <v/>
      </c>
      <c r="T26" s="228" t="str">
        <f>IF(ISERROR(MATCH($Q26,中男申込!$B$9:$B$308,0)),"",VLOOKUP(MATCH($Q26,中男申込!$B$9:$B$308,0),中男申込!$A$9:$F$308,5))</f>
        <v/>
      </c>
      <c r="U26" s="228" t="str">
        <f>IF(ISERROR(MATCH($Q26,中男申込!$B$9:$B$308,0)),"",VLOOKUP(MATCH($Q26,中男申込!$B$9:$B$308,0),中男申込!$A$9:$F$308,6))</f>
        <v/>
      </c>
      <c r="V26" s="228" t="str">
        <f>IF(D21="","",D21)</f>
        <v/>
      </c>
      <c r="W26" s="245" t="str">
        <f>IF(D22="","",D22)</f>
        <v/>
      </c>
    </row>
    <row r="27" spans="1:23">
      <c r="A27">
        <f t="shared" si="0"/>
        <v>18</v>
      </c>
      <c r="C27">
        <v>3</v>
      </c>
      <c r="D27" s="214"/>
      <c r="E27" s="210" t="str">
        <f>IF(ISERROR(MATCH(D27,中男申込!$B$9:$B$308,0)),"",VLOOKUP(MATCH(D27,中男申込!$B$9:$B$308,0),中男申込!$A$9:$F$308,3))</f>
        <v/>
      </c>
      <c r="F27" s="105" t="str">
        <f>IF(ISERROR(MATCH(D27,中男申込!$B$9:$B$308,0)),"",VLOOKUP(MATCH(D27,中男申込!$B$9:$B$308,0),中男申込!$A$9:$F$308,5))</f>
        <v/>
      </c>
      <c r="H27">
        <v>3</v>
      </c>
      <c r="I27" s="214"/>
      <c r="J27" s="210" t="str">
        <f>IF(ISERROR(MATCH(I27,中男申込!$B$9:$B$308,0)),"",VLOOKUP(MATCH(I27,中男申込!$B$9:$B$308,0),中男申込!$A$9:$F$308,3))</f>
        <v/>
      </c>
      <c r="K27" s="105" t="str">
        <f>IF(ISERROR(MATCH(I27,中男申込!$B$9:$B$308,0)),"",VLOOKUP(MATCH(I27,中男申込!$B$9:$B$308,0),中男申込!$A$9:$F$308,5))</f>
        <v/>
      </c>
      <c r="N27">
        <f t="shared" si="2"/>
        <v>14</v>
      </c>
      <c r="O27" s="194"/>
      <c r="P27" s="246">
        <v>2</v>
      </c>
      <c r="Q27" s="246" t="str">
        <f t="shared" si="4"/>
        <v/>
      </c>
      <c r="R27" s="106" t="str">
        <f>IF(ISERROR(MATCH($Q27,中男申込!$B$9:$B$308,0)),"",VLOOKUP(MATCH($Q27,中男申込!$B$9:$B$308,0),中男申込!$A$9:$F$308,3))</f>
        <v/>
      </c>
      <c r="S27" s="106" t="str">
        <f>IF(ISERROR(MATCH($Q27,中男申込!$B$9:$B$308,0)),"",VLOOKUP(MATCH($Q27,中男申込!$B$9:$B$308,0),中男申込!$A$9:$F$308,4))</f>
        <v/>
      </c>
      <c r="T27" s="106" t="str">
        <f>IF(ISERROR(MATCH($Q27,中男申込!$B$9:$B$308,0)),"",VLOOKUP(MATCH($Q27,中男申込!$B$9:$B$308,0),中男申込!$A$9:$F$308,5))</f>
        <v/>
      </c>
      <c r="U27" s="106" t="str">
        <f>IF(ISERROR(MATCH($Q27,中男申込!$B$9:$B$308,0)),"",VLOOKUP(MATCH($Q27,中男申込!$B$9:$B$308,0),中男申込!$A$9:$F$308,6))</f>
        <v/>
      </c>
      <c r="V27" s="247" t="str">
        <f>IF(Q27="","",V$26)</f>
        <v/>
      </c>
      <c r="W27" s="85"/>
    </row>
    <row r="28" spans="1:23">
      <c r="A28">
        <f t="shared" si="0"/>
        <v>19</v>
      </c>
      <c r="C28">
        <v>4</v>
      </c>
      <c r="D28" s="214"/>
      <c r="E28" s="210" t="str">
        <f>IF(ISERROR(MATCH(D28,中男申込!$B$9:$B$308,0)),"",VLOOKUP(MATCH(D28,中男申込!$B$9:$B$308,0),中男申込!$A$9:$F$308,3))</f>
        <v/>
      </c>
      <c r="F28" s="105" t="str">
        <f>IF(ISERROR(MATCH(D28,中男申込!$B$9:$B$308,0)),"",VLOOKUP(MATCH(D28,中男申込!$B$9:$B$308,0),中男申込!$A$9:$F$308,5))</f>
        <v/>
      </c>
      <c r="H28">
        <v>4</v>
      </c>
      <c r="I28" s="214"/>
      <c r="J28" s="210" t="str">
        <f>IF(ISERROR(MATCH(I28,中男申込!$B$9:$B$308,0)),"",VLOOKUP(MATCH(I28,中男申込!$B$9:$B$308,0),中男申込!$A$9:$F$308,3))</f>
        <v/>
      </c>
      <c r="K28" s="105" t="str">
        <f>IF(ISERROR(MATCH(I28,中男申込!$B$9:$B$308,0)),"",VLOOKUP(MATCH(I28,中男申込!$B$9:$B$308,0),中男申込!$A$9:$F$308,5))</f>
        <v/>
      </c>
      <c r="N28">
        <f t="shared" si="2"/>
        <v>15</v>
      </c>
      <c r="O28" s="194"/>
      <c r="P28" s="246">
        <v>3</v>
      </c>
      <c r="Q28" s="246" t="str">
        <f t="shared" si="4"/>
        <v/>
      </c>
      <c r="R28" s="106" t="str">
        <f>IF(ISERROR(MATCH($Q28,中男申込!$B$9:$B$308,0)),"",VLOOKUP(MATCH($Q28,中男申込!$B$9:$B$308,0),中男申込!$A$9:$F$308,3))</f>
        <v/>
      </c>
      <c r="S28" s="106" t="str">
        <f>IF(ISERROR(MATCH($Q28,中男申込!$B$9:$B$308,0)),"",VLOOKUP(MATCH($Q28,中男申込!$B$9:$B$308,0),中男申込!$A$9:$F$308,4))</f>
        <v/>
      </c>
      <c r="T28" s="106" t="str">
        <f>IF(ISERROR(MATCH($Q28,中男申込!$B$9:$B$308,0)),"",VLOOKUP(MATCH($Q28,中男申込!$B$9:$B$308,0),中男申込!$A$9:$F$308,5))</f>
        <v/>
      </c>
      <c r="U28" s="106" t="str">
        <f>IF(ISERROR(MATCH($Q28,中男申込!$B$9:$B$308,0)),"",VLOOKUP(MATCH($Q28,中男申込!$B$9:$B$308,0),中男申込!$A$9:$F$308,6))</f>
        <v/>
      </c>
      <c r="V28" s="247" t="str">
        <f>IF(Q28="","",V$26)</f>
        <v/>
      </c>
      <c r="W28" s="85"/>
    </row>
    <row r="29" spans="1:23">
      <c r="A29">
        <f t="shared" si="0"/>
        <v>20</v>
      </c>
      <c r="C29">
        <v>5</v>
      </c>
      <c r="D29" s="214"/>
      <c r="E29" s="210" t="str">
        <f>IF(ISERROR(MATCH(D29,中男申込!$B$9:$B$308,0)),"",VLOOKUP(MATCH(D29,中男申込!$B$9:$B$308,0),中男申込!$A$9:$F$308,3))</f>
        <v/>
      </c>
      <c r="F29" s="105" t="str">
        <f>IF(ISERROR(MATCH(D29,中男申込!$B$9:$B$308,0)),"",VLOOKUP(MATCH(D29,中男申込!$B$9:$B$308,0),中男申込!$A$9:$F$308,5))</f>
        <v/>
      </c>
      <c r="H29">
        <v>5</v>
      </c>
      <c r="I29" s="218"/>
      <c r="J29" s="210" t="str">
        <f>IF(ISERROR(MATCH(I29,中男申込!$B$9:$B$308,0)),"",VLOOKUP(MATCH(I29,中男申込!$B$9:$B$308,0),中男申込!$A$9:$F$308,3))</f>
        <v/>
      </c>
      <c r="K29" s="105" t="str">
        <f>IF(ISERROR(MATCH(I29,中男申込!$B$9:$B$308,0)),"",VLOOKUP(MATCH(I29,中男申込!$B$9:$B$308,0),中男申込!$A$9:$F$308,5))</f>
        <v/>
      </c>
      <c r="N29">
        <f t="shared" si="2"/>
        <v>16</v>
      </c>
      <c r="O29" s="194"/>
      <c r="P29" s="246">
        <v>4</v>
      </c>
      <c r="Q29" s="246" t="str">
        <f t="shared" si="4"/>
        <v/>
      </c>
      <c r="R29" s="106" t="str">
        <f>IF(ISERROR(MATCH($Q29,中男申込!$B$9:$B$308,0)),"",VLOOKUP(MATCH($Q29,中男申込!$B$9:$B$308,0),中男申込!$A$9:$F$308,3))</f>
        <v/>
      </c>
      <c r="S29" s="106" t="str">
        <f>IF(ISERROR(MATCH($Q29,中男申込!$B$9:$B$308,0)),"",VLOOKUP(MATCH($Q29,中男申込!$B$9:$B$308,0),中男申込!$A$9:$F$308,4))</f>
        <v/>
      </c>
      <c r="T29" s="106" t="str">
        <f>IF(ISERROR(MATCH($Q29,中男申込!$B$9:$B$308,0)),"",VLOOKUP(MATCH($Q29,中男申込!$B$9:$B$308,0),中男申込!$A$9:$F$308,5))</f>
        <v/>
      </c>
      <c r="U29" s="106" t="str">
        <f>IF(ISERROR(MATCH($Q29,中男申込!$B$9:$B$308,0)),"",VLOOKUP(MATCH($Q29,中男申込!$B$9:$B$308,0),中男申込!$A$9:$F$308,6))</f>
        <v/>
      </c>
      <c r="V29" s="247" t="str">
        <f>IF(Q29="","",V$26)</f>
        <v/>
      </c>
      <c r="W29" s="85"/>
    </row>
    <row r="30" spans="1:23">
      <c r="A30">
        <f t="shared" si="0"/>
        <v>21</v>
      </c>
      <c r="C30">
        <v>6</v>
      </c>
      <c r="D30" s="215"/>
      <c r="E30" s="210" t="str">
        <f>IF(ISERROR(MATCH(D30,中男申込!$B$9:$B$308,0)),"",VLOOKUP(MATCH(D30,中男申込!$B$9:$B$308,0),中男申込!$A$9:$F$308,3))</f>
        <v/>
      </c>
      <c r="F30" s="105" t="str">
        <f>IF(ISERROR(MATCH(D30,中男申込!$B$9:$B$308,0)),"",VLOOKUP(MATCH(D30,中男申込!$B$9:$B$308,0),中男申込!$A$9:$F$308,5))</f>
        <v/>
      </c>
      <c r="H30">
        <v>6</v>
      </c>
      <c r="I30" s="215"/>
      <c r="J30" s="210" t="str">
        <f>IF(ISERROR(MATCH(I30,中男申込!$B$9:$B$308,0)),"",VLOOKUP(MATCH(I30,中男申込!$B$9:$B$308,0),中男申込!$A$9:$F$308,3))</f>
        <v/>
      </c>
      <c r="K30" s="105" t="str">
        <f>IF(ISERROR(MATCH(I30,中男申込!$B$9:$B$308,0)),"",VLOOKUP(MATCH(I30,中男申込!$B$9:$B$308,0),中男申込!$A$9:$F$308,5))</f>
        <v/>
      </c>
      <c r="N30">
        <f t="shared" si="2"/>
        <v>17</v>
      </c>
      <c r="O30" s="194"/>
      <c r="P30" s="246">
        <v>5</v>
      </c>
      <c r="Q30" s="246" t="str">
        <f t="shared" si="4"/>
        <v/>
      </c>
      <c r="R30" s="106" t="str">
        <f>IF(ISERROR(MATCH($Q30,中男申込!$B$9:$B$308,0)),"",VLOOKUP(MATCH($Q30,中男申込!$B$9:$B$308,0),中男申込!$A$9:$F$308,3))</f>
        <v/>
      </c>
      <c r="S30" s="106" t="str">
        <f>IF(ISERROR(MATCH($Q30,中男申込!$B$9:$B$308,0)),"",VLOOKUP(MATCH($Q30,中男申込!$B$9:$B$308,0),中男申込!$A$9:$F$308,4))</f>
        <v/>
      </c>
      <c r="T30" s="106" t="str">
        <f>IF(ISERROR(MATCH($Q30,中男申込!$B$9:$B$308,0)),"",VLOOKUP(MATCH($Q30,中男申込!$B$9:$B$308,0),中男申込!$A$9:$F$308,5))</f>
        <v/>
      </c>
      <c r="U30" s="106" t="str">
        <f>IF(ISERROR(MATCH($Q30,中男申込!$B$9:$B$308,0)),"",VLOOKUP(MATCH($Q30,中男申込!$B$9:$B$308,0),中男申込!$A$9:$F$308,6))</f>
        <v/>
      </c>
      <c r="V30" s="247" t="str">
        <f>IF(Q30="","",IF(U30="","",V$26))</f>
        <v/>
      </c>
      <c r="W30" s="85"/>
    </row>
    <row r="31" spans="1:23">
      <c r="A31">
        <f t="shared" si="0"/>
        <v>22</v>
      </c>
      <c r="N31">
        <f t="shared" si="2"/>
        <v>18</v>
      </c>
      <c r="O31" s="229"/>
      <c r="P31" s="248">
        <v>6</v>
      </c>
      <c r="Q31" s="248" t="str">
        <f t="shared" si="4"/>
        <v/>
      </c>
      <c r="R31" s="230" t="str">
        <f>IF(ISERROR(MATCH($Q31,中男申込!$B$9:$B$308,0)),"",VLOOKUP(MATCH($Q31,中男申込!$B$9:$B$308,0),中男申込!$A$9:$F$308,3))</f>
        <v/>
      </c>
      <c r="S31" s="230" t="str">
        <f>IF(ISERROR(MATCH($Q31,中男申込!$B$9:$B$308,0)),"",VLOOKUP(MATCH($Q31,中男申込!$B$9:$B$308,0),中男申込!$A$9:$F$308,4))</f>
        <v/>
      </c>
      <c r="T31" s="230" t="str">
        <f>IF(ISERROR(MATCH($Q31,中男申込!$B$9:$B$308,0)),"",VLOOKUP(MATCH($Q31,中男申込!$B$9:$B$308,0),中男申込!$A$9:$F$308,5))</f>
        <v/>
      </c>
      <c r="U31" s="230" t="str">
        <f>IF(ISERROR(MATCH($Q31,中男申込!$B$9:$B$308,0)),"",VLOOKUP(MATCH($Q31,中男申込!$B$9:$B$308,0),中男申込!$A$9:$F$308,6))</f>
        <v/>
      </c>
      <c r="V31" s="249" t="str">
        <f>IF(Q31="","",IF(U31="","",V$26))</f>
        <v/>
      </c>
      <c r="W31" s="250"/>
    </row>
    <row r="32" spans="1:23" ht="14.25">
      <c r="A32">
        <f t="shared" si="0"/>
        <v>23</v>
      </c>
      <c r="B32" s="252">
        <f>G21+1</f>
        <v>5</v>
      </c>
      <c r="C32" s="103"/>
      <c r="D32" s="211"/>
      <c r="E32" s="208" t="s">
        <v>93</v>
      </c>
      <c r="F32" s="108"/>
      <c r="G32" s="253">
        <f>B32+1</f>
        <v>6</v>
      </c>
      <c r="H32" s="103"/>
      <c r="I32" s="211"/>
      <c r="J32" s="208" t="s">
        <v>93</v>
      </c>
      <c r="K32" s="108"/>
      <c r="N32">
        <f t="shared" si="2"/>
        <v>19</v>
      </c>
      <c r="O32" s="227" t="s">
        <v>103</v>
      </c>
      <c r="P32" s="244">
        <v>1</v>
      </c>
      <c r="Q32" s="244" t="str">
        <f t="shared" ref="Q32:Q37" si="5">IF(I25="","",I25)</f>
        <v/>
      </c>
      <c r="R32" s="228" t="str">
        <f>IF(ISERROR(MATCH($Q32,中男申込!$B$9:$B$308,0)),"",VLOOKUP(MATCH($Q32,中男申込!$B$9:$B$308,0),中男申込!$A$9:$F$308,3))</f>
        <v/>
      </c>
      <c r="S32" s="228" t="str">
        <f>IF(ISERROR(MATCH($Q32,中男申込!$B$9:$B$308,0)),"",VLOOKUP(MATCH($Q32,中男申込!$B$9:$B$308,0),中男申込!$A$9:$F$308,4))</f>
        <v/>
      </c>
      <c r="T32" s="228" t="str">
        <f>IF(ISERROR(MATCH($Q32,中男申込!$B$9:$B$308,0)),"",VLOOKUP(MATCH($Q32,中男申込!$B$9:$B$308,0),中男申込!$A$9:$F$308,5))</f>
        <v/>
      </c>
      <c r="U32" s="228" t="str">
        <f>IF(ISERROR(MATCH($Q32,中男申込!$B$9:$B$308,0)),"",VLOOKUP(MATCH($Q32,中男申込!$B$9:$B$308,0),中男申込!$A$9:$F$308,6))</f>
        <v/>
      </c>
      <c r="V32" s="228" t="str">
        <f>IF(I21="","",I21)</f>
        <v/>
      </c>
      <c r="W32" s="245" t="str">
        <f>IF(I22="","",I22)</f>
        <v/>
      </c>
    </row>
    <row r="33" spans="1:23">
      <c r="A33">
        <f t="shared" si="0"/>
        <v>24</v>
      </c>
      <c r="D33" s="212"/>
      <c r="E33" s="209" t="s">
        <v>94</v>
      </c>
      <c r="F33" s="108"/>
      <c r="I33" s="212"/>
      <c r="J33" s="209" t="s">
        <v>94</v>
      </c>
      <c r="K33" s="108"/>
      <c r="N33">
        <f t="shared" si="2"/>
        <v>20</v>
      </c>
      <c r="O33" s="194"/>
      <c r="P33" s="246">
        <v>2</v>
      </c>
      <c r="Q33" s="246" t="str">
        <f t="shared" si="5"/>
        <v/>
      </c>
      <c r="R33" s="106" t="str">
        <f>IF(ISERROR(MATCH($Q33,中男申込!$B$9:$B$308,0)),"",VLOOKUP(MATCH($Q33,中男申込!$B$9:$B$308,0),中男申込!$A$9:$F$308,3))</f>
        <v/>
      </c>
      <c r="S33" s="106" t="str">
        <f>IF(ISERROR(MATCH($Q33,中男申込!$B$9:$B$308,0)),"",VLOOKUP(MATCH($Q33,中男申込!$B$9:$B$308,0),中男申込!$A$9:$F$308,4))</f>
        <v/>
      </c>
      <c r="T33" s="106" t="str">
        <f>IF(ISERROR(MATCH($Q33,中男申込!$B$9:$B$308,0)),"",VLOOKUP(MATCH($Q33,中男申込!$B$9:$B$308,0),中男申込!$A$9:$F$308,5))</f>
        <v/>
      </c>
      <c r="U33" s="106" t="str">
        <f>IF(ISERROR(MATCH($Q33,中男申込!$B$9:$B$308,0)),"",VLOOKUP(MATCH($Q33,中男申込!$B$9:$B$308,0),中男申込!$A$9:$F$308,6))</f>
        <v/>
      </c>
      <c r="V33" s="247" t="str">
        <f>IF(Q33="","",V$32)</f>
        <v/>
      </c>
      <c r="W33" s="85"/>
    </row>
    <row r="34" spans="1:23">
      <c r="A34">
        <f t="shared" si="0"/>
        <v>25</v>
      </c>
      <c r="D34" s="222" t="s">
        <v>355</v>
      </c>
      <c r="E34" s="318" t="str">
        <f>IF(D36="","",VLOOKUP(MATCH(D36,中男申込!$B$9:$B$308,0),中男申込!$A$9:$F$308,6)&amp;D32)</f>
        <v/>
      </c>
      <c r="F34" s="319"/>
      <c r="I34" s="222" t="s">
        <v>355</v>
      </c>
      <c r="J34" s="318" t="str">
        <f>IF(I36="","",VLOOKUP(MATCH(I36,中男申込!$B$9:$B$308,0),中男申込!$A$9:$F$308,6)&amp;I32)</f>
        <v/>
      </c>
      <c r="K34" s="319"/>
      <c r="N34">
        <f t="shared" si="2"/>
        <v>21</v>
      </c>
      <c r="O34" s="194"/>
      <c r="P34" s="246">
        <v>3</v>
      </c>
      <c r="Q34" s="246" t="str">
        <f t="shared" si="5"/>
        <v/>
      </c>
      <c r="R34" s="106" t="str">
        <f>IF(ISERROR(MATCH($Q34,中男申込!$B$9:$B$308,0)),"",VLOOKUP(MATCH($Q34,中男申込!$B$9:$B$308,0),中男申込!$A$9:$F$308,3))</f>
        <v/>
      </c>
      <c r="S34" s="106" t="str">
        <f>IF(ISERROR(MATCH($Q34,中男申込!$B$9:$B$308,0)),"",VLOOKUP(MATCH($Q34,中男申込!$B$9:$B$308,0),中男申込!$A$9:$F$308,4))</f>
        <v/>
      </c>
      <c r="T34" s="106" t="str">
        <f>IF(ISERROR(MATCH($Q34,中男申込!$B$9:$B$308,0)),"",VLOOKUP(MATCH($Q34,中男申込!$B$9:$B$308,0),中男申込!$A$9:$F$308,5))</f>
        <v/>
      </c>
      <c r="U34" s="106" t="str">
        <f>IF(ISERROR(MATCH($Q34,中男申込!$B$9:$B$308,0)),"",VLOOKUP(MATCH($Q34,中男申込!$B$9:$B$308,0),中男申込!$A$9:$F$308,6))</f>
        <v/>
      </c>
      <c r="V34" s="247" t="str">
        <f>IF(Q34="","",V$32)</f>
        <v/>
      </c>
      <c r="W34" s="85"/>
    </row>
    <row r="35" spans="1:23">
      <c r="A35">
        <f t="shared" si="0"/>
        <v>26</v>
      </c>
      <c r="D35" s="219" t="s">
        <v>383</v>
      </c>
      <c r="E35" s="220" t="s">
        <v>95</v>
      </c>
      <c r="F35" s="221" t="s">
        <v>29</v>
      </c>
      <c r="I35" s="219" t="s">
        <v>383</v>
      </c>
      <c r="J35" s="220" t="s">
        <v>95</v>
      </c>
      <c r="K35" s="221" t="s">
        <v>29</v>
      </c>
      <c r="N35">
        <f t="shared" si="2"/>
        <v>22</v>
      </c>
      <c r="O35" s="194"/>
      <c r="P35" s="246">
        <v>4</v>
      </c>
      <c r="Q35" s="246" t="str">
        <f t="shared" si="5"/>
        <v/>
      </c>
      <c r="R35" s="106" t="str">
        <f>IF(ISERROR(MATCH($Q35,中男申込!$B$9:$B$308,0)),"",VLOOKUP(MATCH($Q35,中男申込!$B$9:$B$308,0),中男申込!$A$9:$F$308,3))</f>
        <v/>
      </c>
      <c r="S35" s="106" t="str">
        <f>IF(ISERROR(MATCH($Q35,中男申込!$B$9:$B$308,0)),"",VLOOKUP(MATCH($Q35,中男申込!$B$9:$B$308,0),中男申込!$A$9:$F$308,4))</f>
        <v/>
      </c>
      <c r="T35" s="106" t="str">
        <f>IF(ISERROR(MATCH($Q35,中男申込!$B$9:$B$308,0)),"",VLOOKUP(MATCH($Q35,中男申込!$B$9:$B$308,0),中男申込!$A$9:$F$308,5))</f>
        <v/>
      </c>
      <c r="U35" s="106" t="str">
        <f>IF(ISERROR(MATCH($Q35,中男申込!$B$9:$B$308,0)),"",VLOOKUP(MATCH($Q35,中男申込!$B$9:$B$308,0),中男申込!$A$9:$F$308,6))</f>
        <v/>
      </c>
      <c r="V35" s="247" t="str">
        <f>IF(Q35="","",V$32)</f>
        <v/>
      </c>
      <c r="W35" s="85"/>
    </row>
    <row r="36" spans="1:23">
      <c r="A36">
        <f t="shared" si="0"/>
        <v>27</v>
      </c>
      <c r="C36">
        <v>1</v>
      </c>
      <c r="D36" s="213"/>
      <c r="E36" s="210" t="str">
        <f>IF(ISERROR(MATCH(D36,中男申込!$B$9:$B$308,0)),"",VLOOKUP(MATCH(D36,中男申込!$B$9:$B$308,0),中男申込!$A$9:$F$308,3))</f>
        <v/>
      </c>
      <c r="F36" s="105" t="str">
        <f>IF(ISERROR(MATCH(D36,中男申込!$B$9:$B$308,0)),"",VLOOKUP(MATCH(D36,中男申込!$B$9:$B$308,0),中男申込!$A$9:$F$308,5))</f>
        <v/>
      </c>
      <c r="H36">
        <v>1</v>
      </c>
      <c r="I36" s="213"/>
      <c r="J36" s="210" t="str">
        <f>IF(ISERROR(MATCH(I36,中男申込!$B$9:$B$308,0)),"",VLOOKUP(MATCH(I36,中男申込!$B$9:$B$308,0),中男申込!$A$9:$F$308,3))</f>
        <v/>
      </c>
      <c r="K36" s="105" t="str">
        <f>IF(ISERROR(MATCH(I36,中男申込!$B$9:$B$308,0)),"",VLOOKUP(MATCH(I36,中男申込!$B$9:$B$308,0),中男申込!$A$9:$F$308,5))</f>
        <v/>
      </c>
      <c r="N36">
        <f t="shared" si="2"/>
        <v>23</v>
      </c>
      <c r="O36" s="194"/>
      <c r="P36" s="246">
        <v>5</v>
      </c>
      <c r="Q36" s="246" t="str">
        <f t="shared" si="5"/>
        <v/>
      </c>
      <c r="R36" s="106" t="str">
        <f>IF(ISERROR(MATCH($Q36,中男申込!$B$9:$B$308,0)),"",VLOOKUP(MATCH($Q36,中男申込!$B$9:$B$308,0),中男申込!$A$9:$F$308,3))</f>
        <v/>
      </c>
      <c r="S36" s="106" t="str">
        <f>IF(ISERROR(MATCH($Q36,中男申込!$B$9:$B$308,0)),"",VLOOKUP(MATCH($Q36,中男申込!$B$9:$B$308,0),中男申込!$A$9:$F$308,4))</f>
        <v/>
      </c>
      <c r="T36" s="106" t="str">
        <f>IF(ISERROR(MATCH($Q36,中男申込!$B$9:$B$308,0)),"",VLOOKUP(MATCH($Q36,中男申込!$B$9:$B$308,0),中男申込!$A$9:$F$308,5))</f>
        <v/>
      </c>
      <c r="U36" s="106" t="str">
        <f>IF(ISERROR(MATCH($Q36,中男申込!$B$9:$B$308,0)),"",VLOOKUP(MATCH($Q36,中男申込!$B$9:$B$308,0),中男申込!$A$9:$F$308,6))</f>
        <v/>
      </c>
      <c r="V36" s="247" t="str">
        <f>IF(Q36="","",IF(U36="","",V$32))</f>
        <v/>
      </c>
      <c r="W36" s="85"/>
    </row>
    <row r="37" spans="1:23">
      <c r="A37">
        <f t="shared" si="0"/>
        <v>28</v>
      </c>
      <c r="C37">
        <v>2</v>
      </c>
      <c r="D37" s="214"/>
      <c r="E37" s="210" t="str">
        <f>IF(ISERROR(MATCH(D37,中男申込!$B$9:$B$308,0)),"",VLOOKUP(MATCH(D37,中男申込!$B$9:$B$308,0),中男申込!$A$9:$F$308,3))</f>
        <v/>
      </c>
      <c r="F37" s="105" t="str">
        <f>IF(ISERROR(MATCH(D37,中男申込!$B$9:$B$308,0)),"",VLOOKUP(MATCH(D37,中男申込!$B$9:$B$308,0),中男申込!$A$9:$F$308,5))</f>
        <v/>
      </c>
      <c r="H37">
        <v>2</v>
      </c>
      <c r="I37" s="214"/>
      <c r="J37" s="210" t="str">
        <f>IF(ISERROR(MATCH(I37,中男申込!$B$9:$B$308,0)),"",VLOOKUP(MATCH(I37,中男申込!$B$9:$B$308,0),中男申込!$A$9:$F$308,3))</f>
        <v/>
      </c>
      <c r="K37" s="105" t="str">
        <f>IF(ISERROR(MATCH(I37,中男申込!$B$9:$B$308,0)),"",VLOOKUP(MATCH(I37,中男申込!$B$9:$B$308,0),中男申込!$A$9:$F$308,5))</f>
        <v/>
      </c>
      <c r="N37">
        <f t="shared" si="2"/>
        <v>24</v>
      </c>
      <c r="O37" s="229"/>
      <c r="P37" s="248">
        <v>6</v>
      </c>
      <c r="Q37" s="248" t="str">
        <f t="shared" si="5"/>
        <v/>
      </c>
      <c r="R37" s="230" t="str">
        <f>IF(ISERROR(MATCH($Q37,中男申込!$B$9:$B$308,0)),"",VLOOKUP(MATCH($Q37,中男申込!$B$9:$B$308,0),中男申込!$A$9:$F$308,3))</f>
        <v/>
      </c>
      <c r="S37" s="230" t="str">
        <f>IF(ISERROR(MATCH($Q37,中男申込!$B$9:$B$308,0)),"",VLOOKUP(MATCH($Q37,中男申込!$B$9:$B$308,0),中男申込!$A$9:$F$308,4))</f>
        <v/>
      </c>
      <c r="T37" s="230" t="str">
        <f>IF(ISERROR(MATCH($Q37,中男申込!$B$9:$B$308,0)),"",VLOOKUP(MATCH($Q37,中男申込!$B$9:$B$308,0),中男申込!$A$9:$F$308,5))</f>
        <v/>
      </c>
      <c r="U37" s="230" t="str">
        <f>IF(ISERROR(MATCH($Q37,中男申込!$B$9:$B$308,0)),"",VLOOKUP(MATCH($Q37,中男申込!$B$9:$B$308,0),中男申込!$A$9:$F$308,6))</f>
        <v/>
      </c>
      <c r="V37" s="249" t="str">
        <f>IF(Q37="","",IF(U37="","",V$32))</f>
        <v/>
      </c>
      <c r="W37" s="250"/>
    </row>
    <row r="38" spans="1:23">
      <c r="A38">
        <f t="shared" si="0"/>
        <v>29</v>
      </c>
      <c r="C38">
        <v>3</v>
      </c>
      <c r="D38" s="214"/>
      <c r="E38" s="210" t="str">
        <f>IF(ISERROR(MATCH(D38,中男申込!$B$9:$B$308,0)),"",VLOOKUP(MATCH(D38,中男申込!$B$9:$B$308,0),中男申込!$A$9:$F$308,3))</f>
        <v/>
      </c>
      <c r="F38" s="105" t="str">
        <f>IF(ISERROR(MATCH(D38,中男申込!$B$9:$B$308,0)),"",VLOOKUP(MATCH(D38,中男申込!$B$9:$B$308,0),中男申込!$A$9:$F$308,5))</f>
        <v/>
      </c>
      <c r="H38">
        <v>3</v>
      </c>
      <c r="I38" s="214"/>
      <c r="J38" s="210" t="str">
        <f>IF(ISERROR(MATCH(I38,中男申込!$B$9:$B$308,0)),"",VLOOKUP(MATCH(I38,中男申込!$B$9:$B$308,0),中男申込!$A$9:$F$308,3))</f>
        <v/>
      </c>
      <c r="K38" s="105" t="str">
        <f>IF(ISERROR(MATCH(I38,中男申込!$B$9:$B$308,0)),"",VLOOKUP(MATCH(I38,中男申込!$B$9:$B$308,0),中男申込!$A$9:$F$308,5))</f>
        <v/>
      </c>
      <c r="N38">
        <f t="shared" si="2"/>
        <v>25</v>
      </c>
      <c r="O38" s="227" t="s">
        <v>104</v>
      </c>
      <c r="P38" s="244">
        <v>1</v>
      </c>
      <c r="Q38" s="244" t="str">
        <f t="shared" ref="Q38:Q43" si="6">IF(D36="","",D36)</f>
        <v/>
      </c>
      <c r="R38" s="228" t="str">
        <f>IF(ISERROR(MATCH($Q38,中男申込!$B$9:$B$308,0)),"",VLOOKUP(MATCH($Q38,中男申込!$B$9:$B$308,0),中男申込!$A$9:$F$308,3))</f>
        <v/>
      </c>
      <c r="S38" s="228" t="str">
        <f>IF(ISERROR(MATCH($Q38,中男申込!$B$9:$B$308,0)),"",VLOOKUP(MATCH($Q38,中男申込!$B$9:$B$308,0),中男申込!$A$9:$F$308,4))</f>
        <v/>
      </c>
      <c r="T38" s="228" t="str">
        <f>IF(ISERROR(MATCH($Q38,中男申込!$B$9:$B$308,0)),"",VLOOKUP(MATCH($Q38,中男申込!$B$9:$B$308,0),中男申込!$A$9:$F$308,5))</f>
        <v/>
      </c>
      <c r="U38" s="228" t="str">
        <f>IF(ISERROR(MATCH($Q38,中男申込!$B$9:$B$308,0)),"",VLOOKUP(MATCH($Q38,中男申込!$B$9:$B$308,0),中男申込!$A$9:$F$308,6))</f>
        <v/>
      </c>
      <c r="V38" s="228" t="str">
        <f>IF(D32="","",D32)</f>
        <v/>
      </c>
      <c r="W38" s="245" t="str">
        <f>IF(D33="","",D33)</f>
        <v/>
      </c>
    </row>
    <row r="39" spans="1:23">
      <c r="A39">
        <f t="shared" si="0"/>
        <v>30</v>
      </c>
      <c r="C39">
        <v>4</v>
      </c>
      <c r="D39" s="214"/>
      <c r="E39" s="210" t="str">
        <f>IF(ISERROR(MATCH(D39,中男申込!$B$9:$B$308,0)),"",VLOOKUP(MATCH(D39,中男申込!$B$9:$B$308,0),中男申込!$A$9:$F$308,3))</f>
        <v/>
      </c>
      <c r="F39" s="105" t="str">
        <f>IF(ISERROR(MATCH(D39,中男申込!$B$9:$B$308,0)),"",VLOOKUP(MATCH(D39,中男申込!$B$9:$B$308,0),中男申込!$A$9:$F$308,5))</f>
        <v/>
      </c>
      <c r="H39">
        <v>4</v>
      </c>
      <c r="I39" s="214"/>
      <c r="J39" s="210" t="str">
        <f>IF(ISERROR(MATCH(I39,中男申込!$B$9:$B$308,0)),"",VLOOKUP(MATCH(I39,中男申込!$B$9:$B$308,0),中男申込!$A$9:$F$308,3))</f>
        <v/>
      </c>
      <c r="K39" s="105" t="str">
        <f>IF(ISERROR(MATCH(I39,中男申込!$B$9:$B$308,0)),"",VLOOKUP(MATCH(I39,中男申込!$B$9:$B$308,0),中男申込!$A$9:$F$308,5))</f>
        <v/>
      </c>
      <c r="N39">
        <f t="shared" si="2"/>
        <v>26</v>
      </c>
      <c r="O39" s="194"/>
      <c r="P39" s="246">
        <v>2</v>
      </c>
      <c r="Q39" s="246" t="str">
        <f t="shared" si="6"/>
        <v/>
      </c>
      <c r="R39" s="106" t="str">
        <f>IF(ISERROR(MATCH($Q39,中男申込!$B$9:$B$308,0)),"",VLOOKUP(MATCH($Q39,中男申込!$B$9:$B$308,0),中男申込!$A$9:$F$308,3))</f>
        <v/>
      </c>
      <c r="S39" s="106" t="str">
        <f>IF(ISERROR(MATCH($Q39,中男申込!$B$9:$B$308,0)),"",VLOOKUP(MATCH($Q39,中男申込!$B$9:$B$308,0),中男申込!$A$9:$F$308,4))</f>
        <v/>
      </c>
      <c r="T39" s="106" t="str">
        <f>IF(ISERROR(MATCH($Q39,中男申込!$B$9:$B$308,0)),"",VLOOKUP(MATCH($Q39,中男申込!$B$9:$B$308,0),中男申込!$A$9:$F$308,5))</f>
        <v/>
      </c>
      <c r="U39" s="106" t="str">
        <f>IF(ISERROR(MATCH($Q39,中男申込!$B$9:$B$308,0)),"",VLOOKUP(MATCH($Q39,中男申込!$B$9:$B$308,0),中男申込!$A$9:$F$308,6))</f>
        <v/>
      </c>
      <c r="V39" s="247" t="str">
        <f>IF(Q39="","",V$38)</f>
        <v/>
      </c>
      <c r="W39" s="85"/>
    </row>
    <row r="40" spans="1:23">
      <c r="A40">
        <f t="shared" si="0"/>
        <v>31</v>
      </c>
      <c r="C40">
        <v>5</v>
      </c>
      <c r="D40" s="214"/>
      <c r="E40" s="210" t="str">
        <f>IF(ISERROR(MATCH(D40,中男申込!$B$9:$B$308,0)),"",VLOOKUP(MATCH(D40,中男申込!$B$9:$B$308,0),中男申込!$A$9:$F$308,3))</f>
        <v/>
      </c>
      <c r="F40" s="105" t="str">
        <f>IF(ISERROR(MATCH(D40,中男申込!$B$9:$B$308,0)),"",VLOOKUP(MATCH(D40,中男申込!$B$9:$B$308,0),中男申込!$A$9:$F$308,5))</f>
        <v/>
      </c>
      <c r="H40">
        <v>5</v>
      </c>
      <c r="I40" s="218"/>
      <c r="J40" s="210" t="str">
        <f>IF(ISERROR(MATCH(I40,中男申込!$B$9:$B$308,0)),"",VLOOKUP(MATCH(I40,中男申込!$B$9:$B$308,0),中男申込!$A$9:$F$308,3))</f>
        <v/>
      </c>
      <c r="K40" s="105" t="str">
        <f>IF(ISERROR(MATCH(I40,中男申込!$B$9:$B$308,0)),"",VLOOKUP(MATCH(I40,中男申込!$B$9:$B$308,0),中男申込!$A$9:$F$308,5))</f>
        <v/>
      </c>
      <c r="N40">
        <f t="shared" si="2"/>
        <v>27</v>
      </c>
      <c r="O40" s="194"/>
      <c r="P40" s="246">
        <v>3</v>
      </c>
      <c r="Q40" s="246" t="str">
        <f t="shared" si="6"/>
        <v/>
      </c>
      <c r="R40" s="106" t="str">
        <f>IF(ISERROR(MATCH($Q40,中男申込!$B$9:$B$308,0)),"",VLOOKUP(MATCH($Q40,中男申込!$B$9:$B$308,0),中男申込!$A$9:$F$308,3))</f>
        <v/>
      </c>
      <c r="S40" s="106" t="str">
        <f>IF(ISERROR(MATCH($Q40,中男申込!$B$9:$B$308,0)),"",VLOOKUP(MATCH($Q40,中男申込!$B$9:$B$308,0),中男申込!$A$9:$F$308,4))</f>
        <v/>
      </c>
      <c r="T40" s="106" t="str">
        <f>IF(ISERROR(MATCH($Q40,中男申込!$B$9:$B$308,0)),"",VLOOKUP(MATCH($Q40,中男申込!$B$9:$B$308,0),中男申込!$A$9:$F$308,5))</f>
        <v/>
      </c>
      <c r="U40" s="106" t="str">
        <f>IF(ISERROR(MATCH($Q40,中男申込!$B$9:$B$308,0)),"",VLOOKUP(MATCH($Q40,中男申込!$B$9:$B$308,0),中男申込!$A$9:$F$308,6))</f>
        <v/>
      </c>
      <c r="V40" s="247" t="str">
        <f>IF(Q40="","",V$38)</f>
        <v/>
      </c>
      <c r="W40" s="85"/>
    </row>
    <row r="41" spans="1:23">
      <c r="A41">
        <f t="shared" si="0"/>
        <v>32</v>
      </c>
      <c r="C41">
        <v>6</v>
      </c>
      <c r="D41" s="215"/>
      <c r="E41" s="210" t="str">
        <f>IF(ISERROR(MATCH(D41,中男申込!$B$9:$B$308,0)),"",VLOOKUP(MATCH(D41,中男申込!$B$9:$B$308,0),中男申込!$A$9:$F$308,3))</f>
        <v/>
      </c>
      <c r="F41" s="105" t="str">
        <f>IF(ISERROR(MATCH(D41,中男申込!$B$9:$B$308,0)),"",VLOOKUP(MATCH(D41,中男申込!$B$9:$B$308,0),中男申込!$A$9:$F$308,5))</f>
        <v/>
      </c>
      <c r="H41">
        <v>6</v>
      </c>
      <c r="I41" s="215"/>
      <c r="J41" s="210" t="str">
        <f>IF(ISERROR(MATCH(I41,中男申込!$B$9:$B$308,0)),"",VLOOKUP(MATCH(I41,中男申込!$B$9:$B$308,0),中男申込!$A$9:$F$308,3))</f>
        <v/>
      </c>
      <c r="K41" s="105" t="str">
        <f>IF(ISERROR(MATCH(I41,中男申込!$B$9:$B$308,0)),"",VLOOKUP(MATCH(I41,中男申込!$B$9:$B$308,0),中男申込!$A$9:$F$308,5))</f>
        <v/>
      </c>
      <c r="N41">
        <f t="shared" si="2"/>
        <v>28</v>
      </c>
      <c r="O41" s="194"/>
      <c r="P41" s="246">
        <v>4</v>
      </c>
      <c r="Q41" s="246" t="str">
        <f t="shared" si="6"/>
        <v/>
      </c>
      <c r="R41" s="106" t="str">
        <f>IF(ISERROR(MATCH($Q41,中男申込!$B$9:$B$308,0)),"",VLOOKUP(MATCH($Q41,中男申込!$B$9:$B$308,0),中男申込!$A$9:$F$308,3))</f>
        <v/>
      </c>
      <c r="S41" s="106" t="str">
        <f>IF(ISERROR(MATCH($Q41,中男申込!$B$9:$B$308,0)),"",VLOOKUP(MATCH($Q41,中男申込!$B$9:$B$308,0),中男申込!$A$9:$F$308,4))</f>
        <v/>
      </c>
      <c r="T41" s="106" t="str">
        <f>IF(ISERROR(MATCH($Q41,中男申込!$B$9:$B$308,0)),"",VLOOKUP(MATCH($Q41,中男申込!$B$9:$B$308,0),中男申込!$A$9:$F$308,5))</f>
        <v/>
      </c>
      <c r="U41" s="106" t="str">
        <f>IF(ISERROR(MATCH($Q41,中男申込!$B$9:$B$308,0)),"",VLOOKUP(MATCH($Q41,中男申込!$B$9:$B$308,0),中男申込!$A$9:$F$308,6))</f>
        <v/>
      </c>
      <c r="V41" s="247" t="str">
        <f>IF(Q41="","",V$38)</f>
        <v/>
      </c>
      <c r="W41" s="85"/>
    </row>
    <row r="42" spans="1:23">
      <c r="A42">
        <f t="shared" si="0"/>
        <v>33</v>
      </c>
      <c r="N42">
        <f t="shared" si="2"/>
        <v>29</v>
      </c>
      <c r="O42" s="194"/>
      <c r="P42" s="246">
        <v>5</v>
      </c>
      <c r="Q42" s="246" t="str">
        <f t="shared" si="6"/>
        <v/>
      </c>
      <c r="R42" s="106" t="str">
        <f>IF(ISERROR(MATCH($Q42,中男申込!$B$9:$B$308,0)),"",VLOOKUP(MATCH($Q42,中男申込!$B$9:$B$308,0),中男申込!$A$9:$F$308,3))</f>
        <v/>
      </c>
      <c r="S42" s="106" t="str">
        <f>IF(ISERROR(MATCH($Q42,中男申込!$B$9:$B$308,0)),"",VLOOKUP(MATCH($Q42,中男申込!$B$9:$B$308,0),中男申込!$A$9:$F$308,4))</f>
        <v/>
      </c>
      <c r="T42" s="106" t="str">
        <f>IF(ISERROR(MATCH($Q42,中男申込!$B$9:$B$308,0)),"",VLOOKUP(MATCH($Q42,中男申込!$B$9:$B$308,0),中男申込!$A$9:$F$308,5))</f>
        <v/>
      </c>
      <c r="U42" s="106" t="str">
        <f>IF(ISERROR(MATCH($Q42,中男申込!$B$9:$B$308,0)),"",VLOOKUP(MATCH($Q42,中男申込!$B$9:$B$308,0),中男申込!$A$9:$F$308,6))</f>
        <v/>
      </c>
      <c r="V42" s="247" t="str">
        <f>IF(Q42="","",IF(U42="","",V$38))</f>
        <v/>
      </c>
      <c r="W42" s="85"/>
    </row>
    <row r="43" spans="1:23" ht="14.25">
      <c r="A43">
        <f t="shared" si="0"/>
        <v>34</v>
      </c>
      <c r="B43" s="252">
        <f>G32+1</f>
        <v>7</v>
      </c>
      <c r="C43" s="103"/>
      <c r="D43" s="211"/>
      <c r="E43" s="208" t="s">
        <v>93</v>
      </c>
      <c r="F43" s="108"/>
      <c r="G43" s="253">
        <f>B43+1</f>
        <v>8</v>
      </c>
      <c r="H43" s="103"/>
      <c r="I43" s="211"/>
      <c r="J43" s="208" t="s">
        <v>93</v>
      </c>
      <c r="K43" s="108"/>
      <c r="N43">
        <f t="shared" si="2"/>
        <v>30</v>
      </c>
      <c r="O43" s="229"/>
      <c r="P43" s="248">
        <v>6</v>
      </c>
      <c r="Q43" s="248" t="str">
        <f t="shared" si="6"/>
        <v/>
      </c>
      <c r="R43" s="230" t="str">
        <f>IF(ISERROR(MATCH($Q43,中男申込!$B$9:$B$308,0)),"",VLOOKUP(MATCH($Q43,中男申込!$B$9:$B$308,0),中男申込!$A$9:$F$308,3))</f>
        <v/>
      </c>
      <c r="S43" s="230" t="str">
        <f>IF(ISERROR(MATCH($Q43,中男申込!$B$9:$B$308,0)),"",VLOOKUP(MATCH($Q43,中男申込!$B$9:$B$308,0),中男申込!$A$9:$F$308,4))</f>
        <v/>
      </c>
      <c r="T43" s="230" t="str">
        <f>IF(ISERROR(MATCH($Q43,中男申込!$B$9:$B$308,0)),"",VLOOKUP(MATCH($Q43,中男申込!$B$9:$B$308,0),中男申込!$A$9:$F$308,5))</f>
        <v/>
      </c>
      <c r="U43" s="230" t="str">
        <f>IF(ISERROR(MATCH($Q43,中男申込!$B$9:$B$308,0)),"",VLOOKUP(MATCH($Q43,中男申込!$B$9:$B$308,0),中男申込!$A$9:$F$308,6))</f>
        <v/>
      </c>
      <c r="V43" s="249" t="str">
        <f>IF(Q43="","",IF(U43="","",V$38))</f>
        <v/>
      </c>
      <c r="W43" s="250"/>
    </row>
    <row r="44" spans="1:23">
      <c r="A44">
        <f t="shared" si="0"/>
        <v>35</v>
      </c>
      <c r="D44" s="212"/>
      <c r="E44" s="209" t="s">
        <v>94</v>
      </c>
      <c r="F44" s="108"/>
      <c r="I44" s="212"/>
      <c r="J44" s="209" t="s">
        <v>94</v>
      </c>
      <c r="K44" s="108"/>
      <c r="N44">
        <f t="shared" si="2"/>
        <v>31</v>
      </c>
      <c r="O44" s="227" t="s">
        <v>105</v>
      </c>
      <c r="P44" s="244">
        <v>1</v>
      </c>
      <c r="Q44" s="244" t="str">
        <f t="shared" ref="Q44:Q49" si="7">IF(I36="","",I36)</f>
        <v/>
      </c>
      <c r="R44" s="228" t="str">
        <f>IF(ISERROR(MATCH($Q44,中男申込!$B$9:$B$308,0)),"",VLOOKUP(MATCH($Q44,中男申込!$B$9:$B$308,0),中男申込!$A$9:$F$308,3))</f>
        <v/>
      </c>
      <c r="S44" s="228" t="str">
        <f>IF(ISERROR(MATCH($Q44,中男申込!$B$9:$B$308,0)),"",VLOOKUP(MATCH($Q44,中男申込!$B$9:$B$308,0),中男申込!$A$9:$F$308,4))</f>
        <v/>
      </c>
      <c r="T44" s="228" t="str">
        <f>IF(ISERROR(MATCH($Q44,中男申込!$B$9:$B$308,0)),"",VLOOKUP(MATCH($Q44,中男申込!$B$9:$B$308,0),中男申込!$A$9:$F$308,5))</f>
        <v/>
      </c>
      <c r="U44" s="228" t="str">
        <f>IF(ISERROR(MATCH($Q44,中男申込!$B$9:$B$308,0)),"",VLOOKUP(MATCH($Q44,中男申込!$B$9:$B$308,0),中男申込!$A$9:$F$308,6))</f>
        <v/>
      </c>
      <c r="V44" s="228" t="str">
        <f>IF(I32="","",I32)</f>
        <v/>
      </c>
      <c r="W44" s="245" t="str">
        <f>IF(I33="","",I33)</f>
        <v/>
      </c>
    </row>
    <row r="45" spans="1:23">
      <c r="A45">
        <f t="shared" si="0"/>
        <v>36</v>
      </c>
      <c r="D45" s="222" t="s">
        <v>355</v>
      </c>
      <c r="E45" s="318" t="str">
        <f>IF(D47="","",VLOOKUP(MATCH(D47,中男申込!$B$9:$B$308,0),中男申込!$A$9:$F$308,6)&amp;D43)</f>
        <v/>
      </c>
      <c r="F45" s="319"/>
      <c r="I45" s="222" t="s">
        <v>355</v>
      </c>
      <c r="J45" s="318" t="str">
        <f>IF(I47="","",VLOOKUP(MATCH(I47,中男申込!$B$9:$B$308,0),中男申込!$A$9:$F$308,6)&amp;I43)</f>
        <v/>
      </c>
      <c r="K45" s="319"/>
      <c r="N45">
        <f t="shared" si="2"/>
        <v>32</v>
      </c>
      <c r="O45" s="194"/>
      <c r="P45" s="246">
        <v>2</v>
      </c>
      <c r="Q45" s="246" t="str">
        <f t="shared" si="7"/>
        <v/>
      </c>
      <c r="R45" s="106" t="str">
        <f>IF(ISERROR(MATCH($Q45,中男申込!$B$9:$B$308,0)),"",VLOOKUP(MATCH($Q45,中男申込!$B$9:$B$308,0),中男申込!$A$9:$F$308,3))</f>
        <v/>
      </c>
      <c r="S45" s="106" t="str">
        <f>IF(ISERROR(MATCH($Q45,中男申込!$B$9:$B$308,0)),"",VLOOKUP(MATCH($Q45,中男申込!$B$9:$B$308,0),中男申込!$A$9:$F$308,4))</f>
        <v/>
      </c>
      <c r="T45" s="106" t="str">
        <f>IF(ISERROR(MATCH($Q45,中男申込!$B$9:$B$308,0)),"",VLOOKUP(MATCH($Q45,中男申込!$B$9:$B$308,0),中男申込!$A$9:$F$308,5))</f>
        <v/>
      </c>
      <c r="U45" s="106" t="str">
        <f>IF(ISERROR(MATCH($Q45,中男申込!$B$9:$B$308,0)),"",VLOOKUP(MATCH($Q45,中男申込!$B$9:$B$308,0),中男申込!$A$9:$F$308,6))</f>
        <v/>
      </c>
      <c r="V45" s="247" t="str">
        <f>IF(Q45="","",V$44)</f>
        <v/>
      </c>
      <c r="W45" s="85"/>
    </row>
    <row r="46" spans="1:23">
      <c r="A46">
        <f t="shared" si="0"/>
        <v>37</v>
      </c>
      <c r="D46" s="219" t="s">
        <v>383</v>
      </c>
      <c r="E46" s="220" t="s">
        <v>95</v>
      </c>
      <c r="F46" s="221" t="s">
        <v>29</v>
      </c>
      <c r="I46" s="219" t="s">
        <v>383</v>
      </c>
      <c r="J46" s="220" t="s">
        <v>95</v>
      </c>
      <c r="K46" s="221" t="s">
        <v>29</v>
      </c>
      <c r="N46">
        <f t="shared" si="2"/>
        <v>33</v>
      </c>
      <c r="O46" s="194"/>
      <c r="P46" s="246">
        <v>3</v>
      </c>
      <c r="Q46" s="246" t="str">
        <f t="shared" si="7"/>
        <v/>
      </c>
      <c r="R46" s="106" t="str">
        <f>IF(ISERROR(MATCH($Q46,中男申込!$B$9:$B$308,0)),"",VLOOKUP(MATCH($Q46,中男申込!$B$9:$B$308,0),中男申込!$A$9:$F$308,3))</f>
        <v/>
      </c>
      <c r="S46" s="106" t="str">
        <f>IF(ISERROR(MATCH($Q46,中男申込!$B$9:$B$308,0)),"",VLOOKUP(MATCH($Q46,中男申込!$B$9:$B$308,0),中男申込!$A$9:$F$308,4))</f>
        <v/>
      </c>
      <c r="T46" s="106" t="str">
        <f>IF(ISERROR(MATCH($Q46,中男申込!$B$9:$B$308,0)),"",VLOOKUP(MATCH($Q46,中男申込!$B$9:$B$308,0),中男申込!$A$9:$F$308,5))</f>
        <v/>
      </c>
      <c r="U46" s="106" t="str">
        <f>IF(ISERROR(MATCH($Q46,中男申込!$B$9:$B$308,0)),"",VLOOKUP(MATCH($Q46,中男申込!$B$9:$B$308,0),中男申込!$A$9:$F$308,6))</f>
        <v/>
      </c>
      <c r="V46" s="247" t="str">
        <f>IF(Q46="","",V$44)</f>
        <v/>
      </c>
      <c r="W46" s="85"/>
    </row>
    <row r="47" spans="1:23">
      <c r="A47">
        <f t="shared" si="0"/>
        <v>38</v>
      </c>
      <c r="C47">
        <v>1</v>
      </c>
      <c r="D47" s="213"/>
      <c r="E47" s="210" t="str">
        <f>IF(ISERROR(MATCH(D47,中男申込!$B$9:$B$308,0)),"",VLOOKUP(MATCH(D47,中男申込!$B$9:$B$308,0),中男申込!$A$9:$F$308,3))</f>
        <v/>
      </c>
      <c r="F47" s="105" t="str">
        <f>IF(ISERROR(MATCH(D47,中男申込!$B$9:$B$308,0)),"",VLOOKUP(MATCH(D47,中男申込!$B$9:$B$308,0),中男申込!$A$9:$F$308,5))</f>
        <v/>
      </c>
      <c r="H47">
        <v>1</v>
      </c>
      <c r="I47" s="213"/>
      <c r="J47" s="210" t="str">
        <f>IF(ISERROR(MATCH(I47,中男申込!$B$9:$B$308,0)),"",VLOOKUP(MATCH(I47,中男申込!$B$9:$B$308,0),中男申込!$A$9:$F$308,3))</f>
        <v/>
      </c>
      <c r="K47" s="105" t="str">
        <f>IF(ISERROR(MATCH(I47,中男申込!$B$9:$B$308,0)),"",VLOOKUP(MATCH(I47,中男申込!$B$9:$B$308,0),中男申込!$A$9:$F$308,5))</f>
        <v/>
      </c>
      <c r="N47">
        <f t="shared" ref="N47:N73" si="8">N46+1</f>
        <v>34</v>
      </c>
      <c r="O47" s="194"/>
      <c r="P47" s="246">
        <v>4</v>
      </c>
      <c r="Q47" s="246" t="str">
        <f t="shared" si="7"/>
        <v/>
      </c>
      <c r="R47" s="106" t="str">
        <f>IF(ISERROR(MATCH($Q47,中男申込!$B$9:$B$308,0)),"",VLOOKUP(MATCH($Q47,中男申込!$B$9:$B$308,0),中男申込!$A$9:$F$308,3))</f>
        <v/>
      </c>
      <c r="S47" s="106" t="str">
        <f>IF(ISERROR(MATCH($Q47,中男申込!$B$9:$B$308,0)),"",VLOOKUP(MATCH($Q47,中男申込!$B$9:$B$308,0),中男申込!$A$9:$F$308,4))</f>
        <v/>
      </c>
      <c r="T47" s="106" t="str">
        <f>IF(ISERROR(MATCH($Q47,中男申込!$B$9:$B$308,0)),"",VLOOKUP(MATCH($Q47,中男申込!$B$9:$B$308,0),中男申込!$A$9:$F$308,5))</f>
        <v/>
      </c>
      <c r="U47" s="106" t="str">
        <f>IF(ISERROR(MATCH($Q47,中男申込!$B$9:$B$308,0)),"",VLOOKUP(MATCH($Q47,中男申込!$B$9:$B$308,0),中男申込!$A$9:$F$308,6))</f>
        <v/>
      </c>
      <c r="V47" s="247" t="str">
        <f>IF(Q47="","",V$44)</f>
        <v/>
      </c>
      <c r="W47" s="85"/>
    </row>
    <row r="48" spans="1:23">
      <c r="A48">
        <f t="shared" si="0"/>
        <v>39</v>
      </c>
      <c r="C48">
        <v>2</v>
      </c>
      <c r="D48" s="214"/>
      <c r="E48" s="210" t="str">
        <f>IF(ISERROR(MATCH(D48,中男申込!$B$9:$B$308,0)),"",VLOOKUP(MATCH(D48,中男申込!$B$9:$B$308,0),中男申込!$A$9:$F$308,3))</f>
        <v/>
      </c>
      <c r="F48" s="105" t="str">
        <f>IF(ISERROR(MATCH(D48,中男申込!$B$9:$B$308,0)),"",VLOOKUP(MATCH(D48,中男申込!$B$9:$B$308,0),中男申込!$A$9:$F$308,5))</f>
        <v/>
      </c>
      <c r="H48">
        <v>2</v>
      </c>
      <c r="I48" s="214"/>
      <c r="J48" s="210" t="str">
        <f>IF(ISERROR(MATCH(I48,中男申込!$B$9:$B$308,0)),"",VLOOKUP(MATCH(I48,中男申込!$B$9:$B$308,0),中男申込!$A$9:$F$308,3))</f>
        <v/>
      </c>
      <c r="K48" s="105" t="str">
        <f>IF(ISERROR(MATCH(I48,中男申込!$B$9:$B$308,0)),"",VLOOKUP(MATCH(I48,中男申込!$B$9:$B$308,0),中男申込!$A$9:$F$308,5))</f>
        <v/>
      </c>
      <c r="N48">
        <f t="shared" si="8"/>
        <v>35</v>
      </c>
      <c r="O48" s="194"/>
      <c r="P48" s="246">
        <v>5</v>
      </c>
      <c r="Q48" s="246" t="str">
        <f t="shared" si="7"/>
        <v/>
      </c>
      <c r="R48" s="106" t="str">
        <f>IF(ISERROR(MATCH($Q48,中男申込!$B$9:$B$308,0)),"",VLOOKUP(MATCH($Q48,中男申込!$B$9:$B$308,0),中男申込!$A$9:$F$308,3))</f>
        <v/>
      </c>
      <c r="S48" s="106" t="str">
        <f>IF(ISERROR(MATCH($Q48,中男申込!$B$9:$B$308,0)),"",VLOOKUP(MATCH($Q48,中男申込!$B$9:$B$308,0),中男申込!$A$9:$F$308,4))</f>
        <v/>
      </c>
      <c r="T48" s="106" t="str">
        <f>IF(ISERROR(MATCH($Q48,中男申込!$B$9:$B$308,0)),"",VLOOKUP(MATCH($Q48,中男申込!$B$9:$B$308,0),中男申込!$A$9:$F$308,5))</f>
        <v/>
      </c>
      <c r="U48" s="106" t="str">
        <f>IF(ISERROR(MATCH($Q48,中男申込!$B$9:$B$308,0)),"",VLOOKUP(MATCH($Q48,中男申込!$B$9:$B$308,0),中男申込!$A$9:$F$308,6))</f>
        <v/>
      </c>
      <c r="V48" s="247" t="str">
        <f>IF(Q48="","",IF(U48="","",V$44))</f>
        <v/>
      </c>
      <c r="W48" s="85"/>
    </row>
    <row r="49" spans="1:23">
      <c r="A49">
        <f t="shared" si="0"/>
        <v>40</v>
      </c>
      <c r="C49">
        <v>3</v>
      </c>
      <c r="D49" s="214"/>
      <c r="E49" s="210" t="str">
        <f>IF(ISERROR(MATCH(D49,中男申込!$B$9:$B$308,0)),"",VLOOKUP(MATCH(D49,中男申込!$B$9:$B$308,0),中男申込!$A$9:$F$308,3))</f>
        <v/>
      </c>
      <c r="F49" s="105" t="str">
        <f>IF(ISERROR(MATCH(D49,中男申込!$B$9:$B$308,0)),"",VLOOKUP(MATCH(D49,中男申込!$B$9:$B$308,0),中男申込!$A$9:$F$308,5))</f>
        <v/>
      </c>
      <c r="H49">
        <v>3</v>
      </c>
      <c r="I49" s="214"/>
      <c r="J49" s="210" t="str">
        <f>IF(ISERROR(MATCH(I49,中男申込!$B$9:$B$308,0)),"",VLOOKUP(MATCH(I49,中男申込!$B$9:$B$308,0),中男申込!$A$9:$F$308,3))</f>
        <v/>
      </c>
      <c r="K49" s="105" t="str">
        <f>IF(ISERROR(MATCH(I49,中男申込!$B$9:$B$308,0)),"",VLOOKUP(MATCH(I49,中男申込!$B$9:$B$308,0),中男申込!$A$9:$F$308,5))</f>
        <v/>
      </c>
      <c r="N49">
        <f t="shared" si="8"/>
        <v>36</v>
      </c>
      <c r="O49" s="229"/>
      <c r="P49" s="248">
        <v>6</v>
      </c>
      <c r="Q49" s="248" t="str">
        <f t="shared" si="7"/>
        <v/>
      </c>
      <c r="R49" s="230" t="str">
        <f>IF(ISERROR(MATCH($Q49,中男申込!$B$9:$B$308,0)),"",VLOOKUP(MATCH($Q49,中男申込!$B$9:$B$308,0),中男申込!$A$9:$F$308,3))</f>
        <v/>
      </c>
      <c r="S49" s="230" t="str">
        <f>IF(ISERROR(MATCH($Q49,中男申込!$B$9:$B$308,0)),"",VLOOKUP(MATCH($Q49,中男申込!$B$9:$B$308,0),中男申込!$A$9:$F$308,4))</f>
        <v/>
      </c>
      <c r="T49" s="230" t="str">
        <f>IF(ISERROR(MATCH($Q49,中男申込!$B$9:$B$308,0)),"",VLOOKUP(MATCH($Q49,中男申込!$B$9:$B$308,0),中男申込!$A$9:$F$308,5))</f>
        <v/>
      </c>
      <c r="U49" s="230" t="str">
        <f>IF(ISERROR(MATCH($Q49,中男申込!$B$9:$B$308,0)),"",VLOOKUP(MATCH($Q49,中男申込!$B$9:$B$308,0),中男申込!$A$9:$F$308,6))</f>
        <v/>
      </c>
      <c r="V49" s="249" t="str">
        <f>IF(Q49="","",IF(U49="","",V$44))</f>
        <v/>
      </c>
      <c r="W49" s="250"/>
    </row>
    <row r="50" spans="1:23">
      <c r="A50">
        <f t="shared" si="0"/>
        <v>41</v>
      </c>
      <c r="C50">
        <v>4</v>
      </c>
      <c r="D50" s="214"/>
      <c r="E50" s="210" t="str">
        <f>IF(ISERROR(MATCH(D50,中男申込!$B$9:$B$308,0)),"",VLOOKUP(MATCH(D50,中男申込!$B$9:$B$308,0),中男申込!$A$9:$F$308,3))</f>
        <v/>
      </c>
      <c r="F50" s="105" t="str">
        <f>IF(ISERROR(MATCH(D50,中男申込!$B$9:$B$308,0)),"",VLOOKUP(MATCH(D50,中男申込!$B$9:$B$308,0),中男申込!$A$9:$F$308,5))</f>
        <v/>
      </c>
      <c r="H50">
        <v>4</v>
      </c>
      <c r="I50" s="214"/>
      <c r="J50" s="210" t="str">
        <f>IF(ISERROR(MATCH(I50,中男申込!$B$9:$B$308,0)),"",VLOOKUP(MATCH(I50,中男申込!$B$9:$B$308,0),中男申込!$A$9:$F$308,3))</f>
        <v/>
      </c>
      <c r="K50" s="105" t="str">
        <f>IF(ISERROR(MATCH(I50,中男申込!$B$9:$B$308,0)),"",VLOOKUP(MATCH(I50,中男申込!$B$9:$B$308,0),中男申込!$A$9:$F$308,5))</f>
        <v/>
      </c>
      <c r="N50">
        <f t="shared" si="8"/>
        <v>37</v>
      </c>
      <c r="O50" s="227" t="s">
        <v>106</v>
      </c>
      <c r="P50" s="244">
        <v>1</v>
      </c>
      <c r="Q50" s="244" t="str">
        <f t="shared" ref="Q50:Q55" si="9">IF(D47="","",D47)</f>
        <v/>
      </c>
      <c r="R50" s="228" t="str">
        <f>IF(ISERROR(MATCH($Q50,中男申込!$B$9:$B$308,0)),"",VLOOKUP(MATCH($Q50,中男申込!$B$9:$B$308,0),中男申込!$A$9:$F$308,3))</f>
        <v/>
      </c>
      <c r="S50" s="228" t="str">
        <f>IF(ISERROR(MATCH($Q50,中男申込!$B$9:$B$308,0)),"",VLOOKUP(MATCH($Q50,中男申込!$B$9:$B$308,0),中男申込!$A$9:$F$308,4))</f>
        <v/>
      </c>
      <c r="T50" s="228" t="str">
        <f>IF(ISERROR(MATCH($Q50,中男申込!$B$9:$B$308,0)),"",VLOOKUP(MATCH($Q50,中男申込!$B$9:$B$308,0),中男申込!$A$9:$F$308,5))</f>
        <v/>
      </c>
      <c r="U50" s="228" t="str">
        <f>IF(ISERROR(MATCH($Q50,中男申込!$B$9:$B$308,0)),"",VLOOKUP(MATCH($Q50,中男申込!$B$9:$B$308,0),中男申込!$A$9:$F$308,6))</f>
        <v/>
      </c>
      <c r="V50" s="228" t="str">
        <f>IF(D43="","",42)</f>
        <v/>
      </c>
      <c r="W50" s="245" t="str">
        <f>IF(C44="","",D44)</f>
        <v/>
      </c>
    </row>
    <row r="51" spans="1:23">
      <c r="A51">
        <f t="shared" si="0"/>
        <v>42</v>
      </c>
      <c r="C51">
        <v>5</v>
      </c>
      <c r="D51" s="214"/>
      <c r="E51" s="210" t="str">
        <f>IF(ISERROR(MATCH(D51,中男申込!$B$9:$B$308,0)),"",VLOOKUP(MATCH(D51,中男申込!$B$9:$B$308,0),中男申込!$A$9:$F$308,3))</f>
        <v/>
      </c>
      <c r="F51" s="105" t="str">
        <f>IF(ISERROR(MATCH(D51,中男申込!$B$9:$B$308,0)),"",VLOOKUP(MATCH(D51,中男申込!$B$9:$B$308,0),中男申込!$A$9:$F$308,5))</f>
        <v/>
      </c>
      <c r="H51">
        <v>5</v>
      </c>
      <c r="I51" s="218"/>
      <c r="J51" s="210" t="str">
        <f>IF(ISERROR(MATCH(I51,中男申込!$B$9:$B$308,0)),"",VLOOKUP(MATCH(I51,中男申込!$B$9:$B$308,0),中男申込!$A$9:$F$308,3))</f>
        <v/>
      </c>
      <c r="K51" s="105" t="str">
        <f>IF(ISERROR(MATCH(I51,中男申込!$B$9:$B$308,0)),"",VLOOKUP(MATCH(I51,中男申込!$B$9:$B$308,0),中男申込!$A$9:$F$308,5))</f>
        <v/>
      </c>
      <c r="N51">
        <f t="shared" si="8"/>
        <v>38</v>
      </c>
      <c r="O51" s="194"/>
      <c r="P51" s="246">
        <v>2</v>
      </c>
      <c r="Q51" s="246" t="str">
        <f t="shared" si="9"/>
        <v/>
      </c>
      <c r="R51" s="106" t="str">
        <f>IF(ISERROR(MATCH($Q51,中男申込!$B$9:$B$308,0)),"",VLOOKUP(MATCH($Q51,中男申込!$B$9:$B$308,0),中男申込!$A$9:$F$308,3))</f>
        <v/>
      </c>
      <c r="S51" s="106" t="str">
        <f>IF(ISERROR(MATCH($Q51,中男申込!$B$9:$B$308,0)),"",VLOOKUP(MATCH($Q51,中男申込!$B$9:$B$308,0),中男申込!$A$9:$F$308,4))</f>
        <v/>
      </c>
      <c r="T51" s="106" t="str">
        <f>IF(ISERROR(MATCH($Q51,中男申込!$B$9:$B$308,0)),"",VLOOKUP(MATCH($Q51,中男申込!$B$9:$B$308,0),中男申込!$A$9:$F$308,5))</f>
        <v/>
      </c>
      <c r="U51" s="106" t="str">
        <f>IF(ISERROR(MATCH($Q51,中男申込!$B$9:$B$308,0)),"",VLOOKUP(MATCH($Q51,中男申込!$B$9:$B$308,0),中男申込!$A$9:$F$308,6))</f>
        <v/>
      </c>
      <c r="V51" s="247" t="str">
        <f>IF(Q51="","",V$50)</f>
        <v/>
      </c>
      <c r="W51" s="85"/>
    </row>
    <row r="52" spans="1:23">
      <c r="A52">
        <f t="shared" si="0"/>
        <v>43</v>
      </c>
      <c r="C52">
        <v>6</v>
      </c>
      <c r="D52" s="215"/>
      <c r="E52" s="210" t="str">
        <f>IF(ISERROR(MATCH(D52,中男申込!$B$9:$B$308,0)),"",VLOOKUP(MATCH(D52,中男申込!$B$9:$B$308,0),中男申込!$A$9:$F$308,3))</f>
        <v/>
      </c>
      <c r="F52" s="105" t="str">
        <f>IF(ISERROR(MATCH(D52,中男申込!$B$9:$B$308,0)),"",VLOOKUP(MATCH(D52,中男申込!$B$9:$B$308,0),中男申込!$A$9:$F$308,5))</f>
        <v/>
      </c>
      <c r="H52">
        <v>6</v>
      </c>
      <c r="I52" s="215"/>
      <c r="J52" s="210" t="str">
        <f>IF(ISERROR(MATCH(I52,中男申込!$B$9:$B$308,0)),"",VLOOKUP(MATCH(I52,中男申込!$B$9:$B$308,0),中男申込!$A$9:$F$308,3))</f>
        <v/>
      </c>
      <c r="K52" s="105" t="str">
        <f>IF(ISERROR(MATCH(I52,中男申込!$B$9:$B$308,0)),"",VLOOKUP(MATCH(I52,中男申込!$B$9:$B$308,0),中男申込!$A$9:$F$308,5))</f>
        <v/>
      </c>
      <c r="N52">
        <f t="shared" si="8"/>
        <v>39</v>
      </c>
      <c r="O52" s="194"/>
      <c r="P52" s="246">
        <v>3</v>
      </c>
      <c r="Q52" s="246" t="str">
        <f t="shared" si="9"/>
        <v/>
      </c>
      <c r="R52" s="106" t="str">
        <f>IF(ISERROR(MATCH($Q52,中男申込!$B$9:$B$308,0)),"",VLOOKUP(MATCH($Q52,中男申込!$B$9:$B$308,0),中男申込!$A$9:$F$308,3))</f>
        <v/>
      </c>
      <c r="S52" s="106" t="str">
        <f>IF(ISERROR(MATCH($Q52,中男申込!$B$9:$B$308,0)),"",VLOOKUP(MATCH($Q52,中男申込!$B$9:$B$308,0),中男申込!$A$9:$F$308,4))</f>
        <v/>
      </c>
      <c r="T52" s="106" t="str">
        <f>IF(ISERROR(MATCH($Q52,中男申込!$B$9:$B$308,0)),"",VLOOKUP(MATCH($Q52,中男申込!$B$9:$B$308,0),中男申込!$A$9:$F$308,5))</f>
        <v/>
      </c>
      <c r="U52" s="106" t="str">
        <f>IF(ISERROR(MATCH($Q52,中男申込!$B$9:$B$308,0)),"",VLOOKUP(MATCH($Q52,中男申込!$B$9:$B$308,0),中男申込!$A$9:$F$308,6))</f>
        <v/>
      </c>
      <c r="V52" s="247" t="str">
        <f>IF(Q52="","",V$50)</f>
        <v/>
      </c>
      <c r="W52" s="85"/>
    </row>
    <row r="53" spans="1:23">
      <c r="A53">
        <f t="shared" si="0"/>
        <v>44</v>
      </c>
      <c r="N53">
        <f t="shared" si="8"/>
        <v>40</v>
      </c>
      <c r="O53" s="194"/>
      <c r="P53" s="246">
        <v>4</v>
      </c>
      <c r="Q53" s="246" t="str">
        <f t="shared" si="9"/>
        <v/>
      </c>
      <c r="R53" s="106" t="str">
        <f>IF(ISERROR(MATCH($Q53,中男申込!$B$9:$B$308,0)),"",VLOOKUP(MATCH($Q53,中男申込!$B$9:$B$308,0),中男申込!$A$9:$F$308,3))</f>
        <v/>
      </c>
      <c r="S53" s="106" t="str">
        <f>IF(ISERROR(MATCH($Q53,中男申込!$B$9:$B$308,0)),"",VLOOKUP(MATCH($Q53,中男申込!$B$9:$B$308,0),中男申込!$A$9:$F$308,4))</f>
        <v/>
      </c>
      <c r="T53" s="106" t="str">
        <f>IF(ISERROR(MATCH($Q53,中男申込!$B$9:$B$308,0)),"",VLOOKUP(MATCH($Q53,中男申込!$B$9:$B$308,0),中男申込!$A$9:$F$308,5))</f>
        <v/>
      </c>
      <c r="U53" s="106" t="str">
        <f>IF(ISERROR(MATCH($Q53,中男申込!$B$9:$B$308,0)),"",VLOOKUP(MATCH($Q53,中男申込!$B$9:$B$308,0),中男申込!$A$9:$F$308,6))</f>
        <v/>
      </c>
      <c r="V53" s="247" t="str">
        <f>IF(Q53="","",V$50)</f>
        <v/>
      </c>
      <c r="W53" s="85"/>
    </row>
    <row r="54" spans="1:23" ht="14.25">
      <c r="A54">
        <f t="shared" si="0"/>
        <v>45</v>
      </c>
      <c r="B54" s="252">
        <f>G43+1</f>
        <v>9</v>
      </c>
      <c r="C54" s="103"/>
      <c r="D54" s="211"/>
      <c r="E54" s="208" t="s">
        <v>93</v>
      </c>
      <c r="F54" s="108"/>
      <c r="G54" s="253">
        <f>B54+1</f>
        <v>10</v>
      </c>
      <c r="H54" s="103"/>
      <c r="I54" s="211"/>
      <c r="J54" s="208" t="s">
        <v>93</v>
      </c>
      <c r="K54" s="108"/>
      <c r="N54">
        <f t="shared" si="8"/>
        <v>41</v>
      </c>
      <c r="O54" s="194"/>
      <c r="P54" s="246">
        <v>5</v>
      </c>
      <c r="Q54" s="246" t="str">
        <f t="shared" si="9"/>
        <v/>
      </c>
      <c r="R54" s="106" t="str">
        <f>IF(ISERROR(MATCH($Q54,中男申込!$B$9:$B$308,0)),"",VLOOKUP(MATCH($Q54,中男申込!$B$9:$B$308,0),中男申込!$A$9:$F$308,3))</f>
        <v/>
      </c>
      <c r="S54" s="106" t="str">
        <f>IF(ISERROR(MATCH($Q54,中男申込!$B$9:$B$308,0)),"",VLOOKUP(MATCH($Q54,中男申込!$B$9:$B$308,0),中男申込!$A$9:$F$308,4))</f>
        <v/>
      </c>
      <c r="T54" s="106" t="str">
        <f>IF(ISERROR(MATCH($Q54,中男申込!$B$9:$B$308,0)),"",VLOOKUP(MATCH($Q54,中男申込!$B$9:$B$308,0),中男申込!$A$9:$F$308,5))</f>
        <v/>
      </c>
      <c r="U54" s="106" t="str">
        <f>IF(ISERROR(MATCH($Q54,中男申込!$B$9:$B$308,0)),"",VLOOKUP(MATCH($Q54,中男申込!$B$9:$B$308,0),中男申込!$A$9:$F$308,6))</f>
        <v/>
      </c>
      <c r="V54" s="247" t="str">
        <f>IF(Q54="","",IF(U54="","",V$50))</f>
        <v/>
      </c>
      <c r="W54" s="85"/>
    </row>
    <row r="55" spans="1:23">
      <c r="A55">
        <f t="shared" si="0"/>
        <v>46</v>
      </c>
      <c r="D55" s="212"/>
      <c r="E55" s="209" t="s">
        <v>94</v>
      </c>
      <c r="F55" s="108"/>
      <c r="I55" s="212"/>
      <c r="J55" s="209" t="s">
        <v>94</v>
      </c>
      <c r="K55" s="108"/>
      <c r="N55">
        <f t="shared" si="8"/>
        <v>42</v>
      </c>
      <c r="O55" s="229"/>
      <c r="P55" s="248">
        <v>6</v>
      </c>
      <c r="Q55" s="248" t="str">
        <f t="shared" si="9"/>
        <v/>
      </c>
      <c r="R55" s="230" t="str">
        <f>IF(ISERROR(MATCH($Q55,中男申込!$B$9:$B$308,0)),"",VLOOKUP(MATCH($Q55,中男申込!$B$9:$B$308,0),中男申込!$A$9:$F$308,3))</f>
        <v/>
      </c>
      <c r="S55" s="230" t="str">
        <f>IF(ISERROR(MATCH($Q55,中男申込!$B$9:$B$308,0)),"",VLOOKUP(MATCH($Q55,中男申込!$B$9:$B$308,0),中男申込!$A$9:$F$308,4))</f>
        <v/>
      </c>
      <c r="T55" s="230" t="str">
        <f>IF(ISERROR(MATCH($Q55,中男申込!$B$9:$B$308,0)),"",VLOOKUP(MATCH($Q55,中男申込!$B$9:$B$308,0),中男申込!$A$9:$F$308,5))</f>
        <v/>
      </c>
      <c r="U55" s="230" t="str">
        <f>IF(ISERROR(MATCH($Q55,中男申込!$B$9:$B$308,0)),"",VLOOKUP(MATCH($Q55,中男申込!$B$9:$B$308,0),中男申込!$A$9:$F$308,6))</f>
        <v/>
      </c>
      <c r="V55" s="249" t="str">
        <f>IF(Q55="","",IF(U55="","",V$50))</f>
        <v/>
      </c>
      <c r="W55" s="250"/>
    </row>
    <row r="56" spans="1:23">
      <c r="A56">
        <f t="shared" si="0"/>
        <v>47</v>
      </c>
      <c r="D56" s="222" t="s">
        <v>355</v>
      </c>
      <c r="E56" s="318" t="str">
        <f>IF(D58="","",VLOOKUP(MATCH(D58,中男申込!$B$9:$B$308,0),中男申込!$A$9:$F$308,6)&amp;D54)</f>
        <v/>
      </c>
      <c r="F56" s="319"/>
      <c r="I56" s="222" t="s">
        <v>355</v>
      </c>
      <c r="J56" s="318" t="str">
        <f>IF(I58="","",VLOOKUP(MATCH(I58,中男申込!$B$9:$B$308,0),中男申込!$A$9:$F$308,6)&amp;I54)</f>
        <v/>
      </c>
      <c r="K56" s="319"/>
      <c r="N56">
        <f t="shared" si="8"/>
        <v>43</v>
      </c>
      <c r="O56" s="227" t="s">
        <v>107</v>
      </c>
      <c r="P56" s="244">
        <v>1</v>
      </c>
      <c r="Q56" s="244" t="str">
        <f t="shared" ref="Q56:Q61" si="10">IF(I47="","",I47)</f>
        <v/>
      </c>
      <c r="R56" s="228" t="str">
        <f>IF(ISERROR(MATCH($Q56,中男申込!$B$9:$B$308,0)),"",VLOOKUP(MATCH($Q56,中男申込!$B$9:$B$308,0),中男申込!$A$9:$F$308,3))</f>
        <v/>
      </c>
      <c r="S56" s="228" t="str">
        <f>IF(ISERROR(MATCH($Q56,中男申込!$B$9:$B$308,0)),"",VLOOKUP(MATCH($Q56,中男申込!$B$9:$B$308,0),中男申込!$A$9:$F$308,4))</f>
        <v/>
      </c>
      <c r="T56" s="228" t="str">
        <f>IF(ISERROR(MATCH($Q56,中男申込!$B$9:$B$308,0)),"",VLOOKUP(MATCH($Q56,中男申込!$B$9:$B$308,0),中男申込!$A$9:$F$308,5))</f>
        <v/>
      </c>
      <c r="U56" s="228" t="str">
        <f>IF(ISERROR(MATCH($Q56,中男申込!$B$9:$B$308,0)),"",VLOOKUP(MATCH($Q56,中男申込!$B$9:$B$308,0),中男申込!$A$9:$F$308,6))</f>
        <v/>
      </c>
      <c r="V56" s="228" t="str">
        <f>IF(I43="","",I43)</f>
        <v/>
      </c>
      <c r="W56" s="245" t="str">
        <f>IF(I44="","",I44)</f>
        <v/>
      </c>
    </row>
    <row r="57" spans="1:23">
      <c r="A57">
        <f t="shared" si="0"/>
        <v>48</v>
      </c>
      <c r="D57" s="219" t="s">
        <v>383</v>
      </c>
      <c r="E57" s="220" t="s">
        <v>95</v>
      </c>
      <c r="F57" s="221" t="s">
        <v>29</v>
      </c>
      <c r="I57" s="219" t="s">
        <v>383</v>
      </c>
      <c r="J57" s="220" t="s">
        <v>95</v>
      </c>
      <c r="K57" s="221" t="s">
        <v>29</v>
      </c>
      <c r="N57">
        <f t="shared" si="8"/>
        <v>44</v>
      </c>
      <c r="O57" s="194"/>
      <c r="P57" s="246">
        <v>2</v>
      </c>
      <c r="Q57" s="246" t="str">
        <f t="shared" si="10"/>
        <v/>
      </c>
      <c r="R57" s="106" t="str">
        <f>IF(ISERROR(MATCH($Q57,中男申込!$B$9:$B$308,0)),"",VLOOKUP(MATCH($Q57,中男申込!$B$9:$B$308,0),中男申込!$A$9:$F$308,3))</f>
        <v/>
      </c>
      <c r="S57" s="106" t="str">
        <f>IF(ISERROR(MATCH($Q57,中男申込!$B$9:$B$308,0)),"",VLOOKUP(MATCH($Q57,中男申込!$B$9:$B$308,0),中男申込!$A$9:$F$308,4))</f>
        <v/>
      </c>
      <c r="T57" s="106" t="str">
        <f>IF(ISERROR(MATCH($Q57,中男申込!$B$9:$B$308,0)),"",VLOOKUP(MATCH($Q57,中男申込!$B$9:$B$308,0),中男申込!$A$9:$F$308,5))</f>
        <v/>
      </c>
      <c r="U57" s="106" t="str">
        <f>IF(ISERROR(MATCH($Q57,中男申込!$B$9:$B$308,0)),"",VLOOKUP(MATCH($Q57,中男申込!$B$9:$B$308,0),中男申込!$A$9:$F$308,6))</f>
        <v/>
      </c>
      <c r="V57" s="247" t="str">
        <f>IF(Q57="","",V$56)</f>
        <v/>
      </c>
      <c r="W57" s="85"/>
    </row>
    <row r="58" spans="1:23">
      <c r="A58">
        <f t="shared" si="0"/>
        <v>49</v>
      </c>
      <c r="C58">
        <v>1</v>
      </c>
      <c r="D58" s="213"/>
      <c r="E58" s="210" t="str">
        <f>IF(ISERROR(MATCH(D58,中男申込!$B$9:$B$308,0)),"",VLOOKUP(MATCH(D58,中男申込!$B$9:$B$308,0),中男申込!$A$9:$F$308,3))</f>
        <v/>
      </c>
      <c r="F58" s="105" t="str">
        <f>IF(ISERROR(MATCH(D58,中男申込!$B$9:$B$308,0)),"",VLOOKUP(MATCH(D58,中男申込!$B$9:$B$308,0),中男申込!$A$9:$F$308,5))</f>
        <v/>
      </c>
      <c r="H58">
        <v>1</v>
      </c>
      <c r="I58" s="213"/>
      <c r="J58" s="210" t="str">
        <f>IF(ISERROR(MATCH(I58,中男申込!$B$9:$B$308,0)),"",VLOOKUP(MATCH(I58,中男申込!$B$9:$B$308,0),中男申込!$A$9:$F$308,3))</f>
        <v/>
      </c>
      <c r="K58" s="105" t="str">
        <f>IF(ISERROR(MATCH(I58,中男申込!$B$9:$B$308,0)),"",VLOOKUP(MATCH(I58,中男申込!$B$9:$B$308,0),中男申込!$A$9:$F$308,5))</f>
        <v/>
      </c>
      <c r="N58">
        <f t="shared" si="8"/>
        <v>45</v>
      </c>
      <c r="O58" s="194"/>
      <c r="P58" s="246">
        <v>3</v>
      </c>
      <c r="Q58" s="246" t="str">
        <f t="shared" si="10"/>
        <v/>
      </c>
      <c r="R58" s="106" t="str">
        <f>IF(ISERROR(MATCH($Q58,中男申込!$B$9:$B$308,0)),"",VLOOKUP(MATCH($Q58,中男申込!$B$9:$B$308,0),中男申込!$A$9:$F$308,3))</f>
        <v/>
      </c>
      <c r="S58" s="106" t="str">
        <f>IF(ISERROR(MATCH($Q58,中男申込!$B$9:$B$308,0)),"",VLOOKUP(MATCH($Q58,中男申込!$B$9:$B$308,0),中男申込!$A$9:$F$308,4))</f>
        <v/>
      </c>
      <c r="T58" s="106" t="str">
        <f>IF(ISERROR(MATCH($Q58,中男申込!$B$9:$B$308,0)),"",VLOOKUP(MATCH($Q58,中男申込!$B$9:$B$308,0),中男申込!$A$9:$F$308,5))</f>
        <v/>
      </c>
      <c r="U58" s="106" t="str">
        <f>IF(ISERROR(MATCH($Q58,中男申込!$B$9:$B$308,0)),"",VLOOKUP(MATCH($Q58,中男申込!$B$9:$B$308,0),中男申込!$A$9:$F$308,6))</f>
        <v/>
      </c>
      <c r="V58" s="247" t="str">
        <f>IF(Q58="","",V$56)</f>
        <v/>
      </c>
      <c r="W58" s="85"/>
    </row>
    <row r="59" spans="1:23">
      <c r="A59">
        <f t="shared" si="0"/>
        <v>50</v>
      </c>
      <c r="C59">
        <v>2</v>
      </c>
      <c r="D59" s="214"/>
      <c r="E59" s="210" t="str">
        <f>IF(ISERROR(MATCH(D59,中男申込!$B$9:$B$308,0)),"",VLOOKUP(MATCH(D59,中男申込!$B$9:$B$308,0),中男申込!$A$9:$F$308,3))</f>
        <v/>
      </c>
      <c r="F59" s="105" t="str">
        <f>IF(ISERROR(MATCH(D59,中男申込!$B$9:$B$308,0)),"",VLOOKUP(MATCH(D59,中男申込!$B$9:$B$308,0),中男申込!$A$9:$F$308,5))</f>
        <v/>
      </c>
      <c r="H59">
        <v>2</v>
      </c>
      <c r="I59" s="214"/>
      <c r="J59" s="210" t="str">
        <f>IF(ISERROR(MATCH(I59,中男申込!$B$9:$B$308,0)),"",VLOOKUP(MATCH(I59,中男申込!$B$9:$B$308,0),中男申込!$A$9:$F$308,3))</f>
        <v/>
      </c>
      <c r="K59" s="105" t="str">
        <f>IF(ISERROR(MATCH(I59,中男申込!$B$9:$B$308,0)),"",VLOOKUP(MATCH(I59,中男申込!$B$9:$B$308,0),中男申込!$A$9:$F$308,5))</f>
        <v/>
      </c>
      <c r="N59">
        <f t="shared" si="8"/>
        <v>46</v>
      </c>
      <c r="O59" s="194"/>
      <c r="P59" s="246">
        <v>4</v>
      </c>
      <c r="Q59" s="246" t="str">
        <f t="shared" si="10"/>
        <v/>
      </c>
      <c r="R59" s="106" t="str">
        <f>IF(ISERROR(MATCH($Q59,中男申込!$B$9:$B$308,0)),"",VLOOKUP(MATCH($Q59,中男申込!$B$9:$B$308,0),中男申込!$A$9:$F$308,3))</f>
        <v/>
      </c>
      <c r="S59" s="106" t="str">
        <f>IF(ISERROR(MATCH($Q59,中男申込!$B$9:$B$308,0)),"",VLOOKUP(MATCH($Q59,中男申込!$B$9:$B$308,0),中男申込!$A$9:$F$308,4))</f>
        <v/>
      </c>
      <c r="T59" s="106" t="str">
        <f>IF(ISERROR(MATCH($Q59,中男申込!$B$9:$B$308,0)),"",VLOOKUP(MATCH($Q59,中男申込!$B$9:$B$308,0),中男申込!$A$9:$F$308,5))</f>
        <v/>
      </c>
      <c r="U59" s="106" t="str">
        <f>IF(ISERROR(MATCH($Q59,中男申込!$B$9:$B$308,0)),"",VLOOKUP(MATCH($Q59,中男申込!$B$9:$B$308,0),中男申込!$A$9:$F$308,6))</f>
        <v/>
      </c>
      <c r="V59" s="247" t="str">
        <f>IF(Q59="","",V$56)</f>
        <v/>
      </c>
      <c r="W59" s="85"/>
    </row>
    <row r="60" spans="1:23">
      <c r="A60">
        <f t="shared" si="0"/>
        <v>51</v>
      </c>
      <c r="C60">
        <v>3</v>
      </c>
      <c r="D60" s="214"/>
      <c r="E60" s="210" t="str">
        <f>IF(ISERROR(MATCH(D60,中男申込!$B$9:$B$308,0)),"",VLOOKUP(MATCH(D60,中男申込!$B$9:$B$308,0),中男申込!$A$9:$F$308,3))</f>
        <v/>
      </c>
      <c r="F60" s="105" t="str">
        <f>IF(ISERROR(MATCH(D60,中男申込!$B$9:$B$308,0)),"",VLOOKUP(MATCH(D60,中男申込!$B$9:$B$308,0),中男申込!$A$9:$F$308,5))</f>
        <v/>
      </c>
      <c r="H60">
        <v>3</v>
      </c>
      <c r="I60" s="214"/>
      <c r="J60" s="210" t="str">
        <f>IF(ISERROR(MATCH(I60,中男申込!$B$9:$B$308,0)),"",VLOOKUP(MATCH(I60,中男申込!$B$9:$B$308,0),中男申込!$A$9:$F$308,3))</f>
        <v/>
      </c>
      <c r="K60" s="105" t="str">
        <f>IF(ISERROR(MATCH(I60,中男申込!$B$9:$B$308,0)),"",VLOOKUP(MATCH(I60,中男申込!$B$9:$B$308,0),中男申込!$A$9:$F$308,5))</f>
        <v/>
      </c>
      <c r="N60">
        <f t="shared" si="8"/>
        <v>47</v>
      </c>
      <c r="O60" s="194"/>
      <c r="P60" s="246">
        <v>5</v>
      </c>
      <c r="Q60" s="246" t="str">
        <f t="shared" si="10"/>
        <v/>
      </c>
      <c r="R60" s="106" t="str">
        <f>IF(ISERROR(MATCH($Q60,中男申込!$B$9:$B$308,0)),"",VLOOKUP(MATCH($Q60,中男申込!$B$9:$B$308,0),中男申込!$A$9:$F$308,3))</f>
        <v/>
      </c>
      <c r="S60" s="106" t="str">
        <f>IF(ISERROR(MATCH($Q60,中男申込!$B$9:$B$308,0)),"",VLOOKUP(MATCH($Q60,中男申込!$B$9:$B$308,0),中男申込!$A$9:$F$308,4))</f>
        <v/>
      </c>
      <c r="T60" s="106" t="str">
        <f>IF(ISERROR(MATCH($Q60,中男申込!$B$9:$B$308,0)),"",VLOOKUP(MATCH($Q60,中男申込!$B$9:$B$308,0),中男申込!$A$9:$F$308,5))</f>
        <v/>
      </c>
      <c r="U60" s="106" t="str">
        <f>IF(ISERROR(MATCH($Q60,中男申込!$B$9:$B$308,0)),"",VLOOKUP(MATCH($Q60,中男申込!$B$9:$B$308,0),中男申込!$A$9:$F$308,6))</f>
        <v/>
      </c>
      <c r="V60" s="247" t="str">
        <f>IF(Q60="","",IF(U60="","",V$56))</f>
        <v/>
      </c>
      <c r="W60" s="85"/>
    </row>
    <row r="61" spans="1:23">
      <c r="A61">
        <f t="shared" si="0"/>
        <v>52</v>
      </c>
      <c r="C61">
        <v>4</v>
      </c>
      <c r="D61" s="214"/>
      <c r="E61" s="210" t="str">
        <f>IF(ISERROR(MATCH(D61,中男申込!$B$9:$B$308,0)),"",VLOOKUP(MATCH(D61,中男申込!$B$9:$B$308,0),中男申込!$A$9:$F$308,3))</f>
        <v/>
      </c>
      <c r="F61" s="105" t="str">
        <f>IF(ISERROR(MATCH(D61,中男申込!$B$9:$B$308,0)),"",VLOOKUP(MATCH(D61,中男申込!$B$9:$B$308,0),中男申込!$A$9:$F$308,5))</f>
        <v/>
      </c>
      <c r="H61">
        <v>4</v>
      </c>
      <c r="I61" s="214"/>
      <c r="J61" s="210" t="str">
        <f>IF(ISERROR(MATCH(I61,中男申込!$B$9:$B$308,0)),"",VLOOKUP(MATCH(I61,中男申込!$B$9:$B$308,0),中男申込!$A$9:$F$308,3))</f>
        <v/>
      </c>
      <c r="K61" s="105" t="str">
        <f>IF(ISERROR(MATCH(I61,中男申込!$B$9:$B$308,0)),"",VLOOKUP(MATCH(I61,中男申込!$B$9:$B$308,0),中男申込!$A$9:$F$308,5))</f>
        <v/>
      </c>
      <c r="N61">
        <f t="shared" si="8"/>
        <v>48</v>
      </c>
      <c r="O61" s="229"/>
      <c r="P61" s="248">
        <v>6</v>
      </c>
      <c r="Q61" s="248" t="str">
        <f t="shared" si="10"/>
        <v/>
      </c>
      <c r="R61" s="230" t="str">
        <f>IF(ISERROR(MATCH($Q61,中男申込!$B$9:$B$308,0)),"",VLOOKUP(MATCH($Q61,中男申込!$B$9:$B$308,0),中男申込!$A$9:$F$308,3))</f>
        <v/>
      </c>
      <c r="S61" s="230" t="str">
        <f>IF(ISERROR(MATCH($Q61,中男申込!$B$9:$B$308,0)),"",VLOOKUP(MATCH($Q61,中男申込!$B$9:$B$308,0),中男申込!$A$9:$F$308,4))</f>
        <v/>
      </c>
      <c r="T61" s="230" t="str">
        <f>IF(ISERROR(MATCH($Q61,中男申込!$B$9:$B$308,0)),"",VLOOKUP(MATCH($Q61,中男申込!$B$9:$B$308,0),中男申込!$A$9:$F$308,5))</f>
        <v/>
      </c>
      <c r="U61" s="230" t="str">
        <f>IF(ISERROR(MATCH($Q61,中男申込!$B$9:$B$308,0)),"",VLOOKUP(MATCH($Q61,中男申込!$B$9:$B$308,0),中男申込!$A$9:$F$308,6))</f>
        <v/>
      </c>
      <c r="V61" s="249" t="str">
        <f>IF(Q61="","",IF(U61="","",V$56))</f>
        <v/>
      </c>
      <c r="W61" s="250"/>
    </row>
    <row r="62" spans="1:23">
      <c r="A62">
        <f t="shared" si="0"/>
        <v>53</v>
      </c>
      <c r="C62">
        <v>5</v>
      </c>
      <c r="D62" s="214"/>
      <c r="E62" s="210" t="str">
        <f>IF(ISERROR(MATCH(D62,中男申込!$B$9:$B$308,0)),"",VLOOKUP(MATCH(D62,中男申込!$B$9:$B$308,0),中男申込!$A$9:$F$308,3))</f>
        <v/>
      </c>
      <c r="F62" s="105" t="str">
        <f>IF(ISERROR(MATCH(D62,中男申込!$B$9:$B$308,0)),"",VLOOKUP(MATCH(D62,中男申込!$B$9:$B$308,0),中男申込!$A$9:$F$308,5))</f>
        <v/>
      </c>
      <c r="H62">
        <v>5</v>
      </c>
      <c r="I62" s="218"/>
      <c r="J62" s="210" t="str">
        <f>IF(ISERROR(MATCH(I62,中男申込!$B$9:$B$308,0)),"",VLOOKUP(MATCH(I62,中男申込!$B$9:$B$308,0),中男申込!$A$9:$F$308,3))</f>
        <v/>
      </c>
      <c r="K62" s="105" t="str">
        <f>IF(ISERROR(MATCH(I62,中男申込!$B$9:$B$308,0)),"",VLOOKUP(MATCH(I62,中男申込!$B$9:$B$308,0),中男申込!$A$9:$F$308,5))</f>
        <v/>
      </c>
      <c r="N62">
        <f t="shared" si="8"/>
        <v>49</v>
      </c>
      <c r="O62" s="227" t="s">
        <v>108</v>
      </c>
      <c r="P62" s="244">
        <v>1</v>
      </c>
      <c r="Q62" s="244" t="str">
        <f t="shared" ref="Q62:Q67" si="11">IF(D58="","",D58)</f>
        <v/>
      </c>
      <c r="R62" s="228" t="str">
        <f>IF(ISERROR(MATCH($Q62,中男申込!$B$9:$B$308,0)),"",VLOOKUP(MATCH($Q62,中男申込!$B$9:$B$308,0),中男申込!$A$9:$F$308,3))</f>
        <v/>
      </c>
      <c r="S62" s="228" t="str">
        <f>IF(ISERROR(MATCH($Q62,中男申込!$B$9:$B$308,0)),"",VLOOKUP(MATCH($Q62,中男申込!$B$9:$B$308,0),中男申込!$A$9:$F$308,4))</f>
        <v/>
      </c>
      <c r="T62" s="228" t="str">
        <f>IF(ISERROR(MATCH($Q62,中男申込!$B$9:$B$308,0)),"",VLOOKUP(MATCH($Q62,中男申込!$B$9:$B$308,0),中男申込!$A$9:$F$308,5))</f>
        <v/>
      </c>
      <c r="U62" s="228" t="str">
        <f>IF(ISERROR(MATCH($Q62,中男申込!$B$9:$B$308,0)),"",VLOOKUP(MATCH($Q62,中男申込!$B$9:$B$308,0),中男申込!$A$9:$F$308,6))</f>
        <v/>
      </c>
      <c r="V62" s="228" t="str">
        <f>IF(D54="","",D54)</f>
        <v/>
      </c>
      <c r="W62" s="245" t="str">
        <f>IF(D55="","",D55)</f>
        <v/>
      </c>
    </row>
    <row r="63" spans="1:23">
      <c r="A63">
        <f t="shared" si="0"/>
        <v>54</v>
      </c>
      <c r="C63">
        <v>6</v>
      </c>
      <c r="D63" s="215"/>
      <c r="E63" s="210" t="str">
        <f>IF(ISERROR(MATCH(D63,中男申込!$B$9:$B$308,0)),"",VLOOKUP(MATCH(D63,中男申込!$B$9:$B$308,0),中男申込!$A$9:$F$308,3))</f>
        <v/>
      </c>
      <c r="F63" s="105" t="str">
        <f>IF(ISERROR(MATCH(D63,中男申込!$B$9:$B$308,0)),"",VLOOKUP(MATCH(D63,中男申込!$B$9:$B$308,0),中男申込!$A$9:$F$308,5))</f>
        <v/>
      </c>
      <c r="H63">
        <v>6</v>
      </c>
      <c r="I63" s="215"/>
      <c r="J63" s="210" t="str">
        <f>IF(ISERROR(MATCH(I63,中男申込!$B$9:$B$308,0)),"",VLOOKUP(MATCH(I63,中男申込!$B$9:$B$308,0),中男申込!$A$9:$F$308,3))</f>
        <v/>
      </c>
      <c r="K63" s="105" t="str">
        <f>IF(ISERROR(MATCH(I63,中男申込!$B$9:$B$308,0)),"",VLOOKUP(MATCH(I63,中男申込!$B$9:$B$308,0),中男申込!$A$9:$F$308,5))</f>
        <v/>
      </c>
      <c r="N63">
        <f t="shared" si="8"/>
        <v>50</v>
      </c>
      <c r="O63" s="194"/>
      <c r="P63" s="246">
        <v>2</v>
      </c>
      <c r="Q63" s="246" t="str">
        <f t="shared" si="11"/>
        <v/>
      </c>
      <c r="R63" s="106" t="str">
        <f>IF(ISERROR(MATCH($Q63,中男申込!$B$9:$B$308,0)),"",VLOOKUP(MATCH($Q63,中男申込!$B$9:$B$308,0),中男申込!$A$9:$F$308,3))</f>
        <v/>
      </c>
      <c r="S63" s="106" t="str">
        <f>IF(ISERROR(MATCH($Q63,中男申込!$B$9:$B$308,0)),"",VLOOKUP(MATCH($Q63,中男申込!$B$9:$B$308,0),中男申込!$A$9:$F$308,4))</f>
        <v/>
      </c>
      <c r="T63" s="106" t="str">
        <f>IF(ISERROR(MATCH($Q63,中男申込!$B$9:$B$308,0)),"",VLOOKUP(MATCH($Q63,中男申込!$B$9:$B$308,0),中男申込!$A$9:$F$308,5))</f>
        <v/>
      </c>
      <c r="U63" s="106" t="str">
        <f>IF(ISERROR(MATCH($Q63,中男申込!$B$9:$B$308,0)),"",VLOOKUP(MATCH($Q63,中男申込!$B$9:$B$308,0),中男申込!$A$9:$F$308,6))</f>
        <v/>
      </c>
      <c r="V63" s="247" t="str">
        <f>IF(Q63="","",V$62)</f>
        <v/>
      </c>
      <c r="W63" s="85"/>
    </row>
    <row r="64" spans="1:23">
      <c r="A64">
        <f t="shared" si="0"/>
        <v>55</v>
      </c>
      <c r="N64">
        <f t="shared" si="8"/>
        <v>51</v>
      </c>
      <c r="O64" s="194"/>
      <c r="P64" s="246">
        <v>3</v>
      </c>
      <c r="Q64" s="246" t="str">
        <f t="shared" si="11"/>
        <v/>
      </c>
      <c r="R64" s="106" t="str">
        <f>IF(ISERROR(MATCH($Q64,中男申込!$B$9:$B$308,0)),"",VLOOKUP(MATCH($Q64,中男申込!$B$9:$B$308,0),中男申込!$A$9:$F$308,3))</f>
        <v/>
      </c>
      <c r="S64" s="106" t="str">
        <f>IF(ISERROR(MATCH($Q64,中男申込!$B$9:$B$308,0)),"",VLOOKUP(MATCH($Q64,中男申込!$B$9:$B$308,0),中男申込!$A$9:$F$308,4))</f>
        <v/>
      </c>
      <c r="T64" s="106" t="str">
        <f>IF(ISERROR(MATCH($Q64,中男申込!$B$9:$B$308,0)),"",VLOOKUP(MATCH($Q64,中男申込!$B$9:$B$308,0),中男申込!$A$9:$F$308,5))</f>
        <v/>
      </c>
      <c r="U64" s="106" t="str">
        <f>IF(ISERROR(MATCH($Q64,中男申込!$B$9:$B$308,0)),"",VLOOKUP(MATCH($Q64,中男申込!$B$9:$B$308,0),中男申込!$A$9:$F$308,6))</f>
        <v/>
      </c>
      <c r="V64" s="247" t="str">
        <f>IF(Q64="","",V$62)</f>
        <v/>
      </c>
      <c r="W64" s="85"/>
    </row>
    <row r="65" spans="1:23" ht="14.25">
      <c r="A65">
        <f t="shared" si="0"/>
        <v>56</v>
      </c>
      <c r="B65" s="260"/>
      <c r="G65" s="260"/>
      <c r="N65">
        <f t="shared" si="8"/>
        <v>52</v>
      </c>
      <c r="O65" s="194"/>
      <c r="P65" s="246">
        <v>4</v>
      </c>
      <c r="Q65" s="246" t="str">
        <f t="shared" si="11"/>
        <v/>
      </c>
      <c r="R65" s="106" t="str">
        <f>IF(ISERROR(MATCH($Q65,中男申込!$B$9:$B$308,0)),"",VLOOKUP(MATCH($Q65,中男申込!$B$9:$B$308,0),中男申込!$A$9:$F$308,3))</f>
        <v/>
      </c>
      <c r="S65" s="106" t="str">
        <f>IF(ISERROR(MATCH($Q65,中男申込!$B$9:$B$308,0)),"",VLOOKUP(MATCH($Q65,中男申込!$B$9:$B$308,0),中男申込!$A$9:$F$308,4))</f>
        <v/>
      </c>
      <c r="T65" s="106" t="str">
        <f>IF(ISERROR(MATCH($Q65,中男申込!$B$9:$B$308,0)),"",VLOOKUP(MATCH($Q65,中男申込!$B$9:$B$308,0),中男申込!$A$9:$F$308,5))</f>
        <v/>
      </c>
      <c r="U65" s="106" t="str">
        <f>IF(ISERROR(MATCH($Q65,中男申込!$B$9:$B$308,0)),"",VLOOKUP(MATCH($Q65,中男申込!$B$9:$B$308,0),中男申込!$A$9:$F$308,6))</f>
        <v/>
      </c>
      <c r="V65" s="247" t="str">
        <f>IF(Q65="","",V$62)</f>
        <v/>
      </c>
      <c r="W65" s="85"/>
    </row>
    <row r="66" spans="1:23">
      <c r="A66">
        <f t="shared" si="0"/>
        <v>57</v>
      </c>
      <c r="N66">
        <f t="shared" si="8"/>
        <v>53</v>
      </c>
      <c r="O66" s="194"/>
      <c r="P66" s="246">
        <v>5</v>
      </c>
      <c r="Q66" s="246" t="str">
        <f t="shared" si="11"/>
        <v/>
      </c>
      <c r="R66" s="106" t="str">
        <f>IF(ISERROR(MATCH($Q66,中男申込!$B$9:$B$308,0)),"",VLOOKUP(MATCH($Q66,中男申込!$B$9:$B$308,0),中男申込!$A$9:$F$308,3))</f>
        <v/>
      </c>
      <c r="S66" s="106" t="str">
        <f>IF(ISERROR(MATCH($Q66,中男申込!$B$9:$B$308,0)),"",VLOOKUP(MATCH($Q66,中男申込!$B$9:$B$308,0),中男申込!$A$9:$F$308,4))</f>
        <v/>
      </c>
      <c r="T66" s="106" t="str">
        <f>IF(ISERROR(MATCH($Q66,中男申込!$B$9:$B$308,0)),"",VLOOKUP(MATCH($Q66,中男申込!$B$9:$B$308,0),中男申込!$A$9:$F$308,5))</f>
        <v/>
      </c>
      <c r="U66" s="106" t="str">
        <f>IF(ISERROR(MATCH($Q66,中男申込!$B$9:$B$308,0)),"",VLOOKUP(MATCH($Q66,中男申込!$B$9:$B$308,0),中男申込!$A$9:$F$308,6))</f>
        <v/>
      </c>
      <c r="V66" s="247" t="str">
        <f>IF(Q66="","",IF(U66="","",V$62))</f>
        <v/>
      </c>
      <c r="W66" s="85"/>
    </row>
    <row r="67" spans="1:23">
      <c r="A67">
        <f t="shared" si="0"/>
        <v>58</v>
      </c>
      <c r="N67">
        <f t="shared" si="8"/>
        <v>54</v>
      </c>
      <c r="O67" s="229"/>
      <c r="P67" s="248">
        <v>6</v>
      </c>
      <c r="Q67" s="248" t="str">
        <f t="shared" si="11"/>
        <v/>
      </c>
      <c r="R67" s="230" t="str">
        <f>IF(ISERROR(MATCH($Q67,中男申込!$B$9:$B$308,0)),"",VLOOKUP(MATCH($Q67,中男申込!$B$9:$B$308,0),中男申込!$A$9:$F$308,3))</f>
        <v/>
      </c>
      <c r="S67" s="230" t="str">
        <f>IF(ISERROR(MATCH($Q67,中男申込!$B$9:$B$308,0)),"",VLOOKUP(MATCH($Q67,中男申込!$B$9:$B$308,0),中男申込!$A$9:$F$308,4))</f>
        <v/>
      </c>
      <c r="T67" s="230" t="str">
        <f>IF(ISERROR(MATCH($Q67,中男申込!$B$9:$B$308,0)),"",VLOOKUP(MATCH($Q67,中男申込!$B$9:$B$308,0),中男申込!$A$9:$F$308,5))</f>
        <v/>
      </c>
      <c r="U67" s="230" t="str">
        <f>IF(ISERROR(MATCH($Q67,中男申込!$B$9:$B$308,0)),"",VLOOKUP(MATCH($Q67,中男申込!$B$9:$B$308,0),中男申込!$A$9:$F$308,6))</f>
        <v/>
      </c>
      <c r="V67" s="249" t="str">
        <f>IF(Q67="","",IF(U67="","",V$62))</f>
        <v/>
      </c>
      <c r="W67" s="250"/>
    </row>
    <row r="68" spans="1:23">
      <c r="A68">
        <f t="shared" si="0"/>
        <v>59</v>
      </c>
      <c r="N68">
        <f t="shared" si="8"/>
        <v>55</v>
      </c>
      <c r="O68" s="227" t="s">
        <v>109</v>
      </c>
      <c r="P68" s="244">
        <v>1</v>
      </c>
      <c r="Q68" s="244" t="str">
        <f t="shared" ref="Q68:Q73" si="12">IF(I58="","",I58)</f>
        <v/>
      </c>
      <c r="R68" s="228" t="str">
        <f>IF(ISERROR(MATCH($Q68,中男申込!$B$9:$B$308,0)),"",VLOOKUP(MATCH($Q68,中男申込!$B$9:$B$308,0),中男申込!$A$9:$F$308,3))</f>
        <v/>
      </c>
      <c r="S68" s="228" t="str">
        <f>IF(ISERROR(MATCH($Q68,中男申込!$B$9:$B$308,0)),"",VLOOKUP(MATCH($Q68,中男申込!$B$9:$B$308,0),中男申込!$A$9:$F$308,4))</f>
        <v/>
      </c>
      <c r="T68" s="228" t="str">
        <f>IF(ISERROR(MATCH($Q68,中男申込!$B$9:$B$308,0)),"",VLOOKUP(MATCH($Q68,中男申込!$B$9:$B$308,0),中男申込!$A$9:$F$308,5))</f>
        <v/>
      </c>
      <c r="U68" s="228" t="str">
        <f>IF(ISERROR(MATCH($Q68,中男申込!$B$9:$B$308,0)),"",VLOOKUP(MATCH($Q68,中男申込!$B$9:$B$308,0),中男申込!$A$9:$F$308,6))</f>
        <v/>
      </c>
      <c r="V68" s="228" t="str">
        <f>IF(I54="","",I54)</f>
        <v/>
      </c>
      <c r="W68" s="245" t="str">
        <f>IF(I55="","",I55)</f>
        <v/>
      </c>
    </row>
    <row r="69" spans="1:23">
      <c r="A69">
        <f t="shared" si="0"/>
        <v>60</v>
      </c>
      <c r="N69">
        <f t="shared" si="8"/>
        <v>56</v>
      </c>
      <c r="O69" s="194"/>
      <c r="P69" s="246">
        <v>2</v>
      </c>
      <c r="Q69" s="246" t="str">
        <f t="shared" si="12"/>
        <v/>
      </c>
      <c r="R69" s="106" t="str">
        <f>IF(ISERROR(MATCH($Q69,中男申込!$B$9:$B$308,0)),"",VLOOKUP(MATCH($Q69,中男申込!$B$9:$B$308,0),中男申込!$A$9:$F$308,3))</f>
        <v/>
      </c>
      <c r="S69" s="106" t="str">
        <f>IF(ISERROR(MATCH($Q69,中男申込!$B$9:$B$308,0)),"",VLOOKUP(MATCH($Q69,中男申込!$B$9:$B$308,0),中男申込!$A$9:$F$308,4))</f>
        <v/>
      </c>
      <c r="T69" s="106" t="str">
        <f>IF(ISERROR(MATCH($Q69,中男申込!$B$9:$B$308,0)),"",VLOOKUP(MATCH($Q69,中男申込!$B$9:$B$308,0),中男申込!$A$9:$F$308,5))</f>
        <v/>
      </c>
      <c r="U69" s="106" t="str">
        <f>IF(ISERROR(MATCH($Q69,中男申込!$B$9:$B$308,0)),"",VLOOKUP(MATCH($Q69,中男申込!$B$9:$B$308,0),中男申込!$A$9:$F$308,6))</f>
        <v/>
      </c>
      <c r="V69" s="247" t="str">
        <f>IF(Q69="","",V$68)</f>
        <v/>
      </c>
      <c r="W69" s="85"/>
    </row>
    <row r="70" spans="1:23">
      <c r="A70">
        <f t="shared" si="0"/>
        <v>61</v>
      </c>
      <c r="N70">
        <f t="shared" si="8"/>
        <v>57</v>
      </c>
      <c r="O70" s="194"/>
      <c r="P70" s="246">
        <v>3</v>
      </c>
      <c r="Q70" s="246" t="str">
        <f t="shared" si="12"/>
        <v/>
      </c>
      <c r="R70" s="106" t="str">
        <f>IF(ISERROR(MATCH($Q70,中男申込!$B$9:$B$308,0)),"",VLOOKUP(MATCH($Q70,中男申込!$B$9:$B$308,0),中男申込!$A$9:$F$308,3))</f>
        <v/>
      </c>
      <c r="S70" s="106" t="str">
        <f>IF(ISERROR(MATCH($Q70,中男申込!$B$9:$B$308,0)),"",VLOOKUP(MATCH($Q70,中男申込!$B$9:$B$308,0),中男申込!$A$9:$F$308,4))</f>
        <v/>
      </c>
      <c r="T70" s="106" t="str">
        <f>IF(ISERROR(MATCH($Q70,中男申込!$B$9:$B$308,0)),"",VLOOKUP(MATCH($Q70,中男申込!$B$9:$B$308,0),中男申込!$A$9:$F$308,5))</f>
        <v/>
      </c>
      <c r="U70" s="106" t="str">
        <f>IF(ISERROR(MATCH($Q70,中男申込!$B$9:$B$308,0)),"",VLOOKUP(MATCH($Q70,中男申込!$B$9:$B$308,0),中男申込!$A$9:$F$308,6))</f>
        <v/>
      </c>
      <c r="V70" s="247" t="str">
        <f>IF(Q70="","",V$68)</f>
        <v/>
      </c>
      <c r="W70" s="85"/>
    </row>
    <row r="71" spans="1:23">
      <c r="A71">
        <f t="shared" si="0"/>
        <v>62</v>
      </c>
      <c r="N71">
        <f t="shared" si="8"/>
        <v>58</v>
      </c>
      <c r="O71" s="194"/>
      <c r="P71" s="246">
        <v>4</v>
      </c>
      <c r="Q71" s="246" t="str">
        <f t="shared" si="12"/>
        <v/>
      </c>
      <c r="R71" s="106" t="str">
        <f>IF(ISERROR(MATCH($Q71,中男申込!$B$9:$B$308,0)),"",VLOOKUP(MATCH($Q71,中男申込!$B$9:$B$308,0),中男申込!$A$9:$F$308,3))</f>
        <v/>
      </c>
      <c r="S71" s="106" t="str">
        <f>IF(ISERROR(MATCH($Q71,中男申込!$B$9:$B$308,0)),"",VLOOKUP(MATCH($Q71,中男申込!$B$9:$B$308,0),中男申込!$A$9:$F$308,4))</f>
        <v/>
      </c>
      <c r="T71" s="106" t="str">
        <f>IF(ISERROR(MATCH($Q71,中男申込!$B$9:$B$308,0)),"",VLOOKUP(MATCH($Q71,中男申込!$B$9:$B$308,0),中男申込!$A$9:$F$308,5))</f>
        <v/>
      </c>
      <c r="U71" s="106" t="str">
        <f>IF(ISERROR(MATCH($Q71,中男申込!$B$9:$B$308,0)),"",VLOOKUP(MATCH($Q71,中男申込!$B$9:$B$308,0),中男申込!$A$9:$F$308,6))</f>
        <v/>
      </c>
      <c r="V71" s="247" t="str">
        <f>IF(Q71="","",V$68)</f>
        <v/>
      </c>
      <c r="W71" s="85"/>
    </row>
    <row r="72" spans="1:23">
      <c r="A72">
        <f t="shared" si="0"/>
        <v>63</v>
      </c>
      <c r="N72">
        <f t="shared" si="8"/>
        <v>59</v>
      </c>
      <c r="O72" s="194"/>
      <c r="P72" s="246">
        <v>5</v>
      </c>
      <c r="Q72" s="246" t="str">
        <f t="shared" si="12"/>
        <v/>
      </c>
      <c r="R72" s="106" t="str">
        <f>IF(ISERROR(MATCH($Q72,中男申込!$B$9:$B$308,0)),"",VLOOKUP(MATCH($Q72,中男申込!$B$9:$B$308,0),中男申込!$A$9:$F$308,3))</f>
        <v/>
      </c>
      <c r="S72" s="106" t="str">
        <f>IF(ISERROR(MATCH($Q72,中男申込!$B$9:$B$308,0)),"",VLOOKUP(MATCH($Q72,中男申込!$B$9:$B$308,0),中男申込!$A$9:$F$308,4))</f>
        <v/>
      </c>
      <c r="T72" s="106" t="str">
        <f>IF(ISERROR(MATCH($Q72,中男申込!$B$9:$B$308,0)),"",VLOOKUP(MATCH($Q72,中男申込!$B$9:$B$308,0),中男申込!$A$9:$F$308,5))</f>
        <v/>
      </c>
      <c r="U72" s="106" t="str">
        <f>IF(ISERROR(MATCH($Q72,中男申込!$B$9:$B$308,0)),"",VLOOKUP(MATCH($Q72,中男申込!$B$9:$B$308,0),中男申込!$A$9:$F$308,6))</f>
        <v/>
      </c>
      <c r="V72" s="247" t="str">
        <f>IF(Q72="","",IF(U72="","",V$68))</f>
        <v/>
      </c>
      <c r="W72" s="85"/>
    </row>
    <row r="73" spans="1:23">
      <c r="A73">
        <f t="shared" si="0"/>
        <v>64</v>
      </c>
      <c r="N73">
        <f t="shared" si="8"/>
        <v>60</v>
      </c>
      <c r="O73" s="229"/>
      <c r="P73" s="248">
        <v>6</v>
      </c>
      <c r="Q73" s="248" t="str">
        <f t="shared" si="12"/>
        <v/>
      </c>
      <c r="R73" s="230" t="str">
        <f>IF(ISERROR(MATCH($Q73,中男申込!$B$9:$B$308,0)),"",VLOOKUP(MATCH($Q73,中男申込!$B$9:$B$308,0),中男申込!$A$9:$F$308,3))</f>
        <v/>
      </c>
      <c r="S73" s="230" t="str">
        <f>IF(ISERROR(MATCH($Q73,中男申込!$B$9:$B$308,0)),"",VLOOKUP(MATCH($Q73,中男申込!$B$9:$B$308,0),中男申込!$A$9:$F$308,4))</f>
        <v/>
      </c>
      <c r="T73" s="230" t="str">
        <f>IF(ISERROR(MATCH($Q73,中男申込!$B$9:$B$308,0)),"",VLOOKUP(MATCH($Q73,中男申込!$B$9:$B$308,0),中男申込!$A$9:$F$308,5))</f>
        <v/>
      </c>
      <c r="U73" s="230" t="str">
        <f>IF(ISERROR(MATCH($Q73,中男申込!$B$9:$B$308,0)),"",VLOOKUP(MATCH($Q73,中男申込!$B$9:$B$308,0),中男申込!$A$9:$F$308,6))</f>
        <v/>
      </c>
      <c r="V73" s="249" t="str">
        <f>IF(Q73="","",IF(U73="","",V$68))</f>
        <v/>
      </c>
      <c r="W73" s="250"/>
    </row>
    <row r="74" spans="1:23">
      <c r="A74">
        <f t="shared" si="0"/>
        <v>65</v>
      </c>
    </row>
    <row r="75" spans="1:23">
      <c r="A75">
        <f t="shared" si="0"/>
        <v>66</v>
      </c>
    </row>
    <row r="76" spans="1:23" ht="14.25">
      <c r="A76">
        <f t="shared" ref="A76:A139" si="13">A75+1</f>
        <v>67</v>
      </c>
      <c r="B76" s="260"/>
      <c r="G76" s="260"/>
    </row>
    <row r="77" spans="1:23">
      <c r="A77">
        <f t="shared" si="13"/>
        <v>68</v>
      </c>
    </row>
    <row r="78" spans="1:23">
      <c r="A78">
        <f t="shared" si="13"/>
        <v>69</v>
      </c>
    </row>
    <row r="79" spans="1:23">
      <c r="A79">
        <f t="shared" si="13"/>
        <v>70</v>
      </c>
    </row>
    <row r="80" spans="1:23">
      <c r="A80">
        <f t="shared" si="13"/>
        <v>71</v>
      </c>
    </row>
    <row r="81" spans="1:7">
      <c r="A81">
        <f t="shared" si="13"/>
        <v>72</v>
      </c>
    </row>
    <row r="82" spans="1:7">
      <c r="A82">
        <f t="shared" si="13"/>
        <v>73</v>
      </c>
    </row>
    <row r="83" spans="1:7">
      <c r="A83">
        <f t="shared" si="13"/>
        <v>74</v>
      </c>
    </row>
    <row r="84" spans="1:7">
      <c r="A84">
        <f t="shared" si="13"/>
        <v>75</v>
      </c>
    </row>
    <row r="85" spans="1:7">
      <c r="A85">
        <f t="shared" si="13"/>
        <v>76</v>
      </c>
    </row>
    <row r="86" spans="1:7">
      <c r="A86">
        <f t="shared" si="13"/>
        <v>77</v>
      </c>
    </row>
    <row r="87" spans="1:7" ht="14.25">
      <c r="A87">
        <f t="shared" si="13"/>
        <v>78</v>
      </c>
      <c r="B87" s="260"/>
      <c r="G87" s="260"/>
    </row>
    <row r="88" spans="1:7">
      <c r="A88">
        <f t="shared" si="13"/>
        <v>79</v>
      </c>
    </row>
    <row r="89" spans="1:7">
      <c r="A89">
        <f t="shared" si="13"/>
        <v>80</v>
      </c>
    </row>
    <row r="90" spans="1:7">
      <c r="A90">
        <f t="shared" si="13"/>
        <v>81</v>
      </c>
    </row>
    <row r="91" spans="1:7">
      <c r="A91">
        <f t="shared" si="13"/>
        <v>82</v>
      </c>
    </row>
    <row r="92" spans="1:7">
      <c r="A92">
        <f t="shared" si="13"/>
        <v>83</v>
      </c>
    </row>
    <row r="93" spans="1:7">
      <c r="A93">
        <f t="shared" si="13"/>
        <v>84</v>
      </c>
    </row>
    <row r="94" spans="1:7">
      <c r="A94">
        <f t="shared" si="13"/>
        <v>85</v>
      </c>
    </row>
    <row r="95" spans="1:7">
      <c r="A95">
        <f t="shared" si="13"/>
        <v>86</v>
      </c>
    </row>
    <row r="96" spans="1:7">
      <c r="A96">
        <f t="shared" si="13"/>
        <v>87</v>
      </c>
    </row>
    <row r="97" spans="1:7">
      <c r="A97">
        <f t="shared" si="13"/>
        <v>88</v>
      </c>
    </row>
    <row r="98" spans="1:7" ht="14.25">
      <c r="A98">
        <f t="shared" si="13"/>
        <v>89</v>
      </c>
      <c r="B98" s="260"/>
      <c r="G98" s="260"/>
    </row>
    <row r="99" spans="1:7">
      <c r="A99">
        <f t="shared" si="13"/>
        <v>90</v>
      </c>
    </row>
    <row r="100" spans="1:7">
      <c r="A100">
        <f t="shared" si="13"/>
        <v>91</v>
      </c>
    </row>
    <row r="101" spans="1:7">
      <c r="A101">
        <f t="shared" si="13"/>
        <v>92</v>
      </c>
    </row>
    <row r="102" spans="1:7">
      <c r="A102">
        <f t="shared" si="13"/>
        <v>93</v>
      </c>
    </row>
    <row r="103" spans="1:7">
      <c r="A103">
        <f t="shared" si="13"/>
        <v>94</v>
      </c>
    </row>
    <row r="104" spans="1:7">
      <c r="A104">
        <f t="shared" si="13"/>
        <v>95</v>
      </c>
    </row>
    <row r="105" spans="1:7">
      <c r="A105">
        <f t="shared" si="13"/>
        <v>96</v>
      </c>
    </row>
    <row r="106" spans="1:7">
      <c r="A106">
        <f t="shared" si="13"/>
        <v>97</v>
      </c>
    </row>
    <row r="107" spans="1:7">
      <c r="A107">
        <f t="shared" si="13"/>
        <v>98</v>
      </c>
    </row>
    <row r="108" spans="1:7">
      <c r="A108">
        <f t="shared" si="13"/>
        <v>99</v>
      </c>
    </row>
    <row r="109" spans="1:7" ht="14.25">
      <c r="A109">
        <f t="shared" si="13"/>
        <v>100</v>
      </c>
      <c r="B109" s="260"/>
      <c r="G109" s="260"/>
    </row>
    <row r="110" spans="1:7">
      <c r="A110">
        <f t="shared" si="13"/>
        <v>101</v>
      </c>
    </row>
    <row r="111" spans="1:7">
      <c r="A111">
        <f t="shared" si="13"/>
        <v>102</v>
      </c>
    </row>
    <row r="112" spans="1:7">
      <c r="A112">
        <f t="shared" si="13"/>
        <v>103</v>
      </c>
    </row>
    <row r="113" spans="1:7">
      <c r="A113">
        <f t="shared" si="13"/>
        <v>104</v>
      </c>
    </row>
    <row r="114" spans="1:7">
      <c r="A114">
        <f t="shared" si="13"/>
        <v>105</v>
      </c>
    </row>
    <row r="115" spans="1:7">
      <c r="A115">
        <f t="shared" si="13"/>
        <v>106</v>
      </c>
    </row>
    <row r="116" spans="1:7">
      <c r="A116">
        <f t="shared" si="13"/>
        <v>107</v>
      </c>
    </row>
    <row r="117" spans="1:7">
      <c r="A117">
        <f t="shared" si="13"/>
        <v>108</v>
      </c>
    </row>
    <row r="118" spans="1:7">
      <c r="A118">
        <f t="shared" si="13"/>
        <v>109</v>
      </c>
    </row>
    <row r="119" spans="1:7">
      <c r="A119">
        <f t="shared" si="13"/>
        <v>110</v>
      </c>
    </row>
    <row r="120" spans="1:7" ht="14.25">
      <c r="A120">
        <f t="shared" si="13"/>
        <v>111</v>
      </c>
      <c r="B120" s="260"/>
      <c r="G120" s="260"/>
    </row>
    <row r="121" spans="1:7">
      <c r="A121">
        <f t="shared" si="13"/>
        <v>112</v>
      </c>
    </row>
    <row r="122" spans="1:7">
      <c r="A122">
        <f t="shared" si="13"/>
        <v>113</v>
      </c>
    </row>
    <row r="123" spans="1:7">
      <c r="A123">
        <f t="shared" si="13"/>
        <v>114</v>
      </c>
    </row>
    <row r="124" spans="1:7">
      <c r="A124">
        <f t="shared" si="13"/>
        <v>115</v>
      </c>
    </row>
    <row r="125" spans="1:7">
      <c r="A125">
        <f t="shared" si="13"/>
        <v>116</v>
      </c>
    </row>
    <row r="126" spans="1:7">
      <c r="A126">
        <f t="shared" si="13"/>
        <v>117</v>
      </c>
    </row>
    <row r="127" spans="1:7">
      <c r="A127">
        <f t="shared" si="13"/>
        <v>118</v>
      </c>
    </row>
    <row r="128" spans="1:7">
      <c r="A128">
        <f t="shared" si="13"/>
        <v>119</v>
      </c>
    </row>
    <row r="129" spans="1:7">
      <c r="A129">
        <f t="shared" si="13"/>
        <v>120</v>
      </c>
    </row>
    <row r="130" spans="1:7">
      <c r="A130">
        <f t="shared" si="13"/>
        <v>121</v>
      </c>
    </row>
    <row r="131" spans="1:7" ht="14.25">
      <c r="A131">
        <f t="shared" si="13"/>
        <v>122</v>
      </c>
      <c r="B131" s="260"/>
      <c r="G131" s="260"/>
    </row>
    <row r="132" spans="1:7">
      <c r="A132">
        <f t="shared" si="13"/>
        <v>123</v>
      </c>
    </row>
    <row r="133" spans="1:7">
      <c r="A133">
        <f t="shared" si="13"/>
        <v>124</v>
      </c>
    </row>
    <row r="134" spans="1:7">
      <c r="A134">
        <f t="shared" si="13"/>
        <v>125</v>
      </c>
    </row>
    <row r="135" spans="1:7">
      <c r="A135">
        <f t="shared" si="13"/>
        <v>126</v>
      </c>
    </row>
    <row r="136" spans="1:7">
      <c r="A136">
        <f t="shared" si="13"/>
        <v>127</v>
      </c>
    </row>
    <row r="137" spans="1:7">
      <c r="A137">
        <f t="shared" si="13"/>
        <v>128</v>
      </c>
    </row>
    <row r="138" spans="1:7">
      <c r="A138">
        <f t="shared" si="13"/>
        <v>129</v>
      </c>
    </row>
    <row r="139" spans="1:7">
      <c r="A139">
        <f t="shared" si="13"/>
        <v>130</v>
      </c>
    </row>
    <row r="140" spans="1:7">
      <c r="A140">
        <f t="shared" ref="A140:A184" si="14">A139+1</f>
        <v>131</v>
      </c>
    </row>
    <row r="141" spans="1:7">
      <c r="A141">
        <f t="shared" si="14"/>
        <v>132</v>
      </c>
    </row>
    <row r="142" spans="1:7" ht="14.25">
      <c r="A142">
        <f t="shared" si="14"/>
        <v>133</v>
      </c>
      <c r="B142" s="260"/>
      <c r="G142" s="260"/>
    </row>
    <row r="143" spans="1:7">
      <c r="A143">
        <f t="shared" si="14"/>
        <v>134</v>
      </c>
    </row>
    <row r="144" spans="1:7">
      <c r="A144">
        <f t="shared" si="14"/>
        <v>135</v>
      </c>
    </row>
    <row r="145" spans="1:7">
      <c r="A145">
        <f t="shared" si="14"/>
        <v>136</v>
      </c>
    </row>
    <row r="146" spans="1:7">
      <c r="A146">
        <f t="shared" si="14"/>
        <v>137</v>
      </c>
    </row>
    <row r="147" spans="1:7">
      <c r="A147">
        <f t="shared" si="14"/>
        <v>138</v>
      </c>
    </row>
    <row r="148" spans="1:7">
      <c r="A148">
        <f t="shared" si="14"/>
        <v>139</v>
      </c>
    </row>
    <row r="149" spans="1:7">
      <c r="A149">
        <f t="shared" si="14"/>
        <v>140</v>
      </c>
    </row>
    <row r="150" spans="1:7">
      <c r="A150">
        <f t="shared" si="14"/>
        <v>141</v>
      </c>
    </row>
    <row r="151" spans="1:7">
      <c r="A151">
        <f t="shared" si="14"/>
        <v>142</v>
      </c>
    </row>
    <row r="152" spans="1:7">
      <c r="A152">
        <f t="shared" si="14"/>
        <v>143</v>
      </c>
    </row>
    <row r="153" spans="1:7" ht="14.25">
      <c r="A153">
        <f t="shared" si="14"/>
        <v>144</v>
      </c>
      <c r="B153" s="260"/>
      <c r="G153" s="260"/>
    </row>
    <row r="154" spans="1:7">
      <c r="A154">
        <f t="shared" si="14"/>
        <v>145</v>
      </c>
    </row>
    <row r="155" spans="1:7">
      <c r="A155">
        <f t="shared" si="14"/>
        <v>146</v>
      </c>
    </row>
    <row r="156" spans="1:7">
      <c r="A156">
        <f t="shared" si="14"/>
        <v>147</v>
      </c>
    </row>
    <row r="157" spans="1:7">
      <c r="A157">
        <f t="shared" si="14"/>
        <v>148</v>
      </c>
    </row>
    <row r="158" spans="1:7">
      <c r="A158">
        <f t="shared" si="14"/>
        <v>149</v>
      </c>
    </row>
    <row r="159" spans="1:7">
      <c r="A159">
        <f t="shared" si="14"/>
        <v>150</v>
      </c>
    </row>
    <row r="160" spans="1:7">
      <c r="A160">
        <f t="shared" si="14"/>
        <v>151</v>
      </c>
    </row>
    <row r="161" spans="1:7">
      <c r="A161">
        <f t="shared" si="14"/>
        <v>152</v>
      </c>
    </row>
    <row r="162" spans="1:7">
      <c r="A162">
        <f t="shared" si="14"/>
        <v>153</v>
      </c>
    </row>
    <row r="163" spans="1:7">
      <c r="A163">
        <f t="shared" si="14"/>
        <v>154</v>
      </c>
    </row>
    <row r="164" spans="1:7" ht="14.25">
      <c r="A164">
        <f t="shared" si="14"/>
        <v>155</v>
      </c>
      <c r="B164" s="260"/>
      <c r="G164" s="260"/>
    </row>
    <row r="165" spans="1:7">
      <c r="A165">
        <f t="shared" si="14"/>
        <v>156</v>
      </c>
    </row>
    <row r="166" spans="1:7">
      <c r="A166">
        <f t="shared" si="14"/>
        <v>157</v>
      </c>
    </row>
    <row r="167" spans="1:7">
      <c r="A167">
        <f t="shared" si="14"/>
        <v>158</v>
      </c>
    </row>
    <row r="168" spans="1:7">
      <c r="A168">
        <f t="shared" si="14"/>
        <v>159</v>
      </c>
    </row>
    <row r="169" spans="1:7">
      <c r="A169">
        <f t="shared" si="14"/>
        <v>160</v>
      </c>
    </row>
    <row r="170" spans="1:7">
      <c r="A170">
        <f t="shared" si="14"/>
        <v>161</v>
      </c>
    </row>
    <row r="171" spans="1:7">
      <c r="A171">
        <f t="shared" si="14"/>
        <v>162</v>
      </c>
    </row>
    <row r="172" spans="1:7">
      <c r="A172">
        <f t="shared" si="14"/>
        <v>163</v>
      </c>
    </row>
    <row r="173" spans="1:7">
      <c r="A173">
        <f t="shared" si="14"/>
        <v>164</v>
      </c>
    </row>
    <row r="174" spans="1:7">
      <c r="A174">
        <f t="shared" si="14"/>
        <v>165</v>
      </c>
    </row>
    <row r="175" spans="1:7" ht="14.25">
      <c r="A175">
        <f t="shared" si="14"/>
        <v>166</v>
      </c>
      <c r="B175" s="260"/>
      <c r="G175" s="260"/>
    </row>
    <row r="176" spans="1:7">
      <c r="A176">
        <f t="shared" si="14"/>
        <v>167</v>
      </c>
    </row>
    <row r="177" spans="1:1">
      <c r="A177">
        <f t="shared" si="14"/>
        <v>168</v>
      </c>
    </row>
    <row r="178" spans="1:1">
      <c r="A178">
        <f t="shared" si="14"/>
        <v>169</v>
      </c>
    </row>
    <row r="179" spans="1:1">
      <c r="A179">
        <f t="shared" si="14"/>
        <v>170</v>
      </c>
    </row>
    <row r="180" spans="1:1">
      <c r="A180">
        <f t="shared" si="14"/>
        <v>171</v>
      </c>
    </row>
    <row r="181" spans="1:1">
      <c r="A181">
        <f t="shared" si="14"/>
        <v>172</v>
      </c>
    </row>
    <row r="182" spans="1:1">
      <c r="A182">
        <f t="shared" si="14"/>
        <v>173</v>
      </c>
    </row>
    <row r="183" spans="1:1">
      <c r="A183">
        <f t="shared" si="14"/>
        <v>174</v>
      </c>
    </row>
    <row r="184" spans="1:1">
      <c r="A184">
        <f t="shared" si="14"/>
        <v>175</v>
      </c>
    </row>
  </sheetData>
  <protectedRanges>
    <protectedRange sqref="D10:D11 I10:I11 D21:D22 D32:D33 D43:D44 D54:D55 I21:I22 I32:I33 I43:I44 I54:I55" name="範囲1"/>
    <protectedRange sqref="D14:D18 I14:I17 D58:D62 I25:I28 I47:I50 D25:D29 D36:D40 I36:I39 D47:D51 I58:I61" name="範囲1_1"/>
  </protectedRanges>
  <mergeCells count="11">
    <mergeCell ref="J34:K34"/>
    <mergeCell ref="J45:K45"/>
    <mergeCell ref="C1:H1"/>
    <mergeCell ref="E12:F12"/>
    <mergeCell ref="E56:F56"/>
    <mergeCell ref="J56:K56"/>
    <mergeCell ref="J12:K12"/>
    <mergeCell ref="E23:F23"/>
    <mergeCell ref="E34:F34"/>
    <mergeCell ref="E45:F45"/>
    <mergeCell ref="J23:K23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</sheetPr>
  <dimension ref="A1:W184"/>
  <sheetViews>
    <sheetView zoomScaleNormal="100" workbookViewId="0">
      <selection activeCell="H9" sqref="H9"/>
    </sheetView>
  </sheetViews>
  <sheetFormatPr defaultRowHeight="13.5"/>
  <cols>
    <col min="4" max="4" width="11.875" customWidth="1"/>
    <col min="5" max="5" width="14.875" customWidth="1"/>
    <col min="6" max="6" width="5.625" customWidth="1"/>
    <col min="9" max="9" width="11.875" customWidth="1"/>
    <col min="10" max="10" width="14.875" customWidth="1"/>
    <col min="11" max="11" width="5.75" customWidth="1"/>
    <col min="16" max="16" width="4" customWidth="1"/>
    <col min="17" max="17" width="12.125" customWidth="1"/>
    <col min="18" max="18" width="12.5" customWidth="1"/>
    <col min="19" max="19" width="15.375" customWidth="1"/>
    <col min="20" max="20" width="4.375" customWidth="1"/>
    <col min="21" max="21" width="11.625" customWidth="1"/>
  </cols>
  <sheetData>
    <row r="1" spans="1:23">
      <c r="C1" s="313" t="str">
        <f>"第"&amp;DBCS('必ず入力してください!!'!L2)&amp;"回　"&amp;"石見陸上競技大会　参加申込シート　（中学校女子リレー）"</f>
        <v>第１００回　石見陸上競技大会　参加申込シート　（中学校女子リレー）</v>
      </c>
      <c r="D1" s="313"/>
      <c r="E1" s="313"/>
      <c r="F1" s="313"/>
      <c r="G1" s="313"/>
      <c r="H1" s="313"/>
    </row>
    <row r="3" spans="1:23">
      <c r="C3" t="s">
        <v>91</v>
      </c>
      <c r="D3" s="29" t="s">
        <v>385</v>
      </c>
      <c r="E3" s="102"/>
    </row>
    <row r="4" spans="1:23">
      <c r="B4" s="103"/>
      <c r="C4" s="103" t="s">
        <v>96</v>
      </c>
      <c r="D4" s="104" t="s">
        <v>114</v>
      </c>
      <c r="E4" s="29" t="s">
        <v>386</v>
      </c>
    </row>
    <row r="5" spans="1:23">
      <c r="B5" s="103"/>
      <c r="C5" s="103" t="s">
        <v>116</v>
      </c>
      <c r="D5" s="104" t="s">
        <v>115</v>
      </c>
      <c r="E5" s="29" t="s">
        <v>110</v>
      </c>
      <c r="H5" s="102"/>
      <c r="I5" s="102"/>
    </row>
    <row r="6" spans="1:23">
      <c r="B6" s="103"/>
      <c r="C6" s="103"/>
      <c r="D6" s="206"/>
      <c r="E6" s="29" t="s">
        <v>353</v>
      </c>
      <c r="H6" s="102"/>
      <c r="I6" s="102"/>
    </row>
    <row r="7" spans="1:23" ht="13.5" customHeight="1">
      <c r="D7" s="217"/>
      <c r="E7" s="29" t="s">
        <v>361</v>
      </c>
      <c r="O7" s="186" t="s">
        <v>152</v>
      </c>
    </row>
    <row r="8" spans="1:23" ht="13.5" customHeight="1">
      <c r="D8" s="30"/>
      <c r="E8" s="102"/>
      <c r="O8" s="186"/>
    </row>
    <row r="9" spans="1:23" ht="13.5" customHeight="1">
      <c r="D9" s="30"/>
      <c r="E9" s="102"/>
      <c r="O9" s="186"/>
    </row>
    <row r="10" spans="1:23" ht="13.5" customHeight="1">
      <c r="A10">
        <v>1</v>
      </c>
      <c r="B10" s="252">
        <v>1</v>
      </c>
      <c r="C10" s="103"/>
      <c r="D10" s="211"/>
      <c r="E10" s="208" t="s">
        <v>93</v>
      </c>
      <c r="F10" s="108"/>
      <c r="G10" s="252">
        <f>B10+1</f>
        <v>2</v>
      </c>
      <c r="H10" s="103"/>
      <c r="I10" s="211"/>
      <c r="J10" s="208" t="s">
        <v>93</v>
      </c>
      <c r="K10" s="108"/>
    </row>
    <row r="11" spans="1:23">
      <c r="A11">
        <f>A10+1</f>
        <v>2</v>
      </c>
      <c r="D11" s="212"/>
      <c r="E11" s="209" t="s">
        <v>94</v>
      </c>
      <c r="F11" s="108"/>
      <c r="I11" s="212"/>
      <c r="J11" s="209" t="s">
        <v>94</v>
      </c>
      <c r="K11" s="108"/>
      <c r="O11" s="186"/>
    </row>
    <row r="12" spans="1:23">
      <c r="A12">
        <f t="shared" ref="A12:A75" si="0">A11+1</f>
        <v>3</v>
      </c>
      <c r="D12" s="234" t="s">
        <v>355</v>
      </c>
      <c r="E12" s="318" t="str">
        <f>IF(D14="","",VLOOKUP(MATCH(D14,中女申込!$B$9:$B$308,0),中女申込!$A$9:$F$308,6)&amp;D10)</f>
        <v/>
      </c>
      <c r="F12" s="319"/>
      <c r="I12" s="234" t="s">
        <v>355</v>
      </c>
      <c r="J12" s="318" t="str">
        <f>IF(I14="","",VLOOKUP(MATCH(I14,中女申込!$B$9:$B$308,0),中女申込!$A$9:$F$308,6)&amp;I10)</f>
        <v/>
      </c>
      <c r="K12" s="319"/>
    </row>
    <row r="13" spans="1:23">
      <c r="A13">
        <f t="shared" si="0"/>
        <v>4</v>
      </c>
      <c r="D13" s="233" t="s">
        <v>383</v>
      </c>
      <c r="E13" s="232" t="s">
        <v>95</v>
      </c>
      <c r="F13" s="231" t="s">
        <v>29</v>
      </c>
      <c r="I13" s="233" t="s">
        <v>383</v>
      </c>
      <c r="J13" s="232" t="s">
        <v>95</v>
      </c>
      <c r="K13" s="231" t="s">
        <v>29</v>
      </c>
      <c r="P13" s="235" t="s">
        <v>118</v>
      </c>
      <c r="Q13" s="236" t="s">
        <v>117</v>
      </c>
      <c r="R13" s="237" t="s">
        <v>31</v>
      </c>
      <c r="S13" s="237" t="s">
        <v>89</v>
      </c>
      <c r="T13" s="237" t="s">
        <v>29</v>
      </c>
      <c r="U13" s="238" t="s">
        <v>30</v>
      </c>
      <c r="V13" s="236" t="s">
        <v>119</v>
      </c>
      <c r="W13" s="236" t="s">
        <v>37</v>
      </c>
    </row>
    <row r="14" spans="1:23">
      <c r="A14">
        <f t="shared" si="0"/>
        <v>5</v>
      </c>
      <c r="C14">
        <v>1</v>
      </c>
      <c r="D14" s="213"/>
      <c r="E14" s="210" t="str">
        <f>IF(ISERROR(MATCH(D14,中女申込!$B$9:$B$308,0)),"",VLOOKUP(MATCH(D14,中女申込!$B$9:$B$308,0),中女申込!$A$9:$F$308,3))</f>
        <v/>
      </c>
      <c r="F14" s="105" t="str">
        <f>IF(ISERROR(MATCH(D14,中女申込!$B$9:$B$308,0)),"",VLOOKUP(MATCH(D14,中女申込!$B$9:$B$308,0),中女申込!$A$9:$F$308,5))</f>
        <v/>
      </c>
      <c r="H14">
        <v>1</v>
      </c>
      <c r="I14" s="213"/>
      <c r="J14" s="210" t="str">
        <f>IF(ISERROR(MATCH(I14,中女申込!$B$9:$B$308,0)),"",VLOOKUP(MATCH(I14,中女申込!$B$9:$B$308,0),中女申込!$A$9:$F$308,3))</f>
        <v/>
      </c>
      <c r="K14" s="105" t="str">
        <f>IF(ISERROR(MATCH(I14,中女申込!$B$9:$B$308,0)),"",VLOOKUP(MATCH(I14,中女申込!$B$9:$B$308,0),中女申込!$A$9:$F$308,5))</f>
        <v/>
      </c>
      <c r="N14">
        <v>1</v>
      </c>
      <c r="O14" s="227" t="s">
        <v>100</v>
      </c>
      <c r="P14" s="187">
        <v>1</v>
      </c>
      <c r="Q14" s="187" t="str">
        <f t="shared" ref="Q14:Q19" si="1">IF(D14="","",D14)</f>
        <v/>
      </c>
      <c r="R14" s="187" t="str">
        <f>IF(ISERROR(MATCH($Q14,中女申込!$B$9:$B$308,0)),"",VLOOKUP(MATCH($Q14,中女申込!$B$9:$B$308,0),中女申込!$A$9:$F$308,3))</f>
        <v/>
      </c>
      <c r="S14" s="187" t="str">
        <f>IF(ISERROR(MATCH($Q14,中女申込!$B$9:$B$308,0)),"",VLOOKUP(MATCH($Q14,中女申込!$B$9:$B$308,0),中女申込!$A$9:$F$308,4))</f>
        <v/>
      </c>
      <c r="T14" s="187" t="str">
        <f>IF(ISERROR(MATCH($Q14,中女申込!$B$9:$B$308,0)),"",VLOOKUP(MATCH($Q14,中女申込!$B$9:$B$308,0),中女申込!$A$9:$F$308,5))</f>
        <v/>
      </c>
      <c r="U14" s="187" t="str">
        <f>IF(ISERROR(MATCH($Q14,中女申込!$B$9:$B$308,0)),"",VLOOKUP(MATCH($Q14,中女申込!$B$9:$B$308,0),中女申込!$A$9:$F$308,6))</f>
        <v/>
      </c>
      <c r="V14" s="187" t="str">
        <f>IF(D10="","",D10)</f>
        <v/>
      </c>
      <c r="W14" s="239" t="str">
        <f>IF(D11="","",D11)</f>
        <v/>
      </c>
    </row>
    <row r="15" spans="1:23">
      <c r="A15">
        <f t="shared" si="0"/>
        <v>6</v>
      </c>
      <c r="C15">
        <v>2</v>
      </c>
      <c r="D15" s="214"/>
      <c r="E15" s="210" t="str">
        <f>IF(ISERROR(MATCH(D15,中女申込!$B$9:$B$308,0)),"",VLOOKUP(MATCH(D15,中女申込!$B$9:$B$308,0),中女申込!$A$9:$F$308,3))</f>
        <v/>
      </c>
      <c r="F15" s="105" t="str">
        <f>IF(ISERROR(MATCH(D15,中女申込!$B$9:$B$308,0)),"",VLOOKUP(MATCH(D15,中女申込!$B$9:$B$308,0),中女申込!$A$9:$F$308,5))</f>
        <v/>
      </c>
      <c r="H15">
        <v>2</v>
      </c>
      <c r="I15" s="218"/>
      <c r="J15" s="210" t="str">
        <f>IF(ISERROR(MATCH(I15,中女申込!$B$9:$B$308,0)),"",VLOOKUP(MATCH(I15,中女申込!$B$9:$B$308,0),中女申込!$A$9:$F$308,3))</f>
        <v/>
      </c>
      <c r="K15" s="105" t="str">
        <f>IF(ISERROR(MATCH(I15,中女申込!$B$9:$B$308,0)),"",VLOOKUP(MATCH(I15,中女申込!$B$9:$B$308,0),中女申込!$A$9:$F$308,5))</f>
        <v/>
      </c>
      <c r="N15">
        <f t="shared" ref="N15:N46" si="2">N14+1</f>
        <v>2</v>
      </c>
      <c r="O15" s="194"/>
      <c r="P15" s="189">
        <v>2</v>
      </c>
      <c r="Q15" s="189" t="str">
        <f t="shared" si="1"/>
        <v/>
      </c>
      <c r="R15" s="188" t="str">
        <f>IF(ISERROR(MATCH($Q15,中女申込!$B$9:$B$308,0)),"",VLOOKUP(MATCH($Q15,中女申込!$B$9:$B$308,0),中女申込!$A$9:$F$308,3))</f>
        <v/>
      </c>
      <c r="S15" s="188" t="str">
        <f>IF(ISERROR(MATCH($Q15,中女申込!$B$9:$B$308,0)),"",VLOOKUP(MATCH($Q15,中女申込!$B$9:$B$308,0),中女申込!$A$9:$F$308,4))</f>
        <v/>
      </c>
      <c r="T15" s="188" t="str">
        <f>IF(ISERROR(MATCH($Q15,中女申込!$B$9:$B$308,0)),"",VLOOKUP(MATCH($Q15,中女申込!$B$9:$B$308,0),中女申込!$A$9:$F$308,5))</f>
        <v/>
      </c>
      <c r="U15" s="188" t="str">
        <f>IF(ISERROR(MATCH($Q15,中女申込!$B$9:$B$308,0)),"",VLOOKUP(MATCH($Q15,中女申込!$B$9:$B$308,0),中女申込!$A$9:$F$308,6))</f>
        <v/>
      </c>
      <c r="V15" s="189" t="str">
        <f>IF(Q15="","",V$14)</f>
        <v/>
      </c>
      <c r="W15" s="240"/>
    </row>
    <row r="16" spans="1:23">
      <c r="A16">
        <f t="shared" si="0"/>
        <v>7</v>
      </c>
      <c r="C16">
        <v>3</v>
      </c>
      <c r="D16" s="214"/>
      <c r="E16" s="210" t="str">
        <f>IF(ISERROR(MATCH(D16,中女申込!$B$9:$B$308,0)),"",VLOOKUP(MATCH(D16,中女申込!$B$9:$B$308,0),中女申込!$A$9:$F$308,3))</f>
        <v/>
      </c>
      <c r="F16" s="105" t="str">
        <f>IF(ISERROR(MATCH(D16,中女申込!$B$9:$B$308,0)),"",VLOOKUP(MATCH(D16,中女申込!$B$9:$B$308,0),中女申込!$A$9:$F$308,5))</f>
        <v/>
      </c>
      <c r="H16">
        <v>3</v>
      </c>
      <c r="I16" s="218"/>
      <c r="J16" s="210" t="str">
        <f>IF(ISERROR(MATCH(I16,中女申込!$B$9:$B$308,0)),"",VLOOKUP(MATCH(I16,中女申込!$B$9:$B$308,0),中女申込!$A$9:$F$308,3))</f>
        <v/>
      </c>
      <c r="K16" s="105" t="str">
        <f>IF(ISERROR(MATCH(I16,中女申込!$B$9:$B$308,0)),"",VLOOKUP(MATCH(I16,中女申込!$B$9:$B$308,0),中女申込!$A$9:$F$308,5))</f>
        <v/>
      </c>
      <c r="N16">
        <f t="shared" si="2"/>
        <v>3</v>
      </c>
      <c r="O16" s="194"/>
      <c r="P16" s="189">
        <v>3</v>
      </c>
      <c r="Q16" s="189" t="str">
        <f t="shared" si="1"/>
        <v/>
      </c>
      <c r="R16" s="188" t="str">
        <f>IF(ISERROR(MATCH($Q16,中女申込!$B$9:$B$308,0)),"",VLOOKUP(MATCH($Q16,中女申込!$B$9:$B$308,0),中女申込!$A$9:$F$308,3))</f>
        <v/>
      </c>
      <c r="S16" s="188" t="str">
        <f>IF(ISERROR(MATCH($Q16,中女申込!$B$9:$B$308,0)),"",VLOOKUP(MATCH($Q16,中女申込!$B$9:$B$308,0),中女申込!$A$9:$F$308,4))</f>
        <v/>
      </c>
      <c r="T16" s="188" t="str">
        <f>IF(ISERROR(MATCH($Q16,中女申込!$B$9:$B$308,0)),"",VLOOKUP(MATCH($Q16,中女申込!$B$9:$B$308,0),中女申込!$A$9:$F$308,5))</f>
        <v/>
      </c>
      <c r="U16" s="188" t="str">
        <f>IF(ISERROR(MATCH($Q16,中女申込!$B$9:$B$308,0)),"",VLOOKUP(MATCH($Q16,中女申込!$B$9:$B$308,0),中女申込!$A$9:$F$308,6))</f>
        <v/>
      </c>
      <c r="V16" s="189" t="str">
        <f>IF(Q16="","",V$14)</f>
        <v/>
      </c>
      <c r="W16" s="240"/>
    </row>
    <row r="17" spans="1:23">
      <c r="A17">
        <f t="shared" si="0"/>
        <v>8</v>
      </c>
      <c r="C17">
        <v>4</v>
      </c>
      <c r="D17" s="214"/>
      <c r="E17" s="210" t="str">
        <f>IF(ISERROR(MATCH(D17,中女申込!$B$9:$B$308,0)),"",VLOOKUP(MATCH(D17,中女申込!$B$9:$B$308,0),中女申込!$A$9:$F$308,3))</f>
        <v/>
      </c>
      <c r="F17" s="105" t="str">
        <f>IF(ISERROR(MATCH(D17,中女申込!$B$9:$B$308,0)),"",VLOOKUP(MATCH(D17,中女申込!$B$9:$B$308,0),中女申込!$A$9:$F$308,5))</f>
        <v/>
      </c>
      <c r="H17">
        <v>4</v>
      </c>
      <c r="I17" s="218"/>
      <c r="J17" s="210" t="str">
        <f>IF(ISERROR(MATCH(I17,中女申込!$B$9:$B$308,0)),"",VLOOKUP(MATCH(I17,中女申込!$B$9:$B$308,0),中女申込!$A$9:$F$308,3))</f>
        <v/>
      </c>
      <c r="K17" s="105" t="str">
        <f>IF(ISERROR(MATCH(I17,中女申込!$B$9:$B$308,0)),"",VLOOKUP(MATCH(I17,中女申込!$B$9:$B$308,0),中女申込!$A$9:$F$308,5))</f>
        <v/>
      </c>
      <c r="N17">
        <f t="shared" si="2"/>
        <v>4</v>
      </c>
      <c r="O17" s="194"/>
      <c r="P17" s="189">
        <v>4</v>
      </c>
      <c r="Q17" s="189" t="str">
        <f t="shared" si="1"/>
        <v/>
      </c>
      <c r="R17" s="188" t="str">
        <f>IF(ISERROR(MATCH($Q17,中女申込!$B$9:$B$308,0)),"",VLOOKUP(MATCH($Q17,中女申込!$B$9:$B$308,0),中女申込!$A$9:$F$308,3))</f>
        <v/>
      </c>
      <c r="S17" s="188" t="str">
        <f>IF(ISERROR(MATCH($Q17,中女申込!$B$9:$B$308,0)),"",VLOOKUP(MATCH($Q17,中女申込!$B$9:$B$308,0),中女申込!$A$9:$F$308,4))</f>
        <v/>
      </c>
      <c r="T17" s="188" t="str">
        <f>IF(ISERROR(MATCH($Q17,中女申込!$B$9:$B$308,0)),"",VLOOKUP(MATCH($Q17,中女申込!$B$9:$B$308,0),中女申込!$A$9:$F$308,5))</f>
        <v/>
      </c>
      <c r="U17" s="188" t="str">
        <f>IF(ISERROR(MATCH($Q17,中女申込!$B$9:$B$308,0)),"",VLOOKUP(MATCH($Q17,中女申込!$B$9:$B$308,0),中女申込!$A$9:$F$308,6))</f>
        <v/>
      </c>
      <c r="V17" s="189" t="str">
        <f>IF(Q17="","",V$14)</f>
        <v/>
      </c>
      <c r="W17" s="240"/>
    </row>
    <row r="18" spans="1:23">
      <c r="A18">
        <f t="shared" si="0"/>
        <v>9</v>
      </c>
      <c r="C18">
        <v>5</v>
      </c>
      <c r="D18" s="218"/>
      <c r="E18" s="210" t="str">
        <f>IF(ISERROR(MATCH(D18,中女申込!$B$9:$B$308,0)),"",VLOOKUP(MATCH(D18,中女申込!$B$9:$B$308,0),中女申込!$A$9:$F$308,3))</f>
        <v/>
      </c>
      <c r="F18" s="105" t="str">
        <f>IF(ISERROR(MATCH(D18,中女申込!$B$9:$B$308,0)),"",VLOOKUP(MATCH(D18,中女申込!$B$9:$B$308,0),中女申込!$A$9:$F$308,5))</f>
        <v/>
      </c>
      <c r="H18">
        <v>5</v>
      </c>
      <c r="I18" s="218"/>
      <c r="J18" s="210" t="str">
        <f>IF(ISERROR(MATCH(I18,中女申込!$B$9:$B$308,0)),"",VLOOKUP(MATCH(I18,中女申込!$B$9:$B$308,0),中女申込!$A$9:$F$308,3))</f>
        <v/>
      </c>
      <c r="K18" s="105" t="str">
        <f>IF(ISERROR(MATCH(I18,中女申込!$B$9:$B$308,0)),"",VLOOKUP(MATCH(I18,中女申込!$B$9:$B$308,0),中女申込!$A$9:$F$308,5))</f>
        <v/>
      </c>
      <c r="N18">
        <f t="shared" si="2"/>
        <v>5</v>
      </c>
      <c r="O18" s="194"/>
      <c r="P18" s="189">
        <v>5</v>
      </c>
      <c r="Q18" s="189" t="str">
        <f t="shared" si="1"/>
        <v/>
      </c>
      <c r="R18" s="188" t="str">
        <f>IF(ISERROR(MATCH($Q18,中女申込!$B$9:$B$308,0)),"",VLOOKUP(MATCH($Q18,中女申込!$B$9:$B$308,0),中女申込!$A$9:$F$308,3))</f>
        <v/>
      </c>
      <c r="S18" s="188" t="str">
        <f>IF(ISERROR(MATCH($Q18,中女申込!$B$9:$B$308,0)),"",VLOOKUP(MATCH($Q18,中女申込!$B$9:$B$308,0),中女申込!$A$9:$F$308,4))</f>
        <v/>
      </c>
      <c r="T18" s="188" t="str">
        <f>IF(ISERROR(MATCH($Q18,中女申込!$B$9:$B$308,0)),"",VLOOKUP(MATCH($Q18,中女申込!$B$9:$B$308,0),中女申込!$A$9:$F$308,5))</f>
        <v/>
      </c>
      <c r="U18" s="188" t="str">
        <f>IF(ISERROR(MATCH($Q18,中女申込!$B$9:$B$308,0)),"",VLOOKUP(MATCH($Q18,中女申込!$B$9:$B$308,0),中女申込!$A$9:$F$308,6))</f>
        <v/>
      </c>
      <c r="V18" s="189" t="str">
        <f>IF(Q18="","",IF(U18="","",V$14))</f>
        <v/>
      </c>
      <c r="W18" s="240"/>
    </row>
    <row r="19" spans="1:23">
      <c r="A19">
        <f t="shared" si="0"/>
        <v>10</v>
      </c>
      <c r="C19">
        <v>6</v>
      </c>
      <c r="D19" s="215"/>
      <c r="E19" s="210" t="str">
        <f>IF(ISERROR(MATCH(D19,中女申込!$B$9:$B$308,0)),"",VLOOKUP(MATCH(D19,中女申込!$B$9:$B$308,0),中女申込!$A$9:$F$308,3))</f>
        <v/>
      </c>
      <c r="F19" s="105" t="str">
        <f>IF(ISERROR(MATCH(D19,中女申込!$B$9:$B$308,0)),"",VLOOKUP(MATCH(D19,中女申込!$B$9:$B$308,0),中女申込!$A$9:$F$308,5))</f>
        <v/>
      </c>
      <c r="H19">
        <v>6</v>
      </c>
      <c r="I19" s="215"/>
      <c r="J19" s="210" t="str">
        <f>IF(ISERROR(MATCH(I19,中女申込!$B$9:$B$308,0)),"",VLOOKUP(MATCH(I19,中女申込!$B$9:$B$308,0),中女申込!$A$9:$F$308,3))</f>
        <v/>
      </c>
      <c r="K19" s="105" t="str">
        <f>IF(ISERROR(MATCH(I19,中女申込!$B$9:$B$308,0)),"",VLOOKUP(MATCH(I19,中女申込!$B$9:$B$308,0),中女申込!$A$9:$F$308,5))</f>
        <v/>
      </c>
      <c r="N19">
        <f t="shared" si="2"/>
        <v>6</v>
      </c>
      <c r="O19" s="229"/>
      <c r="P19" s="241">
        <v>6</v>
      </c>
      <c r="Q19" s="241" t="str">
        <f t="shared" si="1"/>
        <v/>
      </c>
      <c r="R19" s="242" t="str">
        <f>IF(ISERROR(MATCH($Q19,中女申込!$B$9:$B$308,0)),"",VLOOKUP(MATCH($Q19,中女申込!$B$9:$B$308,0),中女申込!$A$9:$F$308,3))</f>
        <v/>
      </c>
      <c r="S19" s="242" t="str">
        <f>IF(ISERROR(MATCH($Q19,中女申込!$B$9:$B$308,0)),"",VLOOKUP(MATCH($Q19,中女申込!$B$9:$B$308,0),中女申込!$A$9:$F$308,4))</f>
        <v/>
      </c>
      <c r="T19" s="242" t="str">
        <f>IF(ISERROR(MATCH($Q19,中女申込!$B$9:$B$308,0)),"",VLOOKUP(MATCH($Q19,中女申込!$B$9:$B$308,0),中女申込!$A$9:$F$308,5))</f>
        <v/>
      </c>
      <c r="U19" s="242" t="str">
        <f>IF(ISERROR(MATCH($Q19,中女申込!$B$9:$B$308,0)),"",VLOOKUP(MATCH($Q19,中女申込!$B$9:$B$308,0),中女申込!$A$9:$F$308,6))</f>
        <v/>
      </c>
      <c r="V19" s="241" t="str">
        <f>IF(Q19="","",IF(U19="","",V$14))</f>
        <v/>
      </c>
      <c r="W19" s="243"/>
    </row>
    <row r="20" spans="1:23">
      <c r="A20">
        <f t="shared" si="0"/>
        <v>11</v>
      </c>
      <c r="N20">
        <f t="shared" si="2"/>
        <v>7</v>
      </c>
      <c r="O20" s="194" t="s">
        <v>101</v>
      </c>
      <c r="P20" s="188">
        <v>1</v>
      </c>
      <c r="Q20" s="188" t="str">
        <f t="shared" ref="Q20:Q25" si="3">IF(I14="","",I14)</f>
        <v/>
      </c>
      <c r="R20" s="188" t="str">
        <f>IF(ISERROR(MATCH($Q20,中女申込!$B$9:$B$308,0)),"",VLOOKUP(MATCH($Q20,中女申込!$B$9:$B$308,0),中女申込!$A$9:$F$308,3))</f>
        <v/>
      </c>
      <c r="S20" s="188" t="str">
        <f>IF(ISERROR(MATCH($Q20,中女申込!$B$9:$B$308,0)),"",VLOOKUP(MATCH($Q20,中女申込!$B$9:$B$308,0),中女申込!$A$9:$F$308,4))</f>
        <v/>
      </c>
      <c r="T20" s="188" t="str">
        <f>IF(ISERROR(MATCH($Q20,中女申込!$B$9:$B$308,0)),"",VLOOKUP(MATCH($Q20,中女申込!$B$9:$B$308,0),中女申込!$A$9:$F$308,5))</f>
        <v/>
      </c>
      <c r="U20" s="188" t="str">
        <f>IF(ISERROR(MATCH($Q20,中女申込!$B$9:$B$308,0)),"",VLOOKUP(MATCH($Q20,中女申込!$B$9:$B$308,0),中女申込!$A$9:$F$308,6))</f>
        <v/>
      </c>
      <c r="V20" s="188" t="str">
        <f>IF(I10="","",I10)</f>
        <v/>
      </c>
      <c r="W20" s="240" t="str">
        <f>IF(I11="","",I11)</f>
        <v/>
      </c>
    </row>
    <row r="21" spans="1:23" ht="14.25">
      <c r="A21">
        <f t="shared" si="0"/>
        <v>12</v>
      </c>
      <c r="B21" s="252">
        <f>G10+1</f>
        <v>3</v>
      </c>
      <c r="C21" s="103"/>
      <c r="D21" s="211"/>
      <c r="E21" s="208" t="s">
        <v>93</v>
      </c>
      <c r="F21" s="108"/>
      <c r="G21" s="253">
        <f>B21+1</f>
        <v>4</v>
      </c>
      <c r="H21" s="103"/>
      <c r="I21" s="211"/>
      <c r="J21" s="208" t="s">
        <v>93</v>
      </c>
      <c r="K21" s="108"/>
      <c r="N21">
        <f t="shared" si="2"/>
        <v>8</v>
      </c>
      <c r="O21" s="194"/>
      <c r="P21" s="189">
        <v>2</v>
      </c>
      <c r="Q21" s="189" t="str">
        <f t="shared" si="3"/>
        <v/>
      </c>
      <c r="R21" s="188" t="str">
        <f>IF(ISERROR(MATCH($Q21,中女申込!$B$9:$B$308,0)),"",VLOOKUP(MATCH($Q21,中女申込!$B$9:$B$308,0),中女申込!$A$9:$F$308,3))</f>
        <v/>
      </c>
      <c r="S21" s="188" t="str">
        <f>IF(ISERROR(MATCH($Q21,中女申込!$B$9:$B$308,0)),"",VLOOKUP(MATCH($Q21,中女申込!$B$9:$B$308,0),中女申込!$A$9:$F$308,4))</f>
        <v/>
      </c>
      <c r="T21" s="188" t="str">
        <f>IF(ISERROR(MATCH($Q21,中女申込!$B$9:$B$308,0)),"",VLOOKUP(MATCH($Q21,中女申込!$B$9:$B$308,0),中女申込!$A$9:$F$308,5))</f>
        <v/>
      </c>
      <c r="U21" s="188" t="str">
        <f>IF(ISERROR(MATCH($Q21,中女申込!$B$9:$B$308,0)),"",VLOOKUP(MATCH($Q21,中女申込!$B$9:$B$308,0),中女申込!$A$9:$F$308,6))</f>
        <v/>
      </c>
      <c r="V21" s="189" t="str">
        <f>IF(Q21="","",V$20)</f>
        <v/>
      </c>
      <c r="W21" s="240"/>
    </row>
    <row r="22" spans="1:23">
      <c r="A22">
        <f t="shared" si="0"/>
        <v>13</v>
      </c>
      <c r="D22" s="212"/>
      <c r="E22" s="209" t="s">
        <v>94</v>
      </c>
      <c r="F22" s="108"/>
      <c r="I22" s="212"/>
      <c r="J22" s="209" t="s">
        <v>94</v>
      </c>
      <c r="K22" s="108"/>
      <c r="N22">
        <f t="shared" si="2"/>
        <v>9</v>
      </c>
      <c r="O22" s="194"/>
      <c r="P22" s="189">
        <v>3</v>
      </c>
      <c r="Q22" s="189" t="str">
        <f t="shared" si="3"/>
        <v/>
      </c>
      <c r="R22" s="188" t="str">
        <f>IF(ISERROR(MATCH($Q22,中女申込!$B$9:$B$308,0)),"",VLOOKUP(MATCH($Q22,中女申込!$B$9:$B$308,0),中女申込!$A$9:$F$308,3))</f>
        <v/>
      </c>
      <c r="S22" s="188" t="str">
        <f>IF(ISERROR(MATCH($Q22,中女申込!$B$9:$B$308,0)),"",VLOOKUP(MATCH($Q22,中女申込!$B$9:$B$308,0),中女申込!$A$9:$F$308,4))</f>
        <v/>
      </c>
      <c r="T22" s="188" t="str">
        <f>IF(ISERROR(MATCH($Q22,中女申込!$B$9:$B$308,0)),"",VLOOKUP(MATCH($Q22,中女申込!$B$9:$B$308,0),中女申込!$A$9:$F$308,5))</f>
        <v/>
      </c>
      <c r="U22" s="188" t="str">
        <f>IF(ISERROR(MATCH($Q22,中女申込!$B$9:$B$308,0)),"",VLOOKUP(MATCH($Q22,中女申込!$B$9:$B$308,0),中女申込!$A$9:$F$308,6))</f>
        <v/>
      </c>
      <c r="V22" s="189" t="str">
        <f>IF(Q22="","",V$20)</f>
        <v/>
      </c>
      <c r="W22" s="240"/>
    </row>
    <row r="23" spans="1:23">
      <c r="A23">
        <f t="shared" si="0"/>
        <v>14</v>
      </c>
      <c r="D23" s="234" t="s">
        <v>355</v>
      </c>
      <c r="E23" s="318" t="str">
        <f>IF(D25="","",VLOOKUP(MATCH(D25,中女申込!$B$9:$B$308,0),中女申込!$A$9:$F$308,6)&amp;D21)</f>
        <v/>
      </c>
      <c r="F23" s="319"/>
      <c r="I23" s="234" t="s">
        <v>355</v>
      </c>
      <c r="J23" s="318" t="str">
        <f>IF(I25="","",VLOOKUP(MATCH(I25,中女申込!$B$9:$B$308,0),中女申込!$A$9:$F$308,6)&amp;I21)</f>
        <v/>
      </c>
      <c r="K23" s="319"/>
      <c r="N23">
        <f t="shared" si="2"/>
        <v>10</v>
      </c>
      <c r="O23" s="194"/>
      <c r="P23" s="189">
        <v>4</v>
      </c>
      <c r="Q23" s="189" t="str">
        <f t="shared" si="3"/>
        <v/>
      </c>
      <c r="R23" s="188" t="str">
        <f>IF(ISERROR(MATCH($Q23,中女申込!$B$9:$B$308,0)),"",VLOOKUP(MATCH($Q23,中女申込!$B$9:$B$308,0),中女申込!$A$9:$F$308,3))</f>
        <v/>
      </c>
      <c r="S23" s="188" t="str">
        <f>IF(ISERROR(MATCH($Q23,中女申込!$B$9:$B$308,0)),"",VLOOKUP(MATCH($Q23,中女申込!$B$9:$B$308,0),中女申込!$A$9:$F$308,4))</f>
        <v/>
      </c>
      <c r="T23" s="188" t="str">
        <f>IF(ISERROR(MATCH($Q23,中女申込!$B$9:$B$308,0)),"",VLOOKUP(MATCH($Q23,中女申込!$B$9:$B$308,0),中女申込!$A$9:$F$308,5))</f>
        <v/>
      </c>
      <c r="U23" s="188" t="str">
        <f>IF(ISERROR(MATCH($Q23,中女申込!$B$9:$B$308,0)),"",VLOOKUP(MATCH($Q23,中女申込!$B$9:$B$308,0),中女申込!$A$9:$F$308,6))</f>
        <v/>
      </c>
      <c r="V23" s="189" t="str">
        <f>IF(Q23="","",V$20)</f>
        <v/>
      </c>
      <c r="W23" s="240"/>
    </row>
    <row r="24" spans="1:23">
      <c r="A24">
        <f t="shared" si="0"/>
        <v>15</v>
      </c>
      <c r="D24" s="233" t="s">
        <v>383</v>
      </c>
      <c r="E24" s="232" t="s">
        <v>95</v>
      </c>
      <c r="F24" s="231" t="s">
        <v>29</v>
      </c>
      <c r="I24" s="233" t="s">
        <v>383</v>
      </c>
      <c r="J24" s="232" t="s">
        <v>95</v>
      </c>
      <c r="K24" s="231" t="s">
        <v>29</v>
      </c>
      <c r="N24">
        <f t="shared" si="2"/>
        <v>11</v>
      </c>
      <c r="O24" s="194"/>
      <c r="P24" s="189">
        <v>5</v>
      </c>
      <c r="Q24" s="189" t="str">
        <f t="shared" si="3"/>
        <v/>
      </c>
      <c r="R24" s="188" t="str">
        <f>IF(ISERROR(MATCH($Q24,中女申込!$B$9:$B$308,0)),"",VLOOKUP(MATCH($Q24,中女申込!$B$9:$B$308,0),中女申込!$A$9:$F$308,3))</f>
        <v/>
      </c>
      <c r="S24" s="188" t="str">
        <f>IF(ISERROR(MATCH($Q24,中女申込!$B$9:$B$308,0)),"",VLOOKUP(MATCH($Q24,中女申込!$B$9:$B$308,0),中女申込!$A$9:$F$308,4))</f>
        <v/>
      </c>
      <c r="T24" s="188" t="str">
        <f>IF(ISERROR(MATCH($Q24,中女申込!$B$9:$B$308,0)),"",VLOOKUP(MATCH($Q24,中女申込!$B$9:$B$308,0),中女申込!$A$9:$F$308,5))</f>
        <v/>
      </c>
      <c r="U24" s="188" t="str">
        <f>IF(ISERROR(MATCH($Q24,中女申込!$B$9:$B$308,0)),"",VLOOKUP(MATCH($Q24,中女申込!$B$9:$B$308,0),中女申込!$A$9:$F$308,6))</f>
        <v/>
      </c>
      <c r="V24" s="189" t="str">
        <f>IF(Q24="","",IF(U24="","",V$20))</f>
        <v/>
      </c>
      <c r="W24" s="240"/>
    </row>
    <row r="25" spans="1:23">
      <c r="A25">
        <f t="shared" si="0"/>
        <v>16</v>
      </c>
      <c r="C25">
        <v>1</v>
      </c>
      <c r="D25" s="213"/>
      <c r="E25" s="210" t="str">
        <f>IF(ISERROR(MATCH(D25,中女申込!$B$9:$B$308,0)),"",VLOOKUP(MATCH(D25,中女申込!$B$9:$B$308,0),中女申込!$A$9:$F$308,3))</f>
        <v/>
      </c>
      <c r="F25" s="105" t="str">
        <f>IF(ISERROR(MATCH(D25,中女申込!$B$9:$B$308,0)),"",VLOOKUP(MATCH(D25,中女申込!$B$9:$B$308,0),中女申込!$A$9:$F$308,5))</f>
        <v/>
      </c>
      <c r="H25">
        <v>1</v>
      </c>
      <c r="I25" s="213"/>
      <c r="J25" s="210" t="str">
        <f>IF(ISERROR(MATCH(I25,中女申込!$B$9:$B$308,0)),"",VLOOKUP(MATCH(I25,中女申込!$B$9:$B$308,0),中女申込!$A$9:$F$308,3))</f>
        <v/>
      </c>
      <c r="K25" s="105" t="str">
        <f>IF(ISERROR(MATCH(I25,中女申込!$B$9:$B$308,0)),"",VLOOKUP(MATCH(I25,中女申込!$B$9:$B$308,0),中女申込!$A$9:$F$308,5))</f>
        <v/>
      </c>
      <c r="N25">
        <f t="shared" si="2"/>
        <v>12</v>
      </c>
      <c r="O25" s="194"/>
      <c r="P25" s="191">
        <v>6</v>
      </c>
      <c r="Q25" s="191" t="str">
        <f t="shared" si="3"/>
        <v/>
      </c>
      <c r="R25" s="190" t="str">
        <f>IF(ISERROR(MATCH($Q25,中女申込!$B$9:$B$308,0)),"",VLOOKUP(MATCH($Q25,中女申込!$B$9:$B$308,0),中女申込!$A$9:$F$308,3))</f>
        <v/>
      </c>
      <c r="S25" s="190" t="str">
        <f>IF(ISERROR(MATCH($Q25,中女申込!$B$9:$B$308,0)),"",VLOOKUP(MATCH($Q25,中女申込!$B$9:$B$308,0),中女申込!$A$9:$F$308,4))</f>
        <v/>
      </c>
      <c r="T25" s="190" t="str">
        <f>IF(ISERROR(MATCH($Q25,中女申込!$B$9:$B$308,0)),"",VLOOKUP(MATCH($Q25,中女申込!$B$9:$B$308,0),中女申込!$A$9:$F$308,5))</f>
        <v/>
      </c>
      <c r="U25" s="190" t="str">
        <f>IF(ISERROR(MATCH($Q25,中女申込!$B$9:$B$308,0)),"",VLOOKUP(MATCH($Q25,中女申込!$B$9:$B$308,0),中女申込!$A$9:$F$308,6))</f>
        <v/>
      </c>
      <c r="V25" s="191" t="str">
        <f>IF(Q25="","",IF(U25="","",V$20))</f>
        <v/>
      </c>
      <c r="W25" s="240"/>
    </row>
    <row r="26" spans="1:23">
      <c r="A26">
        <f t="shared" si="0"/>
        <v>17</v>
      </c>
      <c r="C26">
        <v>2</v>
      </c>
      <c r="D26" s="214"/>
      <c r="E26" s="210" t="str">
        <f>IF(ISERROR(MATCH(D26,中女申込!$B$9:$B$308,0)),"",VLOOKUP(MATCH(D26,中女申込!$B$9:$B$308,0),中女申込!$A$9:$F$308,3))</f>
        <v/>
      </c>
      <c r="F26" s="105" t="str">
        <f>IF(ISERROR(MATCH(D26,中女申込!$B$9:$B$308,0)),"",VLOOKUP(MATCH(D26,中女申込!$B$9:$B$308,0),中女申込!$A$9:$F$308,5))</f>
        <v/>
      </c>
      <c r="H26">
        <v>2</v>
      </c>
      <c r="I26" s="218"/>
      <c r="J26" s="210" t="str">
        <f>IF(ISERROR(MATCH(I26,中女申込!$B$9:$B$308,0)),"",VLOOKUP(MATCH(I26,中女申込!$B$9:$B$308,0),中女申込!$A$9:$F$308,3))</f>
        <v/>
      </c>
      <c r="K26" s="105" t="str">
        <f>IF(ISERROR(MATCH(I26,中女申込!$B$9:$B$308,0)),"",VLOOKUP(MATCH(I26,中女申込!$B$9:$B$308,0),中女申込!$A$9:$F$308,5))</f>
        <v/>
      </c>
      <c r="N26">
        <f t="shared" si="2"/>
        <v>13</v>
      </c>
      <c r="O26" s="227" t="s">
        <v>120</v>
      </c>
      <c r="P26" s="187">
        <v>1</v>
      </c>
      <c r="Q26" s="187" t="str">
        <f t="shared" ref="Q26:Q31" si="4">IF(D25="","",D25)</f>
        <v/>
      </c>
      <c r="R26" s="187" t="str">
        <f>IF(ISERROR(MATCH($Q26,中女申込!$B$9:$B$308,0)),"",VLOOKUP(MATCH($Q26,中女申込!$B$9:$B$308,0),中女申込!$A$9:$F$308,3))</f>
        <v/>
      </c>
      <c r="S26" s="187" t="str">
        <f>IF(ISERROR(MATCH($Q26,中女申込!$B$9:$B$308,0)),"",VLOOKUP(MATCH($Q26,中女申込!$B$9:$B$308,0),中女申込!$A$9:$F$308,4))</f>
        <v/>
      </c>
      <c r="T26" s="187" t="str">
        <f>IF(ISERROR(MATCH($Q26,中女申込!$B$9:$B$308,0)),"",VLOOKUP(MATCH($Q26,中女申込!$B$9:$B$308,0),中女申込!$A$9:$F$308,5))</f>
        <v/>
      </c>
      <c r="U26" s="187" t="str">
        <f>IF(ISERROR(MATCH($Q26,中女申込!$B$9:$B$308,0)),"",VLOOKUP(MATCH($Q26,中女申込!$B$9:$B$308,0),中女申込!$A$9:$F$308,6))</f>
        <v/>
      </c>
      <c r="V26" s="187" t="str">
        <f>IF(D21="","",D21)</f>
        <v/>
      </c>
      <c r="W26" s="239" t="str">
        <f>IF(D22="","",D22)</f>
        <v/>
      </c>
    </row>
    <row r="27" spans="1:23">
      <c r="A27">
        <f t="shared" si="0"/>
        <v>18</v>
      </c>
      <c r="C27">
        <v>3</v>
      </c>
      <c r="D27" s="214"/>
      <c r="E27" s="210" t="str">
        <f>IF(ISERROR(MATCH(D27,中女申込!$B$9:$B$308,0)),"",VLOOKUP(MATCH(D27,中女申込!$B$9:$B$308,0),中女申込!$A$9:$F$308,3))</f>
        <v/>
      </c>
      <c r="F27" s="105" t="str">
        <f>IF(ISERROR(MATCH(D27,中女申込!$B$9:$B$308,0)),"",VLOOKUP(MATCH(D27,中女申込!$B$9:$B$308,0),中女申込!$A$9:$F$308,5))</f>
        <v/>
      </c>
      <c r="H27">
        <v>3</v>
      </c>
      <c r="I27" s="218"/>
      <c r="J27" s="210" t="str">
        <f>IF(ISERROR(MATCH(I27,中女申込!$B$9:$B$308,0)),"",VLOOKUP(MATCH(I27,中女申込!$B$9:$B$308,0),中女申込!$A$9:$F$308,3))</f>
        <v/>
      </c>
      <c r="K27" s="105" t="str">
        <f>IF(ISERROR(MATCH(I27,中女申込!$B$9:$B$308,0)),"",VLOOKUP(MATCH(I27,中女申込!$B$9:$B$308,0),中女申込!$A$9:$F$308,5))</f>
        <v/>
      </c>
      <c r="N27">
        <f t="shared" si="2"/>
        <v>14</v>
      </c>
      <c r="O27" s="194"/>
      <c r="P27" s="189">
        <v>2</v>
      </c>
      <c r="Q27" s="189" t="str">
        <f t="shared" si="4"/>
        <v/>
      </c>
      <c r="R27" s="188" t="str">
        <f>IF(ISERROR(MATCH($Q27,中女申込!$B$9:$B$308,0)),"",VLOOKUP(MATCH($Q27,中女申込!$B$9:$B$308,0),中女申込!$A$9:$F$308,3))</f>
        <v/>
      </c>
      <c r="S27" s="188" t="str">
        <f>IF(ISERROR(MATCH($Q27,中女申込!$B$9:$B$308,0)),"",VLOOKUP(MATCH($Q27,中女申込!$B$9:$B$308,0),中女申込!$A$9:$F$308,4))</f>
        <v/>
      </c>
      <c r="T27" s="188" t="str">
        <f>IF(ISERROR(MATCH($Q27,中女申込!$B$9:$B$308,0)),"",VLOOKUP(MATCH($Q27,中女申込!$B$9:$B$308,0),中女申込!$A$9:$F$308,5))</f>
        <v/>
      </c>
      <c r="U27" s="188" t="str">
        <f>IF(ISERROR(MATCH($Q27,中女申込!$B$9:$B$308,0)),"",VLOOKUP(MATCH($Q27,中女申込!$B$9:$B$308,0),中女申込!$A$9:$F$308,6))</f>
        <v/>
      </c>
      <c r="V27" s="189" t="str">
        <f>IF(Q27="","",V$26)</f>
        <v/>
      </c>
      <c r="W27" s="240"/>
    </row>
    <row r="28" spans="1:23">
      <c r="A28">
        <f t="shared" si="0"/>
        <v>19</v>
      </c>
      <c r="C28">
        <v>4</v>
      </c>
      <c r="D28" s="214"/>
      <c r="E28" s="210" t="str">
        <f>IF(ISERROR(MATCH(D28,中女申込!$B$9:$B$308,0)),"",VLOOKUP(MATCH(D28,中女申込!$B$9:$B$308,0),中女申込!$A$9:$F$308,3))</f>
        <v/>
      </c>
      <c r="F28" s="105" t="str">
        <f>IF(ISERROR(MATCH(D28,中女申込!$B$9:$B$308,0)),"",VLOOKUP(MATCH(D28,中女申込!$B$9:$B$308,0),中女申込!$A$9:$F$308,5))</f>
        <v/>
      </c>
      <c r="H28">
        <v>4</v>
      </c>
      <c r="I28" s="218"/>
      <c r="J28" s="210" t="str">
        <f>IF(ISERROR(MATCH(I28,中女申込!$B$9:$B$308,0)),"",VLOOKUP(MATCH(I28,中女申込!$B$9:$B$308,0),中女申込!$A$9:$F$308,3))</f>
        <v/>
      </c>
      <c r="K28" s="105" t="str">
        <f>IF(ISERROR(MATCH(I28,中女申込!$B$9:$B$308,0)),"",VLOOKUP(MATCH(I28,中女申込!$B$9:$B$308,0),中女申込!$A$9:$F$308,5))</f>
        <v/>
      </c>
      <c r="N28">
        <f t="shared" si="2"/>
        <v>15</v>
      </c>
      <c r="O28" s="194"/>
      <c r="P28" s="189">
        <v>3</v>
      </c>
      <c r="Q28" s="189" t="str">
        <f t="shared" si="4"/>
        <v/>
      </c>
      <c r="R28" s="188" t="str">
        <f>IF(ISERROR(MATCH($Q28,中女申込!$B$9:$B$308,0)),"",VLOOKUP(MATCH($Q28,中女申込!$B$9:$B$308,0),中女申込!$A$9:$F$308,3))</f>
        <v/>
      </c>
      <c r="S28" s="188" t="str">
        <f>IF(ISERROR(MATCH($Q28,中女申込!$B$9:$B$308,0)),"",VLOOKUP(MATCH($Q28,中女申込!$B$9:$B$308,0),中女申込!$A$9:$F$308,4))</f>
        <v/>
      </c>
      <c r="T28" s="188" t="str">
        <f>IF(ISERROR(MATCH($Q28,中女申込!$B$9:$B$308,0)),"",VLOOKUP(MATCH($Q28,中女申込!$B$9:$B$308,0),中女申込!$A$9:$F$308,5))</f>
        <v/>
      </c>
      <c r="U28" s="188" t="str">
        <f>IF(ISERROR(MATCH($Q28,中女申込!$B$9:$B$308,0)),"",VLOOKUP(MATCH($Q28,中女申込!$B$9:$B$308,0),中女申込!$A$9:$F$308,6))</f>
        <v/>
      </c>
      <c r="V28" s="189" t="str">
        <f>IF(Q28="","",V$26)</f>
        <v/>
      </c>
      <c r="W28" s="240"/>
    </row>
    <row r="29" spans="1:23">
      <c r="A29">
        <f t="shared" si="0"/>
        <v>20</v>
      </c>
      <c r="C29">
        <v>5</v>
      </c>
      <c r="D29" s="218"/>
      <c r="E29" s="210" t="str">
        <f>IF(ISERROR(MATCH(D29,中女申込!$B$9:$B$308,0)),"",VLOOKUP(MATCH(D29,中女申込!$B$9:$B$308,0),中女申込!$A$9:$F$308,3))</f>
        <v/>
      </c>
      <c r="F29" s="105" t="str">
        <f>IF(ISERROR(MATCH(D29,中女申込!$B$9:$B$308,0)),"",VLOOKUP(MATCH(D29,中女申込!$B$9:$B$308,0),中女申込!$A$9:$F$308,5))</f>
        <v/>
      </c>
      <c r="H29">
        <v>5</v>
      </c>
      <c r="I29" s="218"/>
      <c r="J29" s="210" t="str">
        <f>IF(ISERROR(MATCH(I29,中女申込!$B$9:$B$308,0)),"",VLOOKUP(MATCH(I29,中女申込!$B$9:$B$308,0),中女申込!$A$9:$F$308,3))</f>
        <v/>
      </c>
      <c r="K29" s="105" t="str">
        <f>IF(ISERROR(MATCH(I29,中女申込!$B$9:$B$308,0)),"",VLOOKUP(MATCH(I29,中女申込!$B$9:$B$308,0),中女申込!$A$9:$F$308,5))</f>
        <v/>
      </c>
      <c r="N29">
        <f t="shared" si="2"/>
        <v>16</v>
      </c>
      <c r="O29" s="194"/>
      <c r="P29" s="189">
        <v>4</v>
      </c>
      <c r="Q29" s="189" t="str">
        <f t="shared" si="4"/>
        <v/>
      </c>
      <c r="R29" s="188" t="str">
        <f>IF(ISERROR(MATCH($Q29,中女申込!$B$9:$B$308,0)),"",VLOOKUP(MATCH($Q29,中女申込!$B$9:$B$308,0),中女申込!$A$9:$F$308,3))</f>
        <v/>
      </c>
      <c r="S29" s="188" t="str">
        <f>IF(ISERROR(MATCH($Q29,中女申込!$B$9:$B$308,0)),"",VLOOKUP(MATCH($Q29,中女申込!$B$9:$B$308,0),中女申込!$A$9:$F$308,4))</f>
        <v/>
      </c>
      <c r="T29" s="188" t="str">
        <f>IF(ISERROR(MATCH($Q29,中女申込!$B$9:$B$308,0)),"",VLOOKUP(MATCH($Q29,中女申込!$B$9:$B$308,0),中女申込!$A$9:$F$308,5))</f>
        <v/>
      </c>
      <c r="U29" s="188" t="str">
        <f>IF(ISERROR(MATCH($Q29,中女申込!$B$9:$B$308,0)),"",VLOOKUP(MATCH($Q29,中女申込!$B$9:$B$308,0),中女申込!$A$9:$F$308,6))</f>
        <v/>
      </c>
      <c r="V29" s="189" t="str">
        <f>IF(Q29="","",V$26)</f>
        <v/>
      </c>
      <c r="W29" s="240"/>
    </row>
    <row r="30" spans="1:23">
      <c r="A30">
        <f t="shared" si="0"/>
        <v>21</v>
      </c>
      <c r="C30">
        <v>6</v>
      </c>
      <c r="D30" s="215"/>
      <c r="E30" s="210" t="str">
        <f>IF(ISERROR(MATCH(D30,中女申込!$B$9:$B$308,0)),"",VLOOKUP(MATCH(D30,中女申込!$B$9:$B$308,0),中女申込!$A$9:$F$308,3))</f>
        <v/>
      </c>
      <c r="F30" s="105" t="str">
        <f>IF(ISERROR(MATCH(D30,中女申込!$B$9:$B$308,0)),"",VLOOKUP(MATCH(D30,中女申込!$B$9:$B$308,0),中女申込!$A$9:$F$308,5))</f>
        <v/>
      </c>
      <c r="H30">
        <v>6</v>
      </c>
      <c r="I30" s="215"/>
      <c r="J30" s="210" t="str">
        <f>IF(ISERROR(MATCH(I30,中女申込!$B$9:$B$308,0)),"",VLOOKUP(MATCH(I30,中女申込!$B$9:$B$308,0),中女申込!$A$9:$F$308,3))</f>
        <v/>
      </c>
      <c r="K30" s="105" t="str">
        <f>IF(ISERROR(MATCH(I30,中女申込!$B$9:$B$308,0)),"",VLOOKUP(MATCH(I30,中女申込!$B$9:$B$308,0),中女申込!$A$9:$F$308,5))</f>
        <v/>
      </c>
      <c r="N30">
        <f t="shared" si="2"/>
        <v>17</v>
      </c>
      <c r="O30" s="194"/>
      <c r="P30" s="189">
        <v>5</v>
      </c>
      <c r="Q30" s="189" t="str">
        <f t="shared" si="4"/>
        <v/>
      </c>
      <c r="R30" s="188" t="str">
        <f>IF(ISERROR(MATCH($Q30,中女申込!$B$9:$B$308,0)),"",VLOOKUP(MATCH($Q30,中女申込!$B$9:$B$308,0),中女申込!$A$9:$F$308,3))</f>
        <v/>
      </c>
      <c r="S30" s="188" t="str">
        <f>IF(ISERROR(MATCH($Q30,中女申込!$B$9:$B$308,0)),"",VLOOKUP(MATCH($Q30,中女申込!$B$9:$B$308,0),中女申込!$A$9:$F$308,4))</f>
        <v/>
      </c>
      <c r="T30" s="188" t="str">
        <f>IF(ISERROR(MATCH($Q30,中女申込!$B$9:$B$308,0)),"",VLOOKUP(MATCH($Q30,中女申込!$B$9:$B$308,0),中女申込!$A$9:$F$308,5))</f>
        <v/>
      </c>
      <c r="U30" s="188" t="str">
        <f>IF(ISERROR(MATCH($Q30,中女申込!$B$9:$B$308,0)),"",VLOOKUP(MATCH($Q30,中女申込!$B$9:$B$308,0),中女申込!$A$9:$F$308,6))</f>
        <v/>
      </c>
      <c r="V30" s="189" t="str">
        <f>IF(Q30="","",V$26)</f>
        <v/>
      </c>
      <c r="W30" s="240"/>
    </row>
    <row r="31" spans="1:23">
      <c r="A31">
        <f t="shared" si="0"/>
        <v>22</v>
      </c>
      <c r="N31">
        <f t="shared" si="2"/>
        <v>18</v>
      </c>
      <c r="O31" s="229"/>
      <c r="P31" s="241">
        <v>6</v>
      </c>
      <c r="Q31" s="241" t="str">
        <f t="shared" si="4"/>
        <v/>
      </c>
      <c r="R31" s="242" t="str">
        <f>IF(ISERROR(MATCH($Q31,中女申込!$B$9:$B$308,0)),"",VLOOKUP(MATCH($Q31,中女申込!$B$9:$B$308,0),中女申込!$A$9:$F$308,3))</f>
        <v/>
      </c>
      <c r="S31" s="242" t="str">
        <f>IF(ISERROR(MATCH($Q31,中女申込!$B$9:$B$308,0)),"",VLOOKUP(MATCH($Q31,中女申込!$B$9:$B$308,0),中女申込!$A$9:$F$308,4))</f>
        <v/>
      </c>
      <c r="T31" s="242" t="str">
        <f>IF(ISERROR(MATCH($Q31,中女申込!$B$9:$B$308,0)),"",VLOOKUP(MATCH($Q31,中女申込!$B$9:$B$308,0),中女申込!$A$9:$F$308,5))</f>
        <v/>
      </c>
      <c r="U31" s="242" t="str">
        <f>IF(ISERROR(MATCH($Q31,中女申込!$B$9:$B$308,0)),"",VLOOKUP(MATCH($Q31,中女申込!$B$9:$B$308,0),中女申込!$A$9:$F$308,6))</f>
        <v/>
      </c>
      <c r="V31" s="241" t="str">
        <f>IF(Q31="","",V$26)</f>
        <v/>
      </c>
      <c r="W31" s="243"/>
    </row>
    <row r="32" spans="1:23" ht="14.25">
      <c r="A32">
        <f t="shared" si="0"/>
        <v>23</v>
      </c>
      <c r="B32" s="252">
        <f>G21+1</f>
        <v>5</v>
      </c>
      <c r="C32" s="103"/>
      <c r="D32" s="211"/>
      <c r="E32" s="208" t="s">
        <v>93</v>
      </c>
      <c r="F32" s="108"/>
      <c r="G32" s="253">
        <f>B32+1</f>
        <v>6</v>
      </c>
      <c r="H32" s="103"/>
      <c r="I32" s="211"/>
      <c r="J32" s="208" t="s">
        <v>93</v>
      </c>
      <c r="K32" s="108"/>
      <c r="N32">
        <f t="shared" si="2"/>
        <v>19</v>
      </c>
      <c r="O32" s="194" t="s">
        <v>103</v>
      </c>
      <c r="P32" s="188">
        <v>1</v>
      </c>
      <c r="Q32" s="188" t="str">
        <f t="shared" ref="Q32:Q37" si="5">IF(I25="","",I25)</f>
        <v/>
      </c>
      <c r="R32" s="188" t="str">
        <f>IF(ISERROR(MATCH($Q32,中女申込!$B$9:$B$308,0)),"",VLOOKUP(MATCH($Q32,中女申込!$B$9:$B$308,0),中女申込!$A$9:$F$308,3))</f>
        <v/>
      </c>
      <c r="S32" s="188" t="str">
        <f>IF(ISERROR(MATCH($Q32,中女申込!$B$9:$B$308,0)),"",VLOOKUP(MATCH($Q32,中女申込!$B$9:$B$308,0),中女申込!$A$9:$F$308,4))</f>
        <v/>
      </c>
      <c r="T32" s="188" t="str">
        <f>IF(ISERROR(MATCH($Q32,中女申込!$B$9:$B$308,0)),"",VLOOKUP(MATCH($Q32,中女申込!$B$9:$B$308,0),中女申込!$A$9:$F$308,5))</f>
        <v/>
      </c>
      <c r="U32" s="188" t="str">
        <f>IF(ISERROR(MATCH($Q32,中女申込!$B$9:$B$308,0)),"",VLOOKUP(MATCH($Q32,中女申込!$B$9:$B$308,0),中女申込!$A$9:$F$308,6))</f>
        <v/>
      </c>
      <c r="V32" s="188" t="str">
        <f>IF(I21="","",I21)</f>
        <v/>
      </c>
      <c r="W32" s="240" t="str">
        <f>IF(I22="","",I22)</f>
        <v/>
      </c>
    </row>
    <row r="33" spans="1:23">
      <c r="A33">
        <f t="shared" si="0"/>
        <v>24</v>
      </c>
      <c r="D33" s="212"/>
      <c r="E33" s="209" t="s">
        <v>94</v>
      </c>
      <c r="F33" s="108"/>
      <c r="I33" s="212"/>
      <c r="J33" s="209" t="s">
        <v>94</v>
      </c>
      <c r="K33" s="108"/>
      <c r="N33">
        <f t="shared" si="2"/>
        <v>20</v>
      </c>
      <c r="O33" s="194"/>
      <c r="P33" s="189">
        <v>2</v>
      </c>
      <c r="Q33" s="189" t="str">
        <f t="shared" si="5"/>
        <v/>
      </c>
      <c r="R33" s="188" t="str">
        <f>IF(ISERROR(MATCH($Q33,中女申込!$B$9:$B$308,0)),"",VLOOKUP(MATCH($Q33,中女申込!$B$9:$B$308,0),中女申込!$A$9:$F$308,3))</f>
        <v/>
      </c>
      <c r="S33" s="188" t="str">
        <f>IF(ISERROR(MATCH($Q33,中女申込!$B$9:$B$308,0)),"",VLOOKUP(MATCH($Q33,中女申込!$B$9:$B$308,0),中女申込!$A$9:$F$308,4))</f>
        <v/>
      </c>
      <c r="T33" s="188" t="str">
        <f>IF(ISERROR(MATCH($Q33,中女申込!$B$9:$B$308,0)),"",VLOOKUP(MATCH($Q33,中女申込!$B$9:$B$308,0),中女申込!$A$9:$F$308,5))</f>
        <v/>
      </c>
      <c r="U33" s="188" t="str">
        <f>IF(ISERROR(MATCH($Q33,中女申込!$B$9:$B$308,0)),"",VLOOKUP(MATCH($Q33,中女申込!$B$9:$B$308,0),中女申込!$A$9:$F$308,6))</f>
        <v/>
      </c>
      <c r="V33" s="189" t="str">
        <f>IF(Q33="","",V$32)</f>
        <v/>
      </c>
      <c r="W33" s="240"/>
    </row>
    <row r="34" spans="1:23">
      <c r="A34">
        <f t="shared" si="0"/>
        <v>25</v>
      </c>
      <c r="D34" s="234" t="s">
        <v>355</v>
      </c>
      <c r="E34" s="318" t="str">
        <f>IF(D36="","",VLOOKUP(MATCH(D36,中女申込!$B$9:$B$308,0),中女申込!$A$9:$F$308,6)&amp;D32)</f>
        <v/>
      </c>
      <c r="F34" s="319"/>
      <c r="I34" s="234" t="s">
        <v>355</v>
      </c>
      <c r="J34" s="318" t="str">
        <f>IF(I36="","",VLOOKUP(MATCH(I36,中女申込!$B$9:$B$308,0),中女申込!$A$9:$F$308,6)&amp;I32)</f>
        <v/>
      </c>
      <c r="K34" s="319"/>
      <c r="N34">
        <f t="shared" si="2"/>
        <v>21</v>
      </c>
      <c r="O34" s="194"/>
      <c r="P34" s="189">
        <v>3</v>
      </c>
      <c r="Q34" s="189" t="str">
        <f t="shared" si="5"/>
        <v/>
      </c>
      <c r="R34" s="188" t="str">
        <f>IF(ISERROR(MATCH($Q34,中女申込!$B$9:$B$308,0)),"",VLOOKUP(MATCH($Q34,中女申込!$B$9:$B$308,0),中女申込!$A$9:$F$308,3))</f>
        <v/>
      </c>
      <c r="S34" s="188" t="str">
        <f>IF(ISERROR(MATCH($Q34,中女申込!$B$9:$B$308,0)),"",VLOOKUP(MATCH($Q34,中女申込!$B$9:$B$308,0),中女申込!$A$9:$F$308,4))</f>
        <v/>
      </c>
      <c r="T34" s="188" t="str">
        <f>IF(ISERROR(MATCH($Q34,中女申込!$B$9:$B$308,0)),"",VLOOKUP(MATCH($Q34,中女申込!$B$9:$B$308,0),中女申込!$A$9:$F$308,5))</f>
        <v/>
      </c>
      <c r="U34" s="188" t="str">
        <f>IF(ISERROR(MATCH($Q34,中女申込!$B$9:$B$308,0)),"",VLOOKUP(MATCH($Q34,中女申込!$B$9:$B$308,0),中女申込!$A$9:$F$308,6))</f>
        <v/>
      </c>
      <c r="V34" s="189" t="str">
        <f>IF(Q34="","",V$32)</f>
        <v/>
      </c>
      <c r="W34" s="240"/>
    </row>
    <row r="35" spans="1:23">
      <c r="A35">
        <f t="shared" si="0"/>
        <v>26</v>
      </c>
      <c r="D35" s="233" t="s">
        <v>383</v>
      </c>
      <c r="E35" s="232" t="s">
        <v>95</v>
      </c>
      <c r="F35" s="231" t="s">
        <v>29</v>
      </c>
      <c r="I35" s="233" t="s">
        <v>383</v>
      </c>
      <c r="J35" s="232" t="s">
        <v>95</v>
      </c>
      <c r="K35" s="231" t="s">
        <v>29</v>
      </c>
      <c r="N35">
        <f t="shared" si="2"/>
        <v>22</v>
      </c>
      <c r="O35" s="194"/>
      <c r="P35" s="189">
        <v>4</v>
      </c>
      <c r="Q35" s="189" t="str">
        <f t="shared" si="5"/>
        <v/>
      </c>
      <c r="R35" s="188" t="str">
        <f>IF(ISERROR(MATCH($Q35,中女申込!$B$9:$B$308,0)),"",VLOOKUP(MATCH($Q35,中女申込!$B$9:$B$308,0),中女申込!$A$9:$F$308,3))</f>
        <v/>
      </c>
      <c r="S35" s="188" t="str">
        <f>IF(ISERROR(MATCH($Q35,中女申込!$B$9:$B$308,0)),"",VLOOKUP(MATCH($Q35,中女申込!$B$9:$B$308,0),中女申込!$A$9:$F$308,4))</f>
        <v/>
      </c>
      <c r="T35" s="188" t="str">
        <f>IF(ISERROR(MATCH($Q35,中女申込!$B$9:$B$308,0)),"",VLOOKUP(MATCH($Q35,中女申込!$B$9:$B$308,0),中女申込!$A$9:$F$308,5))</f>
        <v/>
      </c>
      <c r="U35" s="188" t="str">
        <f>IF(ISERROR(MATCH($Q35,中女申込!$B$9:$B$308,0)),"",VLOOKUP(MATCH($Q35,中女申込!$B$9:$B$308,0),中女申込!$A$9:$F$308,6))</f>
        <v/>
      </c>
      <c r="V35" s="189" t="str">
        <f>IF(Q35="","",V$32)</f>
        <v/>
      </c>
      <c r="W35" s="240"/>
    </row>
    <row r="36" spans="1:23">
      <c r="A36">
        <f t="shared" si="0"/>
        <v>27</v>
      </c>
      <c r="C36">
        <v>1</v>
      </c>
      <c r="D36" s="213"/>
      <c r="E36" s="210" t="str">
        <f>IF(ISERROR(MATCH(D36,中女申込!$B$9:$B$308,0)),"",VLOOKUP(MATCH(D36,中女申込!$B$9:$B$308,0),中女申込!$A$9:$F$308,3))</f>
        <v/>
      </c>
      <c r="F36" s="105" t="str">
        <f>IF(ISERROR(MATCH(D36,中女申込!$B$9:$B$308,0)),"",VLOOKUP(MATCH(D36,中女申込!$B$9:$B$308,0),中女申込!$A$9:$F$308,5))</f>
        <v/>
      </c>
      <c r="H36">
        <v>1</v>
      </c>
      <c r="I36" s="213"/>
      <c r="J36" s="210" t="str">
        <f>IF(ISERROR(MATCH(I36,中女申込!$B$9:$B$308,0)),"",VLOOKUP(MATCH(I36,中女申込!$B$9:$B$308,0),中女申込!$A$9:$F$308,3))</f>
        <v/>
      </c>
      <c r="K36" s="105" t="str">
        <f>IF(ISERROR(MATCH(I36,中女申込!$B$9:$B$308,0)),"",VLOOKUP(MATCH(I36,中女申込!$B$9:$B$308,0),中女申込!$A$9:$F$308,5))</f>
        <v/>
      </c>
      <c r="N36">
        <f t="shared" si="2"/>
        <v>23</v>
      </c>
      <c r="O36" s="194"/>
      <c r="P36" s="189">
        <v>5</v>
      </c>
      <c r="Q36" s="189" t="str">
        <f t="shared" si="5"/>
        <v/>
      </c>
      <c r="R36" s="188" t="str">
        <f>IF(ISERROR(MATCH($Q36,中女申込!$B$9:$B$308,0)),"",VLOOKUP(MATCH($Q36,中女申込!$B$9:$B$308,0),中女申込!$A$9:$F$308,3))</f>
        <v/>
      </c>
      <c r="S36" s="188" t="str">
        <f>IF(ISERROR(MATCH($Q36,中女申込!$B$9:$B$308,0)),"",VLOOKUP(MATCH($Q36,中女申込!$B$9:$B$308,0),中女申込!$A$9:$F$308,4))</f>
        <v/>
      </c>
      <c r="T36" s="188" t="str">
        <f>IF(ISERROR(MATCH($Q36,中女申込!$B$9:$B$308,0)),"",VLOOKUP(MATCH($Q36,中女申込!$B$9:$B$308,0),中女申込!$A$9:$F$308,5))</f>
        <v/>
      </c>
      <c r="U36" s="188" t="str">
        <f>IF(ISERROR(MATCH($Q36,中女申込!$B$9:$B$308,0)),"",VLOOKUP(MATCH($Q36,中女申込!$B$9:$B$308,0),中女申込!$A$9:$F$308,6))</f>
        <v/>
      </c>
      <c r="V36" s="189" t="str">
        <f>IF(Q36="","",V$32)</f>
        <v/>
      </c>
      <c r="W36" s="240"/>
    </row>
    <row r="37" spans="1:23">
      <c r="A37">
        <f t="shared" si="0"/>
        <v>28</v>
      </c>
      <c r="C37">
        <v>2</v>
      </c>
      <c r="D37" s="214"/>
      <c r="E37" s="210" t="str">
        <f>IF(ISERROR(MATCH(D37,中女申込!$B$9:$B$308,0)),"",VLOOKUP(MATCH(D37,中女申込!$B$9:$B$308,0),中女申込!$A$9:$F$308,3))</f>
        <v/>
      </c>
      <c r="F37" s="105" t="str">
        <f>IF(ISERROR(MATCH(D37,中女申込!$B$9:$B$308,0)),"",VLOOKUP(MATCH(D37,中女申込!$B$9:$B$308,0),中女申込!$A$9:$F$308,5))</f>
        <v/>
      </c>
      <c r="H37">
        <v>2</v>
      </c>
      <c r="I37" s="218"/>
      <c r="J37" s="210" t="str">
        <f>IF(ISERROR(MATCH(I37,中女申込!$B$9:$B$308,0)),"",VLOOKUP(MATCH(I37,中女申込!$B$9:$B$308,0),中女申込!$A$9:$F$308,3))</f>
        <v/>
      </c>
      <c r="K37" s="105" t="str">
        <f>IF(ISERROR(MATCH(I37,中女申込!$B$9:$B$308,0)),"",VLOOKUP(MATCH(I37,中女申込!$B$9:$B$308,0),中女申込!$A$9:$F$308,5))</f>
        <v/>
      </c>
      <c r="N37">
        <f t="shared" si="2"/>
        <v>24</v>
      </c>
      <c r="O37" s="194"/>
      <c r="P37" s="191">
        <v>6</v>
      </c>
      <c r="Q37" s="191" t="str">
        <f t="shared" si="5"/>
        <v/>
      </c>
      <c r="R37" s="190" t="str">
        <f>IF(ISERROR(MATCH($Q37,中女申込!$B$9:$B$308,0)),"",VLOOKUP(MATCH($Q37,中女申込!$B$9:$B$308,0),中女申込!$A$9:$F$308,3))</f>
        <v/>
      </c>
      <c r="S37" s="190" t="str">
        <f>IF(ISERROR(MATCH($Q37,中女申込!$B$9:$B$308,0)),"",VLOOKUP(MATCH($Q37,中女申込!$B$9:$B$308,0),中女申込!$A$9:$F$308,4))</f>
        <v/>
      </c>
      <c r="T37" s="190" t="str">
        <f>IF(ISERROR(MATCH($Q37,中女申込!$B$9:$B$308,0)),"",VLOOKUP(MATCH($Q37,中女申込!$B$9:$B$308,0),中女申込!$A$9:$F$308,5))</f>
        <v/>
      </c>
      <c r="U37" s="190" t="str">
        <f>IF(ISERROR(MATCH($Q37,中女申込!$B$9:$B$308,0)),"",VLOOKUP(MATCH($Q37,中女申込!$B$9:$B$308,0),中女申込!$A$9:$F$308,6))</f>
        <v/>
      </c>
      <c r="V37" s="191" t="str">
        <f>IF(Q37="","",V$32)</f>
        <v/>
      </c>
      <c r="W37" s="240"/>
    </row>
    <row r="38" spans="1:23">
      <c r="A38">
        <f t="shared" si="0"/>
        <v>29</v>
      </c>
      <c r="C38">
        <v>3</v>
      </c>
      <c r="D38" s="214"/>
      <c r="E38" s="210" t="str">
        <f>IF(ISERROR(MATCH(D38,中女申込!$B$9:$B$308,0)),"",VLOOKUP(MATCH(D38,中女申込!$B$9:$B$308,0),中女申込!$A$9:$F$308,3))</f>
        <v/>
      </c>
      <c r="F38" s="105" t="str">
        <f>IF(ISERROR(MATCH(D38,中女申込!$B$9:$B$308,0)),"",VLOOKUP(MATCH(D38,中女申込!$B$9:$B$308,0),中女申込!$A$9:$F$308,5))</f>
        <v/>
      </c>
      <c r="H38">
        <v>3</v>
      </c>
      <c r="I38" s="218"/>
      <c r="J38" s="210" t="str">
        <f>IF(ISERROR(MATCH(I38,中女申込!$B$9:$B$308,0)),"",VLOOKUP(MATCH(I38,中女申込!$B$9:$B$308,0),中女申込!$A$9:$F$308,3))</f>
        <v/>
      </c>
      <c r="K38" s="105" t="str">
        <f>IF(ISERROR(MATCH(I38,中女申込!$B$9:$B$308,0)),"",VLOOKUP(MATCH(I38,中女申込!$B$9:$B$308,0),中女申込!$A$9:$F$308,5))</f>
        <v/>
      </c>
      <c r="N38">
        <f t="shared" si="2"/>
        <v>25</v>
      </c>
      <c r="O38" s="227" t="s">
        <v>104</v>
      </c>
      <c r="P38" s="187">
        <v>1</v>
      </c>
      <c r="Q38" s="187" t="str">
        <f t="shared" ref="Q38:Q43" si="6">IF(D36="","",D36)</f>
        <v/>
      </c>
      <c r="R38" s="187" t="str">
        <f>IF(ISERROR(MATCH($Q38,中女申込!$B$9:$B$308,0)),"",VLOOKUP(MATCH($Q38,中女申込!$B$9:$B$308,0),中女申込!$A$9:$F$308,3))</f>
        <v/>
      </c>
      <c r="S38" s="187" t="str">
        <f>IF(ISERROR(MATCH($Q38,中女申込!$B$9:$B$308,0)),"",VLOOKUP(MATCH($Q38,中女申込!$B$9:$B$308,0),中女申込!$A$9:$F$308,4))</f>
        <v/>
      </c>
      <c r="T38" s="187" t="str">
        <f>IF(ISERROR(MATCH($Q38,中女申込!$B$9:$B$308,0)),"",VLOOKUP(MATCH($Q38,中女申込!$B$9:$B$308,0),中女申込!$A$9:$F$308,5))</f>
        <v/>
      </c>
      <c r="U38" s="187" t="str">
        <f>IF(ISERROR(MATCH($Q38,中女申込!$B$9:$B$308,0)),"",VLOOKUP(MATCH($Q38,中女申込!$B$9:$B$308,0),中女申込!$A$9:$F$308,6))</f>
        <v/>
      </c>
      <c r="V38" s="187" t="str">
        <f>IF(D32="","",D32)</f>
        <v/>
      </c>
      <c r="W38" s="239" t="str">
        <f>IF(D33="","",D33)</f>
        <v/>
      </c>
    </row>
    <row r="39" spans="1:23">
      <c r="A39">
        <f t="shared" si="0"/>
        <v>30</v>
      </c>
      <c r="C39">
        <v>4</v>
      </c>
      <c r="D39" s="214"/>
      <c r="E39" s="210" t="str">
        <f>IF(ISERROR(MATCH(D39,中女申込!$B$9:$B$308,0)),"",VLOOKUP(MATCH(D39,中女申込!$B$9:$B$308,0),中女申込!$A$9:$F$308,3))</f>
        <v/>
      </c>
      <c r="F39" s="105" t="str">
        <f>IF(ISERROR(MATCH(D39,中女申込!$B$9:$B$308,0)),"",VLOOKUP(MATCH(D39,中女申込!$B$9:$B$308,0),中女申込!$A$9:$F$308,5))</f>
        <v/>
      </c>
      <c r="H39">
        <v>4</v>
      </c>
      <c r="I39" s="218"/>
      <c r="J39" s="210" t="str">
        <f>IF(ISERROR(MATCH(I39,中女申込!$B$9:$B$308,0)),"",VLOOKUP(MATCH(I39,中女申込!$B$9:$B$308,0),中女申込!$A$9:$F$308,3))</f>
        <v/>
      </c>
      <c r="K39" s="105" t="str">
        <f>IF(ISERROR(MATCH(I39,中女申込!$B$9:$B$308,0)),"",VLOOKUP(MATCH(I39,中女申込!$B$9:$B$308,0),中女申込!$A$9:$F$308,5))</f>
        <v/>
      </c>
      <c r="N39">
        <f t="shared" si="2"/>
        <v>26</v>
      </c>
      <c r="O39" s="194"/>
      <c r="P39" s="189">
        <v>2</v>
      </c>
      <c r="Q39" s="189" t="str">
        <f t="shared" si="6"/>
        <v/>
      </c>
      <c r="R39" s="188" t="str">
        <f>IF(ISERROR(MATCH($Q39,中女申込!$B$9:$B$308,0)),"",VLOOKUP(MATCH($Q39,中女申込!$B$9:$B$308,0),中女申込!$A$9:$F$308,3))</f>
        <v/>
      </c>
      <c r="S39" s="188" t="str">
        <f>IF(ISERROR(MATCH($Q39,中女申込!$B$9:$B$308,0)),"",VLOOKUP(MATCH($Q39,中女申込!$B$9:$B$308,0),中女申込!$A$9:$F$308,4))</f>
        <v/>
      </c>
      <c r="T39" s="188" t="str">
        <f>IF(ISERROR(MATCH($Q39,中女申込!$B$9:$B$308,0)),"",VLOOKUP(MATCH($Q39,中女申込!$B$9:$B$308,0),中女申込!$A$9:$F$308,5))</f>
        <v/>
      </c>
      <c r="U39" s="188" t="str">
        <f>IF(ISERROR(MATCH($Q39,中女申込!$B$9:$B$308,0)),"",VLOOKUP(MATCH($Q39,中女申込!$B$9:$B$308,0),中女申込!$A$9:$F$308,6))</f>
        <v/>
      </c>
      <c r="V39" s="189" t="str">
        <f>IF(Q39="","",V$38)</f>
        <v/>
      </c>
      <c r="W39" s="240"/>
    </row>
    <row r="40" spans="1:23">
      <c r="A40">
        <f t="shared" si="0"/>
        <v>31</v>
      </c>
      <c r="C40">
        <v>5</v>
      </c>
      <c r="D40" s="218"/>
      <c r="E40" s="210" t="str">
        <f>IF(ISERROR(MATCH(D40,中女申込!$B$9:$B$308,0)),"",VLOOKUP(MATCH(D40,中女申込!$B$9:$B$308,0),中女申込!$A$9:$F$308,3))</f>
        <v/>
      </c>
      <c r="F40" s="105" t="str">
        <f>IF(ISERROR(MATCH(D40,中女申込!$B$9:$B$308,0)),"",VLOOKUP(MATCH(D40,中女申込!$B$9:$B$308,0),中女申込!$A$9:$F$308,5))</f>
        <v/>
      </c>
      <c r="H40">
        <v>5</v>
      </c>
      <c r="I40" s="218"/>
      <c r="J40" s="210" t="str">
        <f>IF(ISERROR(MATCH(I40,中女申込!$B$9:$B$308,0)),"",VLOOKUP(MATCH(I40,中女申込!$B$9:$B$308,0),中女申込!$A$9:$F$308,3))</f>
        <v/>
      </c>
      <c r="K40" s="105" t="str">
        <f>IF(ISERROR(MATCH(I40,中女申込!$B$9:$B$308,0)),"",VLOOKUP(MATCH(I40,中女申込!$B$9:$B$308,0),中女申込!$A$9:$F$308,5))</f>
        <v/>
      </c>
      <c r="N40">
        <f t="shared" si="2"/>
        <v>27</v>
      </c>
      <c r="O40" s="194"/>
      <c r="P40" s="189">
        <v>3</v>
      </c>
      <c r="Q40" s="189" t="str">
        <f t="shared" si="6"/>
        <v/>
      </c>
      <c r="R40" s="188" t="str">
        <f>IF(ISERROR(MATCH($Q40,中女申込!$B$9:$B$308,0)),"",VLOOKUP(MATCH($Q40,中女申込!$B$9:$B$308,0),中女申込!$A$9:$F$308,3))</f>
        <v/>
      </c>
      <c r="S40" s="188" t="str">
        <f>IF(ISERROR(MATCH($Q40,中女申込!$B$9:$B$308,0)),"",VLOOKUP(MATCH($Q40,中女申込!$B$9:$B$308,0),中女申込!$A$9:$F$308,4))</f>
        <v/>
      </c>
      <c r="T40" s="188" t="str">
        <f>IF(ISERROR(MATCH($Q40,中女申込!$B$9:$B$308,0)),"",VLOOKUP(MATCH($Q40,中女申込!$B$9:$B$308,0),中女申込!$A$9:$F$308,5))</f>
        <v/>
      </c>
      <c r="U40" s="188" t="str">
        <f>IF(ISERROR(MATCH($Q40,中女申込!$B$9:$B$308,0)),"",VLOOKUP(MATCH($Q40,中女申込!$B$9:$B$308,0),中女申込!$A$9:$F$308,6))</f>
        <v/>
      </c>
      <c r="V40" s="189" t="str">
        <f>IF(Q40="","",V$38)</f>
        <v/>
      </c>
      <c r="W40" s="240"/>
    </row>
    <row r="41" spans="1:23">
      <c r="A41">
        <f t="shared" si="0"/>
        <v>32</v>
      </c>
      <c r="C41">
        <v>6</v>
      </c>
      <c r="D41" s="215"/>
      <c r="E41" s="210" t="str">
        <f>IF(ISERROR(MATCH(D41,中女申込!$B$9:$B$308,0)),"",VLOOKUP(MATCH(D41,中女申込!$B$9:$B$308,0),中女申込!$A$9:$F$308,3))</f>
        <v/>
      </c>
      <c r="F41" s="105" t="str">
        <f>IF(ISERROR(MATCH(D41,中女申込!$B$9:$B$308,0)),"",VLOOKUP(MATCH(D41,中女申込!$B$9:$B$308,0),中女申込!$A$9:$F$308,5))</f>
        <v/>
      </c>
      <c r="H41">
        <v>6</v>
      </c>
      <c r="I41" s="215"/>
      <c r="J41" s="210" t="str">
        <f>IF(ISERROR(MATCH(I41,中女申込!$B$9:$B$308,0)),"",VLOOKUP(MATCH(I41,中女申込!$B$9:$B$308,0),中女申込!$A$9:$F$308,3))</f>
        <v/>
      </c>
      <c r="K41" s="105" t="str">
        <f>IF(ISERROR(MATCH(I41,中女申込!$B$9:$B$308,0)),"",VLOOKUP(MATCH(I41,中女申込!$B$9:$B$308,0),中女申込!$A$9:$F$308,5))</f>
        <v/>
      </c>
      <c r="N41">
        <f t="shared" si="2"/>
        <v>28</v>
      </c>
      <c r="O41" s="194"/>
      <c r="P41" s="189">
        <v>4</v>
      </c>
      <c r="Q41" s="189" t="str">
        <f t="shared" si="6"/>
        <v/>
      </c>
      <c r="R41" s="188" t="str">
        <f>IF(ISERROR(MATCH($Q41,中女申込!$B$9:$B$308,0)),"",VLOOKUP(MATCH($Q41,中女申込!$B$9:$B$308,0),中女申込!$A$9:$F$308,3))</f>
        <v/>
      </c>
      <c r="S41" s="188" t="str">
        <f>IF(ISERROR(MATCH($Q41,中女申込!$B$9:$B$308,0)),"",VLOOKUP(MATCH($Q41,中女申込!$B$9:$B$308,0),中女申込!$A$9:$F$308,4))</f>
        <v/>
      </c>
      <c r="T41" s="188" t="str">
        <f>IF(ISERROR(MATCH($Q41,中女申込!$B$9:$B$308,0)),"",VLOOKUP(MATCH($Q41,中女申込!$B$9:$B$308,0),中女申込!$A$9:$F$308,5))</f>
        <v/>
      </c>
      <c r="U41" s="188" t="str">
        <f>IF(ISERROR(MATCH($Q41,中女申込!$B$9:$B$308,0)),"",VLOOKUP(MATCH($Q41,中女申込!$B$9:$B$308,0),中女申込!$A$9:$F$308,6))</f>
        <v/>
      </c>
      <c r="V41" s="189" t="str">
        <f>IF(Q41="","",V$38)</f>
        <v/>
      </c>
      <c r="W41" s="240"/>
    </row>
    <row r="42" spans="1:23">
      <c r="A42">
        <f t="shared" si="0"/>
        <v>33</v>
      </c>
      <c r="N42">
        <f t="shared" si="2"/>
        <v>29</v>
      </c>
      <c r="O42" s="194"/>
      <c r="P42" s="189">
        <v>5</v>
      </c>
      <c r="Q42" s="189" t="str">
        <f t="shared" si="6"/>
        <v/>
      </c>
      <c r="R42" s="188" t="str">
        <f>IF(ISERROR(MATCH($Q42,中女申込!$B$9:$B$308,0)),"",VLOOKUP(MATCH($Q42,中女申込!$B$9:$B$308,0),中女申込!$A$9:$F$308,3))</f>
        <v/>
      </c>
      <c r="S42" s="188" t="str">
        <f>IF(ISERROR(MATCH($Q42,中女申込!$B$9:$B$308,0)),"",VLOOKUP(MATCH($Q42,中女申込!$B$9:$B$308,0),中女申込!$A$9:$F$308,4))</f>
        <v/>
      </c>
      <c r="T42" s="188" t="str">
        <f>IF(ISERROR(MATCH($Q42,中女申込!$B$9:$B$308,0)),"",VLOOKUP(MATCH($Q42,中女申込!$B$9:$B$308,0),中女申込!$A$9:$F$308,5))</f>
        <v/>
      </c>
      <c r="U42" s="188" t="str">
        <f>IF(ISERROR(MATCH($Q42,中女申込!$B$9:$B$308,0)),"",VLOOKUP(MATCH($Q42,中女申込!$B$9:$B$308,0),中女申込!$A$9:$F$308,6))</f>
        <v/>
      </c>
      <c r="V42" s="189" t="str">
        <f>IF(Q42="","",V$38)</f>
        <v/>
      </c>
      <c r="W42" s="240"/>
    </row>
    <row r="43" spans="1:23" ht="14.25">
      <c r="A43">
        <f t="shared" si="0"/>
        <v>34</v>
      </c>
      <c r="B43" s="252">
        <f>G32+1</f>
        <v>7</v>
      </c>
      <c r="C43" s="103"/>
      <c r="D43" s="211"/>
      <c r="E43" s="208" t="s">
        <v>93</v>
      </c>
      <c r="F43" s="108"/>
      <c r="G43" s="253">
        <f>B43+1</f>
        <v>8</v>
      </c>
      <c r="H43" s="103"/>
      <c r="I43" s="211"/>
      <c r="J43" s="208" t="s">
        <v>93</v>
      </c>
      <c r="K43" s="108"/>
      <c r="N43">
        <f t="shared" si="2"/>
        <v>30</v>
      </c>
      <c r="O43" s="229"/>
      <c r="P43" s="241">
        <v>6</v>
      </c>
      <c r="Q43" s="241" t="str">
        <f t="shared" si="6"/>
        <v/>
      </c>
      <c r="R43" s="242" t="str">
        <f>IF(ISERROR(MATCH($Q43,中女申込!$B$9:$B$308,0)),"",VLOOKUP(MATCH($Q43,中女申込!$B$9:$B$308,0),中女申込!$A$9:$F$308,3))</f>
        <v/>
      </c>
      <c r="S43" s="242" t="str">
        <f>IF(ISERROR(MATCH($Q43,中女申込!$B$9:$B$308,0)),"",VLOOKUP(MATCH($Q43,中女申込!$B$9:$B$308,0),中女申込!$A$9:$F$308,4))</f>
        <v/>
      </c>
      <c r="T43" s="242" t="str">
        <f>IF(ISERROR(MATCH($Q43,中女申込!$B$9:$B$308,0)),"",VLOOKUP(MATCH($Q43,中女申込!$B$9:$B$308,0),中女申込!$A$9:$F$308,5))</f>
        <v/>
      </c>
      <c r="U43" s="242" t="str">
        <f>IF(ISERROR(MATCH($Q43,中女申込!$B$9:$B$308,0)),"",VLOOKUP(MATCH($Q43,中女申込!$B$9:$B$308,0),中女申込!$A$9:$F$308,6))</f>
        <v/>
      </c>
      <c r="V43" s="241" t="str">
        <f>IF(Q43="","",V$38)</f>
        <v/>
      </c>
      <c r="W43" s="243"/>
    </row>
    <row r="44" spans="1:23">
      <c r="A44">
        <f t="shared" si="0"/>
        <v>35</v>
      </c>
      <c r="D44" s="212"/>
      <c r="E44" s="209" t="s">
        <v>94</v>
      </c>
      <c r="F44" s="108"/>
      <c r="I44" s="212"/>
      <c r="J44" s="209" t="s">
        <v>94</v>
      </c>
      <c r="K44" s="108"/>
      <c r="N44">
        <f t="shared" si="2"/>
        <v>31</v>
      </c>
      <c r="O44" s="227" t="s">
        <v>356</v>
      </c>
      <c r="P44" s="187">
        <v>1</v>
      </c>
      <c r="Q44" s="187" t="str">
        <f t="shared" ref="Q44:Q49" si="7">IF(I36="","",I36)</f>
        <v/>
      </c>
      <c r="R44" s="187" t="str">
        <f>IF(ISERROR(MATCH($Q44,中女申込!$B$9:$B$308,0)),"",VLOOKUP(MATCH($Q44,中女申込!$B$9:$B$308,0),中女申込!$A$9:$F$308,3))</f>
        <v/>
      </c>
      <c r="S44" s="187" t="str">
        <f>IF(ISERROR(MATCH($Q44,中女申込!$B$9:$B$308,0)),"",VLOOKUP(MATCH($Q44,中女申込!$B$9:$B$308,0),中女申込!$A$9:$F$308,4))</f>
        <v/>
      </c>
      <c r="T44" s="187" t="str">
        <f>IF(ISERROR(MATCH($Q44,中女申込!$B$9:$B$308,0)),"",VLOOKUP(MATCH($Q44,中女申込!$B$9:$B$308,0),中女申込!$A$9:$F$308,5))</f>
        <v/>
      </c>
      <c r="U44" s="187" t="str">
        <f>IF(ISERROR(MATCH($Q44,中女申込!$B$9:$B$308,0)),"",VLOOKUP(MATCH($Q44,中女申込!$B$9:$B$308,0),中女申込!$A$9:$F$308,6))</f>
        <v/>
      </c>
      <c r="V44" s="187" t="str">
        <f>IF(I32="","",I32)</f>
        <v/>
      </c>
      <c r="W44" s="239" t="str">
        <f>IF(I33="","",I33)</f>
        <v/>
      </c>
    </row>
    <row r="45" spans="1:23">
      <c r="A45">
        <f t="shared" si="0"/>
        <v>36</v>
      </c>
      <c r="D45" s="234" t="s">
        <v>355</v>
      </c>
      <c r="E45" s="318" t="str">
        <f>IF(D47="","",VLOOKUP(MATCH(D47,中女申込!$B$9:$B$308,0),中女申込!$A$9:$F$308,6)&amp;D43)</f>
        <v/>
      </c>
      <c r="F45" s="319"/>
      <c r="I45" s="234" t="s">
        <v>355</v>
      </c>
      <c r="J45" s="318" t="str">
        <f>IF(I47="","",VLOOKUP(MATCH(I47,中女申込!$B$9:$B$308,0),中女申込!$A$9:$F$308,6)&amp;I43)</f>
        <v/>
      </c>
      <c r="K45" s="319"/>
      <c r="N45">
        <f t="shared" si="2"/>
        <v>32</v>
      </c>
      <c r="O45" s="194"/>
      <c r="P45" s="189">
        <v>2</v>
      </c>
      <c r="Q45" s="189" t="str">
        <f t="shared" si="7"/>
        <v/>
      </c>
      <c r="R45" s="188" t="str">
        <f>IF(ISERROR(MATCH($Q45,中女申込!$B$9:$B$308,0)),"",VLOOKUP(MATCH($Q45,中女申込!$B$9:$B$308,0),中女申込!$A$9:$F$308,3))</f>
        <v/>
      </c>
      <c r="S45" s="188" t="str">
        <f>IF(ISERROR(MATCH($Q45,中女申込!$B$9:$B$308,0)),"",VLOOKUP(MATCH($Q45,中女申込!$B$9:$B$308,0),中女申込!$A$9:$F$308,4))</f>
        <v/>
      </c>
      <c r="T45" s="188" t="str">
        <f>IF(ISERROR(MATCH($Q45,中女申込!$B$9:$B$308,0)),"",VLOOKUP(MATCH($Q45,中女申込!$B$9:$B$308,0),中女申込!$A$9:$F$308,5))</f>
        <v/>
      </c>
      <c r="U45" s="188" t="str">
        <f>IF(ISERROR(MATCH($Q45,中女申込!$B$9:$B$308,0)),"",VLOOKUP(MATCH($Q45,中女申込!$B$9:$B$308,0),中女申込!$A$9:$F$308,6))</f>
        <v/>
      </c>
      <c r="V45" s="189" t="str">
        <f>IF(Q45="","",V$44)</f>
        <v/>
      </c>
      <c r="W45" s="240"/>
    </row>
    <row r="46" spans="1:23">
      <c r="A46">
        <f t="shared" si="0"/>
        <v>37</v>
      </c>
      <c r="D46" s="233" t="s">
        <v>383</v>
      </c>
      <c r="E46" s="232" t="s">
        <v>95</v>
      </c>
      <c r="F46" s="231" t="s">
        <v>29</v>
      </c>
      <c r="I46" s="233" t="s">
        <v>383</v>
      </c>
      <c r="J46" s="232" t="s">
        <v>95</v>
      </c>
      <c r="K46" s="231" t="s">
        <v>29</v>
      </c>
      <c r="N46">
        <f t="shared" si="2"/>
        <v>33</v>
      </c>
      <c r="O46" s="194"/>
      <c r="P46" s="189">
        <v>3</v>
      </c>
      <c r="Q46" s="189" t="str">
        <f t="shared" si="7"/>
        <v/>
      </c>
      <c r="R46" s="188" t="str">
        <f>IF(ISERROR(MATCH($Q46,中女申込!$B$9:$B$308,0)),"",VLOOKUP(MATCH($Q46,中女申込!$B$9:$B$308,0),中女申込!$A$9:$F$308,3))</f>
        <v/>
      </c>
      <c r="S46" s="188" t="str">
        <f>IF(ISERROR(MATCH($Q46,中女申込!$B$9:$B$308,0)),"",VLOOKUP(MATCH($Q46,中女申込!$B$9:$B$308,0),中女申込!$A$9:$F$308,4))</f>
        <v/>
      </c>
      <c r="T46" s="188" t="str">
        <f>IF(ISERROR(MATCH($Q46,中女申込!$B$9:$B$308,0)),"",VLOOKUP(MATCH($Q46,中女申込!$B$9:$B$308,0),中女申込!$A$9:$F$308,5))</f>
        <v/>
      </c>
      <c r="U46" s="188" t="str">
        <f>IF(ISERROR(MATCH($Q46,中女申込!$B$9:$B$308,0)),"",VLOOKUP(MATCH($Q46,中女申込!$B$9:$B$308,0),中女申込!$A$9:$F$308,6))</f>
        <v/>
      </c>
      <c r="V46" s="189" t="str">
        <f>IF(Q46="","",V$44)</f>
        <v/>
      </c>
      <c r="W46" s="240"/>
    </row>
    <row r="47" spans="1:23">
      <c r="A47">
        <f t="shared" si="0"/>
        <v>38</v>
      </c>
      <c r="C47">
        <v>1</v>
      </c>
      <c r="D47" s="213"/>
      <c r="E47" s="210" t="str">
        <f>IF(ISERROR(MATCH(D47,中女申込!$B$9:$B$308,0)),"",VLOOKUP(MATCH(D47,中女申込!$B$9:$B$308,0),中女申込!$A$9:$F$308,3))</f>
        <v/>
      </c>
      <c r="F47" s="105" t="str">
        <f>IF(ISERROR(MATCH(D47,中女申込!$B$9:$B$308,0)),"",VLOOKUP(MATCH(D47,中女申込!$B$9:$B$308,0),中女申込!$A$9:$F$308,5))</f>
        <v/>
      </c>
      <c r="H47">
        <v>1</v>
      </c>
      <c r="I47" s="213"/>
      <c r="J47" s="210" t="str">
        <f>IF(ISERROR(MATCH(I47,中女申込!$B$9:$B$308,0)),"",VLOOKUP(MATCH(I47,中女申込!$B$9:$B$308,0),中女申込!$A$9:$F$308,3))</f>
        <v/>
      </c>
      <c r="K47" s="105" t="str">
        <f>IF(ISERROR(MATCH(I47,中女申込!$B$9:$B$308,0)),"",VLOOKUP(MATCH(I47,中女申込!$B$9:$B$308,0),中女申込!$A$9:$F$308,5))</f>
        <v/>
      </c>
      <c r="N47">
        <f t="shared" ref="N47:N73" si="8">N46+1</f>
        <v>34</v>
      </c>
      <c r="O47" s="194"/>
      <c r="P47" s="189">
        <v>4</v>
      </c>
      <c r="Q47" s="189" t="str">
        <f t="shared" si="7"/>
        <v/>
      </c>
      <c r="R47" s="188" t="str">
        <f>IF(ISERROR(MATCH($Q47,中女申込!$B$9:$B$308,0)),"",VLOOKUP(MATCH($Q47,中女申込!$B$9:$B$308,0),中女申込!$A$9:$F$308,3))</f>
        <v/>
      </c>
      <c r="S47" s="188" t="str">
        <f>IF(ISERROR(MATCH($Q47,中女申込!$B$9:$B$308,0)),"",VLOOKUP(MATCH($Q47,中女申込!$B$9:$B$308,0),中女申込!$A$9:$F$308,4))</f>
        <v/>
      </c>
      <c r="T47" s="188" t="str">
        <f>IF(ISERROR(MATCH($Q47,中女申込!$B$9:$B$308,0)),"",VLOOKUP(MATCH($Q47,中女申込!$B$9:$B$308,0),中女申込!$A$9:$F$308,5))</f>
        <v/>
      </c>
      <c r="U47" s="188" t="str">
        <f>IF(ISERROR(MATCH($Q47,中女申込!$B$9:$B$308,0)),"",VLOOKUP(MATCH($Q47,中女申込!$B$9:$B$308,0),中女申込!$A$9:$F$308,6))</f>
        <v/>
      </c>
      <c r="V47" s="189" t="str">
        <f>IF(Q47="","",V$44)</f>
        <v/>
      </c>
      <c r="W47" s="240"/>
    </row>
    <row r="48" spans="1:23">
      <c r="A48">
        <f t="shared" si="0"/>
        <v>39</v>
      </c>
      <c r="C48">
        <v>2</v>
      </c>
      <c r="D48" s="214"/>
      <c r="E48" s="210" t="str">
        <f>IF(ISERROR(MATCH(D48,中女申込!$B$9:$B$308,0)),"",VLOOKUP(MATCH(D48,中女申込!$B$9:$B$308,0),中女申込!$A$9:$F$308,3))</f>
        <v/>
      </c>
      <c r="F48" s="105" t="str">
        <f>IF(ISERROR(MATCH(D48,中女申込!$B$9:$B$308,0)),"",VLOOKUP(MATCH(D48,中女申込!$B$9:$B$308,0),中女申込!$A$9:$F$308,5))</f>
        <v/>
      </c>
      <c r="H48">
        <v>2</v>
      </c>
      <c r="I48" s="218"/>
      <c r="J48" s="210" t="str">
        <f>IF(ISERROR(MATCH(I48,中女申込!$B$9:$B$308,0)),"",VLOOKUP(MATCH(I48,中女申込!$B$9:$B$308,0),中女申込!$A$9:$F$308,3))</f>
        <v/>
      </c>
      <c r="K48" s="105" t="str">
        <f>IF(ISERROR(MATCH(I48,中女申込!$B$9:$B$308,0)),"",VLOOKUP(MATCH(I48,中女申込!$B$9:$B$308,0),中女申込!$A$9:$F$308,5))</f>
        <v/>
      </c>
      <c r="N48">
        <f t="shared" si="8"/>
        <v>35</v>
      </c>
      <c r="O48" s="194"/>
      <c r="P48" s="189">
        <v>5</v>
      </c>
      <c r="Q48" s="189" t="str">
        <f t="shared" si="7"/>
        <v/>
      </c>
      <c r="R48" s="188" t="str">
        <f>IF(ISERROR(MATCH($Q48,中女申込!$B$9:$B$308,0)),"",VLOOKUP(MATCH($Q48,中女申込!$B$9:$B$308,0),中女申込!$A$9:$F$308,3))</f>
        <v/>
      </c>
      <c r="S48" s="188" t="str">
        <f>IF(ISERROR(MATCH($Q48,中女申込!$B$9:$B$308,0)),"",VLOOKUP(MATCH($Q48,中女申込!$B$9:$B$308,0),中女申込!$A$9:$F$308,4))</f>
        <v/>
      </c>
      <c r="T48" s="188" t="str">
        <f>IF(ISERROR(MATCH($Q48,中女申込!$B$9:$B$308,0)),"",VLOOKUP(MATCH($Q48,中女申込!$B$9:$B$308,0),中女申込!$A$9:$F$308,5))</f>
        <v/>
      </c>
      <c r="U48" s="188" t="str">
        <f>IF(ISERROR(MATCH($Q48,中女申込!$B$9:$B$308,0)),"",VLOOKUP(MATCH($Q48,中女申込!$B$9:$B$308,0),中女申込!$A$9:$F$308,6))</f>
        <v/>
      </c>
      <c r="V48" s="189" t="str">
        <f>IF(Q48="","",V$44)</f>
        <v/>
      </c>
      <c r="W48" s="240"/>
    </row>
    <row r="49" spans="1:23">
      <c r="A49">
        <f t="shared" si="0"/>
        <v>40</v>
      </c>
      <c r="C49">
        <v>3</v>
      </c>
      <c r="D49" s="214"/>
      <c r="E49" s="210" t="str">
        <f>IF(ISERROR(MATCH(D49,中女申込!$B$9:$B$308,0)),"",VLOOKUP(MATCH(D49,中女申込!$B$9:$B$308,0),中女申込!$A$9:$F$308,3))</f>
        <v/>
      </c>
      <c r="F49" s="105" t="str">
        <f>IF(ISERROR(MATCH(D49,中女申込!$B$9:$B$308,0)),"",VLOOKUP(MATCH(D49,中女申込!$B$9:$B$308,0),中女申込!$A$9:$F$308,5))</f>
        <v/>
      </c>
      <c r="H49">
        <v>3</v>
      </c>
      <c r="I49" s="218"/>
      <c r="J49" s="210" t="str">
        <f>IF(ISERROR(MATCH(I49,中女申込!$B$9:$B$308,0)),"",VLOOKUP(MATCH(I49,中女申込!$B$9:$B$308,0),中女申込!$A$9:$F$308,3))</f>
        <v/>
      </c>
      <c r="K49" s="105" t="str">
        <f>IF(ISERROR(MATCH(I49,中女申込!$B$9:$B$308,0)),"",VLOOKUP(MATCH(I49,中女申込!$B$9:$B$308,0),中女申込!$A$9:$F$308,5))</f>
        <v/>
      </c>
      <c r="N49">
        <f t="shared" si="8"/>
        <v>36</v>
      </c>
      <c r="O49" s="229"/>
      <c r="P49" s="241">
        <v>6</v>
      </c>
      <c r="Q49" s="241" t="str">
        <f t="shared" si="7"/>
        <v/>
      </c>
      <c r="R49" s="242" t="str">
        <f>IF(ISERROR(MATCH($Q49,中女申込!$B$9:$B$308,0)),"",VLOOKUP(MATCH($Q49,中女申込!$B$9:$B$308,0),中女申込!$A$9:$F$308,3))</f>
        <v/>
      </c>
      <c r="S49" s="242" t="str">
        <f>IF(ISERROR(MATCH($Q49,中女申込!$B$9:$B$308,0)),"",VLOOKUP(MATCH($Q49,中女申込!$B$9:$B$308,0),中女申込!$A$9:$F$308,4))</f>
        <v/>
      </c>
      <c r="T49" s="242" t="str">
        <f>IF(ISERROR(MATCH($Q49,中女申込!$B$9:$B$308,0)),"",VLOOKUP(MATCH($Q49,中女申込!$B$9:$B$308,0),中女申込!$A$9:$F$308,5))</f>
        <v/>
      </c>
      <c r="U49" s="242" t="str">
        <f>IF(ISERROR(MATCH($Q49,中女申込!$B$9:$B$308,0)),"",VLOOKUP(MATCH($Q49,中女申込!$B$9:$B$308,0),中女申込!$A$9:$F$308,6))</f>
        <v/>
      </c>
      <c r="V49" s="241" t="str">
        <f>IF(Q49="","",V$44)</f>
        <v/>
      </c>
      <c r="W49" s="243"/>
    </row>
    <row r="50" spans="1:23">
      <c r="A50">
        <f t="shared" si="0"/>
        <v>41</v>
      </c>
      <c r="C50">
        <v>4</v>
      </c>
      <c r="D50" s="214"/>
      <c r="E50" s="210" t="str">
        <f>IF(ISERROR(MATCH(D50,中女申込!$B$9:$B$308,0)),"",VLOOKUP(MATCH(D50,中女申込!$B$9:$B$308,0),中女申込!$A$9:$F$308,3))</f>
        <v/>
      </c>
      <c r="F50" s="105" t="str">
        <f>IF(ISERROR(MATCH(D50,中女申込!$B$9:$B$308,0)),"",VLOOKUP(MATCH(D50,中女申込!$B$9:$B$308,0),中女申込!$A$9:$F$308,5))</f>
        <v/>
      </c>
      <c r="H50">
        <v>4</v>
      </c>
      <c r="I50" s="218"/>
      <c r="J50" s="210" t="str">
        <f>IF(ISERROR(MATCH(I50,中女申込!$B$9:$B$308,0)),"",VLOOKUP(MATCH(I50,中女申込!$B$9:$B$308,0),中女申込!$A$9:$F$308,3))</f>
        <v/>
      </c>
      <c r="K50" s="105" t="str">
        <f>IF(ISERROR(MATCH(I50,中女申込!$B$9:$B$308,0)),"",VLOOKUP(MATCH(I50,中女申込!$B$9:$B$308,0),中女申込!$A$9:$F$308,5))</f>
        <v/>
      </c>
      <c r="N50">
        <f t="shared" si="8"/>
        <v>37</v>
      </c>
      <c r="O50" s="194" t="s">
        <v>357</v>
      </c>
      <c r="P50" s="188">
        <v>1</v>
      </c>
      <c r="Q50" s="188" t="str">
        <f t="shared" ref="Q50:Q55" si="9">IF(D47="","",D47)</f>
        <v/>
      </c>
      <c r="R50" s="188" t="str">
        <f>IF(ISERROR(MATCH($Q50,中女申込!$B$9:$B$308,0)),"",VLOOKUP(MATCH($Q50,中女申込!$B$9:$B$308,0),中女申込!$A$9:$F$308,3))</f>
        <v/>
      </c>
      <c r="S50" s="188" t="str">
        <f>IF(ISERROR(MATCH($Q50,中女申込!$B$9:$B$308,0)),"",VLOOKUP(MATCH($Q50,中女申込!$B$9:$B$308,0),中女申込!$A$9:$F$308,4))</f>
        <v/>
      </c>
      <c r="T50" s="188" t="str">
        <f>IF(ISERROR(MATCH($Q50,中女申込!$B$9:$B$308,0)),"",VLOOKUP(MATCH($Q50,中女申込!$B$9:$B$308,0),中女申込!$A$9:$F$308,5))</f>
        <v/>
      </c>
      <c r="U50" s="188" t="str">
        <f>IF(ISERROR(MATCH($Q50,中女申込!$B$9:$B$308,0)),"",VLOOKUP(MATCH($Q50,中女申込!$B$9:$B$308,0),中女申込!$A$9:$F$308,6))</f>
        <v/>
      </c>
      <c r="V50" s="188" t="str">
        <f>IF(D43="","",D43)</f>
        <v/>
      </c>
      <c r="W50" s="240" t="str">
        <f>IF(C44="","",D44)</f>
        <v/>
      </c>
    </row>
    <row r="51" spans="1:23">
      <c r="A51">
        <f t="shared" si="0"/>
        <v>42</v>
      </c>
      <c r="C51">
        <v>5</v>
      </c>
      <c r="D51" s="218"/>
      <c r="E51" s="210" t="str">
        <f>IF(ISERROR(MATCH(D51,中女申込!$B$9:$B$308,0)),"",VLOOKUP(MATCH(D51,中女申込!$B$9:$B$308,0),中女申込!$A$9:$F$308,3))</f>
        <v/>
      </c>
      <c r="F51" s="105" t="str">
        <f>IF(ISERROR(MATCH(D51,中女申込!$B$9:$B$308,0)),"",VLOOKUP(MATCH(D51,中女申込!$B$9:$B$308,0),中女申込!$A$9:$F$308,5))</f>
        <v/>
      </c>
      <c r="H51">
        <v>5</v>
      </c>
      <c r="I51" s="218"/>
      <c r="J51" s="210" t="str">
        <f>IF(ISERROR(MATCH(I51,中女申込!$B$9:$B$308,0)),"",VLOOKUP(MATCH(I51,中女申込!$B$9:$B$308,0),中女申込!$A$9:$F$308,3))</f>
        <v/>
      </c>
      <c r="K51" s="105" t="str">
        <f>IF(ISERROR(MATCH(I51,中女申込!$B$9:$B$308,0)),"",VLOOKUP(MATCH(I51,中女申込!$B$9:$B$308,0),中女申込!$A$9:$F$308,5))</f>
        <v/>
      </c>
      <c r="N51">
        <f t="shared" si="8"/>
        <v>38</v>
      </c>
      <c r="O51" s="194"/>
      <c r="P51" s="189">
        <v>2</v>
      </c>
      <c r="Q51" s="189" t="str">
        <f t="shared" si="9"/>
        <v/>
      </c>
      <c r="R51" s="188" t="str">
        <f>IF(ISERROR(MATCH($Q51,中女申込!$B$9:$B$308,0)),"",VLOOKUP(MATCH($Q51,中女申込!$B$9:$B$308,0),中女申込!$A$9:$F$308,3))</f>
        <v/>
      </c>
      <c r="S51" s="188" t="str">
        <f>IF(ISERROR(MATCH($Q51,中女申込!$B$9:$B$308,0)),"",VLOOKUP(MATCH($Q51,中女申込!$B$9:$B$308,0),中女申込!$A$9:$F$308,4))</f>
        <v/>
      </c>
      <c r="T51" s="188" t="str">
        <f>IF(ISERROR(MATCH($Q51,中女申込!$B$9:$B$308,0)),"",VLOOKUP(MATCH($Q51,中女申込!$B$9:$B$308,0),中女申込!$A$9:$F$308,5))</f>
        <v/>
      </c>
      <c r="U51" s="188" t="str">
        <f>IF(ISERROR(MATCH($Q51,中女申込!$B$9:$B$308,0)),"",VLOOKUP(MATCH($Q51,中女申込!$B$9:$B$308,0),中女申込!$A$9:$F$308,6))</f>
        <v/>
      </c>
      <c r="V51" s="189" t="str">
        <f>IF(Q51="","",V$50)</f>
        <v/>
      </c>
      <c r="W51" s="240"/>
    </row>
    <row r="52" spans="1:23">
      <c r="A52">
        <f t="shared" si="0"/>
        <v>43</v>
      </c>
      <c r="C52">
        <v>6</v>
      </c>
      <c r="D52" s="215"/>
      <c r="E52" s="210" t="str">
        <f>IF(ISERROR(MATCH(D52,中女申込!$B$9:$B$308,0)),"",VLOOKUP(MATCH(D52,中女申込!$B$9:$B$308,0),中女申込!$A$9:$F$308,3))</f>
        <v/>
      </c>
      <c r="F52" s="105" t="str">
        <f>IF(ISERROR(MATCH(D52,中女申込!$B$9:$B$308,0)),"",VLOOKUP(MATCH(D52,中女申込!$B$9:$B$308,0),中女申込!$A$9:$F$308,5))</f>
        <v/>
      </c>
      <c r="H52">
        <v>6</v>
      </c>
      <c r="I52" s="215"/>
      <c r="J52" s="210" t="str">
        <f>IF(ISERROR(MATCH(I52,中女申込!$B$9:$B$308,0)),"",VLOOKUP(MATCH(I52,中女申込!$B$9:$B$308,0),中女申込!$A$9:$F$308,3))</f>
        <v/>
      </c>
      <c r="K52" s="105" t="str">
        <f>IF(ISERROR(MATCH(I52,中女申込!$B$9:$B$308,0)),"",VLOOKUP(MATCH(I52,中女申込!$B$9:$B$308,0),中女申込!$A$9:$F$308,5))</f>
        <v/>
      </c>
      <c r="N52">
        <f t="shared" si="8"/>
        <v>39</v>
      </c>
      <c r="O52" s="194"/>
      <c r="P52" s="189">
        <v>3</v>
      </c>
      <c r="Q52" s="189" t="str">
        <f t="shared" si="9"/>
        <v/>
      </c>
      <c r="R52" s="188" t="str">
        <f>IF(ISERROR(MATCH($Q52,中女申込!$B$9:$B$308,0)),"",VLOOKUP(MATCH($Q52,中女申込!$B$9:$B$308,0),中女申込!$A$9:$F$308,3))</f>
        <v/>
      </c>
      <c r="S52" s="188" t="str">
        <f>IF(ISERROR(MATCH($Q52,中女申込!$B$9:$B$308,0)),"",VLOOKUP(MATCH($Q52,中女申込!$B$9:$B$308,0),中女申込!$A$9:$F$308,4))</f>
        <v/>
      </c>
      <c r="T52" s="188" t="str">
        <f>IF(ISERROR(MATCH($Q52,中女申込!$B$9:$B$308,0)),"",VLOOKUP(MATCH($Q52,中女申込!$B$9:$B$308,0),中女申込!$A$9:$F$308,5))</f>
        <v/>
      </c>
      <c r="U52" s="188" t="str">
        <f>IF(ISERROR(MATCH($Q52,中女申込!$B$9:$B$308,0)),"",VLOOKUP(MATCH($Q52,中女申込!$B$9:$B$308,0),中女申込!$A$9:$F$308,6))</f>
        <v/>
      </c>
      <c r="V52" s="189" t="str">
        <f>IF(Q52="","",V$50)</f>
        <v/>
      </c>
      <c r="W52" s="240"/>
    </row>
    <row r="53" spans="1:23">
      <c r="A53">
        <f t="shared" si="0"/>
        <v>44</v>
      </c>
      <c r="N53">
        <f t="shared" si="8"/>
        <v>40</v>
      </c>
      <c r="O53" s="194"/>
      <c r="P53" s="189">
        <v>4</v>
      </c>
      <c r="Q53" s="189" t="str">
        <f t="shared" si="9"/>
        <v/>
      </c>
      <c r="R53" s="188" t="str">
        <f>IF(ISERROR(MATCH($Q53,中女申込!$B$9:$B$308,0)),"",VLOOKUP(MATCH($Q53,中女申込!$B$9:$B$308,0),中女申込!$A$9:$F$308,3))</f>
        <v/>
      </c>
      <c r="S53" s="188" t="str">
        <f>IF(ISERROR(MATCH($Q53,中女申込!$B$9:$B$308,0)),"",VLOOKUP(MATCH($Q53,中女申込!$B$9:$B$308,0),中女申込!$A$9:$F$308,4))</f>
        <v/>
      </c>
      <c r="T53" s="188" t="str">
        <f>IF(ISERROR(MATCH($Q53,中女申込!$B$9:$B$308,0)),"",VLOOKUP(MATCH($Q53,中女申込!$B$9:$B$308,0),中女申込!$A$9:$F$308,5))</f>
        <v/>
      </c>
      <c r="U53" s="188" t="str">
        <f>IF(ISERROR(MATCH($Q53,中女申込!$B$9:$B$308,0)),"",VLOOKUP(MATCH($Q53,中女申込!$B$9:$B$308,0),中女申込!$A$9:$F$308,6))</f>
        <v/>
      </c>
      <c r="V53" s="189" t="str">
        <f>IF(Q53="","",V$50)</f>
        <v/>
      </c>
      <c r="W53" s="240"/>
    </row>
    <row r="54" spans="1:23" ht="14.25">
      <c r="A54">
        <f t="shared" si="0"/>
        <v>45</v>
      </c>
      <c r="B54" s="252">
        <f>G43+1</f>
        <v>9</v>
      </c>
      <c r="C54" s="103"/>
      <c r="D54" s="211"/>
      <c r="E54" s="208" t="s">
        <v>93</v>
      </c>
      <c r="F54" s="108"/>
      <c r="G54" s="253">
        <f>B54+1</f>
        <v>10</v>
      </c>
      <c r="H54" s="103"/>
      <c r="I54" s="211"/>
      <c r="J54" s="208" t="s">
        <v>93</v>
      </c>
      <c r="K54" s="108"/>
      <c r="N54">
        <f t="shared" si="8"/>
        <v>41</v>
      </c>
      <c r="O54" s="194"/>
      <c r="P54" s="189">
        <v>5</v>
      </c>
      <c r="Q54" s="189" t="str">
        <f t="shared" si="9"/>
        <v/>
      </c>
      <c r="R54" s="188" t="str">
        <f>IF(ISERROR(MATCH($Q54,中女申込!$B$9:$B$308,0)),"",VLOOKUP(MATCH($Q54,中女申込!$B$9:$B$308,0),中女申込!$A$9:$F$308,3))</f>
        <v/>
      </c>
      <c r="S54" s="188" t="str">
        <f>IF(ISERROR(MATCH($Q54,中女申込!$B$9:$B$308,0)),"",VLOOKUP(MATCH($Q54,中女申込!$B$9:$B$308,0),中女申込!$A$9:$F$308,4))</f>
        <v/>
      </c>
      <c r="T54" s="188" t="str">
        <f>IF(ISERROR(MATCH($Q54,中女申込!$B$9:$B$308,0)),"",VLOOKUP(MATCH($Q54,中女申込!$B$9:$B$308,0),中女申込!$A$9:$F$308,5))</f>
        <v/>
      </c>
      <c r="U54" s="188" t="str">
        <f>IF(ISERROR(MATCH($Q54,中女申込!$B$9:$B$308,0)),"",VLOOKUP(MATCH($Q54,中女申込!$B$9:$B$308,0),中女申込!$A$9:$F$308,6))</f>
        <v/>
      </c>
      <c r="V54" s="189" t="str">
        <f>IF(Q54="","",V$50)</f>
        <v/>
      </c>
      <c r="W54" s="240"/>
    </row>
    <row r="55" spans="1:23">
      <c r="A55">
        <f t="shared" si="0"/>
        <v>46</v>
      </c>
      <c r="D55" s="212"/>
      <c r="E55" s="209" t="s">
        <v>94</v>
      </c>
      <c r="F55" s="108"/>
      <c r="I55" s="212"/>
      <c r="J55" s="209" t="s">
        <v>94</v>
      </c>
      <c r="K55" s="108"/>
      <c r="N55">
        <f t="shared" si="8"/>
        <v>42</v>
      </c>
      <c r="O55" s="194"/>
      <c r="P55" s="191">
        <v>6</v>
      </c>
      <c r="Q55" s="191" t="str">
        <f t="shared" si="9"/>
        <v/>
      </c>
      <c r="R55" s="190" t="str">
        <f>IF(ISERROR(MATCH($Q55,中女申込!$B$9:$B$308,0)),"",VLOOKUP(MATCH($Q55,中女申込!$B$9:$B$308,0),中女申込!$A$9:$F$308,3))</f>
        <v/>
      </c>
      <c r="S55" s="190" t="str">
        <f>IF(ISERROR(MATCH($Q55,中女申込!$B$9:$B$308,0)),"",VLOOKUP(MATCH($Q55,中女申込!$B$9:$B$308,0),中女申込!$A$9:$F$308,4))</f>
        <v/>
      </c>
      <c r="T55" s="190" t="str">
        <f>IF(ISERROR(MATCH($Q55,中女申込!$B$9:$B$308,0)),"",VLOOKUP(MATCH($Q55,中女申込!$B$9:$B$308,0),中女申込!$A$9:$F$308,5))</f>
        <v/>
      </c>
      <c r="U55" s="190" t="str">
        <f>IF(ISERROR(MATCH($Q55,中女申込!$B$9:$B$308,0)),"",VLOOKUP(MATCH($Q55,中女申込!$B$9:$B$308,0),中女申込!$A$9:$F$308,6))</f>
        <v/>
      </c>
      <c r="V55" s="191" t="str">
        <f>IF(Q55="","",V$50)</f>
        <v/>
      </c>
      <c r="W55" s="240"/>
    </row>
    <row r="56" spans="1:23">
      <c r="A56">
        <f t="shared" si="0"/>
        <v>47</v>
      </c>
      <c r="D56" s="234" t="s">
        <v>355</v>
      </c>
      <c r="E56" s="318" t="str">
        <f>IF(D58="","",VLOOKUP(MATCH(D58,中女申込!$B$9:$B$308,0),中女申込!$A$9:$F$308,6)&amp;D54)</f>
        <v/>
      </c>
      <c r="F56" s="319"/>
      <c r="I56" s="234" t="s">
        <v>355</v>
      </c>
      <c r="J56" s="318" t="str">
        <f>IF(I58="","",VLOOKUP(MATCH(I58,中女申込!$B$9:$B$308,0),中女申込!$A$9:$F$308,6)&amp;I54)</f>
        <v/>
      </c>
      <c r="K56" s="319"/>
      <c r="N56">
        <f t="shared" si="8"/>
        <v>43</v>
      </c>
      <c r="O56" s="227" t="s">
        <v>358</v>
      </c>
      <c r="P56" s="187">
        <v>1</v>
      </c>
      <c r="Q56" s="187" t="str">
        <f t="shared" ref="Q56:Q61" si="10">IF(I47="","",I47)</f>
        <v/>
      </c>
      <c r="R56" s="187" t="str">
        <f>IF(ISERROR(MATCH($Q56,中女申込!$B$9:$B$308,0)),"",VLOOKUP(MATCH($Q56,中女申込!$B$9:$B$308,0),中女申込!$A$9:$F$308,3))</f>
        <v/>
      </c>
      <c r="S56" s="187" t="str">
        <f>IF(ISERROR(MATCH($Q56,中女申込!$B$9:$B$308,0)),"",VLOOKUP(MATCH($Q56,中女申込!$B$9:$B$308,0),中女申込!$A$9:$F$308,4))</f>
        <v/>
      </c>
      <c r="T56" s="187" t="str">
        <f>IF(ISERROR(MATCH($Q56,中女申込!$B$9:$B$308,0)),"",VLOOKUP(MATCH($Q56,中女申込!$B$9:$B$308,0),中女申込!$A$9:$F$308,5))</f>
        <v/>
      </c>
      <c r="U56" s="187" t="str">
        <f>IF(ISERROR(MATCH($Q56,中女申込!$B$9:$B$308,0)),"",VLOOKUP(MATCH($Q56,中女申込!$B$9:$B$308,0),中女申込!$A$9:$F$308,6))</f>
        <v/>
      </c>
      <c r="V56" s="187" t="str">
        <f>IF(I43="","",I43)</f>
        <v/>
      </c>
      <c r="W56" s="239" t="str">
        <f>IF(I44="","",I44)</f>
        <v/>
      </c>
    </row>
    <row r="57" spans="1:23">
      <c r="A57">
        <f t="shared" si="0"/>
        <v>48</v>
      </c>
      <c r="D57" s="233" t="s">
        <v>383</v>
      </c>
      <c r="E57" s="232" t="s">
        <v>95</v>
      </c>
      <c r="F57" s="231" t="s">
        <v>29</v>
      </c>
      <c r="I57" s="233" t="s">
        <v>383</v>
      </c>
      <c r="J57" s="232" t="s">
        <v>95</v>
      </c>
      <c r="K57" s="231" t="s">
        <v>29</v>
      </c>
      <c r="N57">
        <f t="shared" si="8"/>
        <v>44</v>
      </c>
      <c r="O57" s="194"/>
      <c r="P57" s="189">
        <v>2</v>
      </c>
      <c r="Q57" s="189" t="str">
        <f t="shared" si="10"/>
        <v/>
      </c>
      <c r="R57" s="188" t="str">
        <f>IF(ISERROR(MATCH($Q57,中女申込!$B$9:$B$308,0)),"",VLOOKUP(MATCH($Q57,中女申込!$B$9:$B$308,0),中女申込!$A$9:$F$308,3))</f>
        <v/>
      </c>
      <c r="S57" s="188" t="str">
        <f>IF(ISERROR(MATCH($Q57,中女申込!$B$9:$B$308,0)),"",VLOOKUP(MATCH($Q57,中女申込!$B$9:$B$308,0),中女申込!$A$9:$F$308,4))</f>
        <v/>
      </c>
      <c r="T57" s="188" t="str">
        <f>IF(ISERROR(MATCH($Q57,中女申込!$B$9:$B$308,0)),"",VLOOKUP(MATCH($Q57,中女申込!$B$9:$B$308,0),中女申込!$A$9:$F$308,5))</f>
        <v/>
      </c>
      <c r="U57" s="188" t="str">
        <f>IF(ISERROR(MATCH($Q57,中女申込!$B$9:$B$308,0)),"",VLOOKUP(MATCH($Q57,中女申込!$B$9:$B$308,0),中女申込!$A$9:$F$308,6))</f>
        <v/>
      </c>
      <c r="V57" s="189" t="str">
        <f>IF(Q57="","",V$56)</f>
        <v/>
      </c>
      <c r="W57" s="240"/>
    </row>
    <row r="58" spans="1:23">
      <c r="A58">
        <f t="shared" si="0"/>
        <v>49</v>
      </c>
      <c r="C58">
        <v>1</v>
      </c>
      <c r="D58" s="213"/>
      <c r="E58" s="210" t="str">
        <f>IF(ISERROR(MATCH(D58,中女申込!$B$9:$B$308,0)),"",VLOOKUP(MATCH(D58,中女申込!$B$9:$B$308,0),中女申込!$A$9:$F$308,3))</f>
        <v/>
      </c>
      <c r="F58" s="105" t="str">
        <f>IF(ISERROR(MATCH(D58,中女申込!$B$9:$B$308,0)),"",VLOOKUP(MATCH(D58,中女申込!$B$9:$B$308,0),中女申込!$A$9:$F$308,5))</f>
        <v/>
      </c>
      <c r="H58">
        <v>1</v>
      </c>
      <c r="I58" s="213"/>
      <c r="J58" s="210" t="str">
        <f>IF(ISERROR(MATCH(I58,中女申込!$B$9:$B$308,0)),"",VLOOKUP(MATCH(I58,中女申込!$B$9:$B$308,0),中女申込!$A$9:$F$308,3))</f>
        <v/>
      </c>
      <c r="K58" s="105" t="str">
        <f>IF(ISERROR(MATCH(I58,中女申込!$B$9:$B$308,0)),"",VLOOKUP(MATCH(I58,中女申込!$B$9:$B$308,0),中女申込!$A$9:$F$308,5))</f>
        <v/>
      </c>
      <c r="N58">
        <f t="shared" si="8"/>
        <v>45</v>
      </c>
      <c r="O58" s="194"/>
      <c r="P58" s="189">
        <v>3</v>
      </c>
      <c r="Q58" s="189" t="str">
        <f t="shared" si="10"/>
        <v/>
      </c>
      <c r="R58" s="188" t="str">
        <f>IF(ISERROR(MATCH($Q58,中女申込!$B$9:$B$308,0)),"",VLOOKUP(MATCH($Q58,中女申込!$B$9:$B$308,0),中女申込!$A$9:$F$308,3))</f>
        <v/>
      </c>
      <c r="S58" s="188" t="str">
        <f>IF(ISERROR(MATCH($Q58,中女申込!$B$9:$B$308,0)),"",VLOOKUP(MATCH($Q58,中女申込!$B$9:$B$308,0),中女申込!$A$9:$F$308,4))</f>
        <v/>
      </c>
      <c r="T58" s="188" t="str">
        <f>IF(ISERROR(MATCH($Q58,中女申込!$B$9:$B$308,0)),"",VLOOKUP(MATCH($Q58,中女申込!$B$9:$B$308,0),中女申込!$A$9:$F$308,5))</f>
        <v/>
      </c>
      <c r="U58" s="188" t="str">
        <f>IF(ISERROR(MATCH($Q58,中女申込!$B$9:$B$308,0)),"",VLOOKUP(MATCH($Q58,中女申込!$B$9:$B$308,0),中女申込!$A$9:$F$308,6))</f>
        <v/>
      </c>
      <c r="V58" s="189" t="str">
        <f>IF(Q58="","",V$56)</f>
        <v/>
      </c>
      <c r="W58" s="240"/>
    </row>
    <row r="59" spans="1:23">
      <c r="A59">
        <f t="shared" si="0"/>
        <v>50</v>
      </c>
      <c r="C59">
        <v>2</v>
      </c>
      <c r="D59" s="214"/>
      <c r="E59" s="210" t="str">
        <f>IF(ISERROR(MATCH(D59,中女申込!$B$9:$B$308,0)),"",VLOOKUP(MATCH(D59,中女申込!$B$9:$B$308,0),中女申込!$A$9:$F$308,3))</f>
        <v/>
      </c>
      <c r="F59" s="105" t="str">
        <f>IF(ISERROR(MATCH(D59,中女申込!$B$9:$B$308,0)),"",VLOOKUP(MATCH(D59,中女申込!$B$9:$B$308,0),中女申込!$A$9:$F$308,5))</f>
        <v/>
      </c>
      <c r="H59">
        <v>2</v>
      </c>
      <c r="I59" s="218"/>
      <c r="J59" s="210" t="str">
        <f>IF(ISERROR(MATCH(I59,中女申込!$B$9:$B$308,0)),"",VLOOKUP(MATCH(I59,中女申込!$B$9:$B$308,0),中女申込!$A$9:$F$308,3))</f>
        <v/>
      </c>
      <c r="K59" s="105" t="str">
        <f>IF(ISERROR(MATCH(I59,中女申込!$B$9:$B$308,0)),"",VLOOKUP(MATCH(I59,中女申込!$B$9:$B$308,0),中女申込!$A$9:$F$308,5))</f>
        <v/>
      </c>
      <c r="N59">
        <f t="shared" si="8"/>
        <v>46</v>
      </c>
      <c r="O59" s="194"/>
      <c r="P59" s="189">
        <v>4</v>
      </c>
      <c r="Q59" s="189" t="str">
        <f t="shared" si="10"/>
        <v/>
      </c>
      <c r="R59" s="188" t="str">
        <f>IF(ISERROR(MATCH($Q59,中女申込!$B$9:$B$308,0)),"",VLOOKUP(MATCH($Q59,中女申込!$B$9:$B$308,0),中女申込!$A$9:$F$308,3))</f>
        <v/>
      </c>
      <c r="S59" s="188" t="str">
        <f>IF(ISERROR(MATCH($Q59,中女申込!$B$9:$B$308,0)),"",VLOOKUP(MATCH($Q59,中女申込!$B$9:$B$308,0),中女申込!$A$9:$F$308,4))</f>
        <v/>
      </c>
      <c r="T59" s="188" t="str">
        <f>IF(ISERROR(MATCH($Q59,中女申込!$B$9:$B$308,0)),"",VLOOKUP(MATCH($Q59,中女申込!$B$9:$B$308,0),中女申込!$A$9:$F$308,5))</f>
        <v/>
      </c>
      <c r="U59" s="188" t="str">
        <f>IF(ISERROR(MATCH($Q59,中女申込!$B$9:$B$308,0)),"",VLOOKUP(MATCH($Q59,中女申込!$B$9:$B$308,0),中女申込!$A$9:$F$308,6))</f>
        <v/>
      </c>
      <c r="V59" s="189" t="str">
        <f>IF(Q59="","",V$56)</f>
        <v/>
      </c>
      <c r="W59" s="240"/>
    </row>
    <row r="60" spans="1:23">
      <c r="A60">
        <f t="shared" si="0"/>
        <v>51</v>
      </c>
      <c r="C60">
        <v>3</v>
      </c>
      <c r="D60" s="214"/>
      <c r="E60" s="210" t="str">
        <f>IF(ISERROR(MATCH(D60,中女申込!$B$9:$B$308,0)),"",VLOOKUP(MATCH(D60,中女申込!$B$9:$B$308,0),中女申込!$A$9:$F$308,3))</f>
        <v/>
      </c>
      <c r="F60" s="105" t="str">
        <f>IF(ISERROR(MATCH(D60,中女申込!$B$9:$B$308,0)),"",VLOOKUP(MATCH(D60,中女申込!$B$9:$B$308,0),中女申込!$A$9:$F$308,5))</f>
        <v/>
      </c>
      <c r="H60">
        <v>3</v>
      </c>
      <c r="I60" s="218"/>
      <c r="J60" s="210" t="str">
        <f>IF(ISERROR(MATCH(I60,中女申込!$B$9:$B$308,0)),"",VLOOKUP(MATCH(I60,中女申込!$B$9:$B$308,0),中女申込!$A$9:$F$308,3))</f>
        <v/>
      </c>
      <c r="K60" s="105" t="str">
        <f>IF(ISERROR(MATCH(I60,中女申込!$B$9:$B$308,0)),"",VLOOKUP(MATCH(I60,中女申込!$B$9:$B$308,0),中女申込!$A$9:$F$308,5))</f>
        <v/>
      </c>
      <c r="N60">
        <f t="shared" si="8"/>
        <v>47</v>
      </c>
      <c r="O60" s="194"/>
      <c r="P60" s="189">
        <v>5</v>
      </c>
      <c r="Q60" s="189" t="str">
        <f t="shared" si="10"/>
        <v/>
      </c>
      <c r="R60" s="188" t="str">
        <f>IF(ISERROR(MATCH($Q60,中女申込!$B$9:$B$308,0)),"",VLOOKUP(MATCH($Q60,中女申込!$B$9:$B$308,0),中女申込!$A$9:$F$308,3))</f>
        <v/>
      </c>
      <c r="S60" s="188" t="str">
        <f>IF(ISERROR(MATCH($Q60,中女申込!$B$9:$B$308,0)),"",VLOOKUP(MATCH($Q60,中女申込!$B$9:$B$308,0),中女申込!$A$9:$F$308,4))</f>
        <v/>
      </c>
      <c r="T60" s="188" t="str">
        <f>IF(ISERROR(MATCH($Q60,中女申込!$B$9:$B$308,0)),"",VLOOKUP(MATCH($Q60,中女申込!$B$9:$B$308,0),中女申込!$A$9:$F$308,5))</f>
        <v/>
      </c>
      <c r="U60" s="188" t="str">
        <f>IF(ISERROR(MATCH($Q60,中女申込!$B$9:$B$308,0)),"",VLOOKUP(MATCH($Q60,中女申込!$B$9:$B$308,0),中女申込!$A$9:$F$308,6))</f>
        <v/>
      </c>
      <c r="V60" s="189" t="str">
        <f>IF(Q60="","",V$56)</f>
        <v/>
      </c>
      <c r="W60" s="240"/>
    </row>
    <row r="61" spans="1:23">
      <c r="A61">
        <f t="shared" si="0"/>
        <v>52</v>
      </c>
      <c r="C61">
        <v>4</v>
      </c>
      <c r="D61" s="214"/>
      <c r="E61" s="210" t="str">
        <f>IF(ISERROR(MATCH(D61,中女申込!$B$9:$B$308,0)),"",VLOOKUP(MATCH(D61,中女申込!$B$9:$B$308,0),中女申込!$A$9:$F$308,3))</f>
        <v/>
      </c>
      <c r="F61" s="105" t="str">
        <f>IF(ISERROR(MATCH(D61,中女申込!$B$9:$B$308,0)),"",VLOOKUP(MATCH(D61,中女申込!$B$9:$B$308,0),中女申込!$A$9:$F$308,5))</f>
        <v/>
      </c>
      <c r="H61">
        <v>4</v>
      </c>
      <c r="I61" s="218"/>
      <c r="J61" s="210" t="str">
        <f>IF(ISERROR(MATCH(I61,中女申込!$B$9:$B$308,0)),"",VLOOKUP(MATCH(I61,中女申込!$B$9:$B$308,0),中女申込!$A$9:$F$308,3))</f>
        <v/>
      </c>
      <c r="K61" s="105" t="str">
        <f>IF(ISERROR(MATCH(I61,中女申込!$B$9:$B$308,0)),"",VLOOKUP(MATCH(I61,中女申込!$B$9:$B$308,0),中女申込!$A$9:$F$308,5))</f>
        <v/>
      </c>
      <c r="N61">
        <f t="shared" si="8"/>
        <v>48</v>
      </c>
      <c r="O61" s="229"/>
      <c r="P61" s="241">
        <v>6</v>
      </c>
      <c r="Q61" s="241" t="str">
        <f t="shared" si="10"/>
        <v/>
      </c>
      <c r="R61" s="242" t="str">
        <f>IF(ISERROR(MATCH($Q61,中女申込!$B$9:$B$308,0)),"",VLOOKUP(MATCH($Q61,中女申込!$B$9:$B$308,0),中女申込!$A$9:$F$308,3))</f>
        <v/>
      </c>
      <c r="S61" s="242" t="str">
        <f>IF(ISERROR(MATCH($Q61,中女申込!$B$9:$B$308,0)),"",VLOOKUP(MATCH($Q61,中女申込!$B$9:$B$308,0),中女申込!$A$9:$F$308,4))</f>
        <v/>
      </c>
      <c r="T61" s="242" t="str">
        <f>IF(ISERROR(MATCH($Q61,中女申込!$B$9:$B$308,0)),"",VLOOKUP(MATCH($Q61,中女申込!$B$9:$B$308,0),中女申込!$A$9:$F$308,5))</f>
        <v/>
      </c>
      <c r="U61" s="242" t="str">
        <f>IF(ISERROR(MATCH($Q61,中女申込!$B$9:$B$308,0)),"",VLOOKUP(MATCH($Q61,中女申込!$B$9:$B$308,0),中女申込!$A$9:$F$308,6))</f>
        <v/>
      </c>
      <c r="V61" s="241" t="str">
        <f>IF(Q61="","",V$56)</f>
        <v/>
      </c>
      <c r="W61" s="243"/>
    </row>
    <row r="62" spans="1:23">
      <c r="A62">
        <f t="shared" si="0"/>
        <v>53</v>
      </c>
      <c r="C62">
        <v>5</v>
      </c>
      <c r="D62" s="218"/>
      <c r="E62" s="210" t="str">
        <f>IF(ISERROR(MATCH(D62,中女申込!$B$9:$B$308,0)),"",VLOOKUP(MATCH(D62,中女申込!$B$9:$B$308,0),中女申込!$A$9:$F$308,3))</f>
        <v/>
      </c>
      <c r="F62" s="105" t="str">
        <f>IF(ISERROR(MATCH(D62,中女申込!$B$9:$B$308,0)),"",VLOOKUP(MATCH(D62,中女申込!$B$9:$B$308,0),中女申込!$A$9:$F$308,5))</f>
        <v/>
      </c>
      <c r="H62">
        <v>5</v>
      </c>
      <c r="I62" s="218"/>
      <c r="J62" s="210" t="str">
        <f>IF(ISERROR(MATCH(I62,中女申込!$B$9:$B$308,0)),"",VLOOKUP(MATCH(I62,中女申込!$B$9:$B$308,0),中女申込!$A$9:$F$308,3))</f>
        <v/>
      </c>
      <c r="K62" s="105" t="str">
        <f>IF(ISERROR(MATCH(I62,中女申込!$B$9:$B$308,0)),"",VLOOKUP(MATCH(I62,中女申込!$B$9:$B$308,0),中女申込!$A$9:$F$308,5))</f>
        <v/>
      </c>
      <c r="N62">
        <f t="shared" si="8"/>
        <v>49</v>
      </c>
      <c r="O62" s="194" t="s">
        <v>359</v>
      </c>
      <c r="P62" s="188">
        <v>1</v>
      </c>
      <c r="Q62" s="188" t="str">
        <f t="shared" ref="Q62:Q67" si="11">IF(D58="","",D58)</f>
        <v/>
      </c>
      <c r="R62" s="188" t="str">
        <f>IF(ISERROR(MATCH($Q62,中女申込!$B$9:$B$308,0)),"",VLOOKUP(MATCH($Q62,中女申込!$B$9:$B$308,0),中女申込!$A$9:$F$308,3))</f>
        <v/>
      </c>
      <c r="S62" s="188" t="str">
        <f>IF(ISERROR(MATCH($Q62,中女申込!$B$9:$B$308,0)),"",VLOOKUP(MATCH($Q62,中女申込!$B$9:$B$308,0),中女申込!$A$9:$F$308,4))</f>
        <v/>
      </c>
      <c r="T62" s="188" t="str">
        <f>IF(ISERROR(MATCH($Q62,中女申込!$B$9:$B$308,0)),"",VLOOKUP(MATCH($Q62,中女申込!$B$9:$B$308,0),中女申込!$A$9:$F$308,5))</f>
        <v/>
      </c>
      <c r="U62" s="188" t="str">
        <f>IF(ISERROR(MATCH($Q62,中女申込!$B$9:$B$308,0)),"",VLOOKUP(MATCH($Q62,中女申込!$B$9:$B$308,0),中女申込!$A$9:$F$308,6))</f>
        <v/>
      </c>
      <c r="V62" s="188" t="str">
        <f>IF(D54="","",D54)</f>
        <v/>
      </c>
      <c r="W62" s="240" t="str">
        <f>IF(D55="","",D55)</f>
        <v/>
      </c>
    </row>
    <row r="63" spans="1:23">
      <c r="A63">
        <f t="shared" si="0"/>
        <v>54</v>
      </c>
      <c r="C63">
        <v>6</v>
      </c>
      <c r="D63" s="215"/>
      <c r="E63" s="210" t="str">
        <f>IF(ISERROR(MATCH(D63,中女申込!$B$9:$B$308,0)),"",VLOOKUP(MATCH(D63,中女申込!$B$9:$B$308,0),中女申込!$A$9:$F$308,3))</f>
        <v/>
      </c>
      <c r="F63" s="105" t="str">
        <f>IF(ISERROR(MATCH(D63,中女申込!$B$9:$B$308,0)),"",VLOOKUP(MATCH(D63,中女申込!$B$9:$B$308,0),中女申込!$A$9:$F$308,5))</f>
        <v/>
      </c>
      <c r="H63">
        <v>6</v>
      </c>
      <c r="I63" s="215"/>
      <c r="J63" s="210" t="str">
        <f>IF(ISERROR(MATCH(I63,中女申込!$B$9:$B$308,0)),"",VLOOKUP(MATCH(I63,中女申込!$B$9:$B$308,0),中女申込!$A$9:$F$308,3))</f>
        <v/>
      </c>
      <c r="K63" s="105" t="str">
        <f>IF(ISERROR(MATCH(I63,中女申込!$B$9:$B$308,0)),"",VLOOKUP(MATCH(I63,中女申込!$B$9:$B$308,0),中女申込!$A$9:$F$308,5))</f>
        <v/>
      </c>
      <c r="N63">
        <f t="shared" si="8"/>
        <v>50</v>
      </c>
      <c r="O63" s="194"/>
      <c r="P63" s="189">
        <v>2</v>
      </c>
      <c r="Q63" s="189" t="str">
        <f t="shared" si="11"/>
        <v/>
      </c>
      <c r="R63" s="188" t="str">
        <f>IF(ISERROR(MATCH($Q63,中女申込!$B$9:$B$308,0)),"",VLOOKUP(MATCH($Q63,中女申込!$B$9:$B$308,0),中女申込!$A$9:$F$308,3))</f>
        <v/>
      </c>
      <c r="S63" s="188" t="str">
        <f>IF(ISERROR(MATCH($Q63,中女申込!$B$9:$B$308,0)),"",VLOOKUP(MATCH($Q63,中女申込!$B$9:$B$308,0),中女申込!$A$9:$F$308,4))</f>
        <v/>
      </c>
      <c r="T63" s="188" t="str">
        <f>IF(ISERROR(MATCH($Q63,中女申込!$B$9:$B$308,0)),"",VLOOKUP(MATCH($Q63,中女申込!$B$9:$B$308,0),中女申込!$A$9:$F$308,5))</f>
        <v/>
      </c>
      <c r="U63" s="188" t="str">
        <f>IF(ISERROR(MATCH($Q63,中女申込!$B$9:$B$308,0)),"",VLOOKUP(MATCH($Q63,中女申込!$B$9:$B$308,0),中女申込!$A$9:$F$308,6))</f>
        <v/>
      </c>
      <c r="V63" s="189" t="str">
        <f>IF(Q63="","",V$62)</f>
        <v/>
      </c>
      <c r="W63" s="240"/>
    </row>
    <row r="64" spans="1:23">
      <c r="A64">
        <f t="shared" si="0"/>
        <v>55</v>
      </c>
      <c r="N64">
        <f t="shared" si="8"/>
        <v>51</v>
      </c>
      <c r="O64" s="194"/>
      <c r="P64" s="189">
        <v>3</v>
      </c>
      <c r="Q64" s="189" t="str">
        <f t="shared" si="11"/>
        <v/>
      </c>
      <c r="R64" s="188" t="str">
        <f>IF(ISERROR(MATCH($Q64,中女申込!$B$9:$B$308,0)),"",VLOOKUP(MATCH($Q64,中女申込!$B$9:$B$308,0),中女申込!$A$9:$F$308,3))</f>
        <v/>
      </c>
      <c r="S64" s="188" t="str">
        <f>IF(ISERROR(MATCH($Q64,中女申込!$B$9:$B$308,0)),"",VLOOKUP(MATCH($Q64,中女申込!$B$9:$B$308,0),中女申込!$A$9:$F$308,4))</f>
        <v/>
      </c>
      <c r="T64" s="188" t="str">
        <f>IF(ISERROR(MATCH($Q64,中女申込!$B$9:$B$308,0)),"",VLOOKUP(MATCH($Q64,中女申込!$B$9:$B$308,0),中女申込!$A$9:$F$308,5))</f>
        <v/>
      </c>
      <c r="U64" s="188" t="str">
        <f>IF(ISERROR(MATCH($Q64,中女申込!$B$9:$B$308,0)),"",VLOOKUP(MATCH($Q64,中女申込!$B$9:$B$308,0),中女申込!$A$9:$F$308,6))</f>
        <v/>
      </c>
      <c r="V64" s="189" t="str">
        <f>IF(Q64="","",V$62)</f>
        <v/>
      </c>
      <c r="W64" s="240"/>
    </row>
    <row r="65" spans="1:23" ht="14.25">
      <c r="A65">
        <f t="shared" si="0"/>
        <v>56</v>
      </c>
      <c r="B65" s="260"/>
      <c r="G65" s="260"/>
      <c r="N65">
        <f t="shared" si="8"/>
        <v>52</v>
      </c>
      <c r="O65" s="194"/>
      <c r="P65" s="189">
        <v>4</v>
      </c>
      <c r="Q65" s="189" t="str">
        <f t="shared" si="11"/>
        <v/>
      </c>
      <c r="R65" s="188" t="str">
        <f>IF(ISERROR(MATCH($Q65,中女申込!$B$9:$B$308,0)),"",VLOOKUP(MATCH($Q65,中女申込!$B$9:$B$308,0),中女申込!$A$9:$F$308,3))</f>
        <v/>
      </c>
      <c r="S65" s="188" t="str">
        <f>IF(ISERROR(MATCH($Q65,中女申込!$B$9:$B$308,0)),"",VLOOKUP(MATCH($Q65,中女申込!$B$9:$B$308,0),中女申込!$A$9:$F$308,4))</f>
        <v/>
      </c>
      <c r="T65" s="188" t="str">
        <f>IF(ISERROR(MATCH($Q65,中女申込!$B$9:$B$308,0)),"",VLOOKUP(MATCH($Q65,中女申込!$B$9:$B$308,0),中女申込!$A$9:$F$308,5))</f>
        <v/>
      </c>
      <c r="U65" s="188" t="str">
        <f>IF(ISERROR(MATCH($Q65,中女申込!$B$9:$B$308,0)),"",VLOOKUP(MATCH($Q65,中女申込!$B$9:$B$308,0),中女申込!$A$9:$F$308,6))</f>
        <v/>
      </c>
      <c r="V65" s="189" t="str">
        <f>IF(Q65="","",V$62)</f>
        <v/>
      </c>
      <c r="W65" s="240"/>
    </row>
    <row r="66" spans="1:23">
      <c r="A66">
        <f t="shared" si="0"/>
        <v>57</v>
      </c>
      <c r="N66">
        <f t="shared" si="8"/>
        <v>53</v>
      </c>
      <c r="O66" s="194"/>
      <c r="P66" s="189">
        <v>5</v>
      </c>
      <c r="Q66" s="189" t="str">
        <f t="shared" si="11"/>
        <v/>
      </c>
      <c r="R66" s="188" t="str">
        <f>IF(ISERROR(MATCH($Q66,中女申込!$B$9:$B$308,0)),"",VLOOKUP(MATCH($Q66,中女申込!$B$9:$B$308,0),中女申込!$A$9:$F$308,3))</f>
        <v/>
      </c>
      <c r="S66" s="188" t="str">
        <f>IF(ISERROR(MATCH($Q66,中女申込!$B$9:$B$308,0)),"",VLOOKUP(MATCH($Q66,中女申込!$B$9:$B$308,0),中女申込!$A$9:$F$308,4))</f>
        <v/>
      </c>
      <c r="T66" s="188" t="str">
        <f>IF(ISERROR(MATCH($Q66,中女申込!$B$9:$B$308,0)),"",VLOOKUP(MATCH($Q66,中女申込!$B$9:$B$308,0),中女申込!$A$9:$F$308,5))</f>
        <v/>
      </c>
      <c r="U66" s="188" t="str">
        <f>IF(ISERROR(MATCH($Q66,中女申込!$B$9:$B$308,0)),"",VLOOKUP(MATCH($Q66,中女申込!$B$9:$B$308,0),中女申込!$A$9:$F$308,6))</f>
        <v/>
      </c>
      <c r="V66" s="189" t="str">
        <f>IF(Q66="","",V$62)</f>
        <v/>
      </c>
      <c r="W66" s="240"/>
    </row>
    <row r="67" spans="1:23">
      <c r="A67">
        <f t="shared" si="0"/>
        <v>58</v>
      </c>
      <c r="N67">
        <f t="shared" si="8"/>
        <v>54</v>
      </c>
      <c r="O67" s="194"/>
      <c r="P67" s="191">
        <v>6</v>
      </c>
      <c r="Q67" s="191" t="str">
        <f t="shared" si="11"/>
        <v/>
      </c>
      <c r="R67" s="190" t="str">
        <f>IF(ISERROR(MATCH($Q67,中女申込!$B$9:$B$308,0)),"",VLOOKUP(MATCH($Q67,中女申込!$B$9:$B$308,0),中女申込!$A$9:$F$308,3))</f>
        <v/>
      </c>
      <c r="S67" s="190" t="str">
        <f>IF(ISERROR(MATCH($Q67,中女申込!$B$9:$B$308,0)),"",VLOOKUP(MATCH($Q67,中女申込!$B$9:$B$308,0),中女申込!$A$9:$F$308,4))</f>
        <v/>
      </c>
      <c r="T67" s="190" t="str">
        <f>IF(ISERROR(MATCH($Q67,中女申込!$B$9:$B$308,0)),"",VLOOKUP(MATCH($Q67,中女申込!$B$9:$B$308,0),中女申込!$A$9:$F$308,5))</f>
        <v/>
      </c>
      <c r="U67" s="190" t="str">
        <f>IF(ISERROR(MATCH($Q67,中女申込!$B$9:$B$308,0)),"",VLOOKUP(MATCH($Q67,中女申込!$B$9:$B$308,0),中女申込!$A$9:$F$308,6))</f>
        <v/>
      </c>
      <c r="V67" s="191" t="str">
        <f>IF(Q67="","",V$62)</f>
        <v/>
      </c>
      <c r="W67" s="240"/>
    </row>
    <row r="68" spans="1:23">
      <c r="A68">
        <f t="shared" si="0"/>
        <v>59</v>
      </c>
      <c r="N68">
        <f t="shared" si="8"/>
        <v>55</v>
      </c>
      <c r="O68" s="227" t="s">
        <v>360</v>
      </c>
      <c r="P68" s="187">
        <v>1</v>
      </c>
      <c r="Q68" s="187" t="str">
        <f t="shared" ref="Q68:Q73" si="12">IF(I58="","",I58)</f>
        <v/>
      </c>
      <c r="R68" s="187" t="str">
        <f>IF(ISERROR(MATCH($Q68,中女申込!$B$9:$B$308,0)),"",VLOOKUP(MATCH($Q68,中女申込!$B$9:$B$308,0),中女申込!$A$9:$F$308,3))</f>
        <v/>
      </c>
      <c r="S68" s="187" t="str">
        <f>IF(ISERROR(MATCH($Q68,中女申込!$B$9:$B$308,0)),"",VLOOKUP(MATCH($Q68,中女申込!$B$9:$B$308,0),中女申込!$A$9:$F$308,4))</f>
        <v/>
      </c>
      <c r="T68" s="187" t="str">
        <f>IF(ISERROR(MATCH($Q68,中女申込!$B$9:$B$308,0)),"",VLOOKUP(MATCH($Q68,中女申込!$B$9:$B$308,0),中女申込!$A$9:$F$308,5))</f>
        <v/>
      </c>
      <c r="U68" s="187" t="str">
        <f>IF(ISERROR(MATCH($Q68,中女申込!$B$9:$B$308,0)),"",VLOOKUP(MATCH($Q68,中女申込!$B$9:$B$308,0),中女申込!$A$9:$F$308,6))</f>
        <v/>
      </c>
      <c r="V68" s="187" t="str">
        <f>IF(I54="","",I54)</f>
        <v/>
      </c>
      <c r="W68" s="239" t="str">
        <f>IF(I55="","",I55)</f>
        <v/>
      </c>
    </row>
    <row r="69" spans="1:23">
      <c r="A69">
        <f t="shared" si="0"/>
        <v>60</v>
      </c>
      <c r="N69">
        <f t="shared" si="8"/>
        <v>56</v>
      </c>
      <c r="O69" s="194"/>
      <c r="P69" s="189">
        <v>2</v>
      </c>
      <c r="Q69" s="189" t="str">
        <f t="shared" si="12"/>
        <v/>
      </c>
      <c r="R69" s="188" t="str">
        <f>IF(ISERROR(MATCH($Q69,中女申込!$B$9:$B$308,0)),"",VLOOKUP(MATCH($Q69,中女申込!$B$9:$B$308,0),中女申込!$A$9:$F$308,3))</f>
        <v/>
      </c>
      <c r="S69" s="188" t="str">
        <f>IF(ISERROR(MATCH($Q69,中女申込!$B$9:$B$308,0)),"",VLOOKUP(MATCH($Q69,中女申込!$B$9:$B$308,0),中女申込!$A$9:$F$308,4))</f>
        <v/>
      </c>
      <c r="T69" s="188" t="str">
        <f>IF(ISERROR(MATCH($Q69,中女申込!$B$9:$B$308,0)),"",VLOOKUP(MATCH($Q69,中女申込!$B$9:$B$308,0),中女申込!$A$9:$F$308,5))</f>
        <v/>
      </c>
      <c r="U69" s="188" t="str">
        <f>IF(ISERROR(MATCH($Q69,中女申込!$B$9:$B$308,0)),"",VLOOKUP(MATCH($Q69,中女申込!$B$9:$B$308,0),中女申込!$A$9:$F$308,6))</f>
        <v/>
      </c>
      <c r="V69" s="189" t="str">
        <f>IF(Q69="","",V$68)</f>
        <v/>
      </c>
      <c r="W69" s="240"/>
    </row>
    <row r="70" spans="1:23">
      <c r="A70">
        <f t="shared" si="0"/>
        <v>61</v>
      </c>
      <c r="N70">
        <f t="shared" si="8"/>
        <v>57</v>
      </c>
      <c r="O70" s="194"/>
      <c r="P70" s="189">
        <v>3</v>
      </c>
      <c r="Q70" s="189" t="str">
        <f t="shared" si="12"/>
        <v/>
      </c>
      <c r="R70" s="188" t="str">
        <f>IF(ISERROR(MATCH($Q70,中女申込!$B$9:$B$308,0)),"",VLOOKUP(MATCH($Q70,中女申込!$B$9:$B$308,0),中女申込!$A$9:$F$308,3))</f>
        <v/>
      </c>
      <c r="S70" s="188" t="str">
        <f>IF(ISERROR(MATCH($Q70,中女申込!$B$9:$B$308,0)),"",VLOOKUP(MATCH($Q70,中女申込!$B$9:$B$308,0),中女申込!$A$9:$F$308,4))</f>
        <v/>
      </c>
      <c r="T70" s="188" t="str">
        <f>IF(ISERROR(MATCH($Q70,中女申込!$B$9:$B$308,0)),"",VLOOKUP(MATCH($Q70,中女申込!$B$9:$B$308,0),中女申込!$A$9:$F$308,5))</f>
        <v/>
      </c>
      <c r="U70" s="188" t="str">
        <f>IF(ISERROR(MATCH($Q70,中女申込!$B$9:$B$308,0)),"",VLOOKUP(MATCH($Q70,中女申込!$B$9:$B$308,0),中女申込!$A$9:$F$308,6))</f>
        <v/>
      </c>
      <c r="V70" s="189" t="str">
        <f>IF(Q70="","",V$68)</f>
        <v/>
      </c>
      <c r="W70" s="240"/>
    </row>
    <row r="71" spans="1:23">
      <c r="A71">
        <f t="shared" si="0"/>
        <v>62</v>
      </c>
      <c r="N71">
        <f t="shared" si="8"/>
        <v>58</v>
      </c>
      <c r="O71" s="194"/>
      <c r="P71" s="189">
        <v>4</v>
      </c>
      <c r="Q71" s="189" t="str">
        <f t="shared" si="12"/>
        <v/>
      </c>
      <c r="R71" s="188" t="str">
        <f>IF(ISERROR(MATCH($Q71,中女申込!$B$9:$B$308,0)),"",VLOOKUP(MATCH($Q71,中女申込!$B$9:$B$308,0),中女申込!$A$9:$F$308,3))</f>
        <v/>
      </c>
      <c r="S71" s="188" t="str">
        <f>IF(ISERROR(MATCH($Q71,中女申込!$B$9:$B$308,0)),"",VLOOKUP(MATCH($Q71,中女申込!$B$9:$B$308,0),中女申込!$A$9:$F$308,4))</f>
        <v/>
      </c>
      <c r="T71" s="188" t="str">
        <f>IF(ISERROR(MATCH($Q71,中女申込!$B$9:$B$308,0)),"",VLOOKUP(MATCH($Q71,中女申込!$B$9:$B$308,0),中女申込!$A$9:$F$308,5))</f>
        <v/>
      </c>
      <c r="U71" s="188" t="str">
        <f>IF(ISERROR(MATCH($Q71,中女申込!$B$9:$B$308,0)),"",VLOOKUP(MATCH($Q71,中女申込!$B$9:$B$308,0),中女申込!$A$9:$F$308,6))</f>
        <v/>
      </c>
      <c r="V71" s="189" t="str">
        <f>IF(Q71="","",V$68)</f>
        <v/>
      </c>
      <c r="W71" s="240"/>
    </row>
    <row r="72" spans="1:23">
      <c r="A72">
        <f t="shared" si="0"/>
        <v>63</v>
      </c>
      <c r="N72">
        <f t="shared" si="8"/>
        <v>59</v>
      </c>
      <c r="O72" s="194"/>
      <c r="P72" s="189">
        <v>5</v>
      </c>
      <c r="Q72" s="189" t="str">
        <f t="shared" si="12"/>
        <v/>
      </c>
      <c r="R72" s="188" t="str">
        <f>IF(ISERROR(MATCH($Q72,中女申込!$B$9:$B$308,0)),"",VLOOKUP(MATCH($Q72,中女申込!$B$9:$B$308,0),中女申込!$A$9:$F$308,3))</f>
        <v/>
      </c>
      <c r="S72" s="188" t="str">
        <f>IF(ISERROR(MATCH($Q72,中女申込!$B$9:$B$308,0)),"",VLOOKUP(MATCH($Q72,中女申込!$B$9:$B$308,0),中女申込!$A$9:$F$308,4))</f>
        <v/>
      </c>
      <c r="T72" s="188" t="str">
        <f>IF(ISERROR(MATCH($Q72,中女申込!$B$9:$B$308,0)),"",VLOOKUP(MATCH($Q72,中女申込!$B$9:$B$308,0),中女申込!$A$9:$F$308,5))</f>
        <v/>
      </c>
      <c r="U72" s="188" t="str">
        <f>IF(ISERROR(MATCH($Q72,中女申込!$B$9:$B$308,0)),"",VLOOKUP(MATCH($Q72,中女申込!$B$9:$B$308,0),中女申込!$A$9:$F$308,6))</f>
        <v/>
      </c>
      <c r="V72" s="189" t="str">
        <f>IF(Q72="","",V$68)</f>
        <v/>
      </c>
      <c r="W72" s="240"/>
    </row>
    <row r="73" spans="1:23">
      <c r="A73">
        <f t="shared" si="0"/>
        <v>64</v>
      </c>
      <c r="N73">
        <f t="shared" si="8"/>
        <v>60</v>
      </c>
      <c r="O73" s="229"/>
      <c r="P73" s="241">
        <v>6</v>
      </c>
      <c r="Q73" s="241" t="str">
        <f t="shared" si="12"/>
        <v/>
      </c>
      <c r="R73" s="242" t="str">
        <f>IF(ISERROR(MATCH($Q73,中女申込!$B$9:$B$308,0)),"",VLOOKUP(MATCH($Q73,中女申込!$B$9:$B$308,0),中女申込!$A$9:$F$308,3))</f>
        <v/>
      </c>
      <c r="S73" s="242" t="str">
        <f>IF(ISERROR(MATCH($Q73,中女申込!$B$9:$B$308,0)),"",VLOOKUP(MATCH($Q73,中女申込!$B$9:$B$308,0),中女申込!$A$9:$F$308,4))</f>
        <v/>
      </c>
      <c r="T73" s="242" t="str">
        <f>IF(ISERROR(MATCH($Q73,中女申込!$B$9:$B$308,0)),"",VLOOKUP(MATCH($Q73,中女申込!$B$9:$B$308,0),中女申込!$A$9:$F$308,5))</f>
        <v/>
      </c>
      <c r="U73" s="242" t="str">
        <f>IF(ISERROR(MATCH($Q73,中女申込!$B$9:$B$308,0)),"",VLOOKUP(MATCH($Q73,中女申込!$B$9:$B$308,0),中女申込!$A$9:$F$308,6))</f>
        <v/>
      </c>
      <c r="V73" s="241" t="str">
        <f>IF(Q73="","",V$68)</f>
        <v/>
      </c>
      <c r="W73" s="243"/>
    </row>
    <row r="74" spans="1:23">
      <c r="A74">
        <f t="shared" si="0"/>
        <v>65</v>
      </c>
    </row>
    <row r="75" spans="1:23">
      <c r="A75">
        <f t="shared" si="0"/>
        <v>66</v>
      </c>
    </row>
    <row r="76" spans="1:23" ht="14.25">
      <c r="A76">
        <f t="shared" ref="A76:A139" si="13">A75+1</f>
        <v>67</v>
      </c>
      <c r="B76" s="260"/>
      <c r="G76" s="260"/>
    </row>
    <row r="77" spans="1:23">
      <c r="A77">
        <f t="shared" si="13"/>
        <v>68</v>
      </c>
    </row>
    <row r="78" spans="1:23">
      <c r="A78">
        <f t="shared" si="13"/>
        <v>69</v>
      </c>
    </row>
    <row r="79" spans="1:23">
      <c r="A79">
        <f t="shared" si="13"/>
        <v>70</v>
      </c>
    </row>
    <row r="80" spans="1:23">
      <c r="A80">
        <f t="shared" si="13"/>
        <v>71</v>
      </c>
    </row>
    <row r="81" spans="1:7">
      <c r="A81">
        <f t="shared" si="13"/>
        <v>72</v>
      </c>
    </row>
    <row r="82" spans="1:7">
      <c r="A82">
        <f t="shared" si="13"/>
        <v>73</v>
      </c>
    </row>
    <row r="83" spans="1:7">
      <c r="A83">
        <f t="shared" si="13"/>
        <v>74</v>
      </c>
    </row>
    <row r="84" spans="1:7">
      <c r="A84">
        <f t="shared" si="13"/>
        <v>75</v>
      </c>
    </row>
    <row r="85" spans="1:7">
      <c r="A85">
        <f t="shared" si="13"/>
        <v>76</v>
      </c>
    </row>
    <row r="86" spans="1:7">
      <c r="A86">
        <f t="shared" si="13"/>
        <v>77</v>
      </c>
    </row>
    <row r="87" spans="1:7" ht="14.25">
      <c r="A87">
        <f t="shared" si="13"/>
        <v>78</v>
      </c>
      <c r="B87" s="260"/>
      <c r="G87" s="260"/>
    </row>
    <row r="88" spans="1:7">
      <c r="A88">
        <f t="shared" si="13"/>
        <v>79</v>
      </c>
    </row>
    <row r="89" spans="1:7">
      <c r="A89">
        <f t="shared" si="13"/>
        <v>80</v>
      </c>
    </row>
    <row r="90" spans="1:7">
      <c r="A90">
        <f t="shared" si="13"/>
        <v>81</v>
      </c>
    </row>
    <row r="91" spans="1:7">
      <c r="A91">
        <f t="shared" si="13"/>
        <v>82</v>
      </c>
    </row>
    <row r="92" spans="1:7">
      <c r="A92">
        <f t="shared" si="13"/>
        <v>83</v>
      </c>
    </row>
    <row r="93" spans="1:7">
      <c r="A93">
        <f t="shared" si="13"/>
        <v>84</v>
      </c>
    </row>
    <row r="94" spans="1:7">
      <c r="A94">
        <f t="shared" si="13"/>
        <v>85</v>
      </c>
    </row>
    <row r="95" spans="1:7">
      <c r="A95">
        <f t="shared" si="13"/>
        <v>86</v>
      </c>
    </row>
    <row r="96" spans="1:7">
      <c r="A96">
        <f t="shared" si="13"/>
        <v>87</v>
      </c>
    </row>
    <row r="97" spans="1:7">
      <c r="A97">
        <f t="shared" si="13"/>
        <v>88</v>
      </c>
    </row>
    <row r="98" spans="1:7" ht="14.25">
      <c r="A98">
        <f t="shared" si="13"/>
        <v>89</v>
      </c>
      <c r="B98" s="260"/>
      <c r="G98" s="260"/>
    </row>
    <row r="99" spans="1:7">
      <c r="A99">
        <f t="shared" si="13"/>
        <v>90</v>
      </c>
    </row>
    <row r="100" spans="1:7">
      <c r="A100">
        <f t="shared" si="13"/>
        <v>91</v>
      </c>
    </row>
    <row r="101" spans="1:7">
      <c r="A101">
        <f t="shared" si="13"/>
        <v>92</v>
      </c>
    </row>
    <row r="102" spans="1:7">
      <c r="A102">
        <f t="shared" si="13"/>
        <v>93</v>
      </c>
    </row>
    <row r="103" spans="1:7">
      <c r="A103">
        <f t="shared" si="13"/>
        <v>94</v>
      </c>
    </row>
    <row r="104" spans="1:7">
      <c r="A104">
        <f t="shared" si="13"/>
        <v>95</v>
      </c>
    </row>
    <row r="105" spans="1:7">
      <c r="A105">
        <f t="shared" si="13"/>
        <v>96</v>
      </c>
    </row>
    <row r="106" spans="1:7">
      <c r="A106">
        <f t="shared" si="13"/>
        <v>97</v>
      </c>
    </row>
    <row r="107" spans="1:7">
      <c r="A107">
        <f t="shared" si="13"/>
        <v>98</v>
      </c>
    </row>
    <row r="108" spans="1:7">
      <c r="A108">
        <f t="shared" si="13"/>
        <v>99</v>
      </c>
    </row>
    <row r="109" spans="1:7" ht="14.25">
      <c r="A109">
        <f t="shared" si="13"/>
        <v>100</v>
      </c>
      <c r="B109" s="260"/>
      <c r="G109" s="260"/>
    </row>
    <row r="110" spans="1:7">
      <c r="A110">
        <f t="shared" si="13"/>
        <v>101</v>
      </c>
    </row>
    <row r="111" spans="1:7">
      <c r="A111">
        <f t="shared" si="13"/>
        <v>102</v>
      </c>
    </row>
    <row r="112" spans="1:7">
      <c r="A112">
        <f t="shared" si="13"/>
        <v>103</v>
      </c>
    </row>
    <row r="113" spans="1:7">
      <c r="A113">
        <f t="shared" si="13"/>
        <v>104</v>
      </c>
    </row>
    <row r="114" spans="1:7">
      <c r="A114">
        <f t="shared" si="13"/>
        <v>105</v>
      </c>
    </row>
    <row r="115" spans="1:7">
      <c r="A115">
        <f t="shared" si="13"/>
        <v>106</v>
      </c>
    </row>
    <row r="116" spans="1:7">
      <c r="A116">
        <f t="shared" si="13"/>
        <v>107</v>
      </c>
    </row>
    <row r="117" spans="1:7">
      <c r="A117">
        <f t="shared" si="13"/>
        <v>108</v>
      </c>
    </row>
    <row r="118" spans="1:7">
      <c r="A118">
        <f t="shared" si="13"/>
        <v>109</v>
      </c>
    </row>
    <row r="119" spans="1:7">
      <c r="A119">
        <f t="shared" si="13"/>
        <v>110</v>
      </c>
    </row>
    <row r="120" spans="1:7" ht="14.25">
      <c r="A120">
        <f t="shared" si="13"/>
        <v>111</v>
      </c>
      <c r="B120" s="260"/>
      <c r="G120" s="260"/>
    </row>
    <row r="121" spans="1:7">
      <c r="A121">
        <f t="shared" si="13"/>
        <v>112</v>
      </c>
    </row>
    <row r="122" spans="1:7">
      <c r="A122">
        <f t="shared" si="13"/>
        <v>113</v>
      </c>
    </row>
    <row r="123" spans="1:7">
      <c r="A123">
        <f t="shared" si="13"/>
        <v>114</v>
      </c>
    </row>
    <row r="124" spans="1:7">
      <c r="A124">
        <f t="shared" si="13"/>
        <v>115</v>
      </c>
    </row>
    <row r="125" spans="1:7">
      <c r="A125">
        <f t="shared" si="13"/>
        <v>116</v>
      </c>
    </row>
    <row r="126" spans="1:7">
      <c r="A126">
        <f t="shared" si="13"/>
        <v>117</v>
      </c>
    </row>
    <row r="127" spans="1:7">
      <c r="A127">
        <f t="shared" si="13"/>
        <v>118</v>
      </c>
    </row>
    <row r="128" spans="1:7">
      <c r="A128">
        <f t="shared" si="13"/>
        <v>119</v>
      </c>
    </row>
    <row r="129" spans="1:7">
      <c r="A129">
        <f t="shared" si="13"/>
        <v>120</v>
      </c>
    </row>
    <row r="130" spans="1:7">
      <c r="A130">
        <f t="shared" si="13"/>
        <v>121</v>
      </c>
    </row>
    <row r="131" spans="1:7" ht="14.25">
      <c r="A131">
        <f t="shared" si="13"/>
        <v>122</v>
      </c>
      <c r="B131" s="260"/>
      <c r="G131" s="260"/>
    </row>
    <row r="132" spans="1:7">
      <c r="A132">
        <f t="shared" si="13"/>
        <v>123</v>
      </c>
    </row>
    <row r="133" spans="1:7">
      <c r="A133">
        <f t="shared" si="13"/>
        <v>124</v>
      </c>
    </row>
    <row r="134" spans="1:7">
      <c r="A134">
        <f t="shared" si="13"/>
        <v>125</v>
      </c>
    </row>
    <row r="135" spans="1:7">
      <c r="A135">
        <f t="shared" si="13"/>
        <v>126</v>
      </c>
    </row>
    <row r="136" spans="1:7">
      <c r="A136">
        <f t="shared" si="13"/>
        <v>127</v>
      </c>
    </row>
    <row r="137" spans="1:7">
      <c r="A137">
        <f t="shared" si="13"/>
        <v>128</v>
      </c>
    </row>
    <row r="138" spans="1:7">
      <c r="A138">
        <f t="shared" si="13"/>
        <v>129</v>
      </c>
    </row>
    <row r="139" spans="1:7">
      <c r="A139">
        <f t="shared" si="13"/>
        <v>130</v>
      </c>
    </row>
    <row r="140" spans="1:7">
      <c r="A140">
        <f t="shared" ref="A140:A184" si="14">A139+1</f>
        <v>131</v>
      </c>
    </row>
    <row r="141" spans="1:7">
      <c r="A141">
        <f t="shared" si="14"/>
        <v>132</v>
      </c>
    </row>
    <row r="142" spans="1:7" ht="14.25">
      <c r="A142">
        <f t="shared" si="14"/>
        <v>133</v>
      </c>
      <c r="B142" s="260"/>
      <c r="G142" s="260"/>
    </row>
    <row r="143" spans="1:7">
      <c r="A143">
        <f t="shared" si="14"/>
        <v>134</v>
      </c>
    </row>
    <row r="144" spans="1:7">
      <c r="A144">
        <f t="shared" si="14"/>
        <v>135</v>
      </c>
    </row>
    <row r="145" spans="1:7">
      <c r="A145">
        <f t="shared" si="14"/>
        <v>136</v>
      </c>
    </row>
    <row r="146" spans="1:7">
      <c r="A146">
        <f t="shared" si="14"/>
        <v>137</v>
      </c>
    </row>
    <row r="147" spans="1:7">
      <c r="A147">
        <f t="shared" si="14"/>
        <v>138</v>
      </c>
    </row>
    <row r="148" spans="1:7">
      <c r="A148">
        <f t="shared" si="14"/>
        <v>139</v>
      </c>
    </row>
    <row r="149" spans="1:7">
      <c r="A149">
        <f t="shared" si="14"/>
        <v>140</v>
      </c>
    </row>
    <row r="150" spans="1:7">
      <c r="A150">
        <f t="shared" si="14"/>
        <v>141</v>
      </c>
    </row>
    <row r="151" spans="1:7">
      <c r="A151">
        <f t="shared" si="14"/>
        <v>142</v>
      </c>
    </row>
    <row r="152" spans="1:7">
      <c r="A152">
        <f t="shared" si="14"/>
        <v>143</v>
      </c>
    </row>
    <row r="153" spans="1:7" ht="14.25">
      <c r="A153">
        <f t="shared" si="14"/>
        <v>144</v>
      </c>
      <c r="B153" s="260"/>
      <c r="G153" s="260"/>
    </row>
    <row r="154" spans="1:7">
      <c r="A154">
        <f t="shared" si="14"/>
        <v>145</v>
      </c>
    </row>
    <row r="155" spans="1:7">
      <c r="A155">
        <f t="shared" si="14"/>
        <v>146</v>
      </c>
    </row>
    <row r="156" spans="1:7">
      <c r="A156">
        <f t="shared" si="14"/>
        <v>147</v>
      </c>
    </row>
    <row r="157" spans="1:7">
      <c r="A157">
        <f t="shared" si="14"/>
        <v>148</v>
      </c>
    </row>
    <row r="158" spans="1:7">
      <c r="A158">
        <f t="shared" si="14"/>
        <v>149</v>
      </c>
    </row>
    <row r="159" spans="1:7">
      <c r="A159">
        <f t="shared" si="14"/>
        <v>150</v>
      </c>
    </row>
    <row r="160" spans="1:7">
      <c r="A160">
        <f t="shared" si="14"/>
        <v>151</v>
      </c>
    </row>
    <row r="161" spans="1:7">
      <c r="A161">
        <f t="shared" si="14"/>
        <v>152</v>
      </c>
    </row>
    <row r="162" spans="1:7">
      <c r="A162">
        <f t="shared" si="14"/>
        <v>153</v>
      </c>
    </row>
    <row r="163" spans="1:7">
      <c r="A163">
        <f t="shared" si="14"/>
        <v>154</v>
      </c>
    </row>
    <row r="164" spans="1:7" ht="14.25">
      <c r="A164">
        <f t="shared" si="14"/>
        <v>155</v>
      </c>
      <c r="B164" s="260"/>
      <c r="G164" s="260"/>
    </row>
    <row r="165" spans="1:7">
      <c r="A165">
        <f t="shared" si="14"/>
        <v>156</v>
      </c>
    </row>
    <row r="166" spans="1:7">
      <c r="A166">
        <f t="shared" si="14"/>
        <v>157</v>
      </c>
    </row>
    <row r="167" spans="1:7">
      <c r="A167">
        <f t="shared" si="14"/>
        <v>158</v>
      </c>
    </row>
    <row r="168" spans="1:7">
      <c r="A168">
        <f t="shared" si="14"/>
        <v>159</v>
      </c>
    </row>
    <row r="169" spans="1:7">
      <c r="A169">
        <f t="shared" si="14"/>
        <v>160</v>
      </c>
    </row>
    <row r="170" spans="1:7">
      <c r="A170">
        <f t="shared" si="14"/>
        <v>161</v>
      </c>
    </row>
    <row r="171" spans="1:7">
      <c r="A171">
        <f t="shared" si="14"/>
        <v>162</v>
      </c>
    </row>
    <row r="172" spans="1:7">
      <c r="A172">
        <f t="shared" si="14"/>
        <v>163</v>
      </c>
    </row>
    <row r="173" spans="1:7">
      <c r="A173">
        <f t="shared" si="14"/>
        <v>164</v>
      </c>
    </row>
    <row r="174" spans="1:7">
      <c r="A174">
        <f t="shared" si="14"/>
        <v>165</v>
      </c>
    </row>
    <row r="175" spans="1:7" ht="14.25">
      <c r="A175">
        <f t="shared" si="14"/>
        <v>166</v>
      </c>
      <c r="B175" s="260"/>
      <c r="G175" s="260"/>
    </row>
    <row r="176" spans="1:7">
      <c r="A176">
        <f t="shared" si="14"/>
        <v>167</v>
      </c>
    </row>
    <row r="177" spans="1:1">
      <c r="A177">
        <f t="shared" si="14"/>
        <v>168</v>
      </c>
    </row>
    <row r="178" spans="1:1">
      <c r="A178">
        <f t="shared" si="14"/>
        <v>169</v>
      </c>
    </row>
    <row r="179" spans="1:1">
      <c r="A179">
        <f t="shared" si="14"/>
        <v>170</v>
      </c>
    </row>
    <row r="180" spans="1:1">
      <c r="A180">
        <f t="shared" si="14"/>
        <v>171</v>
      </c>
    </row>
    <row r="181" spans="1:1">
      <c r="A181">
        <f t="shared" si="14"/>
        <v>172</v>
      </c>
    </row>
    <row r="182" spans="1:1">
      <c r="A182">
        <f t="shared" si="14"/>
        <v>173</v>
      </c>
    </row>
    <row r="183" spans="1:1">
      <c r="A183">
        <f t="shared" si="14"/>
        <v>174</v>
      </c>
    </row>
    <row r="184" spans="1:1">
      <c r="A184">
        <f t="shared" si="14"/>
        <v>175</v>
      </c>
    </row>
  </sheetData>
  <protectedRanges>
    <protectedRange sqref="D15:D17 D26:D28 D37:D39 D48:D50 D59:D61" name="範囲1_1"/>
    <protectedRange sqref="D14 D25 D36 D47 D58" name="範囲1_1_1"/>
    <protectedRange sqref="I14 I25 I36 I47 I58" name="範囲1_1_2"/>
    <protectedRange sqref="D10:D11 D21:D22 D32:D33 D43:D44 D54:D55" name="範囲1_2"/>
    <protectedRange sqref="I10:I11 I21:I22 I32:I33 I43:I44 I54:I55" name="範囲1_3"/>
  </protectedRanges>
  <mergeCells count="11">
    <mergeCell ref="C1:H1"/>
    <mergeCell ref="E12:F12"/>
    <mergeCell ref="J56:K56"/>
    <mergeCell ref="J12:K12"/>
    <mergeCell ref="E23:F23"/>
    <mergeCell ref="E34:F34"/>
    <mergeCell ref="E45:F45"/>
    <mergeCell ref="J23:K23"/>
    <mergeCell ref="J34:K34"/>
    <mergeCell ref="J45:K45"/>
    <mergeCell ref="E56:F56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4"/>
  </sheetPr>
  <dimension ref="A1:AK113"/>
  <sheetViews>
    <sheetView zoomScaleNormal="100" workbookViewId="0">
      <selection activeCell="M92" sqref="M92"/>
    </sheetView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" customWidth="1"/>
    <col min="12" max="12" width="4.25" customWidth="1"/>
    <col min="13" max="13" width="9.75" customWidth="1"/>
    <col min="14" max="14" width="1.75" customWidth="1"/>
    <col min="16" max="16" width="3.75" customWidth="1"/>
    <col min="17" max="17" width="2.375" customWidth="1"/>
    <col min="19" max="19" width="12.5" customWidth="1"/>
    <col min="20" max="20" width="4.125" customWidth="1"/>
    <col min="22" max="22" width="2.5" customWidth="1"/>
    <col min="23" max="23" width="2" customWidth="1"/>
    <col min="25" max="25" width="12.5" customWidth="1"/>
    <col min="26" max="26" width="4" customWidth="1"/>
    <col min="28" max="28" width="2.875" customWidth="1"/>
    <col min="29" max="29" width="2.125" customWidth="1"/>
    <col min="31" max="31" width="12.5" customWidth="1"/>
    <col min="32" max="32" width="3.5" customWidth="1"/>
  </cols>
  <sheetData>
    <row r="1" spans="1:37">
      <c r="D1" s="168" t="s">
        <v>147</v>
      </c>
      <c r="E1" s="108"/>
      <c r="J1" s="109"/>
    </row>
    <row r="2" spans="1:37">
      <c r="D2" s="114"/>
      <c r="E2" s="110"/>
      <c r="K2" s="111"/>
      <c r="L2" t="s">
        <v>121</v>
      </c>
    </row>
    <row r="3" spans="1:37">
      <c r="D3" s="110" t="s">
        <v>122</v>
      </c>
      <c r="E3" s="110"/>
      <c r="AK3" s="112" t="s">
        <v>123</v>
      </c>
    </row>
    <row r="4" spans="1:37">
      <c r="B4" s="113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5"/>
      <c r="R4" s="168" t="s">
        <v>146</v>
      </c>
    </row>
    <row r="5" spans="1:37" ht="13.5" customHeight="1">
      <c r="A5" s="116">
        <v>13.5</v>
      </c>
      <c r="B5" s="117" t="s">
        <v>124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</row>
    <row r="6" spans="1:37" ht="15.75" customHeight="1">
      <c r="A6" s="116">
        <v>15.75</v>
      </c>
      <c r="B6" s="117"/>
      <c r="C6" s="120"/>
      <c r="D6" s="120"/>
      <c r="E6" s="120" t="str">
        <f>"第"&amp;DBCS('必ず入力してください!!'!L2)&amp;"回　"&amp;"石見陸上競技大会　参加申込シート　（中学校男子）"</f>
        <v>第１００回　石見陸上競技大会　参加申込シート　（中学校男子）</v>
      </c>
      <c r="F6" s="120"/>
      <c r="G6" s="120"/>
      <c r="H6" s="120"/>
      <c r="I6" s="120"/>
      <c r="K6" s="121"/>
      <c r="L6" s="121"/>
      <c r="M6" s="121"/>
      <c r="N6" s="122"/>
      <c r="P6" s="175"/>
    </row>
    <row r="7" spans="1:37" ht="13.5" customHeight="1">
      <c r="A7" s="116">
        <v>13.5</v>
      </c>
      <c r="B7" s="117"/>
      <c r="N7" s="123"/>
      <c r="P7" s="169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1"/>
    </row>
    <row r="8" spans="1:37" ht="14.25">
      <c r="A8" s="116">
        <v>13.5</v>
      </c>
      <c r="B8" s="117"/>
      <c r="C8" t="s">
        <v>125</v>
      </c>
      <c r="D8" s="128"/>
      <c r="N8" s="123"/>
      <c r="P8" s="172"/>
      <c r="S8" s="120" t="str">
        <f>"第"&amp;DBCS('必ず入力してください!!'!L2)&amp;"回　"&amp;"石見陸上競技大会申込書　　　【中学校男子リレー】　"</f>
        <v>第１００回　石見陸上競技大会申込書　　　【中学校男子リレー】　</v>
      </c>
      <c r="AB8" s="173"/>
    </row>
    <row r="9" spans="1:37" ht="17.25" customHeight="1">
      <c r="A9" s="116">
        <v>17.25</v>
      </c>
      <c r="B9" s="117"/>
      <c r="F9" s="126"/>
      <c r="G9" s="126"/>
      <c r="I9" s="127" t="s">
        <v>160</v>
      </c>
      <c r="J9" s="373">
        <f>'必ず入力してください!!'!D10</f>
        <v>0</v>
      </c>
      <c r="K9" s="374"/>
      <c r="L9" s="374"/>
      <c r="N9" s="123"/>
      <c r="P9" s="172"/>
      <c r="AB9" s="173"/>
    </row>
    <row r="10" spans="1:37" ht="6.75" customHeight="1" thickBot="1">
      <c r="A10" s="116">
        <v>6.75</v>
      </c>
      <c r="B10" s="117"/>
      <c r="D10" s="128"/>
      <c r="N10" s="123"/>
      <c r="P10" s="172"/>
      <c r="AB10" s="173"/>
    </row>
    <row r="11" spans="1:37" ht="26.25" customHeight="1">
      <c r="A11" s="116">
        <v>26.25</v>
      </c>
      <c r="B11" s="117"/>
      <c r="C11" s="129" t="s">
        <v>127</v>
      </c>
      <c r="D11" s="379" t="str">
        <f>"〒　"&amp;'必ず入力してください!!'!D9</f>
        <v>〒　</v>
      </c>
      <c r="E11" s="380"/>
      <c r="F11" s="380"/>
      <c r="G11" s="380"/>
      <c r="H11" s="381"/>
      <c r="I11" s="130" t="s">
        <v>128</v>
      </c>
      <c r="J11" s="375" t="str">
        <f>"     "&amp;'必ず入力してください!!'!D8</f>
        <v xml:space="preserve">     </v>
      </c>
      <c r="K11" s="376"/>
      <c r="L11" s="376"/>
      <c r="M11" s="377"/>
      <c r="N11" s="131"/>
      <c r="P11" s="172"/>
      <c r="AB11" s="173"/>
    </row>
    <row r="12" spans="1:37" ht="24" customHeight="1">
      <c r="A12" s="116">
        <v>21</v>
      </c>
      <c r="B12" s="117"/>
      <c r="C12" s="370" t="str">
        <f>"   "&amp;'必ず入力してください!!'!F9</f>
        <v xml:space="preserve">   </v>
      </c>
      <c r="D12" s="371"/>
      <c r="E12" s="371"/>
      <c r="F12" s="371"/>
      <c r="G12" s="371"/>
      <c r="H12" s="372"/>
      <c r="I12" s="132" t="s">
        <v>129</v>
      </c>
      <c r="J12" s="378">
        <f>'必ず入力してください!!'!D11</f>
        <v>0</v>
      </c>
      <c r="K12" s="354"/>
      <c r="L12" s="354"/>
      <c r="M12" s="355"/>
      <c r="N12" s="123"/>
      <c r="P12" s="172"/>
      <c r="S12" s="133" t="s">
        <v>130</v>
      </c>
      <c r="T12" s="368" t="str">
        <f>J11</f>
        <v xml:space="preserve">     </v>
      </c>
      <c r="U12" s="368"/>
      <c r="V12" s="368"/>
      <c r="W12" s="368"/>
      <c r="X12" s="369"/>
      <c r="Y12" s="369"/>
      <c r="AB12" s="173"/>
    </row>
    <row r="13" spans="1:37" ht="21" customHeight="1">
      <c r="A13" s="116">
        <v>21</v>
      </c>
      <c r="B13" s="117"/>
      <c r="C13" s="347" t="s">
        <v>383</v>
      </c>
      <c r="D13" s="350" t="s">
        <v>31</v>
      </c>
      <c r="E13" s="325" t="s">
        <v>89</v>
      </c>
      <c r="F13" s="350" t="s">
        <v>29</v>
      </c>
      <c r="G13" s="353" t="s">
        <v>131</v>
      </c>
      <c r="H13" s="354"/>
      <c r="I13" s="354"/>
      <c r="J13" s="354"/>
      <c r="K13" s="354"/>
      <c r="L13" s="354"/>
      <c r="M13" s="355"/>
      <c r="N13" s="131"/>
      <c r="P13" s="172"/>
      <c r="AB13" s="173"/>
    </row>
    <row r="14" spans="1:37" ht="21" customHeight="1">
      <c r="A14" s="116">
        <v>21</v>
      </c>
      <c r="B14" s="117"/>
      <c r="C14" s="348"/>
      <c r="D14" s="351"/>
      <c r="E14" s="326"/>
      <c r="F14" s="351"/>
      <c r="G14" s="358" t="s">
        <v>132</v>
      </c>
      <c r="H14" s="328" t="s">
        <v>133</v>
      </c>
      <c r="I14" s="329"/>
      <c r="J14" s="329"/>
      <c r="K14" s="329"/>
      <c r="L14" s="329"/>
      <c r="M14" s="356" t="s">
        <v>140</v>
      </c>
      <c r="N14" s="134"/>
      <c r="P14" s="172"/>
      <c r="AB14" s="173"/>
    </row>
    <row r="15" spans="1:37" ht="27" customHeight="1">
      <c r="A15" s="116">
        <v>27</v>
      </c>
      <c r="B15" s="117"/>
      <c r="C15" s="349"/>
      <c r="D15" s="352"/>
      <c r="E15" s="327"/>
      <c r="F15" s="352"/>
      <c r="G15" s="359"/>
      <c r="H15" s="330"/>
      <c r="I15" s="330"/>
      <c r="J15" s="330"/>
      <c r="K15" s="330"/>
      <c r="L15" s="330"/>
      <c r="M15" s="357"/>
      <c r="N15" s="134"/>
      <c r="P15" s="172"/>
      <c r="AB15" s="173"/>
    </row>
    <row r="16" spans="1:37" ht="15" customHeight="1">
      <c r="A16" s="116"/>
      <c r="B16" s="135">
        <v>1</v>
      </c>
      <c r="C16" s="136" t="str">
        <f>IF(INDEX(中男申込!$B$9:$AK$108,$B16,1)="","",INDEX(中男申込!$B$9:$AK$108,$B16,1))</f>
        <v/>
      </c>
      <c r="D16" s="137" t="str">
        <f>IF(INDEX(中男申込!$B$9:$AK$108,$B16,2)="","",INDEX(中男申込!$B$9:$AK$108,$B16,2))</f>
        <v/>
      </c>
      <c r="E16" s="138" t="str">
        <f>IF(INDEX(中男申込!$B$9:$AK$108,$B16,3)="","",INDEX(中男申込!$B$9:$AK$108,$B16,3))</f>
        <v/>
      </c>
      <c r="F16" s="139" t="str">
        <f>IF(INDEX(中男申込!$B$9:$AK$108,$B16,4)="","",INDEX(中男申込!$B$9:$AK$108,$B16,4))</f>
        <v/>
      </c>
      <c r="G16" s="140" t="str">
        <f>IF(INDEX(中男申込!$B$9:$AK$108,$B16,36)="","",INDEX(中男申込!$B$9:$AK$108,$B16,36))</f>
        <v/>
      </c>
      <c r="H16" s="339" t="str">
        <f>IF(INDEX(中男申込!$B$9:$AK$108,$B16,6)="","",INDEX(中男申込!$B$9:$AK$108,$B16,6))</f>
        <v/>
      </c>
      <c r="I16" s="339" t="str">
        <f>IF(INDEX(中男申込!$B$9:$AK$108,$B16,1)="","",INDEX(中男申込!$B$9:$AK$108,$B16,1))</f>
        <v/>
      </c>
      <c r="J16" s="339" t="str">
        <f>IF(INDEX(中男申込!$B$9:$AK$108,$B16,1)="","",INDEX(中男申込!$B$9:$AK$108,$B16,1))</f>
        <v/>
      </c>
      <c r="K16" s="339" t="str">
        <f>IF(INDEX(中男申込!$B$9:$AK$108,$B16,1)="","",INDEX(中男申込!$B$9:$AK$108,$B16,1))</f>
        <v/>
      </c>
      <c r="L16" s="340" t="str">
        <f>IF(INDEX(中男申込!$B$9:$AK$108,$B16,1)="","",INDEX(中男申込!$B$9:$AK$108,$B16,1))</f>
        <v/>
      </c>
      <c r="M16" s="141" t="str">
        <f>IF(INDEX(中男申込!$B$9:$AK$108,$B16,33)="","",INDEX(中男申込!$B$9:$AK$108,$B16,33))</f>
        <v/>
      </c>
      <c r="N16" s="122"/>
      <c r="P16" s="172"/>
      <c r="Q16" t="s">
        <v>144</v>
      </c>
      <c r="U16">
        <v>1</v>
      </c>
      <c r="W16" t="s">
        <v>144</v>
      </c>
      <c r="AA16">
        <v>2</v>
      </c>
      <c r="AB16" s="173"/>
    </row>
    <row r="17" spans="2:36" ht="15" customHeight="1">
      <c r="B17" s="135">
        <f t="shared" ref="B17:B55" si="0">B16+1</f>
        <v>2</v>
      </c>
      <c r="C17" s="142" t="str">
        <f>IF(INDEX(中男申込!$B$9:$AK$108,$B17,1)="","",INDEX(中男申込!$B$9:$AK$108,$B17,1))</f>
        <v/>
      </c>
      <c r="D17" s="143" t="str">
        <f>IF(INDEX(中男申込!$B$9:$AK$108,$B17,2)="","",INDEX(中男申込!$B$9:$AK$108,$B17,2))</f>
        <v/>
      </c>
      <c r="E17" s="144" t="str">
        <f>IF(INDEX(中男申込!$B$9:$AK$108,$B17,3)="","",INDEX(中男申込!$B$9:$AK$108,$B17,3))</f>
        <v/>
      </c>
      <c r="F17" s="145" t="str">
        <f>IF(INDEX(中男申込!$B$9:$AK$108,$B17,4)="","",INDEX(中男申込!$B$9:$AK$108,$B17,4))</f>
        <v/>
      </c>
      <c r="G17" s="146" t="str">
        <f>IF(INDEX(中男申込!$B$9:$AK$108,$B17,36)="","",INDEX(中男申込!$B$9:$AK$108,$B17,36))</f>
        <v/>
      </c>
      <c r="H17" s="331" t="str">
        <f>IF(INDEX(中男申込!$B$9:$AK$108,$B17,6)="","",INDEX(中男申込!$B$9:$AK$108,$B17,6))</f>
        <v/>
      </c>
      <c r="I17" s="331" t="str">
        <f>IF(INDEX(中男申込!$B$9:$AK$108,$B17,1)="","",INDEX(中男申込!$B$9:$AK$108,$B17,1))</f>
        <v/>
      </c>
      <c r="J17" s="331" t="str">
        <f>IF(INDEX(中男申込!$B$9:$AK$108,$B17,1)="","",INDEX(中男申込!$B$9:$AK$108,$B17,1))</f>
        <v/>
      </c>
      <c r="K17" s="331" t="str">
        <f>IF(INDEX(中男申込!$B$9:$AK$108,$B17,1)="","",INDEX(中男申込!$B$9:$AK$108,$B17,1))</f>
        <v/>
      </c>
      <c r="L17" s="332" t="str">
        <f>IF(INDEX(中男申込!$B$9:$AK$108,$B17,1)="","",INDEX(中男申込!$B$9:$AK$108,$B17,1))</f>
        <v/>
      </c>
      <c r="M17" s="141" t="str">
        <f>IF(INDEX(中男申込!$B$9:$AK$108,$B17,33)="","",INDEX(中男申込!$B$9:$AK$108,$B17,33))</f>
        <v/>
      </c>
      <c r="N17" s="122"/>
      <c r="P17" s="172"/>
      <c r="R17" s="148" t="s">
        <v>134</v>
      </c>
      <c r="S17" s="322" t="str">
        <f>リレー中男申込!E12</f>
        <v/>
      </c>
      <c r="T17" s="323"/>
      <c r="U17" s="324"/>
      <c r="X17" s="148" t="s">
        <v>134</v>
      </c>
      <c r="Y17" s="322" t="str">
        <f>リレー中男申込!J12</f>
        <v/>
      </c>
      <c r="Z17" s="323"/>
      <c r="AA17" s="324"/>
      <c r="AB17" s="173"/>
      <c r="AE17" s="320"/>
      <c r="AF17" s="320"/>
      <c r="AG17" s="320"/>
      <c r="AJ17" s="22">
        <f>IF(S17="",0,1)</f>
        <v>0</v>
      </c>
    </row>
    <row r="18" spans="2:36" ht="15" customHeight="1">
      <c r="B18" s="135">
        <f t="shared" si="0"/>
        <v>3</v>
      </c>
      <c r="C18" s="142" t="str">
        <f>IF(INDEX(中男申込!$B$9:$AK$108,$B18,1)="","",INDEX(中男申込!$B$9:$AK$108,$B18,1))</f>
        <v/>
      </c>
      <c r="D18" s="143" t="str">
        <f>IF(INDEX(中男申込!$B$9:$AK$108,$B18,2)="","",INDEX(中男申込!$B$9:$AK$108,$B18,2))</f>
        <v/>
      </c>
      <c r="E18" s="144" t="str">
        <f>IF(INDEX(中男申込!$B$9:$AK$108,$B18,3)="","",INDEX(中男申込!$B$9:$AK$108,$B18,3))</f>
        <v/>
      </c>
      <c r="F18" s="145" t="str">
        <f>IF(INDEX(中男申込!$B$9:$AK$108,$B18,4)="","",INDEX(中男申込!$B$9:$AK$108,$B18,4))</f>
        <v/>
      </c>
      <c r="G18" s="146" t="str">
        <f>IF(INDEX(中男申込!$B$9:$AK$108,$B18,36)="","",INDEX(中男申込!$B$9:$AK$108,$B18,36))</f>
        <v/>
      </c>
      <c r="H18" s="331" t="str">
        <f>IF(INDEX(中男申込!$B$9:$AK$108,$B18,6)="","",INDEX(中男申込!$B$9:$AK$108,$B18,6))</f>
        <v/>
      </c>
      <c r="I18" s="331" t="str">
        <f>IF(INDEX(中男申込!$B$9:$AK$108,$B18,1)="","",INDEX(中男申込!$B$9:$AK$108,$B18,1))</f>
        <v/>
      </c>
      <c r="J18" s="331" t="str">
        <f>IF(INDEX(中男申込!$B$9:$AK$108,$B18,1)="","",INDEX(中男申込!$B$9:$AK$108,$B18,1))</f>
        <v/>
      </c>
      <c r="K18" s="331" t="str">
        <f>IF(INDEX(中男申込!$B$9:$AK$108,$B18,1)="","",INDEX(中男申込!$B$9:$AK$108,$B18,1))</f>
        <v/>
      </c>
      <c r="L18" s="332" t="str">
        <f>IF(INDEX(中男申込!$B$9:$AK$108,$B18,1)="","",INDEX(中男申込!$B$9:$AK$108,$B18,1))</f>
        <v/>
      </c>
      <c r="M18" s="147" t="str">
        <f>IF(INDEX(中男申込!$B$9:$AK$108,$B18,33)="","",INDEX(中男申込!$B$9:$AK$108,$B18,33))</f>
        <v/>
      </c>
      <c r="N18" s="122"/>
      <c r="P18" s="172"/>
      <c r="R18" s="265" t="s">
        <v>383</v>
      </c>
      <c r="S18" s="149" t="s">
        <v>95</v>
      </c>
      <c r="T18" s="149" t="s">
        <v>29</v>
      </c>
      <c r="U18" s="149" t="s">
        <v>37</v>
      </c>
      <c r="V18" s="121"/>
      <c r="W18" s="121"/>
      <c r="X18" s="265" t="s">
        <v>383</v>
      </c>
      <c r="Y18" s="149" t="s">
        <v>95</v>
      </c>
      <c r="Z18" s="149" t="s">
        <v>29</v>
      </c>
      <c r="AA18" s="149" t="s">
        <v>37</v>
      </c>
      <c r="AB18" s="173"/>
      <c r="AC18" s="121"/>
      <c r="AD18" s="150"/>
      <c r="AE18" s="121"/>
      <c r="AF18" s="121"/>
      <c r="AG18" s="121"/>
      <c r="AH18" s="121"/>
    </row>
    <row r="19" spans="2:36" ht="15" customHeight="1">
      <c r="B19" s="135">
        <f t="shared" si="0"/>
        <v>4</v>
      </c>
      <c r="C19" s="142" t="str">
        <f>IF(INDEX(中男申込!$B$9:$AK$108,$B19,1)="","",INDEX(中男申込!$B$9:$AK$108,$B19,1))</f>
        <v/>
      </c>
      <c r="D19" s="143" t="str">
        <f>IF(INDEX(中男申込!$B$9:$AK$108,$B19,2)="","",INDEX(中男申込!$B$9:$AK$108,$B19,2))</f>
        <v/>
      </c>
      <c r="E19" s="144" t="str">
        <f>IF(INDEX(中男申込!$B$9:$AK$108,$B19,3)="","",INDEX(中男申込!$B$9:$AK$108,$B19,3))</f>
        <v/>
      </c>
      <c r="F19" s="145" t="str">
        <f>IF(INDEX(中男申込!$B$9:$AK$108,$B19,4)="","",INDEX(中男申込!$B$9:$AK$108,$B19,4))</f>
        <v/>
      </c>
      <c r="G19" s="146" t="str">
        <f>IF(INDEX(中男申込!$B$9:$AK$108,$B19,36)="","",INDEX(中男申込!$B$9:$AK$108,$B19,36))</f>
        <v/>
      </c>
      <c r="H19" s="331" t="str">
        <f>IF(INDEX(中男申込!$B$9:$AK$108,$B19,6)="","",INDEX(中男申込!$B$9:$AK$108,$B19,6))</f>
        <v/>
      </c>
      <c r="I19" s="331" t="str">
        <f>IF(INDEX(中男申込!$B$9:$AK$108,$B19,1)="","",INDEX(中男申込!$B$9:$AK$108,$B19,1))</f>
        <v/>
      </c>
      <c r="J19" s="331" t="str">
        <f>IF(INDEX(中男申込!$B$9:$AK$108,$B19,1)="","",INDEX(中男申込!$B$9:$AK$108,$B19,1))</f>
        <v/>
      </c>
      <c r="K19" s="331" t="str">
        <f>IF(INDEX(中男申込!$B$9:$AK$108,$B19,1)="","",INDEX(中男申込!$B$9:$AK$108,$B19,1))</f>
        <v/>
      </c>
      <c r="L19" s="332" t="str">
        <f>IF(INDEX(中男申込!$B$9:$AK$108,$B19,1)="","",INDEX(中男申込!$B$9:$AK$108,$B19,1))</f>
        <v/>
      </c>
      <c r="M19" s="147" t="str">
        <f>IF(INDEX(中男申込!$B$9:$AK$108,$B19,33)="","",INDEX(中男申込!$B$9:$AK$108,$B19,33))</f>
        <v/>
      </c>
      <c r="N19" s="122"/>
      <c r="P19" s="172"/>
      <c r="Q19">
        <v>1</v>
      </c>
      <c r="R19" s="149" t="str">
        <f>IF(リレー中男申込!D14="","",リレー中男申込!D14)</f>
        <v/>
      </c>
      <c r="S19" s="148" t="str">
        <f>リレー中男申込!E14</f>
        <v/>
      </c>
      <c r="T19" s="149" t="str">
        <f>リレー中男申込!F14</f>
        <v/>
      </c>
      <c r="U19" s="325" t="str">
        <f>IF(リレー中男申込!D11="","",リレー中男申込!D11)</f>
        <v/>
      </c>
      <c r="W19">
        <v>1</v>
      </c>
      <c r="X19" s="149" t="str">
        <f>IF(リレー中男申込!I14="","",リレー中男申込!I14)</f>
        <v/>
      </c>
      <c r="Y19" s="149" t="str">
        <f>リレー中男申込!J14</f>
        <v/>
      </c>
      <c r="Z19" s="149" t="str">
        <f>リレー中男申込!K14</f>
        <v/>
      </c>
      <c r="AA19" s="325" t="str">
        <f>IF(リレー中男申込!I11="","",リレー中男申込!I11)</f>
        <v/>
      </c>
      <c r="AB19" s="173"/>
      <c r="AF19" s="121"/>
      <c r="AG19" s="321"/>
      <c r="AH19" s="127"/>
      <c r="AJ19" s="22">
        <f>IF(Y17="",0,1)</f>
        <v>0</v>
      </c>
    </row>
    <row r="20" spans="2:36" ht="15" customHeight="1">
      <c r="B20" s="135">
        <f t="shared" si="0"/>
        <v>5</v>
      </c>
      <c r="C20" s="142" t="str">
        <f>IF(INDEX(中男申込!$B$9:$AK$108,$B20,1)="","",INDEX(中男申込!$B$9:$AK$108,$B20,1))</f>
        <v/>
      </c>
      <c r="D20" s="143" t="str">
        <f>IF(INDEX(中男申込!$B$9:$AK$108,$B20,2)="","",INDEX(中男申込!$B$9:$AK$108,$B20,2))</f>
        <v/>
      </c>
      <c r="E20" s="144" t="str">
        <f>IF(INDEX(中男申込!$B$9:$AK$108,$B20,3)="","",INDEX(中男申込!$B$9:$AK$108,$B20,3))</f>
        <v/>
      </c>
      <c r="F20" s="145" t="str">
        <f>IF(INDEX(中男申込!$B$9:$AK$108,$B20,4)="","",INDEX(中男申込!$B$9:$AK$108,$B20,4))</f>
        <v/>
      </c>
      <c r="G20" s="146" t="str">
        <f>IF(INDEX(中男申込!$B$9:$AK$108,$B20,36)="","",INDEX(中男申込!$B$9:$AK$108,$B20,36))</f>
        <v/>
      </c>
      <c r="H20" s="331" t="str">
        <f>IF(INDEX(中男申込!$B$9:$AK$108,$B20,6)="","",INDEX(中男申込!$B$9:$AK$108,$B20,6))</f>
        <v/>
      </c>
      <c r="I20" s="331" t="str">
        <f>IF(INDEX(中男申込!$B$9:$AK$108,$B20,1)="","",INDEX(中男申込!$B$9:$AK$108,$B20,1))</f>
        <v/>
      </c>
      <c r="J20" s="331" t="str">
        <f>IF(INDEX(中男申込!$B$9:$AK$108,$B20,1)="","",INDEX(中男申込!$B$9:$AK$108,$B20,1))</f>
        <v/>
      </c>
      <c r="K20" s="331" t="str">
        <f>IF(INDEX(中男申込!$B$9:$AK$108,$B20,1)="","",INDEX(中男申込!$B$9:$AK$108,$B20,1))</f>
        <v/>
      </c>
      <c r="L20" s="332" t="str">
        <f>IF(INDEX(中男申込!$B$9:$AK$108,$B20,1)="","",INDEX(中男申込!$B$9:$AK$108,$B20,1))</f>
        <v/>
      </c>
      <c r="M20" s="147" t="str">
        <f>IF(INDEX(中男申込!$B$9:$AK$108,$B20,33)="","",INDEX(中男申込!$B$9:$AK$108,$B20,33))</f>
        <v/>
      </c>
      <c r="N20" s="122"/>
      <c r="P20" s="172"/>
      <c r="Q20">
        <v>2</v>
      </c>
      <c r="R20" s="149" t="str">
        <f>IF(リレー中男申込!D15="","",リレー中男申込!D15)</f>
        <v/>
      </c>
      <c r="S20" s="148" t="str">
        <f>リレー中男申込!E15</f>
        <v/>
      </c>
      <c r="T20" s="149" t="str">
        <f>リレー中男申込!F15</f>
        <v/>
      </c>
      <c r="U20" s="326"/>
      <c r="W20">
        <v>2</v>
      </c>
      <c r="X20" s="149" t="str">
        <f>IF(リレー中男申込!I15="","",リレー中男申込!I15)</f>
        <v/>
      </c>
      <c r="Y20" s="149" t="str">
        <f>リレー中男申込!J15</f>
        <v/>
      </c>
      <c r="Z20" s="149" t="str">
        <f>リレー中男申込!K15</f>
        <v/>
      </c>
      <c r="AA20" s="326"/>
      <c r="AB20" s="173"/>
      <c r="AF20" s="121"/>
      <c r="AG20" s="321"/>
      <c r="AH20" s="127"/>
    </row>
    <row r="21" spans="2:36" ht="15" customHeight="1">
      <c r="B21" s="135">
        <f t="shared" si="0"/>
        <v>6</v>
      </c>
      <c r="C21" s="142" t="str">
        <f>IF(INDEX(中男申込!$B$9:$AK$108,$B21,1)="","",INDEX(中男申込!$B$9:$AK$108,$B21,1))</f>
        <v/>
      </c>
      <c r="D21" s="143" t="str">
        <f>IF(INDEX(中男申込!$B$9:$AK$108,$B21,2)="","",INDEX(中男申込!$B$9:$AK$108,$B21,2))</f>
        <v/>
      </c>
      <c r="E21" s="144" t="str">
        <f>IF(INDEX(中男申込!$B$9:$AK$108,$B21,3)="","",INDEX(中男申込!$B$9:$AK$108,$B21,3))</f>
        <v/>
      </c>
      <c r="F21" s="145" t="str">
        <f>IF(INDEX(中男申込!$B$9:$AK$108,$B21,4)="","",INDEX(中男申込!$B$9:$AK$108,$B21,4))</f>
        <v/>
      </c>
      <c r="G21" s="146" t="str">
        <f>IF(INDEX(中男申込!$B$9:$AK$108,$B21,36)="","",INDEX(中男申込!$B$9:$AK$108,$B21,36))</f>
        <v/>
      </c>
      <c r="H21" s="331" t="str">
        <f>IF(INDEX(中男申込!$B$9:$AK$108,$B21,6)="","",INDEX(中男申込!$B$9:$AK$108,$B21,6))</f>
        <v/>
      </c>
      <c r="I21" s="331" t="str">
        <f>IF(INDEX(中男申込!$B$9:$AK$108,$B21,1)="","",INDEX(中男申込!$B$9:$AK$108,$B21,1))</f>
        <v/>
      </c>
      <c r="J21" s="331" t="str">
        <f>IF(INDEX(中男申込!$B$9:$AK$108,$B21,1)="","",INDEX(中男申込!$B$9:$AK$108,$B21,1))</f>
        <v/>
      </c>
      <c r="K21" s="331" t="str">
        <f>IF(INDEX(中男申込!$B$9:$AK$108,$B21,1)="","",INDEX(中男申込!$B$9:$AK$108,$B21,1))</f>
        <v/>
      </c>
      <c r="L21" s="332" t="str">
        <f>IF(INDEX(中男申込!$B$9:$AK$108,$B21,1)="","",INDEX(中男申込!$B$9:$AK$108,$B21,1))</f>
        <v/>
      </c>
      <c r="M21" s="147" t="str">
        <f>IF(INDEX(中男申込!$B$9:$AK$108,$B21,33)="","",INDEX(中男申込!$B$9:$AK$108,$B21,33))</f>
        <v/>
      </c>
      <c r="N21" s="122"/>
      <c r="P21" s="172"/>
      <c r="Q21">
        <v>3</v>
      </c>
      <c r="R21" s="149" t="str">
        <f>IF(リレー中男申込!D16="","",リレー中男申込!D16)</f>
        <v/>
      </c>
      <c r="S21" s="148" t="str">
        <f>リレー中男申込!E16</f>
        <v/>
      </c>
      <c r="T21" s="149" t="str">
        <f>リレー中男申込!F16</f>
        <v/>
      </c>
      <c r="U21" s="326"/>
      <c r="W21">
        <v>3</v>
      </c>
      <c r="X21" s="149" t="str">
        <f>IF(リレー中男申込!I16="","",リレー中男申込!I16)</f>
        <v/>
      </c>
      <c r="Y21" s="149" t="str">
        <f>リレー中男申込!J16</f>
        <v/>
      </c>
      <c r="Z21" s="149" t="str">
        <f>リレー中男申込!K16</f>
        <v/>
      </c>
      <c r="AA21" s="326"/>
      <c r="AB21" s="173"/>
      <c r="AF21" s="121"/>
      <c r="AG21" s="321"/>
      <c r="AH21" s="127"/>
      <c r="AJ21" s="22">
        <f>IF(AE17="",0,1)</f>
        <v>0</v>
      </c>
    </row>
    <row r="22" spans="2:36" ht="15" customHeight="1">
      <c r="B22" s="135">
        <f t="shared" si="0"/>
        <v>7</v>
      </c>
      <c r="C22" s="142" t="str">
        <f>IF(INDEX(中男申込!$B$9:$AK$108,$B22,1)="","",INDEX(中男申込!$B$9:$AK$108,$B22,1))</f>
        <v/>
      </c>
      <c r="D22" s="143" t="str">
        <f>IF(INDEX(中男申込!$B$9:$AK$108,$B22,2)="","",INDEX(中男申込!$B$9:$AK$108,$B22,2))</f>
        <v/>
      </c>
      <c r="E22" s="144" t="str">
        <f>IF(INDEX(中男申込!$B$9:$AK$108,$B22,3)="","",INDEX(中男申込!$B$9:$AK$108,$B22,3))</f>
        <v/>
      </c>
      <c r="F22" s="145" t="str">
        <f>IF(INDEX(中男申込!$B$9:$AK$108,$B22,4)="","",INDEX(中男申込!$B$9:$AK$108,$B22,4))</f>
        <v/>
      </c>
      <c r="G22" s="146" t="str">
        <f>IF(INDEX(中男申込!$B$9:$AK$108,$B22,36)="","",INDEX(中男申込!$B$9:$AK$108,$B22,36))</f>
        <v/>
      </c>
      <c r="H22" s="331" t="str">
        <f>IF(INDEX(中男申込!$B$9:$AK$108,$B22,6)="","",INDEX(中男申込!$B$9:$AK$108,$B22,6))</f>
        <v/>
      </c>
      <c r="I22" s="331" t="str">
        <f>IF(INDEX(中男申込!$B$9:$AK$108,$B22,1)="","",INDEX(中男申込!$B$9:$AK$108,$B22,1))</f>
        <v/>
      </c>
      <c r="J22" s="331" t="str">
        <f>IF(INDEX(中男申込!$B$9:$AK$108,$B22,1)="","",INDEX(中男申込!$B$9:$AK$108,$B22,1))</f>
        <v/>
      </c>
      <c r="K22" s="331" t="str">
        <f>IF(INDEX(中男申込!$B$9:$AK$108,$B22,1)="","",INDEX(中男申込!$B$9:$AK$108,$B22,1))</f>
        <v/>
      </c>
      <c r="L22" s="332" t="str">
        <f>IF(INDEX(中男申込!$B$9:$AK$108,$B22,1)="","",INDEX(中男申込!$B$9:$AK$108,$B22,1))</f>
        <v/>
      </c>
      <c r="M22" s="147" t="str">
        <f>IF(INDEX(中男申込!$B$9:$AK$108,$B22,33)="","",INDEX(中男申込!$B$9:$AK$108,$B22,33))</f>
        <v/>
      </c>
      <c r="N22" s="122"/>
      <c r="P22" s="172"/>
      <c r="Q22">
        <v>4</v>
      </c>
      <c r="R22" s="149" t="str">
        <f>IF(リレー中男申込!D17="","",リレー中男申込!D17)</f>
        <v/>
      </c>
      <c r="S22" s="148" t="str">
        <f>リレー中男申込!E17</f>
        <v/>
      </c>
      <c r="T22" s="149" t="str">
        <f>リレー中男申込!F17</f>
        <v/>
      </c>
      <c r="U22" s="326"/>
      <c r="W22">
        <v>4</v>
      </c>
      <c r="X22" s="149" t="str">
        <f>IF(リレー中男申込!I17="","",リレー中男申込!I17)</f>
        <v/>
      </c>
      <c r="Y22" s="149" t="str">
        <f>リレー中男申込!J17</f>
        <v/>
      </c>
      <c r="Z22" s="149" t="str">
        <f>リレー中男申込!K17</f>
        <v/>
      </c>
      <c r="AA22" s="326"/>
      <c r="AB22" s="173"/>
      <c r="AF22" s="121"/>
      <c r="AG22" s="321"/>
      <c r="AH22" s="127"/>
    </row>
    <row r="23" spans="2:36" ht="15" customHeight="1">
      <c r="B23" s="135">
        <f t="shared" si="0"/>
        <v>8</v>
      </c>
      <c r="C23" s="142" t="str">
        <f>IF(INDEX(中男申込!$B$9:$AK$108,$B23,1)="","",INDEX(中男申込!$B$9:$AK$108,$B23,1))</f>
        <v/>
      </c>
      <c r="D23" s="143" t="str">
        <f>IF(INDEX(中男申込!$B$9:$AK$108,$B23,2)="","",INDEX(中男申込!$B$9:$AK$108,$B23,2))</f>
        <v/>
      </c>
      <c r="E23" s="144" t="str">
        <f>IF(INDEX(中男申込!$B$9:$AK$108,$B23,3)="","",INDEX(中男申込!$B$9:$AK$108,$B23,3))</f>
        <v/>
      </c>
      <c r="F23" s="145" t="str">
        <f>IF(INDEX(中男申込!$B$9:$AK$108,$B23,4)="","",INDEX(中男申込!$B$9:$AK$108,$B23,4))</f>
        <v/>
      </c>
      <c r="G23" s="146" t="str">
        <f>IF(INDEX(中男申込!$B$9:$AK$108,$B23,36)="","",INDEX(中男申込!$B$9:$AK$108,$B23,36))</f>
        <v/>
      </c>
      <c r="H23" s="331" t="str">
        <f>IF(INDEX(中男申込!$B$9:$AK$108,$B23,6)="","",INDEX(中男申込!$B$9:$AK$108,$B23,6))</f>
        <v/>
      </c>
      <c r="I23" s="331" t="str">
        <f>IF(INDEX(中男申込!$B$9:$AK$108,$B23,1)="","",INDEX(中男申込!$B$9:$AK$108,$B23,1))</f>
        <v/>
      </c>
      <c r="J23" s="331" t="str">
        <f>IF(INDEX(中男申込!$B$9:$AK$108,$B23,1)="","",INDEX(中男申込!$B$9:$AK$108,$B23,1))</f>
        <v/>
      </c>
      <c r="K23" s="331" t="str">
        <f>IF(INDEX(中男申込!$B$9:$AK$108,$B23,1)="","",INDEX(中男申込!$B$9:$AK$108,$B23,1))</f>
        <v/>
      </c>
      <c r="L23" s="332" t="str">
        <f>IF(INDEX(中男申込!$B$9:$AK$108,$B23,1)="","",INDEX(中男申込!$B$9:$AK$108,$B23,1))</f>
        <v/>
      </c>
      <c r="M23" s="147" t="str">
        <f>IF(INDEX(中男申込!$B$9:$AK$108,$B23,33)="","",INDEX(中男申込!$B$9:$AK$108,$B23,33))</f>
        <v/>
      </c>
      <c r="N23" s="122"/>
      <c r="P23" s="172"/>
      <c r="Q23">
        <v>5</v>
      </c>
      <c r="R23" s="149" t="str">
        <f>IF(リレー中男申込!D18="","",リレー中男申込!D18)</f>
        <v/>
      </c>
      <c r="S23" s="148" t="str">
        <f>リレー中男申込!E18</f>
        <v/>
      </c>
      <c r="T23" s="149" t="str">
        <f>リレー中男申込!F18</f>
        <v/>
      </c>
      <c r="U23" s="326"/>
      <c r="W23">
        <v>5</v>
      </c>
      <c r="X23" s="149" t="str">
        <f>IF(リレー中男申込!I18="","",リレー中男申込!I18)</f>
        <v/>
      </c>
      <c r="Y23" s="149" t="str">
        <f>リレー中男申込!J18</f>
        <v/>
      </c>
      <c r="Z23" s="149" t="str">
        <f>リレー中男申込!K18</f>
        <v/>
      </c>
      <c r="AA23" s="326"/>
      <c r="AB23" s="173"/>
      <c r="AF23" s="121"/>
      <c r="AG23" s="321"/>
      <c r="AH23" s="127"/>
    </row>
    <row r="24" spans="2:36" ht="15" customHeight="1">
      <c r="B24" s="135">
        <f t="shared" si="0"/>
        <v>9</v>
      </c>
      <c r="C24" s="142" t="str">
        <f>IF(INDEX(中男申込!$B$9:$AK$108,$B24,1)="","",INDEX(中男申込!$B$9:$AK$108,$B24,1))</f>
        <v/>
      </c>
      <c r="D24" s="143" t="str">
        <f>IF(INDEX(中男申込!$B$9:$AK$108,$B24,2)="","",INDEX(中男申込!$B$9:$AK$108,$B24,2))</f>
        <v/>
      </c>
      <c r="E24" s="144" t="str">
        <f>IF(INDEX(中男申込!$B$9:$AK$108,$B24,3)="","",INDEX(中男申込!$B$9:$AK$108,$B24,3))</f>
        <v/>
      </c>
      <c r="F24" s="145" t="str">
        <f>IF(INDEX(中男申込!$B$9:$AK$108,$B24,4)="","",INDEX(中男申込!$B$9:$AK$108,$B24,4))</f>
        <v/>
      </c>
      <c r="G24" s="146" t="str">
        <f>IF(INDEX(中男申込!$B$9:$AK$108,$B24,36)="","",INDEX(中男申込!$B$9:$AK$108,$B24,36))</f>
        <v/>
      </c>
      <c r="H24" s="331" t="str">
        <f>IF(INDEX(中男申込!$B$9:$AK$108,$B24,6)="","",INDEX(中男申込!$B$9:$AK$108,$B24,6))</f>
        <v/>
      </c>
      <c r="I24" s="331" t="str">
        <f>IF(INDEX(中男申込!$B$9:$AK$108,$B24,1)="","",INDEX(中男申込!$B$9:$AK$108,$B24,1))</f>
        <v/>
      </c>
      <c r="J24" s="331" t="str">
        <f>IF(INDEX(中男申込!$B$9:$AK$108,$B24,1)="","",INDEX(中男申込!$B$9:$AK$108,$B24,1))</f>
        <v/>
      </c>
      <c r="K24" s="331" t="str">
        <f>IF(INDEX(中男申込!$B$9:$AK$108,$B24,1)="","",INDEX(中男申込!$B$9:$AK$108,$B24,1))</f>
        <v/>
      </c>
      <c r="L24" s="332" t="str">
        <f>IF(INDEX(中男申込!$B$9:$AK$108,$B24,1)="","",INDEX(中男申込!$B$9:$AK$108,$B24,1))</f>
        <v/>
      </c>
      <c r="M24" s="147" t="str">
        <f>IF(INDEX(中男申込!$B$9:$AK$108,$B24,33)="","",INDEX(中男申込!$B$9:$AK$108,$B24,33))</f>
        <v/>
      </c>
      <c r="N24" s="122"/>
      <c r="P24" s="172"/>
      <c r="Q24">
        <v>6</v>
      </c>
      <c r="R24" s="149" t="str">
        <f>IF(リレー中男申込!D19="","",リレー中男申込!D19)</f>
        <v/>
      </c>
      <c r="S24" s="148" t="str">
        <f>リレー中男申込!E19</f>
        <v/>
      </c>
      <c r="T24" s="149" t="str">
        <f>リレー中男申込!F19</f>
        <v/>
      </c>
      <c r="U24" s="327"/>
      <c r="W24">
        <v>6</v>
      </c>
      <c r="X24" s="149" t="str">
        <f>IF(リレー中男申込!I19="","",リレー中男申込!I19)</f>
        <v/>
      </c>
      <c r="Y24" s="149" t="str">
        <f>リレー中男申込!J19</f>
        <v/>
      </c>
      <c r="Z24" s="149" t="str">
        <f>リレー中男申込!K19</f>
        <v/>
      </c>
      <c r="AA24" s="327"/>
      <c r="AB24" s="173"/>
      <c r="AF24" s="121"/>
      <c r="AG24" s="321"/>
      <c r="AH24" s="127"/>
    </row>
    <row r="25" spans="2:36" ht="15" customHeight="1">
      <c r="B25" s="135">
        <f t="shared" si="0"/>
        <v>10</v>
      </c>
      <c r="C25" s="151" t="str">
        <f>IF(INDEX(中男申込!$B$9:$AK$108,$B25,1)="","",INDEX(中男申込!$B$9:$AK$108,$B25,1))</f>
        <v/>
      </c>
      <c r="D25" s="152" t="str">
        <f>IF(INDEX(中男申込!$B$9:$AK$108,$B25,2)="","",INDEX(中男申込!$B$9:$AK$108,$B25,2))</f>
        <v/>
      </c>
      <c r="E25" s="153" t="str">
        <f>IF(INDEX(中男申込!$B$9:$AK$108,$B25,3)="","",INDEX(中男申込!$B$9:$AK$108,$B25,3))</f>
        <v/>
      </c>
      <c r="F25" s="154" t="str">
        <f>IF(INDEX(中男申込!$B$9:$AK$108,$B25,4)="","",INDEX(中男申込!$B$9:$AK$108,$B25,4))</f>
        <v/>
      </c>
      <c r="G25" s="155" t="str">
        <f>IF(INDEX(中男申込!$B$9:$AK$108,$B25,36)="","",INDEX(中男申込!$B$9:$AK$108,$B25,36))</f>
        <v/>
      </c>
      <c r="H25" s="337" t="str">
        <f>IF(INDEX(中男申込!$B$9:$AK$108,$B25,6)="","",INDEX(中男申込!$B$9:$AK$108,$B25,6))</f>
        <v/>
      </c>
      <c r="I25" s="337" t="str">
        <f>IF(INDEX(中男申込!$B$9:$AK$108,$B25,1)="","",INDEX(中男申込!$B$9:$AK$108,$B25,1))</f>
        <v/>
      </c>
      <c r="J25" s="337" t="str">
        <f>IF(INDEX(中男申込!$B$9:$AK$108,$B25,1)="","",INDEX(中男申込!$B$9:$AK$108,$B25,1))</f>
        <v/>
      </c>
      <c r="K25" s="337" t="str">
        <f>IF(INDEX(中男申込!$B$9:$AK$108,$B25,1)="","",INDEX(中男申込!$B$9:$AK$108,$B25,1))</f>
        <v/>
      </c>
      <c r="L25" s="338" t="str">
        <f>IF(INDEX(中男申込!$B$9:$AK$108,$B25,1)="","",INDEX(中男申込!$B$9:$AK$108,$B25,1))</f>
        <v/>
      </c>
      <c r="M25" s="156" t="str">
        <f>IF(INDEX(中男申込!$B$9:$AK$108,$B25,33)="","",INDEX(中男申込!$B$9:$AK$108,$B25,33))</f>
        <v/>
      </c>
      <c r="N25" s="122"/>
      <c r="P25" s="172"/>
      <c r="AB25" s="173"/>
    </row>
    <row r="26" spans="2:36" ht="15" customHeight="1">
      <c r="B26" s="135">
        <f t="shared" si="0"/>
        <v>11</v>
      </c>
      <c r="C26" s="136" t="str">
        <f>IF(INDEX(中男申込!$B$9:$AK$108,$B26,1)="","",INDEX(中男申込!$B$9:$AK$108,$B26,1))</f>
        <v/>
      </c>
      <c r="D26" s="137" t="str">
        <f>IF(INDEX(中男申込!$B$9:$AK$108,$B26,2)="","",INDEX(中男申込!$B$9:$AK$108,$B26,2))</f>
        <v/>
      </c>
      <c r="E26" s="138" t="str">
        <f>IF(INDEX(中男申込!$B$9:$AK$108,$B26,3)="","",INDEX(中男申込!$B$9:$AK$108,$B26,3))</f>
        <v/>
      </c>
      <c r="F26" s="139" t="str">
        <f>IF(INDEX(中男申込!$B$9:$AK$108,$B26,4)="","",INDEX(中男申込!$B$9:$AK$108,$B26,4))</f>
        <v/>
      </c>
      <c r="G26" s="140" t="str">
        <f>IF(INDEX(中男申込!$B$9:$AK$108,$B26,36)="","",INDEX(中男申込!$B$9:$AK$108,$B26,36))</f>
        <v/>
      </c>
      <c r="H26" s="339" t="str">
        <f>IF(INDEX(中男申込!$B$9:$AK$108,$B26,6)="","",INDEX(中男申込!$B$9:$AK$108,$B26,6))</f>
        <v/>
      </c>
      <c r="I26" s="339" t="str">
        <f>IF(INDEX(中男申込!$B$9:$AK$108,$B26,1)="","",INDEX(中男申込!$B$9:$AK$108,$B26,1))</f>
        <v/>
      </c>
      <c r="J26" s="339" t="str">
        <f>IF(INDEX(中男申込!$B$9:$AK$108,$B26,1)="","",INDEX(中男申込!$B$9:$AK$108,$B26,1))</f>
        <v/>
      </c>
      <c r="K26" s="339" t="str">
        <f>IF(INDEX(中男申込!$B$9:$AK$108,$B26,1)="","",INDEX(中男申込!$B$9:$AK$108,$B26,1))</f>
        <v/>
      </c>
      <c r="L26" s="340" t="str">
        <f>IF(INDEX(中男申込!$B$9:$AK$108,$B26,1)="","",INDEX(中男申込!$B$9:$AK$108,$B26,1))</f>
        <v/>
      </c>
      <c r="M26" s="157" t="str">
        <f>IF(INDEX(中男申込!$B$9:$AK$108,$B26,33)="","",INDEX(中男申込!$B$9:$AK$108,$B26,33))</f>
        <v/>
      </c>
      <c r="N26" s="122"/>
      <c r="P26" s="172"/>
      <c r="Q26" t="s">
        <v>144</v>
      </c>
      <c r="U26">
        <v>3</v>
      </c>
      <c r="V26" t="s">
        <v>144</v>
      </c>
      <c r="AA26">
        <v>4</v>
      </c>
      <c r="AB26" s="173"/>
    </row>
    <row r="27" spans="2:36" ht="15" customHeight="1">
      <c r="B27" s="135">
        <f t="shared" si="0"/>
        <v>12</v>
      </c>
      <c r="C27" s="142" t="str">
        <f>IF(INDEX(中男申込!$B$9:$AK$108,$B27,1)="","",INDEX(中男申込!$B$9:$AK$108,$B27,1))</f>
        <v/>
      </c>
      <c r="D27" s="143" t="str">
        <f>IF(INDEX(中男申込!$B$9:$AK$108,$B27,2)="","",INDEX(中男申込!$B$9:$AK$108,$B27,2))</f>
        <v/>
      </c>
      <c r="E27" s="144" t="str">
        <f>IF(INDEX(中男申込!$B$9:$AK$108,$B27,3)="","",INDEX(中男申込!$B$9:$AK$108,$B27,3))</f>
        <v/>
      </c>
      <c r="F27" s="145" t="str">
        <f>IF(INDEX(中男申込!$B$9:$AK$108,$B27,4)="","",INDEX(中男申込!$B$9:$AK$108,$B27,4))</f>
        <v/>
      </c>
      <c r="G27" s="146" t="str">
        <f>IF(INDEX(中男申込!$B$9:$AK$108,$B27,36)="","",INDEX(中男申込!$B$9:$AK$108,$B27,36))</f>
        <v/>
      </c>
      <c r="H27" s="331" t="str">
        <f>IF(INDEX(中男申込!$B$9:$AK$108,$B27,6)="","",INDEX(中男申込!$B$9:$AK$108,$B27,6))</f>
        <v/>
      </c>
      <c r="I27" s="331" t="str">
        <f>IF(INDEX(中男申込!$B$9:$AK$108,$B27,1)="","",INDEX(中男申込!$B$9:$AK$108,$B27,1))</f>
        <v/>
      </c>
      <c r="J27" s="331" t="str">
        <f>IF(INDEX(中男申込!$B$9:$AK$108,$B27,1)="","",INDEX(中男申込!$B$9:$AK$108,$B27,1))</f>
        <v/>
      </c>
      <c r="K27" s="331" t="str">
        <f>IF(INDEX(中男申込!$B$9:$AK$108,$B27,1)="","",INDEX(中男申込!$B$9:$AK$108,$B27,1))</f>
        <v/>
      </c>
      <c r="L27" s="332" t="str">
        <f>IF(INDEX(中男申込!$B$9:$AK$108,$B27,1)="","",INDEX(中男申込!$B$9:$AK$108,$B27,1))</f>
        <v/>
      </c>
      <c r="M27" s="147" t="str">
        <f>IF(INDEX(中男申込!$B$9:$AK$108,$B27,33)="","",INDEX(中男申込!$B$9:$AK$108,$B27,33))</f>
        <v/>
      </c>
      <c r="N27" s="122"/>
      <c r="P27" s="172"/>
      <c r="R27" s="148" t="s">
        <v>134</v>
      </c>
      <c r="S27" s="322" t="str">
        <f>リレー中男申込!E23</f>
        <v/>
      </c>
      <c r="T27" s="323"/>
      <c r="U27" s="324"/>
      <c r="X27" s="148" t="s">
        <v>134</v>
      </c>
      <c r="Y27" s="322" t="str">
        <f>リレー中男申込!J23</f>
        <v/>
      </c>
      <c r="Z27" s="323"/>
      <c r="AA27" s="324"/>
      <c r="AB27" s="173"/>
      <c r="AJ27" s="22">
        <f>IF(S27="",0,1)</f>
        <v>0</v>
      </c>
    </row>
    <row r="28" spans="2:36" ht="15" customHeight="1">
      <c r="B28" s="135">
        <f t="shared" si="0"/>
        <v>13</v>
      </c>
      <c r="C28" s="142" t="str">
        <f>IF(INDEX(中男申込!$B$9:$AK$108,$B28,1)="","",INDEX(中男申込!$B$9:$AK$108,$B28,1))</f>
        <v/>
      </c>
      <c r="D28" s="143" t="str">
        <f>IF(INDEX(中男申込!$B$9:$AK$108,$B28,2)="","",INDEX(中男申込!$B$9:$AK$108,$B28,2))</f>
        <v/>
      </c>
      <c r="E28" s="144" t="str">
        <f>IF(INDEX(中男申込!$B$9:$AK$108,$B28,3)="","",INDEX(中男申込!$B$9:$AK$108,$B28,3))</f>
        <v/>
      </c>
      <c r="F28" s="145" t="str">
        <f>IF(INDEX(中男申込!$B$9:$AK$108,$B28,4)="","",INDEX(中男申込!$B$9:$AK$108,$B28,4))</f>
        <v/>
      </c>
      <c r="G28" s="146" t="str">
        <f>IF(INDEX(中男申込!$B$9:$AK$108,$B28,36)="","",INDEX(中男申込!$B$9:$AK$108,$B28,36))</f>
        <v/>
      </c>
      <c r="H28" s="331" t="str">
        <f>IF(INDEX(中男申込!$B$9:$AK$108,$B28,6)="","",INDEX(中男申込!$B$9:$AK$108,$B28,6))</f>
        <v/>
      </c>
      <c r="I28" s="331" t="str">
        <f>IF(INDEX(中男申込!$B$9:$AK$108,$B28,1)="","",INDEX(中男申込!$B$9:$AK$108,$B28,1))</f>
        <v/>
      </c>
      <c r="J28" s="331" t="str">
        <f>IF(INDEX(中男申込!$B$9:$AK$108,$B28,1)="","",INDEX(中男申込!$B$9:$AK$108,$B28,1))</f>
        <v/>
      </c>
      <c r="K28" s="331" t="str">
        <f>IF(INDEX(中男申込!$B$9:$AK$108,$B28,1)="","",INDEX(中男申込!$B$9:$AK$108,$B28,1))</f>
        <v/>
      </c>
      <c r="L28" s="332" t="str">
        <f>IF(INDEX(中男申込!$B$9:$AK$108,$B28,1)="","",INDEX(中男申込!$B$9:$AK$108,$B28,1))</f>
        <v/>
      </c>
      <c r="M28" s="147" t="str">
        <f>IF(INDEX(中男申込!$B$9:$AK$108,$B28,33)="","",INDEX(中男申込!$B$9:$AK$108,$B28,33))</f>
        <v/>
      </c>
      <c r="N28" s="122"/>
      <c r="P28" s="172"/>
      <c r="R28" s="265" t="s">
        <v>383</v>
      </c>
      <c r="S28" s="149" t="s">
        <v>95</v>
      </c>
      <c r="T28" s="149" t="s">
        <v>29</v>
      </c>
      <c r="U28" s="149" t="s">
        <v>37</v>
      </c>
      <c r="V28" s="121"/>
      <c r="W28" s="121"/>
      <c r="X28" s="265" t="s">
        <v>383</v>
      </c>
      <c r="Y28" s="149" t="s">
        <v>95</v>
      </c>
      <c r="Z28" s="149" t="s">
        <v>29</v>
      </c>
      <c r="AA28" s="149" t="s">
        <v>37</v>
      </c>
      <c r="AB28" s="173"/>
      <c r="AE28" s="320"/>
      <c r="AF28" s="320"/>
      <c r="AG28" s="320"/>
    </row>
    <row r="29" spans="2:36" ht="15" customHeight="1">
      <c r="B29" s="135">
        <f t="shared" si="0"/>
        <v>14</v>
      </c>
      <c r="C29" s="142" t="str">
        <f>IF(INDEX(中男申込!$B$9:$AK$108,$B29,1)="","",INDEX(中男申込!$B$9:$AK$108,$B29,1))</f>
        <v/>
      </c>
      <c r="D29" s="143" t="str">
        <f>IF(INDEX(中男申込!$B$9:$AK$108,$B29,2)="","",INDEX(中男申込!$B$9:$AK$108,$B29,2))</f>
        <v/>
      </c>
      <c r="E29" s="144" t="str">
        <f>IF(INDEX(中男申込!$B$9:$AK$108,$B29,3)="","",INDEX(中男申込!$B$9:$AK$108,$B29,3))</f>
        <v/>
      </c>
      <c r="F29" s="145" t="str">
        <f>IF(INDEX(中男申込!$B$9:$AK$108,$B29,4)="","",INDEX(中男申込!$B$9:$AK$108,$B29,4))</f>
        <v/>
      </c>
      <c r="G29" s="146" t="str">
        <f>IF(INDEX(中男申込!$B$9:$AK$108,$B29,36)="","",INDEX(中男申込!$B$9:$AK$108,$B29,36))</f>
        <v/>
      </c>
      <c r="H29" s="331" t="str">
        <f>IF(INDEX(中男申込!$B$9:$AK$108,$B29,6)="","",INDEX(中男申込!$B$9:$AK$108,$B29,6))</f>
        <v/>
      </c>
      <c r="I29" s="331" t="str">
        <f>IF(INDEX(中男申込!$B$9:$AK$108,$B29,1)="","",INDEX(中男申込!$B$9:$AK$108,$B29,1))</f>
        <v/>
      </c>
      <c r="J29" s="331" t="str">
        <f>IF(INDEX(中男申込!$B$9:$AK$108,$B29,1)="","",INDEX(中男申込!$B$9:$AK$108,$B29,1))</f>
        <v/>
      </c>
      <c r="K29" s="331" t="str">
        <f>IF(INDEX(中男申込!$B$9:$AK$108,$B29,1)="","",INDEX(中男申込!$B$9:$AK$108,$B29,1))</f>
        <v/>
      </c>
      <c r="L29" s="332" t="str">
        <f>IF(INDEX(中男申込!$B$9:$AK$108,$B29,1)="","",INDEX(中男申込!$B$9:$AK$108,$B29,1))</f>
        <v/>
      </c>
      <c r="M29" s="147" t="str">
        <f>IF(INDEX(中男申込!$B$9:$AK$108,$B29,33)="","",INDEX(中男申込!$B$9:$AK$108,$B29,33))</f>
        <v/>
      </c>
      <c r="N29" s="122"/>
      <c r="P29" s="172"/>
      <c r="Q29">
        <v>1</v>
      </c>
      <c r="R29" s="149" t="str">
        <f>IF(リレー中男申込!D25="","",リレー中男申込!D25)</f>
        <v/>
      </c>
      <c r="S29" s="149" t="str">
        <f>リレー中男申込!E25</f>
        <v/>
      </c>
      <c r="T29" s="149" t="str">
        <f>リレー中男申込!F25</f>
        <v/>
      </c>
      <c r="U29" s="325" t="str">
        <f>IF(リレー中男申込!D22="","",リレー中男申込!D22)</f>
        <v/>
      </c>
      <c r="W29">
        <v>1</v>
      </c>
      <c r="X29" s="149" t="str">
        <f>IF(リレー中男申込!I25="","",リレー中男申込!I25)</f>
        <v/>
      </c>
      <c r="Y29" s="149" t="str">
        <f>リレー中男申込!J25</f>
        <v/>
      </c>
      <c r="Z29" s="149" t="str">
        <f>リレー中男申込!K25</f>
        <v/>
      </c>
      <c r="AA29" s="325" t="str">
        <f>IF(リレー中男申込!I22="","",リレー中男申込!I22)</f>
        <v/>
      </c>
      <c r="AB29" s="173"/>
      <c r="AC29" s="121"/>
      <c r="AD29" s="150"/>
      <c r="AE29" s="121"/>
      <c r="AF29" s="121"/>
      <c r="AG29" s="121"/>
      <c r="AH29" s="121"/>
      <c r="AJ29" s="22">
        <f>IF(Y27="",0,1)</f>
        <v>0</v>
      </c>
    </row>
    <row r="30" spans="2:36" ht="15" customHeight="1">
      <c r="B30" s="135">
        <f t="shared" si="0"/>
        <v>15</v>
      </c>
      <c r="C30" s="142" t="str">
        <f>IF(INDEX(中男申込!$B$9:$AK$108,$B30,1)="","",INDEX(中男申込!$B$9:$AK$108,$B30,1))</f>
        <v/>
      </c>
      <c r="D30" s="143" t="str">
        <f>IF(INDEX(中男申込!$B$9:$AK$108,$B30,2)="","",INDEX(中男申込!$B$9:$AK$108,$B30,2))</f>
        <v/>
      </c>
      <c r="E30" s="144" t="str">
        <f>IF(INDEX(中男申込!$B$9:$AK$108,$B30,3)="","",INDEX(中男申込!$B$9:$AK$108,$B30,3))</f>
        <v/>
      </c>
      <c r="F30" s="145" t="str">
        <f>IF(INDEX(中男申込!$B$9:$AK$108,$B30,4)="","",INDEX(中男申込!$B$9:$AK$108,$B30,4))</f>
        <v/>
      </c>
      <c r="G30" s="146" t="str">
        <f>IF(INDEX(中男申込!$B$9:$AK$108,$B30,36)="","",INDEX(中男申込!$B$9:$AK$108,$B30,36))</f>
        <v/>
      </c>
      <c r="H30" s="331" t="str">
        <f>IF(INDEX(中男申込!$B$9:$AK$108,$B30,6)="","",INDEX(中男申込!$B$9:$AK$108,$B30,6))</f>
        <v/>
      </c>
      <c r="I30" s="331" t="str">
        <f>IF(INDEX(中男申込!$B$9:$AK$108,$B30,1)="","",INDEX(中男申込!$B$9:$AK$108,$B30,1))</f>
        <v/>
      </c>
      <c r="J30" s="331" t="str">
        <f>IF(INDEX(中男申込!$B$9:$AK$108,$B30,1)="","",INDEX(中男申込!$B$9:$AK$108,$B30,1))</f>
        <v/>
      </c>
      <c r="K30" s="331" t="str">
        <f>IF(INDEX(中男申込!$B$9:$AK$108,$B30,1)="","",INDEX(中男申込!$B$9:$AK$108,$B30,1))</f>
        <v/>
      </c>
      <c r="L30" s="332" t="str">
        <f>IF(INDEX(中男申込!$B$9:$AK$108,$B30,1)="","",INDEX(中男申込!$B$9:$AK$108,$B30,1))</f>
        <v/>
      </c>
      <c r="M30" s="147" t="str">
        <f>IF(INDEX(中男申込!$B$9:$AK$108,$B30,33)="","",INDEX(中男申込!$B$9:$AK$108,$B30,33))</f>
        <v/>
      </c>
      <c r="N30" s="122"/>
      <c r="P30" s="172"/>
      <c r="Q30">
        <v>2</v>
      </c>
      <c r="R30" s="149" t="str">
        <f>IF(リレー中男申込!D26="","",リレー中男申込!D26)</f>
        <v/>
      </c>
      <c r="S30" s="149" t="str">
        <f>リレー中男申込!E26</f>
        <v/>
      </c>
      <c r="T30" s="149" t="str">
        <f>リレー中男申込!F26</f>
        <v/>
      </c>
      <c r="U30" s="326"/>
      <c r="W30">
        <v>2</v>
      </c>
      <c r="X30" s="149" t="str">
        <f>IF(リレー中男申込!I26="","",リレー中男申込!I26)</f>
        <v/>
      </c>
      <c r="Y30" s="149" t="str">
        <f>リレー中男申込!J26</f>
        <v/>
      </c>
      <c r="Z30" s="149" t="str">
        <f>リレー中男申込!K26</f>
        <v/>
      </c>
      <c r="AA30" s="326"/>
      <c r="AB30" s="173"/>
      <c r="AF30" s="121"/>
      <c r="AG30" s="321"/>
      <c r="AH30" s="127"/>
    </row>
    <row r="31" spans="2:36" ht="15" customHeight="1">
      <c r="B31" s="135">
        <f t="shared" si="0"/>
        <v>16</v>
      </c>
      <c r="C31" s="142" t="str">
        <f>IF(INDEX(中男申込!$B$9:$AK$108,$B31,1)="","",INDEX(中男申込!$B$9:$AK$108,$B31,1))</f>
        <v/>
      </c>
      <c r="D31" s="143" t="str">
        <f>IF(INDEX(中男申込!$B$9:$AK$108,$B31,2)="","",INDEX(中男申込!$B$9:$AK$108,$B31,2))</f>
        <v/>
      </c>
      <c r="E31" s="144" t="str">
        <f>IF(INDEX(中男申込!$B$9:$AK$108,$B31,3)="","",INDEX(中男申込!$B$9:$AK$108,$B31,3))</f>
        <v/>
      </c>
      <c r="F31" s="145" t="str">
        <f>IF(INDEX(中男申込!$B$9:$AK$108,$B31,4)="","",INDEX(中男申込!$B$9:$AK$108,$B31,4))</f>
        <v/>
      </c>
      <c r="G31" s="146" t="str">
        <f>IF(INDEX(中男申込!$B$9:$AK$108,$B31,36)="","",INDEX(中男申込!$B$9:$AK$108,$B31,36))</f>
        <v/>
      </c>
      <c r="H31" s="331" t="str">
        <f>IF(INDEX(中男申込!$B$9:$AK$108,$B31,6)="","",INDEX(中男申込!$B$9:$AK$108,$B31,6))</f>
        <v/>
      </c>
      <c r="I31" s="331" t="str">
        <f>IF(INDEX(中男申込!$B$9:$AK$108,$B31,1)="","",INDEX(中男申込!$B$9:$AK$108,$B31,1))</f>
        <v/>
      </c>
      <c r="J31" s="331" t="str">
        <f>IF(INDEX(中男申込!$B$9:$AK$108,$B31,1)="","",INDEX(中男申込!$B$9:$AK$108,$B31,1))</f>
        <v/>
      </c>
      <c r="K31" s="331" t="str">
        <f>IF(INDEX(中男申込!$B$9:$AK$108,$B31,1)="","",INDEX(中男申込!$B$9:$AK$108,$B31,1))</f>
        <v/>
      </c>
      <c r="L31" s="332" t="str">
        <f>IF(INDEX(中男申込!$B$9:$AK$108,$B31,1)="","",INDEX(中男申込!$B$9:$AK$108,$B31,1))</f>
        <v/>
      </c>
      <c r="M31" s="147" t="str">
        <f>IF(INDEX(中男申込!$B$9:$AK$108,$B31,33)="","",INDEX(中男申込!$B$9:$AK$108,$B31,33))</f>
        <v/>
      </c>
      <c r="N31" s="122"/>
      <c r="P31" s="172"/>
      <c r="Q31">
        <v>3</v>
      </c>
      <c r="R31" s="149" t="str">
        <f>IF(リレー中男申込!D27="","",リレー中男申込!D27)</f>
        <v/>
      </c>
      <c r="S31" s="149" t="str">
        <f>リレー中男申込!E27</f>
        <v/>
      </c>
      <c r="T31" s="149" t="str">
        <f>リレー中男申込!F27</f>
        <v/>
      </c>
      <c r="U31" s="326"/>
      <c r="W31">
        <v>3</v>
      </c>
      <c r="X31" s="149" t="str">
        <f>IF(リレー中男申込!I27="","",リレー中男申込!I27)</f>
        <v/>
      </c>
      <c r="Y31" s="149" t="str">
        <f>リレー中男申込!J27</f>
        <v/>
      </c>
      <c r="Z31" s="149" t="str">
        <f>リレー中男申込!K27</f>
        <v/>
      </c>
      <c r="AA31" s="326"/>
      <c r="AB31" s="173"/>
      <c r="AF31" s="121"/>
      <c r="AG31" s="321"/>
      <c r="AH31" s="127"/>
      <c r="AJ31" s="22">
        <f>IF(AE27="",0,1)</f>
        <v>0</v>
      </c>
    </row>
    <row r="32" spans="2:36" ht="15" customHeight="1">
      <c r="B32" s="135">
        <f t="shared" si="0"/>
        <v>17</v>
      </c>
      <c r="C32" s="142" t="str">
        <f>IF(INDEX(中男申込!$B$9:$AK$108,$B32,1)="","",INDEX(中男申込!$B$9:$AK$108,$B32,1))</f>
        <v/>
      </c>
      <c r="D32" s="143" t="str">
        <f>IF(INDEX(中男申込!$B$9:$AK$108,$B32,2)="","",INDEX(中男申込!$B$9:$AK$108,$B32,2))</f>
        <v/>
      </c>
      <c r="E32" s="144" t="str">
        <f>IF(INDEX(中男申込!$B$9:$AK$108,$B32,3)="","",INDEX(中男申込!$B$9:$AK$108,$B32,3))</f>
        <v/>
      </c>
      <c r="F32" s="145" t="str">
        <f>IF(INDEX(中男申込!$B$9:$AK$108,$B32,4)="","",INDEX(中男申込!$B$9:$AK$108,$B32,4))</f>
        <v/>
      </c>
      <c r="G32" s="146" t="str">
        <f>IF(INDEX(中男申込!$B$9:$AK$108,$B32,36)="","",INDEX(中男申込!$B$9:$AK$108,$B32,36))</f>
        <v/>
      </c>
      <c r="H32" s="331" t="str">
        <f>IF(INDEX(中男申込!$B$9:$AK$108,$B32,6)="","",INDEX(中男申込!$B$9:$AK$108,$B32,6))</f>
        <v/>
      </c>
      <c r="I32" s="331" t="str">
        <f>IF(INDEX(中男申込!$B$9:$AK$108,$B32,1)="","",INDEX(中男申込!$B$9:$AK$108,$B32,1))</f>
        <v/>
      </c>
      <c r="J32" s="331" t="str">
        <f>IF(INDEX(中男申込!$B$9:$AK$108,$B32,1)="","",INDEX(中男申込!$B$9:$AK$108,$B32,1))</f>
        <v/>
      </c>
      <c r="K32" s="331" t="str">
        <f>IF(INDEX(中男申込!$B$9:$AK$108,$B32,1)="","",INDEX(中男申込!$B$9:$AK$108,$B32,1))</f>
        <v/>
      </c>
      <c r="L32" s="332" t="str">
        <f>IF(INDEX(中男申込!$B$9:$AK$108,$B32,1)="","",INDEX(中男申込!$B$9:$AK$108,$B32,1))</f>
        <v/>
      </c>
      <c r="M32" s="147" t="str">
        <f>IF(INDEX(中男申込!$B$9:$AK$108,$B32,33)="","",INDEX(中男申込!$B$9:$AK$108,$B32,33))</f>
        <v/>
      </c>
      <c r="N32" s="122"/>
      <c r="P32" s="172"/>
      <c r="Q32">
        <v>4</v>
      </c>
      <c r="R32" s="149" t="str">
        <f>IF(リレー中男申込!D28="","",リレー中男申込!D28)</f>
        <v/>
      </c>
      <c r="S32" s="149" t="str">
        <f>リレー中男申込!E28</f>
        <v/>
      </c>
      <c r="T32" s="149" t="str">
        <f>リレー中男申込!F28</f>
        <v/>
      </c>
      <c r="U32" s="326"/>
      <c r="W32">
        <v>4</v>
      </c>
      <c r="X32" s="149" t="str">
        <f>IF(リレー中男申込!I28="","",リレー中男申込!I28)</f>
        <v/>
      </c>
      <c r="Y32" s="149" t="str">
        <f>リレー中男申込!J28</f>
        <v/>
      </c>
      <c r="Z32" s="149" t="str">
        <f>リレー中男申込!K28</f>
        <v/>
      </c>
      <c r="AA32" s="326"/>
      <c r="AB32" s="173"/>
      <c r="AF32" s="121"/>
      <c r="AG32" s="321"/>
      <c r="AH32" s="127"/>
    </row>
    <row r="33" spans="2:36" ht="15" customHeight="1">
      <c r="B33" s="135">
        <f t="shared" si="0"/>
        <v>18</v>
      </c>
      <c r="C33" s="142" t="str">
        <f>IF(INDEX(中男申込!$B$9:$AK$108,$B33,1)="","",INDEX(中男申込!$B$9:$AK$108,$B33,1))</f>
        <v/>
      </c>
      <c r="D33" s="143" t="str">
        <f>IF(INDEX(中男申込!$B$9:$AK$108,$B33,2)="","",INDEX(中男申込!$B$9:$AK$108,$B33,2))</f>
        <v/>
      </c>
      <c r="E33" s="144" t="str">
        <f>IF(INDEX(中男申込!$B$9:$AK$108,$B33,3)="","",INDEX(中男申込!$B$9:$AK$108,$B33,3))</f>
        <v/>
      </c>
      <c r="F33" s="145" t="str">
        <f>IF(INDEX(中男申込!$B$9:$AK$108,$B33,4)="","",INDEX(中男申込!$B$9:$AK$108,$B33,4))</f>
        <v/>
      </c>
      <c r="G33" s="146" t="str">
        <f>IF(INDEX(中男申込!$B$9:$AK$108,$B33,36)="","",INDEX(中男申込!$B$9:$AK$108,$B33,36))</f>
        <v/>
      </c>
      <c r="H33" s="331" t="str">
        <f>IF(INDEX(中男申込!$B$9:$AK$108,$B33,6)="","",INDEX(中男申込!$B$9:$AK$108,$B33,6))</f>
        <v/>
      </c>
      <c r="I33" s="331" t="str">
        <f>IF(INDEX(中男申込!$B$9:$AK$108,$B33,1)="","",INDEX(中男申込!$B$9:$AK$108,$B33,1))</f>
        <v/>
      </c>
      <c r="J33" s="331" t="str">
        <f>IF(INDEX(中男申込!$B$9:$AK$108,$B33,1)="","",INDEX(中男申込!$B$9:$AK$108,$B33,1))</f>
        <v/>
      </c>
      <c r="K33" s="331" t="str">
        <f>IF(INDEX(中男申込!$B$9:$AK$108,$B33,1)="","",INDEX(中男申込!$B$9:$AK$108,$B33,1))</f>
        <v/>
      </c>
      <c r="L33" s="332" t="str">
        <f>IF(INDEX(中男申込!$B$9:$AK$108,$B33,1)="","",INDEX(中男申込!$B$9:$AK$108,$B33,1))</f>
        <v/>
      </c>
      <c r="M33" s="147" t="str">
        <f>IF(INDEX(中男申込!$B$9:$AK$108,$B33,33)="","",INDEX(中男申込!$B$9:$AK$108,$B33,33))</f>
        <v/>
      </c>
      <c r="N33" s="122"/>
      <c r="P33" s="172"/>
      <c r="Q33">
        <v>5</v>
      </c>
      <c r="R33" s="149" t="str">
        <f>IF(リレー中男申込!D29="","",リレー中男申込!D29)</f>
        <v/>
      </c>
      <c r="S33" s="149" t="str">
        <f>リレー中男申込!E29</f>
        <v/>
      </c>
      <c r="T33" s="149" t="str">
        <f>リレー中男申込!F29</f>
        <v/>
      </c>
      <c r="U33" s="326"/>
      <c r="W33">
        <v>5</v>
      </c>
      <c r="X33" s="149" t="str">
        <f>IF(リレー中男申込!I29="","",リレー中男申込!I29)</f>
        <v/>
      </c>
      <c r="Y33" s="149" t="str">
        <f>リレー中男申込!J29</f>
        <v/>
      </c>
      <c r="Z33" s="149" t="str">
        <f>リレー中男申込!K29</f>
        <v/>
      </c>
      <c r="AA33" s="326"/>
      <c r="AB33" s="173"/>
      <c r="AF33" s="121"/>
      <c r="AG33" s="321"/>
      <c r="AH33" s="127"/>
    </row>
    <row r="34" spans="2:36" ht="15" customHeight="1">
      <c r="B34" s="135">
        <f t="shared" si="0"/>
        <v>19</v>
      </c>
      <c r="C34" s="142" t="str">
        <f>IF(INDEX(中男申込!$B$9:$AK$108,$B34,1)="","",INDEX(中男申込!$B$9:$AK$108,$B34,1))</f>
        <v/>
      </c>
      <c r="D34" s="143" t="str">
        <f>IF(INDEX(中男申込!$B$9:$AK$108,$B34,2)="","",INDEX(中男申込!$B$9:$AK$108,$B34,2))</f>
        <v/>
      </c>
      <c r="E34" s="144" t="str">
        <f>IF(INDEX(中男申込!$B$9:$AK$108,$B34,3)="","",INDEX(中男申込!$B$9:$AK$108,$B34,3))</f>
        <v/>
      </c>
      <c r="F34" s="145" t="str">
        <f>IF(INDEX(中男申込!$B$9:$AK$108,$B34,4)="","",INDEX(中男申込!$B$9:$AK$108,$B34,4))</f>
        <v/>
      </c>
      <c r="G34" s="146" t="str">
        <f>IF(INDEX(中男申込!$B$9:$AK$108,$B34,36)="","",INDEX(中男申込!$B$9:$AK$108,$B34,36))</f>
        <v/>
      </c>
      <c r="H34" s="331" t="str">
        <f>IF(INDEX(中男申込!$B$9:$AK$108,$B34,6)="","",INDEX(中男申込!$B$9:$AK$108,$B34,6))</f>
        <v/>
      </c>
      <c r="I34" s="331" t="str">
        <f>IF(INDEX(中男申込!$B$9:$AK$108,$B34,1)="","",INDEX(中男申込!$B$9:$AK$108,$B34,1))</f>
        <v/>
      </c>
      <c r="J34" s="331" t="str">
        <f>IF(INDEX(中男申込!$B$9:$AK$108,$B34,1)="","",INDEX(中男申込!$B$9:$AK$108,$B34,1))</f>
        <v/>
      </c>
      <c r="K34" s="331" t="str">
        <f>IF(INDEX(中男申込!$B$9:$AK$108,$B34,1)="","",INDEX(中男申込!$B$9:$AK$108,$B34,1))</f>
        <v/>
      </c>
      <c r="L34" s="332" t="str">
        <f>IF(INDEX(中男申込!$B$9:$AK$108,$B34,1)="","",INDEX(中男申込!$B$9:$AK$108,$B34,1))</f>
        <v/>
      </c>
      <c r="M34" s="147" t="str">
        <f>IF(INDEX(中男申込!$B$9:$AK$108,$B34,33)="","",INDEX(中男申込!$B$9:$AK$108,$B34,33))</f>
        <v/>
      </c>
      <c r="N34" s="122"/>
      <c r="P34" s="172"/>
      <c r="Q34">
        <v>6</v>
      </c>
      <c r="R34" s="149" t="str">
        <f>IF(リレー中男申込!D30="","",リレー中男申込!D30)</f>
        <v/>
      </c>
      <c r="S34" s="149" t="str">
        <f>リレー中男申込!E30</f>
        <v/>
      </c>
      <c r="T34" s="149" t="str">
        <f>リレー中男申込!F30</f>
        <v/>
      </c>
      <c r="U34" s="327"/>
      <c r="W34">
        <v>6</v>
      </c>
      <c r="X34" s="149" t="str">
        <f>IF(リレー中男申込!I30="","",リレー中男申込!I30)</f>
        <v/>
      </c>
      <c r="Y34" s="149" t="str">
        <f>リレー中男申込!J30</f>
        <v/>
      </c>
      <c r="Z34" s="149" t="str">
        <f>リレー中男申込!K30</f>
        <v/>
      </c>
      <c r="AA34" s="327"/>
      <c r="AB34" s="173"/>
      <c r="AF34" s="121"/>
      <c r="AG34" s="321"/>
      <c r="AH34" s="127"/>
    </row>
    <row r="35" spans="2:36" ht="15" customHeight="1">
      <c r="B35" s="135">
        <f t="shared" si="0"/>
        <v>20</v>
      </c>
      <c r="C35" s="151" t="str">
        <f>IF(INDEX(中男申込!$B$9:$AK$108,$B35,1)="","",INDEX(中男申込!$B$9:$AK$108,$B35,1))</f>
        <v/>
      </c>
      <c r="D35" s="152" t="str">
        <f>IF(INDEX(中男申込!$B$9:$AK$108,$B35,2)="","",INDEX(中男申込!$B$9:$AK$108,$B35,2))</f>
        <v/>
      </c>
      <c r="E35" s="153" t="str">
        <f>IF(INDEX(中男申込!$B$9:$AK$108,$B35,3)="","",INDEX(中男申込!$B$9:$AK$108,$B35,3))</f>
        <v/>
      </c>
      <c r="F35" s="154" t="str">
        <f>IF(INDEX(中男申込!$B$9:$AK$108,$B35,4)="","",INDEX(中男申込!$B$9:$AK$108,$B35,4))</f>
        <v/>
      </c>
      <c r="G35" s="155" t="str">
        <f>IF(INDEX(中男申込!$B$9:$AK$108,$B35,36)="","",INDEX(中男申込!$B$9:$AK$108,$B35,36))</f>
        <v/>
      </c>
      <c r="H35" s="337" t="str">
        <f>IF(INDEX(中男申込!$B$9:$AK$108,$B35,6)="","",INDEX(中男申込!$B$9:$AK$108,$B35,6))</f>
        <v/>
      </c>
      <c r="I35" s="337" t="str">
        <f>IF(INDEX(中男申込!$B$9:$AK$108,$B35,1)="","",INDEX(中男申込!$B$9:$AK$108,$B35,1))</f>
        <v/>
      </c>
      <c r="J35" s="337" t="str">
        <f>IF(INDEX(中男申込!$B$9:$AK$108,$B35,1)="","",INDEX(中男申込!$B$9:$AK$108,$B35,1))</f>
        <v/>
      </c>
      <c r="K35" s="337" t="str">
        <f>IF(INDEX(中男申込!$B$9:$AK$108,$B35,1)="","",INDEX(中男申込!$B$9:$AK$108,$B35,1))</f>
        <v/>
      </c>
      <c r="L35" s="338" t="str">
        <f>IF(INDEX(中男申込!$B$9:$AK$108,$B35,1)="","",INDEX(中男申込!$B$9:$AK$108,$B35,1))</f>
        <v/>
      </c>
      <c r="M35" s="156" t="str">
        <f>IF(INDEX(中男申込!$B$9:$AK$108,$B35,33)="","",INDEX(中男申込!$B$9:$AK$108,$B35,33))</f>
        <v/>
      </c>
      <c r="N35" s="122"/>
      <c r="P35" s="172"/>
      <c r="AB35" s="173"/>
      <c r="AF35" s="121"/>
      <c r="AG35" s="321"/>
      <c r="AH35" s="127"/>
    </row>
    <row r="36" spans="2:36" ht="15" customHeight="1">
      <c r="B36" s="135">
        <f t="shared" si="0"/>
        <v>21</v>
      </c>
      <c r="C36" s="136" t="str">
        <f>IF(INDEX(中男申込!$B$9:$AK$108,$B36,1)="","",INDEX(中男申込!$B$9:$AK$108,$B36,1))</f>
        <v/>
      </c>
      <c r="D36" s="137" t="str">
        <f>IF(INDEX(中男申込!$B$9:$AK$108,$B36,2)="","",INDEX(中男申込!$B$9:$AK$108,$B36,2))</f>
        <v/>
      </c>
      <c r="E36" s="138" t="str">
        <f>IF(INDEX(中男申込!$B$9:$AK$108,$B36,3)="","",INDEX(中男申込!$B$9:$AK$108,$B36,3))</f>
        <v/>
      </c>
      <c r="F36" s="139" t="str">
        <f>IF(INDEX(中男申込!$B$9:$AK$108,$B36,4)="","",INDEX(中男申込!$B$9:$AK$108,$B36,4))</f>
        <v/>
      </c>
      <c r="G36" s="140" t="str">
        <f>IF(INDEX(中男申込!$B$9:$AK$108,$B36,36)="","",INDEX(中男申込!$B$9:$AK$108,$B36,36))</f>
        <v/>
      </c>
      <c r="H36" s="339" t="str">
        <f>IF(INDEX(中男申込!$B$9:$AK$108,$B36,6)="","",INDEX(中男申込!$B$9:$AK$108,$B36,6))</f>
        <v/>
      </c>
      <c r="I36" s="339" t="str">
        <f>IF(INDEX(中男申込!$B$9:$AK$108,$B36,1)="","",INDEX(中男申込!$B$9:$AK$108,$B36,1))</f>
        <v/>
      </c>
      <c r="J36" s="339" t="str">
        <f>IF(INDEX(中男申込!$B$9:$AK$108,$B36,1)="","",INDEX(中男申込!$B$9:$AK$108,$B36,1))</f>
        <v/>
      </c>
      <c r="K36" s="339" t="str">
        <f>IF(INDEX(中男申込!$B$9:$AK$108,$B36,1)="","",INDEX(中男申込!$B$9:$AK$108,$B36,1))</f>
        <v/>
      </c>
      <c r="L36" s="340" t="str">
        <f>IF(INDEX(中男申込!$B$9:$AK$108,$B36,1)="","",INDEX(中男申込!$B$9:$AK$108,$B36,1))</f>
        <v/>
      </c>
      <c r="M36" s="157" t="str">
        <f>IF(INDEX(中男申込!$B$9:$AK$108,$B36,33)="","",INDEX(中男申込!$B$9:$AK$108,$B36,33))</f>
        <v/>
      </c>
      <c r="N36" s="122"/>
      <c r="P36" s="172"/>
      <c r="Q36" t="s">
        <v>144</v>
      </c>
      <c r="U36">
        <v>5</v>
      </c>
      <c r="V36" t="s">
        <v>144</v>
      </c>
      <c r="AA36">
        <v>6</v>
      </c>
      <c r="AB36" s="173"/>
    </row>
    <row r="37" spans="2:36" ht="15" customHeight="1">
      <c r="B37" s="135">
        <f t="shared" si="0"/>
        <v>22</v>
      </c>
      <c r="C37" s="142" t="str">
        <f>IF(INDEX(中男申込!$B$9:$AK$108,$B37,1)="","",INDEX(中男申込!$B$9:$AK$108,$B37,1))</f>
        <v/>
      </c>
      <c r="D37" s="143" t="str">
        <f>IF(INDEX(中男申込!$B$9:$AK$108,$B37,2)="","",INDEX(中男申込!$B$9:$AK$108,$B37,2))</f>
        <v/>
      </c>
      <c r="E37" s="144" t="str">
        <f>IF(INDEX(中男申込!$B$9:$AK$108,$B37,3)="","",INDEX(中男申込!$B$9:$AK$108,$B37,3))</f>
        <v/>
      </c>
      <c r="F37" s="145" t="str">
        <f>IF(INDEX(中男申込!$B$9:$AK$108,$B37,4)="","",INDEX(中男申込!$B$9:$AK$108,$B37,4))</f>
        <v/>
      </c>
      <c r="G37" s="146" t="str">
        <f>IF(INDEX(中男申込!$B$9:$AK$108,$B37,36)="","",INDEX(中男申込!$B$9:$AK$108,$B37,36))</f>
        <v/>
      </c>
      <c r="H37" s="331" t="str">
        <f>IF(INDEX(中男申込!$B$9:$AK$108,$B37,6)="","",INDEX(中男申込!$B$9:$AK$108,$B37,6))</f>
        <v/>
      </c>
      <c r="I37" s="331" t="str">
        <f>IF(INDEX(中男申込!$B$9:$AK$108,$B37,1)="","",INDEX(中男申込!$B$9:$AK$108,$B37,1))</f>
        <v/>
      </c>
      <c r="J37" s="331" t="str">
        <f>IF(INDEX(中男申込!$B$9:$AK$108,$B37,1)="","",INDEX(中男申込!$B$9:$AK$108,$B37,1))</f>
        <v/>
      </c>
      <c r="K37" s="331" t="str">
        <f>IF(INDEX(中男申込!$B$9:$AK$108,$B37,1)="","",INDEX(中男申込!$B$9:$AK$108,$B37,1))</f>
        <v/>
      </c>
      <c r="L37" s="332" t="str">
        <f>IF(INDEX(中男申込!$B$9:$AK$108,$B37,1)="","",INDEX(中男申込!$B$9:$AK$108,$B37,1))</f>
        <v/>
      </c>
      <c r="M37" s="147" t="str">
        <f>IF(INDEX(中男申込!$B$9:$AK$108,$B37,33)="","",INDEX(中男申込!$B$9:$AK$108,$B37,33))</f>
        <v/>
      </c>
      <c r="N37" s="122"/>
      <c r="P37" s="172"/>
      <c r="R37" s="148" t="s">
        <v>134</v>
      </c>
      <c r="S37" s="322" t="str">
        <f>リレー中男申込!E34</f>
        <v/>
      </c>
      <c r="T37" s="323"/>
      <c r="U37" s="324"/>
      <c r="X37" s="148" t="s">
        <v>134</v>
      </c>
      <c r="Y37" s="322" t="str">
        <f>リレー中男申込!J34</f>
        <v/>
      </c>
      <c r="Z37" s="323"/>
      <c r="AA37" s="324"/>
      <c r="AB37" s="173"/>
      <c r="AJ37" s="22">
        <f>IF(S37="",0,1)</f>
        <v>0</v>
      </c>
    </row>
    <row r="38" spans="2:36" ht="15" customHeight="1">
      <c r="B38" s="135">
        <f t="shared" si="0"/>
        <v>23</v>
      </c>
      <c r="C38" s="142" t="str">
        <f>IF(INDEX(中男申込!$B$9:$AK$108,$B38,1)="","",INDEX(中男申込!$B$9:$AK$108,$B38,1))</f>
        <v/>
      </c>
      <c r="D38" s="143" t="str">
        <f>IF(INDEX(中男申込!$B$9:$AK$108,$B38,2)="","",INDEX(中男申込!$B$9:$AK$108,$B38,2))</f>
        <v/>
      </c>
      <c r="E38" s="144" t="str">
        <f>IF(INDEX(中男申込!$B$9:$AK$108,$B38,3)="","",INDEX(中男申込!$B$9:$AK$108,$B38,3))</f>
        <v/>
      </c>
      <c r="F38" s="145" t="str">
        <f>IF(INDEX(中男申込!$B$9:$AK$108,$B38,4)="","",INDEX(中男申込!$B$9:$AK$108,$B38,4))</f>
        <v/>
      </c>
      <c r="G38" s="146" t="str">
        <f>IF(INDEX(中男申込!$B$9:$AK$108,$B38,36)="","",INDEX(中男申込!$B$9:$AK$108,$B38,36))</f>
        <v/>
      </c>
      <c r="H38" s="331" t="str">
        <f>IF(INDEX(中男申込!$B$9:$AK$108,$B38,6)="","",INDEX(中男申込!$B$9:$AK$108,$B38,6))</f>
        <v/>
      </c>
      <c r="I38" s="331" t="str">
        <f>IF(INDEX(中男申込!$B$9:$AK$108,$B38,1)="","",INDEX(中男申込!$B$9:$AK$108,$B38,1))</f>
        <v/>
      </c>
      <c r="J38" s="331" t="str">
        <f>IF(INDEX(中男申込!$B$9:$AK$108,$B38,1)="","",INDEX(中男申込!$B$9:$AK$108,$B38,1))</f>
        <v/>
      </c>
      <c r="K38" s="331" t="str">
        <f>IF(INDEX(中男申込!$B$9:$AK$108,$B38,1)="","",INDEX(中男申込!$B$9:$AK$108,$B38,1))</f>
        <v/>
      </c>
      <c r="L38" s="332" t="str">
        <f>IF(INDEX(中男申込!$B$9:$AK$108,$B38,1)="","",INDEX(中男申込!$B$9:$AK$108,$B38,1))</f>
        <v/>
      </c>
      <c r="M38" s="147" t="str">
        <f>IF(INDEX(中男申込!$B$9:$AK$108,$B38,33)="","",INDEX(中男申込!$B$9:$AK$108,$B38,33))</f>
        <v/>
      </c>
      <c r="N38" s="122"/>
      <c r="P38" s="172"/>
      <c r="R38" s="265" t="s">
        <v>383</v>
      </c>
      <c r="S38" s="149" t="s">
        <v>95</v>
      </c>
      <c r="T38" s="149" t="s">
        <v>29</v>
      </c>
      <c r="U38" s="149" t="s">
        <v>37</v>
      </c>
      <c r="V38" s="121"/>
      <c r="W38" s="121"/>
      <c r="X38" s="265" t="s">
        <v>383</v>
      </c>
      <c r="Y38" s="149" t="s">
        <v>95</v>
      </c>
      <c r="Z38" s="149" t="s">
        <v>29</v>
      </c>
      <c r="AA38" s="149" t="s">
        <v>37</v>
      </c>
      <c r="AB38" s="173"/>
    </row>
    <row r="39" spans="2:36" ht="15" customHeight="1">
      <c r="B39" s="135">
        <f t="shared" si="0"/>
        <v>24</v>
      </c>
      <c r="C39" s="142" t="str">
        <f>IF(INDEX(中男申込!$B$9:$AK$108,$B39,1)="","",INDEX(中男申込!$B$9:$AK$108,$B39,1))</f>
        <v/>
      </c>
      <c r="D39" s="143" t="str">
        <f>IF(INDEX(中男申込!$B$9:$AK$108,$B39,2)="","",INDEX(中男申込!$B$9:$AK$108,$B39,2))</f>
        <v/>
      </c>
      <c r="E39" s="144" t="str">
        <f>IF(INDEX(中男申込!$B$9:$AK$108,$B39,3)="","",INDEX(中男申込!$B$9:$AK$108,$B39,3))</f>
        <v/>
      </c>
      <c r="F39" s="145" t="str">
        <f>IF(INDEX(中男申込!$B$9:$AK$108,$B39,4)="","",INDEX(中男申込!$B$9:$AK$108,$B39,4))</f>
        <v/>
      </c>
      <c r="G39" s="146" t="str">
        <f>IF(INDEX(中男申込!$B$9:$AK$108,$B39,36)="","",INDEX(中男申込!$B$9:$AK$108,$B39,36))</f>
        <v/>
      </c>
      <c r="H39" s="331" t="str">
        <f>IF(INDEX(中男申込!$B$9:$AK$108,$B39,6)="","",INDEX(中男申込!$B$9:$AK$108,$B39,6))</f>
        <v/>
      </c>
      <c r="I39" s="331" t="str">
        <f>IF(INDEX(中男申込!$B$9:$AK$108,$B39,1)="","",INDEX(中男申込!$B$9:$AK$108,$B39,1))</f>
        <v/>
      </c>
      <c r="J39" s="331" t="str">
        <f>IF(INDEX(中男申込!$B$9:$AK$108,$B39,1)="","",INDEX(中男申込!$B$9:$AK$108,$B39,1))</f>
        <v/>
      </c>
      <c r="K39" s="331" t="str">
        <f>IF(INDEX(中男申込!$B$9:$AK$108,$B39,1)="","",INDEX(中男申込!$B$9:$AK$108,$B39,1))</f>
        <v/>
      </c>
      <c r="L39" s="332" t="str">
        <f>IF(INDEX(中男申込!$B$9:$AK$108,$B39,1)="","",INDEX(中男申込!$B$9:$AK$108,$B39,1))</f>
        <v/>
      </c>
      <c r="M39" s="147" t="str">
        <f>IF(INDEX(中男申込!$B$9:$AK$108,$B39,33)="","",INDEX(中男申込!$B$9:$AK$108,$B39,33))</f>
        <v/>
      </c>
      <c r="N39" s="122"/>
      <c r="P39" s="172"/>
      <c r="Q39">
        <v>1</v>
      </c>
      <c r="R39" s="149" t="str">
        <f>IF(リレー中男申込!D36="","",リレー中男申込!D36)</f>
        <v/>
      </c>
      <c r="S39" s="149" t="str">
        <f>リレー中男申込!E36</f>
        <v/>
      </c>
      <c r="T39" s="149" t="str">
        <f>リレー中男申込!F36</f>
        <v/>
      </c>
      <c r="U39" s="325" t="str">
        <f>IF(リレー中男申込!D33="","",リレー中男申込!D33)</f>
        <v/>
      </c>
      <c r="W39">
        <v>1</v>
      </c>
      <c r="X39" s="149" t="str">
        <f>IF(リレー中男申込!I36="","",リレー中男申込!I36)</f>
        <v/>
      </c>
      <c r="Y39" s="149" t="str">
        <f>リレー中男申込!J36</f>
        <v/>
      </c>
      <c r="Z39" s="149" t="str">
        <f>リレー中男申込!K36</f>
        <v/>
      </c>
      <c r="AA39" s="325" t="str">
        <f>IF(リレー中男申込!I33="","",リレー中男申込!I33)</f>
        <v/>
      </c>
      <c r="AB39" s="173"/>
      <c r="AE39" s="320"/>
      <c r="AF39" s="320"/>
      <c r="AG39" s="320"/>
      <c r="AJ39" s="22">
        <f>IF(Y37="",0,1)</f>
        <v>0</v>
      </c>
    </row>
    <row r="40" spans="2:36" ht="15" customHeight="1">
      <c r="B40" s="135">
        <f t="shared" si="0"/>
        <v>25</v>
      </c>
      <c r="C40" s="142" t="str">
        <f>IF(INDEX(中男申込!$B$9:$AK$108,$B40,1)="","",INDEX(中男申込!$B$9:$AK$108,$B40,1))</f>
        <v/>
      </c>
      <c r="D40" s="143" t="str">
        <f>IF(INDEX(中男申込!$B$9:$AK$108,$B40,2)="","",INDEX(中男申込!$B$9:$AK$108,$B40,2))</f>
        <v/>
      </c>
      <c r="E40" s="144" t="str">
        <f>IF(INDEX(中男申込!$B$9:$AK$108,$B40,3)="","",INDEX(中男申込!$B$9:$AK$108,$B40,3))</f>
        <v/>
      </c>
      <c r="F40" s="145" t="str">
        <f>IF(INDEX(中男申込!$B$9:$AK$108,$B40,4)="","",INDEX(中男申込!$B$9:$AK$108,$B40,4))</f>
        <v/>
      </c>
      <c r="G40" s="146" t="str">
        <f>IF(INDEX(中男申込!$B$9:$AK$108,$B40,36)="","",INDEX(中男申込!$B$9:$AK$108,$B40,36))</f>
        <v/>
      </c>
      <c r="H40" s="331" t="str">
        <f>IF(INDEX(中男申込!$B$9:$AK$108,$B40,6)="","",INDEX(中男申込!$B$9:$AK$108,$B40,6))</f>
        <v/>
      </c>
      <c r="I40" s="331" t="str">
        <f>IF(INDEX(中男申込!$B$9:$AK$108,$B40,1)="","",INDEX(中男申込!$B$9:$AK$108,$B40,1))</f>
        <v/>
      </c>
      <c r="J40" s="331" t="str">
        <f>IF(INDEX(中男申込!$B$9:$AK$108,$B40,1)="","",INDEX(中男申込!$B$9:$AK$108,$B40,1))</f>
        <v/>
      </c>
      <c r="K40" s="331" t="str">
        <f>IF(INDEX(中男申込!$B$9:$AK$108,$B40,1)="","",INDEX(中男申込!$B$9:$AK$108,$B40,1))</f>
        <v/>
      </c>
      <c r="L40" s="332" t="str">
        <f>IF(INDEX(中男申込!$B$9:$AK$108,$B40,1)="","",INDEX(中男申込!$B$9:$AK$108,$B40,1))</f>
        <v/>
      </c>
      <c r="M40" s="147" t="str">
        <f>IF(INDEX(中男申込!$B$9:$AK$108,$B40,33)="","",INDEX(中男申込!$B$9:$AK$108,$B40,33))</f>
        <v/>
      </c>
      <c r="N40" s="122"/>
      <c r="P40" s="172"/>
      <c r="Q40">
        <v>2</v>
      </c>
      <c r="R40" s="149" t="str">
        <f>IF(リレー中男申込!D37="","",リレー中男申込!D37)</f>
        <v/>
      </c>
      <c r="S40" s="149" t="str">
        <f>リレー中男申込!E37</f>
        <v/>
      </c>
      <c r="T40" s="149" t="str">
        <f>リレー中男申込!F37</f>
        <v/>
      </c>
      <c r="U40" s="326"/>
      <c r="W40">
        <v>2</v>
      </c>
      <c r="X40" s="149" t="str">
        <f>IF(リレー中男申込!I37="","",リレー中男申込!I37)</f>
        <v/>
      </c>
      <c r="Y40" s="149" t="str">
        <f>リレー中男申込!J37</f>
        <v/>
      </c>
      <c r="Z40" s="149" t="str">
        <f>リレー中男申込!K37</f>
        <v/>
      </c>
      <c r="AA40" s="326"/>
      <c r="AB40" s="173"/>
      <c r="AC40" s="121"/>
      <c r="AD40" s="150"/>
      <c r="AE40" s="121"/>
      <c r="AF40" s="121"/>
      <c r="AG40" s="121"/>
      <c r="AH40" s="121"/>
    </row>
    <row r="41" spans="2:36" ht="15" customHeight="1">
      <c r="B41" s="135">
        <f t="shared" si="0"/>
        <v>26</v>
      </c>
      <c r="C41" s="142" t="str">
        <f>IF(INDEX(中男申込!$B$9:$AK$108,$B41,1)="","",INDEX(中男申込!$B$9:$AK$108,$B41,1))</f>
        <v/>
      </c>
      <c r="D41" s="143" t="str">
        <f>IF(INDEX(中男申込!$B$9:$AK$108,$B41,2)="","",INDEX(中男申込!$B$9:$AK$108,$B41,2))</f>
        <v/>
      </c>
      <c r="E41" s="144" t="str">
        <f>IF(INDEX(中男申込!$B$9:$AK$108,$B41,3)="","",INDEX(中男申込!$B$9:$AK$108,$B41,3))</f>
        <v/>
      </c>
      <c r="F41" s="145" t="str">
        <f>IF(INDEX(中男申込!$B$9:$AK$108,$B41,4)="","",INDEX(中男申込!$B$9:$AK$108,$B41,4))</f>
        <v/>
      </c>
      <c r="G41" s="146" t="str">
        <f>IF(INDEX(中男申込!$B$9:$AK$108,$B41,36)="","",INDEX(中男申込!$B$9:$AK$108,$B41,36))</f>
        <v/>
      </c>
      <c r="H41" s="331" t="str">
        <f>IF(INDEX(中男申込!$B$9:$AK$108,$B41,6)="","",INDEX(中男申込!$B$9:$AK$108,$B41,6))</f>
        <v/>
      </c>
      <c r="I41" s="331" t="str">
        <f>IF(INDEX(中男申込!$B$9:$AK$108,$B41,1)="","",INDEX(中男申込!$B$9:$AK$108,$B41,1))</f>
        <v/>
      </c>
      <c r="J41" s="331" t="str">
        <f>IF(INDEX(中男申込!$B$9:$AK$108,$B41,1)="","",INDEX(中男申込!$B$9:$AK$108,$B41,1))</f>
        <v/>
      </c>
      <c r="K41" s="331" t="str">
        <f>IF(INDEX(中男申込!$B$9:$AK$108,$B41,1)="","",INDEX(中男申込!$B$9:$AK$108,$B41,1))</f>
        <v/>
      </c>
      <c r="L41" s="332" t="str">
        <f>IF(INDEX(中男申込!$B$9:$AK$108,$B41,1)="","",INDEX(中男申込!$B$9:$AK$108,$B41,1))</f>
        <v/>
      </c>
      <c r="M41" s="147" t="str">
        <f>IF(INDEX(中男申込!$B$9:$AK$108,$B41,33)="","",INDEX(中男申込!$B$9:$AK$108,$B41,33))</f>
        <v/>
      </c>
      <c r="N41" s="122"/>
      <c r="P41" s="172"/>
      <c r="Q41">
        <v>3</v>
      </c>
      <c r="R41" s="149" t="str">
        <f>IF(リレー中男申込!D38="","",リレー中男申込!D38)</f>
        <v/>
      </c>
      <c r="S41" s="149" t="str">
        <f>リレー中男申込!E38</f>
        <v/>
      </c>
      <c r="T41" s="149" t="str">
        <f>リレー中男申込!F38</f>
        <v/>
      </c>
      <c r="U41" s="326"/>
      <c r="W41">
        <v>3</v>
      </c>
      <c r="X41" s="149" t="str">
        <f>IF(リレー中男申込!I38="","",リレー中男申込!I38)</f>
        <v/>
      </c>
      <c r="Y41" s="149" t="str">
        <f>リレー中男申込!J38</f>
        <v/>
      </c>
      <c r="Z41" s="149" t="str">
        <f>リレー中男申込!K38</f>
        <v/>
      </c>
      <c r="AA41" s="326"/>
      <c r="AB41" s="173"/>
      <c r="AF41" s="121"/>
      <c r="AG41" s="321"/>
      <c r="AH41" s="127"/>
      <c r="AJ41" s="22">
        <f>IF(AE37="",0,1)</f>
        <v>0</v>
      </c>
    </row>
    <row r="42" spans="2:36" ht="15" customHeight="1">
      <c r="B42" s="135">
        <f t="shared" si="0"/>
        <v>27</v>
      </c>
      <c r="C42" s="142" t="str">
        <f>IF(INDEX(中男申込!$B$9:$AK$108,$B42,1)="","",INDEX(中男申込!$B$9:$AK$108,$B42,1))</f>
        <v/>
      </c>
      <c r="D42" s="143" t="str">
        <f>IF(INDEX(中男申込!$B$9:$AK$108,$B42,2)="","",INDEX(中男申込!$B$9:$AK$108,$B42,2))</f>
        <v/>
      </c>
      <c r="E42" s="144" t="str">
        <f>IF(INDEX(中男申込!$B$9:$AK$108,$B42,3)="","",INDEX(中男申込!$B$9:$AK$108,$B42,3))</f>
        <v/>
      </c>
      <c r="F42" s="145" t="str">
        <f>IF(INDEX(中男申込!$B$9:$AK$108,$B42,4)="","",INDEX(中男申込!$B$9:$AK$108,$B42,4))</f>
        <v/>
      </c>
      <c r="G42" s="146" t="str">
        <f>IF(INDEX(中男申込!$B$9:$AK$108,$B42,36)="","",INDEX(中男申込!$B$9:$AK$108,$B42,36))</f>
        <v/>
      </c>
      <c r="H42" s="331" t="str">
        <f>IF(INDEX(中男申込!$B$9:$AK$108,$B42,6)="","",INDEX(中男申込!$B$9:$AK$108,$B42,6))</f>
        <v/>
      </c>
      <c r="I42" s="331" t="str">
        <f>IF(INDEX(中男申込!$B$9:$AK$108,$B42,1)="","",INDEX(中男申込!$B$9:$AK$108,$B42,1))</f>
        <v/>
      </c>
      <c r="J42" s="331" t="str">
        <f>IF(INDEX(中男申込!$B$9:$AK$108,$B42,1)="","",INDEX(中男申込!$B$9:$AK$108,$B42,1))</f>
        <v/>
      </c>
      <c r="K42" s="331" t="str">
        <f>IF(INDEX(中男申込!$B$9:$AK$108,$B42,1)="","",INDEX(中男申込!$B$9:$AK$108,$B42,1))</f>
        <v/>
      </c>
      <c r="L42" s="332" t="str">
        <f>IF(INDEX(中男申込!$B$9:$AK$108,$B42,1)="","",INDEX(中男申込!$B$9:$AK$108,$B42,1))</f>
        <v/>
      </c>
      <c r="M42" s="147" t="str">
        <f>IF(INDEX(中男申込!$B$9:$AK$108,$B42,33)="","",INDEX(中男申込!$B$9:$AK$108,$B42,33))</f>
        <v/>
      </c>
      <c r="N42" s="122"/>
      <c r="P42" s="172"/>
      <c r="Q42">
        <v>4</v>
      </c>
      <c r="R42" s="149" t="str">
        <f>IF(リレー中男申込!D39="","",リレー中男申込!D39)</f>
        <v/>
      </c>
      <c r="S42" s="149" t="str">
        <f>リレー中男申込!E39</f>
        <v/>
      </c>
      <c r="T42" s="149" t="str">
        <f>リレー中男申込!F39</f>
        <v/>
      </c>
      <c r="U42" s="326"/>
      <c r="W42">
        <v>4</v>
      </c>
      <c r="X42" s="149" t="str">
        <f>IF(リレー中男申込!I39="","",リレー中男申込!I39)</f>
        <v/>
      </c>
      <c r="Y42" s="149" t="str">
        <f>リレー中男申込!J39</f>
        <v/>
      </c>
      <c r="Z42" s="149" t="str">
        <f>リレー中男申込!K39</f>
        <v/>
      </c>
      <c r="AA42" s="326"/>
      <c r="AB42" s="173"/>
      <c r="AF42" s="121"/>
      <c r="AG42" s="321"/>
      <c r="AH42" s="127"/>
    </row>
    <row r="43" spans="2:36" ht="15" customHeight="1">
      <c r="B43" s="135">
        <f t="shared" si="0"/>
        <v>28</v>
      </c>
      <c r="C43" s="142" t="str">
        <f>IF(INDEX(中男申込!$B$9:$AK$108,$B43,1)="","",INDEX(中男申込!$B$9:$AK$108,$B43,1))</f>
        <v/>
      </c>
      <c r="D43" s="143" t="str">
        <f>IF(INDEX(中男申込!$B$9:$AK$108,$B43,2)="","",INDEX(中男申込!$B$9:$AK$108,$B43,2))</f>
        <v/>
      </c>
      <c r="E43" s="144" t="str">
        <f>IF(INDEX(中男申込!$B$9:$AK$108,$B43,3)="","",INDEX(中男申込!$B$9:$AK$108,$B43,3))</f>
        <v/>
      </c>
      <c r="F43" s="145" t="str">
        <f>IF(INDEX(中男申込!$B$9:$AK$108,$B43,4)="","",INDEX(中男申込!$B$9:$AK$108,$B43,4))</f>
        <v/>
      </c>
      <c r="G43" s="146" t="str">
        <f>IF(INDEX(中男申込!$B$9:$AK$108,$B43,36)="","",INDEX(中男申込!$B$9:$AK$108,$B43,36))</f>
        <v/>
      </c>
      <c r="H43" s="331" t="str">
        <f>IF(INDEX(中男申込!$B$9:$AK$108,$B43,6)="","",INDEX(中男申込!$B$9:$AK$108,$B43,6))</f>
        <v/>
      </c>
      <c r="I43" s="331" t="str">
        <f>IF(INDEX(中男申込!$B$9:$AK$108,$B43,1)="","",INDEX(中男申込!$B$9:$AK$108,$B43,1))</f>
        <v/>
      </c>
      <c r="J43" s="331" t="str">
        <f>IF(INDEX(中男申込!$B$9:$AK$108,$B43,1)="","",INDEX(中男申込!$B$9:$AK$108,$B43,1))</f>
        <v/>
      </c>
      <c r="K43" s="331" t="str">
        <f>IF(INDEX(中男申込!$B$9:$AK$108,$B43,1)="","",INDEX(中男申込!$B$9:$AK$108,$B43,1))</f>
        <v/>
      </c>
      <c r="L43" s="332" t="str">
        <f>IF(INDEX(中男申込!$B$9:$AK$108,$B43,1)="","",INDEX(中男申込!$B$9:$AK$108,$B43,1))</f>
        <v/>
      </c>
      <c r="M43" s="147" t="str">
        <f>IF(INDEX(中男申込!$B$9:$AK$108,$B43,33)="","",INDEX(中男申込!$B$9:$AK$108,$B43,33))</f>
        <v/>
      </c>
      <c r="N43" s="122"/>
      <c r="P43" s="172"/>
      <c r="Q43">
        <v>5</v>
      </c>
      <c r="R43" s="149" t="str">
        <f>IF(リレー中男申込!D40="","",リレー中男申込!D40)</f>
        <v/>
      </c>
      <c r="S43" s="149" t="str">
        <f>リレー中男申込!E40</f>
        <v/>
      </c>
      <c r="T43" s="149" t="str">
        <f>リレー中男申込!F40</f>
        <v/>
      </c>
      <c r="U43" s="326"/>
      <c r="W43">
        <v>5</v>
      </c>
      <c r="X43" s="149" t="str">
        <f>IF(リレー中男申込!I40="","",リレー中男申込!I40)</f>
        <v/>
      </c>
      <c r="Y43" s="149" t="str">
        <f>リレー中男申込!J40</f>
        <v/>
      </c>
      <c r="Z43" s="149" t="str">
        <f>リレー中男申込!K40</f>
        <v/>
      </c>
      <c r="AA43" s="326"/>
      <c r="AB43" s="173"/>
      <c r="AF43" s="121"/>
      <c r="AG43" s="321"/>
      <c r="AH43" s="127"/>
    </row>
    <row r="44" spans="2:36" ht="15" customHeight="1">
      <c r="B44" s="135">
        <f t="shared" si="0"/>
        <v>29</v>
      </c>
      <c r="C44" s="142" t="str">
        <f>IF(INDEX(中男申込!$B$9:$AK$108,$B44,1)="","",INDEX(中男申込!$B$9:$AK$108,$B44,1))</f>
        <v/>
      </c>
      <c r="D44" s="143" t="str">
        <f>IF(INDEX(中男申込!$B$9:$AK$108,$B44,2)="","",INDEX(中男申込!$B$9:$AK$108,$B44,2))</f>
        <v/>
      </c>
      <c r="E44" s="144" t="str">
        <f>IF(INDEX(中男申込!$B$9:$AK$108,$B44,3)="","",INDEX(中男申込!$B$9:$AK$108,$B44,3))</f>
        <v/>
      </c>
      <c r="F44" s="145" t="str">
        <f>IF(INDEX(中男申込!$B$9:$AK$108,$B44,4)="","",INDEX(中男申込!$B$9:$AK$108,$B44,4))</f>
        <v/>
      </c>
      <c r="G44" s="146" t="str">
        <f>IF(INDEX(中男申込!$B$9:$AK$108,$B44,36)="","",INDEX(中男申込!$B$9:$AK$108,$B44,36))</f>
        <v/>
      </c>
      <c r="H44" s="331" t="str">
        <f>IF(INDEX(中男申込!$B$9:$AK$108,$B44,6)="","",INDEX(中男申込!$B$9:$AK$108,$B44,6))</f>
        <v/>
      </c>
      <c r="I44" s="331" t="str">
        <f>IF(INDEX(中男申込!$B$9:$AK$108,$B44,1)="","",INDEX(中男申込!$B$9:$AK$108,$B44,1))</f>
        <v/>
      </c>
      <c r="J44" s="331" t="str">
        <f>IF(INDEX(中男申込!$B$9:$AK$108,$B44,1)="","",INDEX(中男申込!$B$9:$AK$108,$B44,1))</f>
        <v/>
      </c>
      <c r="K44" s="331" t="str">
        <f>IF(INDEX(中男申込!$B$9:$AK$108,$B44,1)="","",INDEX(中男申込!$B$9:$AK$108,$B44,1))</f>
        <v/>
      </c>
      <c r="L44" s="332" t="str">
        <f>IF(INDEX(中男申込!$B$9:$AK$108,$B44,1)="","",INDEX(中男申込!$B$9:$AK$108,$B44,1))</f>
        <v/>
      </c>
      <c r="M44" s="147" t="str">
        <f>IF(INDEX(中男申込!$B$9:$AK$108,$B44,33)="","",INDEX(中男申込!$B$9:$AK$108,$B44,33))</f>
        <v/>
      </c>
      <c r="N44" s="122"/>
      <c r="P44" s="172"/>
      <c r="Q44">
        <v>6</v>
      </c>
      <c r="R44" s="149" t="str">
        <f>IF(リレー中男申込!D41="","",リレー中男申込!D41)</f>
        <v/>
      </c>
      <c r="S44" s="149" t="str">
        <f>リレー中男申込!E41</f>
        <v/>
      </c>
      <c r="T44" s="149" t="str">
        <f>リレー中男申込!F41</f>
        <v/>
      </c>
      <c r="U44" s="327"/>
      <c r="W44">
        <v>6</v>
      </c>
      <c r="X44" s="149" t="str">
        <f>IF(リレー中男申込!I41="","",リレー中男申込!I41)</f>
        <v/>
      </c>
      <c r="Y44" s="149" t="str">
        <f>リレー中男申込!J41</f>
        <v/>
      </c>
      <c r="Z44" s="149" t="str">
        <f>リレー中男申込!K41</f>
        <v/>
      </c>
      <c r="AA44" s="327"/>
      <c r="AB44" s="173"/>
      <c r="AF44" s="121"/>
      <c r="AG44" s="321"/>
      <c r="AH44" s="127"/>
    </row>
    <row r="45" spans="2:36" ht="15" customHeight="1">
      <c r="B45" s="135">
        <f t="shared" si="0"/>
        <v>30</v>
      </c>
      <c r="C45" s="151" t="str">
        <f>IF(INDEX(中男申込!$B$9:$AK$108,$B45,1)="","",INDEX(中男申込!$B$9:$AK$108,$B45,1))</f>
        <v/>
      </c>
      <c r="D45" s="152" t="str">
        <f>IF(INDEX(中男申込!$B$9:$AK$108,$B45,2)="","",INDEX(中男申込!$B$9:$AK$108,$B45,2))</f>
        <v/>
      </c>
      <c r="E45" s="153" t="str">
        <f>IF(INDEX(中男申込!$B$9:$AK$108,$B45,3)="","",INDEX(中男申込!$B$9:$AK$108,$B45,3))</f>
        <v/>
      </c>
      <c r="F45" s="154" t="str">
        <f>IF(INDEX(中男申込!$B$9:$AK$108,$B45,4)="","",INDEX(中男申込!$B$9:$AK$108,$B45,4))</f>
        <v/>
      </c>
      <c r="G45" s="155" t="str">
        <f>IF(INDEX(中男申込!$B$9:$AK$108,$B45,36)="","",INDEX(中男申込!$B$9:$AK$108,$B45,36))</f>
        <v/>
      </c>
      <c r="H45" s="337" t="str">
        <f>IF(INDEX(中男申込!$B$9:$AK$108,$B45,6)="","",INDEX(中男申込!$B$9:$AK$108,$B45,6))</f>
        <v/>
      </c>
      <c r="I45" s="337" t="str">
        <f>IF(INDEX(中男申込!$B$9:$AK$108,$B45,1)="","",INDEX(中男申込!$B$9:$AK$108,$B45,1))</f>
        <v/>
      </c>
      <c r="J45" s="337" t="str">
        <f>IF(INDEX(中男申込!$B$9:$AK$108,$B45,1)="","",INDEX(中男申込!$B$9:$AK$108,$B45,1))</f>
        <v/>
      </c>
      <c r="K45" s="337" t="str">
        <f>IF(INDEX(中男申込!$B$9:$AK$108,$B45,1)="","",INDEX(中男申込!$B$9:$AK$108,$B45,1))</f>
        <v/>
      </c>
      <c r="L45" s="338" t="str">
        <f>IF(INDEX(中男申込!$B$9:$AK$108,$B45,1)="","",INDEX(中男申込!$B$9:$AK$108,$B45,1))</f>
        <v/>
      </c>
      <c r="M45" s="156" t="str">
        <f>IF(INDEX(中男申込!$B$9:$AK$108,$B45,33)="","",INDEX(中男申込!$B$9:$AK$108,$B45,33))</f>
        <v/>
      </c>
      <c r="N45" s="122"/>
      <c r="P45" s="172"/>
      <c r="AB45" s="173"/>
      <c r="AF45" s="121"/>
      <c r="AG45" s="321"/>
      <c r="AH45" s="127"/>
    </row>
    <row r="46" spans="2:36" ht="15" customHeight="1">
      <c r="B46" s="135">
        <f t="shared" si="0"/>
        <v>31</v>
      </c>
      <c r="C46" s="136" t="str">
        <f>IF(INDEX(中男申込!$B$9:$AK$108,$B46,1)="","",INDEX(中男申込!$B$9:$AK$108,$B46,1))</f>
        <v/>
      </c>
      <c r="D46" s="137" t="str">
        <f>IF(INDEX(中男申込!$B$9:$AK$108,$B46,2)="","",INDEX(中男申込!$B$9:$AK$108,$B46,2))</f>
        <v/>
      </c>
      <c r="E46" s="138" t="str">
        <f>IF(INDEX(中男申込!$B$9:$AK$108,$B46,3)="","",INDEX(中男申込!$B$9:$AK$108,$B46,3))</f>
        <v/>
      </c>
      <c r="F46" s="139" t="str">
        <f>IF(INDEX(中男申込!$B$9:$AK$108,$B46,4)="","",INDEX(中男申込!$B$9:$AK$108,$B46,4))</f>
        <v/>
      </c>
      <c r="G46" s="140" t="str">
        <f>IF(INDEX(中男申込!$B$9:$AK$108,$B46,36)="","",INDEX(中男申込!$B$9:$AK$108,$B46,36))</f>
        <v/>
      </c>
      <c r="H46" s="339" t="str">
        <f>IF(INDEX(中男申込!$B$9:$AK$108,$B46,6)="","",INDEX(中男申込!$B$9:$AK$108,$B46,6))</f>
        <v/>
      </c>
      <c r="I46" s="339" t="str">
        <f>IF(INDEX(中男申込!$B$9:$AK$108,$B46,1)="","",INDEX(中男申込!$B$9:$AK$108,$B46,1))</f>
        <v/>
      </c>
      <c r="J46" s="339" t="str">
        <f>IF(INDEX(中男申込!$B$9:$AK$108,$B46,1)="","",INDEX(中男申込!$B$9:$AK$108,$B46,1))</f>
        <v/>
      </c>
      <c r="K46" s="339" t="str">
        <f>IF(INDEX(中男申込!$B$9:$AK$108,$B46,1)="","",INDEX(中男申込!$B$9:$AK$108,$B46,1))</f>
        <v/>
      </c>
      <c r="L46" s="340" t="str">
        <f>IF(INDEX(中男申込!$B$9:$AK$108,$B46,1)="","",INDEX(中男申込!$B$9:$AK$108,$B46,1))</f>
        <v/>
      </c>
      <c r="M46" s="157" t="str">
        <f>IF(INDEX(中男申込!$B$9:$AK$108,$B46,33)="","",INDEX(中男申込!$B$9:$AK$108,$B46,33))</f>
        <v/>
      </c>
      <c r="N46" s="122"/>
      <c r="P46" s="172"/>
      <c r="Q46" t="s">
        <v>144</v>
      </c>
      <c r="U46">
        <v>7</v>
      </c>
      <c r="V46" t="s">
        <v>144</v>
      </c>
      <c r="AA46">
        <v>8</v>
      </c>
      <c r="AB46" s="173"/>
      <c r="AF46" s="121"/>
      <c r="AG46" s="321"/>
      <c r="AH46" s="127"/>
    </row>
    <row r="47" spans="2:36" ht="15" customHeight="1">
      <c r="B47" s="135">
        <f t="shared" si="0"/>
        <v>32</v>
      </c>
      <c r="C47" s="142" t="str">
        <f>IF(INDEX(中男申込!$B$9:$AK$108,$B47,1)="","",INDEX(中男申込!$B$9:$AK$108,$B47,1))</f>
        <v/>
      </c>
      <c r="D47" s="143" t="str">
        <f>IF(INDEX(中男申込!$B$9:$AK$108,$B47,2)="","",INDEX(中男申込!$B$9:$AK$108,$B47,2))</f>
        <v/>
      </c>
      <c r="E47" s="144" t="str">
        <f>IF(INDEX(中男申込!$B$9:$AK$108,$B47,3)="","",INDEX(中男申込!$B$9:$AK$108,$B47,3))</f>
        <v/>
      </c>
      <c r="F47" s="145" t="str">
        <f>IF(INDEX(中男申込!$B$9:$AK$108,$B47,4)="","",INDEX(中男申込!$B$9:$AK$108,$B47,4))</f>
        <v/>
      </c>
      <c r="G47" s="146" t="str">
        <f>IF(INDEX(中男申込!$B$9:$AK$108,$B47,36)="","",INDEX(中男申込!$B$9:$AK$108,$B47,36))</f>
        <v/>
      </c>
      <c r="H47" s="331" t="str">
        <f>IF(INDEX(中男申込!$B$9:$AK$108,$B47,6)="","",INDEX(中男申込!$B$9:$AK$108,$B47,6))</f>
        <v/>
      </c>
      <c r="I47" s="331" t="str">
        <f>IF(INDEX(中男申込!$B$9:$AK$108,$B47,1)="","",INDEX(中男申込!$B$9:$AK$108,$B47,1))</f>
        <v/>
      </c>
      <c r="J47" s="331" t="str">
        <f>IF(INDEX(中男申込!$B$9:$AK$108,$B47,1)="","",INDEX(中男申込!$B$9:$AK$108,$B47,1))</f>
        <v/>
      </c>
      <c r="K47" s="331" t="str">
        <f>IF(INDEX(中男申込!$B$9:$AK$108,$B47,1)="","",INDEX(中男申込!$B$9:$AK$108,$B47,1))</f>
        <v/>
      </c>
      <c r="L47" s="332" t="str">
        <f>IF(INDEX(中男申込!$B$9:$AK$108,$B47,1)="","",INDEX(中男申込!$B$9:$AK$108,$B47,1))</f>
        <v/>
      </c>
      <c r="M47" s="147" t="str">
        <f>IF(INDEX(中男申込!$B$9:$AK$108,$B47,33)="","",INDEX(中男申込!$B$9:$AK$108,$B47,33))</f>
        <v/>
      </c>
      <c r="N47" s="122"/>
      <c r="P47" s="172"/>
      <c r="R47" s="148" t="s">
        <v>134</v>
      </c>
      <c r="S47" s="322" t="str">
        <f>リレー中男申込!E45</f>
        <v/>
      </c>
      <c r="T47" s="323"/>
      <c r="U47" s="324"/>
      <c r="X47" s="148" t="s">
        <v>134</v>
      </c>
      <c r="Y47" s="322" t="str">
        <f>リレー中男申込!J45</f>
        <v/>
      </c>
      <c r="Z47" s="323"/>
      <c r="AA47" s="324"/>
      <c r="AB47" s="173"/>
      <c r="AJ47" s="22">
        <f>IF(S47="",0,1)</f>
        <v>0</v>
      </c>
    </row>
    <row r="48" spans="2:36" ht="15" customHeight="1">
      <c r="B48" s="135">
        <f t="shared" si="0"/>
        <v>33</v>
      </c>
      <c r="C48" s="142" t="str">
        <f>IF(INDEX(中男申込!$B$9:$AK$108,$B48,1)="","",INDEX(中男申込!$B$9:$AK$108,$B48,1))</f>
        <v/>
      </c>
      <c r="D48" s="143" t="str">
        <f>IF(INDEX(中男申込!$B$9:$AK$108,$B48,2)="","",INDEX(中男申込!$B$9:$AK$108,$B48,2))</f>
        <v/>
      </c>
      <c r="E48" s="144" t="str">
        <f>IF(INDEX(中男申込!$B$9:$AK$108,$B48,3)="","",INDEX(中男申込!$B$9:$AK$108,$B48,3))</f>
        <v/>
      </c>
      <c r="F48" s="145" t="str">
        <f>IF(INDEX(中男申込!$B$9:$AK$108,$B48,4)="","",INDEX(中男申込!$B$9:$AK$108,$B48,4))</f>
        <v/>
      </c>
      <c r="G48" s="146" t="str">
        <f>IF(INDEX(中男申込!$B$9:$AK$108,$B48,36)="","",INDEX(中男申込!$B$9:$AK$108,$B48,36))</f>
        <v/>
      </c>
      <c r="H48" s="331" t="str">
        <f>IF(INDEX(中男申込!$B$9:$AK$108,$B48,6)="","",INDEX(中男申込!$B$9:$AK$108,$B48,6))</f>
        <v/>
      </c>
      <c r="I48" s="331" t="str">
        <f>IF(INDEX(中男申込!$B$9:$AK$108,$B48,1)="","",INDEX(中男申込!$B$9:$AK$108,$B48,1))</f>
        <v/>
      </c>
      <c r="J48" s="331" t="str">
        <f>IF(INDEX(中男申込!$B$9:$AK$108,$B48,1)="","",INDEX(中男申込!$B$9:$AK$108,$B48,1))</f>
        <v/>
      </c>
      <c r="K48" s="331" t="str">
        <f>IF(INDEX(中男申込!$B$9:$AK$108,$B48,1)="","",INDEX(中男申込!$B$9:$AK$108,$B48,1))</f>
        <v/>
      </c>
      <c r="L48" s="332" t="str">
        <f>IF(INDEX(中男申込!$B$9:$AK$108,$B48,1)="","",INDEX(中男申込!$B$9:$AK$108,$B48,1))</f>
        <v/>
      </c>
      <c r="M48" s="147" t="str">
        <f>IF(INDEX(中男申込!$B$9:$AK$108,$B48,33)="","",INDEX(中男申込!$B$9:$AK$108,$B48,33))</f>
        <v/>
      </c>
      <c r="N48" s="122"/>
      <c r="P48" s="172"/>
      <c r="R48" s="265" t="s">
        <v>383</v>
      </c>
      <c r="S48" s="149" t="s">
        <v>95</v>
      </c>
      <c r="T48" s="149" t="s">
        <v>29</v>
      </c>
      <c r="U48" s="149" t="s">
        <v>37</v>
      </c>
      <c r="V48" s="121"/>
      <c r="W48" s="121"/>
      <c r="X48" s="265" t="s">
        <v>383</v>
      </c>
      <c r="Y48" s="149" t="s">
        <v>95</v>
      </c>
      <c r="Z48" s="149" t="s">
        <v>29</v>
      </c>
      <c r="AA48" s="149" t="s">
        <v>37</v>
      </c>
      <c r="AB48" s="177"/>
      <c r="AC48" s="172"/>
    </row>
    <row r="49" spans="1:36" ht="15" customHeight="1">
      <c r="B49" s="135">
        <f t="shared" si="0"/>
        <v>34</v>
      </c>
      <c r="C49" s="142" t="str">
        <f>IF(INDEX(中男申込!$B$9:$AK$108,$B49,1)="","",INDEX(中男申込!$B$9:$AK$108,$B49,1))</f>
        <v/>
      </c>
      <c r="D49" s="143" t="str">
        <f>IF(INDEX(中男申込!$B$9:$AK$108,$B49,2)="","",INDEX(中男申込!$B$9:$AK$108,$B49,2))</f>
        <v/>
      </c>
      <c r="E49" s="144" t="str">
        <f>IF(INDEX(中男申込!$B$9:$AK$108,$B49,3)="","",INDEX(中男申込!$B$9:$AK$108,$B49,3))</f>
        <v/>
      </c>
      <c r="F49" s="145" t="str">
        <f>IF(INDEX(中男申込!$B$9:$AK$108,$B49,4)="","",INDEX(中男申込!$B$9:$AK$108,$B49,4))</f>
        <v/>
      </c>
      <c r="G49" s="146" t="str">
        <f>IF(INDEX(中男申込!$B$9:$AK$108,$B49,36)="","",INDEX(中男申込!$B$9:$AK$108,$B49,36))</f>
        <v/>
      </c>
      <c r="H49" s="331" t="str">
        <f>IF(INDEX(中男申込!$B$9:$AK$108,$B49,6)="","",INDEX(中男申込!$B$9:$AK$108,$B49,6))</f>
        <v/>
      </c>
      <c r="I49" s="331" t="str">
        <f>IF(INDEX(中男申込!$B$9:$AK$108,$B49,1)="","",INDEX(中男申込!$B$9:$AK$108,$B49,1))</f>
        <v/>
      </c>
      <c r="J49" s="331" t="str">
        <f>IF(INDEX(中男申込!$B$9:$AK$108,$B49,1)="","",INDEX(中男申込!$B$9:$AK$108,$B49,1))</f>
        <v/>
      </c>
      <c r="K49" s="331" t="str">
        <f>IF(INDEX(中男申込!$B$9:$AK$108,$B49,1)="","",INDEX(中男申込!$B$9:$AK$108,$B49,1))</f>
        <v/>
      </c>
      <c r="L49" s="332" t="str">
        <f>IF(INDEX(中男申込!$B$9:$AK$108,$B49,1)="","",INDEX(中男申込!$B$9:$AK$108,$B49,1))</f>
        <v/>
      </c>
      <c r="M49" s="147" t="str">
        <f>IF(INDEX(中男申込!$B$9:$AK$108,$B49,33)="","",INDEX(中男申込!$B$9:$AK$108,$B49,33))</f>
        <v/>
      </c>
      <c r="N49" s="122"/>
      <c r="P49" s="172"/>
      <c r="Q49">
        <v>1</v>
      </c>
      <c r="R49" s="149" t="str">
        <f>IF(リレー中男申込!D47="","",リレー中男申込!D47)</f>
        <v/>
      </c>
      <c r="S49" s="149" t="str">
        <f>リレー中男申込!E47</f>
        <v/>
      </c>
      <c r="T49" s="149" t="str">
        <f>リレー中男申込!F47</f>
        <v/>
      </c>
      <c r="U49" s="325" t="str">
        <f>IF(リレー中男申込!D44="","",リレー中男申込!D44)</f>
        <v/>
      </c>
      <c r="W49">
        <v>1</v>
      </c>
      <c r="X49" s="149" t="str">
        <f>IF(リレー中男申込!I47="","",リレー中男申込!I47)</f>
        <v/>
      </c>
      <c r="Y49" s="149" t="str">
        <f>リレー中男申込!J47</f>
        <v/>
      </c>
      <c r="Z49" s="149" t="str">
        <f>リレー中男申込!K47</f>
        <v/>
      </c>
      <c r="AA49" s="325" t="str">
        <f>IF(リレー中男申込!I44="","",リレー中男申込!I44)</f>
        <v/>
      </c>
      <c r="AB49" s="173"/>
      <c r="AJ49" s="22">
        <f>IF(Y47="",0,1)</f>
        <v>0</v>
      </c>
    </row>
    <row r="50" spans="1:36" ht="15" customHeight="1">
      <c r="B50" s="135">
        <f t="shared" si="0"/>
        <v>35</v>
      </c>
      <c r="C50" s="142" t="str">
        <f>IF(INDEX(中男申込!$B$9:$AK$108,$B50,1)="","",INDEX(中男申込!$B$9:$AK$108,$B50,1))</f>
        <v/>
      </c>
      <c r="D50" s="143" t="str">
        <f>IF(INDEX(中男申込!$B$9:$AK$108,$B50,2)="","",INDEX(中男申込!$B$9:$AK$108,$B50,2))</f>
        <v/>
      </c>
      <c r="E50" s="144" t="str">
        <f>IF(INDEX(中男申込!$B$9:$AK$108,$B50,3)="","",INDEX(中男申込!$B$9:$AK$108,$B50,3))</f>
        <v/>
      </c>
      <c r="F50" s="145" t="str">
        <f>IF(INDEX(中男申込!$B$9:$AK$108,$B50,4)="","",INDEX(中男申込!$B$9:$AK$108,$B50,4))</f>
        <v/>
      </c>
      <c r="G50" s="146" t="str">
        <f>IF(INDEX(中男申込!$B$9:$AK$108,$B50,36)="","",INDEX(中男申込!$B$9:$AK$108,$B50,36))</f>
        <v/>
      </c>
      <c r="H50" s="331" t="str">
        <f>IF(INDEX(中男申込!$B$9:$AK$108,$B50,6)="","",INDEX(中男申込!$B$9:$AK$108,$B50,6))</f>
        <v/>
      </c>
      <c r="I50" s="331" t="str">
        <f>IF(INDEX(中男申込!$B$9:$AK$108,$B50,1)="","",INDEX(中男申込!$B$9:$AK$108,$B50,1))</f>
        <v/>
      </c>
      <c r="J50" s="331" t="str">
        <f>IF(INDEX(中男申込!$B$9:$AK$108,$B50,1)="","",INDEX(中男申込!$B$9:$AK$108,$B50,1))</f>
        <v/>
      </c>
      <c r="K50" s="331" t="str">
        <f>IF(INDEX(中男申込!$B$9:$AK$108,$B50,1)="","",INDEX(中男申込!$B$9:$AK$108,$B50,1))</f>
        <v/>
      </c>
      <c r="L50" s="332" t="str">
        <f>IF(INDEX(中男申込!$B$9:$AK$108,$B50,1)="","",INDEX(中男申込!$B$9:$AK$108,$B50,1))</f>
        <v/>
      </c>
      <c r="M50" s="147" t="str">
        <f>IF(INDEX(中男申込!$B$9:$AK$108,$B50,33)="","",INDEX(中男申込!$B$9:$AK$108,$B50,33))</f>
        <v/>
      </c>
      <c r="N50" s="122"/>
      <c r="P50" s="172"/>
      <c r="Q50">
        <v>2</v>
      </c>
      <c r="R50" s="149" t="str">
        <f>IF(リレー中男申込!D48="","",リレー中男申込!D48)</f>
        <v/>
      </c>
      <c r="S50" s="149" t="str">
        <f>リレー中男申込!E48</f>
        <v/>
      </c>
      <c r="T50" s="149" t="str">
        <f>リレー中男申込!F48</f>
        <v/>
      </c>
      <c r="U50" s="326"/>
      <c r="W50">
        <v>2</v>
      </c>
      <c r="X50" s="149" t="str">
        <f>IF(リレー中男申込!I48="","",リレー中男申込!I48)</f>
        <v/>
      </c>
      <c r="Y50" s="149" t="str">
        <f>リレー中男申込!J48</f>
        <v/>
      </c>
      <c r="Z50" s="149" t="str">
        <f>リレー中男申込!K48</f>
        <v/>
      </c>
      <c r="AA50" s="326"/>
      <c r="AB50" s="173"/>
    </row>
    <row r="51" spans="1:36" ht="15" customHeight="1">
      <c r="B51" s="135">
        <f t="shared" si="0"/>
        <v>36</v>
      </c>
      <c r="C51" s="142" t="str">
        <f>IF(INDEX(中男申込!$B$9:$AK$108,$B51,1)="","",INDEX(中男申込!$B$9:$AK$108,$B51,1))</f>
        <v/>
      </c>
      <c r="D51" s="143" t="str">
        <f>IF(INDEX(中男申込!$B$9:$AK$108,$B51,2)="","",INDEX(中男申込!$B$9:$AK$108,$B51,2))</f>
        <v/>
      </c>
      <c r="E51" s="144" t="str">
        <f>IF(INDEX(中男申込!$B$9:$AK$108,$B51,3)="","",INDEX(中男申込!$B$9:$AK$108,$B51,3))</f>
        <v/>
      </c>
      <c r="F51" s="145" t="str">
        <f>IF(INDEX(中男申込!$B$9:$AK$108,$B51,4)="","",INDEX(中男申込!$B$9:$AK$108,$B51,4))</f>
        <v/>
      </c>
      <c r="G51" s="146" t="str">
        <f>IF(INDEX(中男申込!$B$9:$AK$108,$B51,36)="","",INDEX(中男申込!$B$9:$AK$108,$B51,36))</f>
        <v/>
      </c>
      <c r="H51" s="331" t="str">
        <f>IF(INDEX(中男申込!$B$9:$AK$108,$B51,6)="","",INDEX(中男申込!$B$9:$AK$108,$B51,6))</f>
        <v/>
      </c>
      <c r="I51" s="331" t="str">
        <f>IF(INDEX(中男申込!$B$9:$AK$108,$B51,1)="","",INDEX(中男申込!$B$9:$AK$108,$B51,1))</f>
        <v/>
      </c>
      <c r="J51" s="331" t="str">
        <f>IF(INDEX(中男申込!$B$9:$AK$108,$B51,1)="","",INDEX(中男申込!$B$9:$AK$108,$B51,1))</f>
        <v/>
      </c>
      <c r="K51" s="331" t="str">
        <f>IF(INDEX(中男申込!$B$9:$AK$108,$B51,1)="","",INDEX(中男申込!$B$9:$AK$108,$B51,1))</f>
        <v/>
      </c>
      <c r="L51" s="332" t="str">
        <f>IF(INDEX(中男申込!$B$9:$AK$108,$B51,1)="","",INDEX(中男申込!$B$9:$AK$108,$B51,1))</f>
        <v/>
      </c>
      <c r="M51" s="147" t="str">
        <f>IF(INDEX(中男申込!$B$9:$AK$108,$B51,33)="","",INDEX(中男申込!$B$9:$AK$108,$B51,33))</f>
        <v/>
      </c>
      <c r="N51" s="122"/>
      <c r="P51" s="172"/>
      <c r="Q51">
        <v>3</v>
      </c>
      <c r="R51" s="149" t="str">
        <f>IF(リレー中男申込!D49="","",リレー中男申込!D49)</f>
        <v/>
      </c>
      <c r="S51" s="149" t="str">
        <f>リレー中男申込!E49</f>
        <v/>
      </c>
      <c r="T51" s="149" t="str">
        <f>リレー中男申込!F49</f>
        <v/>
      </c>
      <c r="U51" s="326"/>
      <c r="W51">
        <v>3</v>
      </c>
      <c r="X51" s="149" t="str">
        <f>IF(リレー中男申込!I49="","",リレー中男申込!I49)</f>
        <v/>
      </c>
      <c r="Y51" s="149" t="str">
        <f>リレー中男申込!J49</f>
        <v/>
      </c>
      <c r="Z51" s="149" t="str">
        <f>リレー中男申込!K49</f>
        <v/>
      </c>
      <c r="AA51" s="326"/>
      <c r="AB51" s="173"/>
      <c r="AJ51" s="22">
        <f>IF(AE47="",0,1)</f>
        <v>0</v>
      </c>
    </row>
    <row r="52" spans="1:36" ht="15" customHeight="1">
      <c r="B52" s="135">
        <f t="shared" si="0"/>
        <v>37</v>
      </c>
      <c r="C52" s="142" t="str">
        <f>IF(INDEX(中男申込!$B$9:$AK$108,$B52,1)="","",INDEX(中男申込!$B$9:$AK$108,$B52,1))</f>
        <v/>
      </c>
      <c r="D52" s="143" t="str">
        <f>IF(INDEX(中男申込!$B$9:$AK$108,$B52,2)="","",INDEX(中男申込!$B$9:$AK$108,$B52,2))</f>
        <v/>
      </c>
      <c r="E52" s="144" t="str">
        <f>IF(INDEX(中男申込!$B$9:$AK$108,$B52,3)="","",INDEX(中男申込!$B$9:$AK$108,$B52,3))</f>
        <v/>
      </c>
      <c r="F52" s="145" t="str">
        <f>IF(INDEX(中男申込!$B$9:$AK$108,$B52,4)="","",INDEX(中男申込!$B$9:$AK$108,$B52,4))</f>
        <v/>
      </c>
      <c r="G52" s="146" t="str">
        <f>IF(INDEX(中男申込!$B$9:$AK$108,$B52,36)="","",INDEX(中男申込!$B$9:$AK$108,$B52,36))</f>
        <v/>
      </c>
      <c r="H52" s="331" t="str">
        <f>IF(INDEX(中男申込!$B$9:$AK$108,$B52,6)="","",INDEX(中男申込!$B$9:$AK$108,$B52,6))</f>
        <v/>
      </c>
      <c r="I52" s="331" t="str">
        <f>IF(INDEX(中男申込!$B$9:$AK$108,$B52,1)="","",INDEX(中男申込!$B$9:$AK$108,$B52,1))</f>
        <v/>
      </c>
      <c r="J52" s="331" t="str">
        <f>IF(INDEX(中男申込!$B$9:$AK$108,$B52,1)="","",INDEX(中男申込!$B$9:$AK$108,$B52,1))</f>
        <v/>
      </c>
      <c r="K52" s="331" t="str">
        <f>IF(INDEX(中男申込!$B$9:$AK$108,$B52,1)="","",INDEX(中男申込!$B$9:$AK$108,$B52,1))</f>
        <v/>
      </c>
      <c r="L52" s="332" t="str">
        <f>IF(INDEX(中男申込!$B$9:$AK$108,$B52,1)="","",INDEX(中男申込!$B$9:$AK$108,$B52,1))</f>
        <v/>
      </c>
      <c r="M52" s="147" t="str">
        <f>IF(INDEX(中男申込!$B$9:$AK$108,$B52,33)="","",INDEX(中男申込!$B$9:$AK$108,$B52,33))</f>
        <v/>
      </c>
      <c r="N52" s="122"/>
      <c r="P52" s="172"/>
      <c r="Q52">
        <v>4</v>
      </c>
      <c r="R52" s="149" t="str">
        <f>IF(リレー中男申込!D50="","",リレー中男申込!D50)</f>
        <v/>
      </c>
      <c r="S52" s="149" t="str">
        <f>リレー中男申込!E50</f>
        <v/>
      </c>
      <c r="T52" s="149" t="str">
        <f>リレー中男申込!F50</f>
        <v/>
      </c>
      <c r="U52" s="326"/>
      <c r="W52">
        <v>4</v>
      </c>
      <c r="X52" s="149" t="str">
        <f>IF(リレー中男申込!I50="","",リレー中男申込!I50)</f>
        <v/>
      </c>
      <c r="Y52" s="149" t="str">
        <f>リレー中男申込!J50</f>
        <v/>
      </c>
      <c r="Z52" s="149" t="str">
        <f>リレー中男申込!K50</f>
        <v/>
      </c>
      <c r="AA52" s="326"/>
      <c r="AB52" s="173"/>
    </row>
    <row r="53" spans="1:36" ht="15" customHeight="1">
      <c r="B53" s="135">
        <f t="shared" si="0"/>
        <v>38</v>
      </c>
      <c r="C53" s="142" t="str">
        <f>IF(INDEX(中男申込!$B$9:$AK$108,$B53,1)="","",INDEX(中男申込!$B$9:$AK$108,$B53,1))</f>
        <v/>
      </c>
      <c r="D53" s="143" t="str">
        <f>IF(INDEX(中男申込!$B$9:$AK$108,$B53,2)="","",INDEX(中男申込!$B$9:$AK$108,$B53,2))</f>
        <v/>
      </c>
      <c r="E53" s="144" t="str">
        <f>IF(INDEX(中男申込!$B$9:$AK$108,$B53,3)="","",INDEX(中男申込!$B$9:$AK$108,$B53,3))</f>
        <v/>
      </c>
      <c r="F53" s="145" t="str">
        <f>IF(INDEX(中男申込!$B$9:$AK$108,$B53,4)="","",INDEX(中男申込!$B$9:$AK$108,$B53,4))</f>
        <v/>
      </c>
      <c r="G53" s="146" t="str">
        <f>IF(INDEX(中男申込!$B$9:$AK$108,$B53,36)="","",INDEX(中男申込!$B$9:$AK$108,$B53,36))</f>
        <v/>
      </c>
      <c r="H53" s="331" t="str">
        <f>IF(INDEX(中男申込!$B$9:$AK$108,$B53,6)="","",INDEX(中男申込!$B$9:$AK$108,$B53,6))</f>
        <v/>
      </c>
      <c r="I53" s="331" t="str">
        <f>IF(INDEX(中男申込!$B$9:$AK$108,$B53,1)="","",INDEX(中男申込!$B$9:$AK$108,$B53,1))</f>
        <v/>
      </c>
      <c r="J53" s="331" t="str">
        <f>IF(INDEX(中男申込!$B$9:$AK$108,$B53,1)="","",INDEX(中男申込!$B$9:$AK$108,$B53,1))</f>
        <v/>
      </c>
      <c r="K53" s="331" t="str">
        <f>IF(INDEX(中男申込!$B$9:$AK$108,$B53,1)="","",INDEX(中男申込!$B$9:$AK$108,$B53,1))</f>
        <v/>
      </c>
      <c r="L53" s="332" t="str">
        <f>IF(INDEX(中男申込!$B$9:$AK$108,$B53,1)="","",INDEX(中男申込!$B$9:$AK$108,$B53,1))</f>
        <v/>
      </c>
      <c r="M53" s="147" t="str">
        <f>IF(INDEX(中男申込!$B$9:$AK$108,$B53,33)="","",INDEX(中男申込!$B$9:$AK$108,$B53,33))</f>
        <v/>
      </c>
      <c r="N53" s="122"/>
      <c r="P53" s="172"/>
      <c r="Q53">
        <v>5</v>
      </c>
      <c r="R53" s="149" t="str">
        <f>IF(リレー中男申込!D51="","",リレー中男申込!D51)</f>
        <v/>
      </c>
      <c r="S53" s="149" t="str">
        <f>リレー中男申込!E51</f>
        <v/>
      </c>
      <c r="T53" s="149" t="str">
        <f>リレー中男申込!F51</f>
        <v/>
      </c>
      <c r="U53" s="326"/>
      <c r="W53">
        <v>5</v>
      </c>
      <c r="X53" s="149" t="str">
        <f>IF(リレー中男申込!I51="","",リレー中男申込!I51)</f>
        <v/>
      </c>
      <c r="Y53" s="149" t="str">
        <f>リレー中男申込!J51</f>
        <v/>
      </c>
      <c r="Z53" s="149" t="str">
        <f>リレー中男申込!K51</f>
        <v/>
      </c>
      <c r="AA53" s="326"/>
      <c r="AB53" s="173"/>
    </row>
    <row r="54" spans="1:36" ht="15" customHeight="1">
      <c r="B54" s="135">
        <f t="shared" si="0"/>
        <v>39</v>
      </c>
      <c r="C54" s="142" t="str">
        <f>IF(INDEX(中男申込!$B$9:$AK$108,$B54,1)="","",INDEX(中男申込!$B$9:$AK$108,$B54,1))</f>
        <v/>
      </c>
      <c r="D54" s="143" t="str">
        <f>IF(INDEX(中男申込!$B$9:$AK$108,$B54,2)="","",INDEX(中男申込!$B$9:$AK$108,$B54,2))</f>
        <v/>
      </c>
      <c r="E54" s="144" t="str">
        <f>IF(INDEX(中男申込!$B$9:$AK$108,$B54,3)="","",INDEX(中男申込!$B$9:$AK$108,$B54,3))</f>
        <v/>
      </c>
      <c r="F54" s="145" t="str">
        <f>IF(INDEX(中男申込!$B$9:$AK$108,$B54,4)="","",INDEX(中男申込!$B$9:$AK$108,$B54,4))</f>
        <v/>
      </c>
      <c r="G54" s="146" t="str">
        <f>IF(INDEX(中男申込!$B$9:$AK$108,$B54,36)="","",INDEX(中男申込!$B$9:$AK$108,$B54,36))</f>
        <v/>
      </c>
      <c r="H54" s="331" t="str">
        <f>IF(INDEX(中男申込!$B$9:$AK$108,$B54,6)="","",INDEX(中男申込!$B$9:$AK$108,$B54,6))</f>
        <v/>
      </c>
      <c r="I54" s="331" t="str">
        <f>IF(INDEX(中男申込!$B$9:$AK$108,$B54,1)="","",INDEX(中男申込!$B$9:$AK$108,$B54,1))</f>
        <v/>
      </c>
      <c r="J54" s="331" t="str">
        <f>IF(INDEX(中男申込!$B$9:$AK$108,$B54,1)="","",INDEX(中男申込!$B$9:$AK$108,$B54,1))</f>
        <v/>
      </c>
      <c r="K54" s="331" t="str">
        <f>IF(INDEX(中男申込!$B$9:$AK$108,$B54,1)="","",INDEX(中男申込!$B$9:$AK$108,$B54,1))</f>
        <v/>
      </c>
      <c r="L54" s="332" t="str">
        <f>IF(INDEX(中男申込!$B$9:$AK$108,$B54,1)="","",INDEX(中男申込!$B$9:$AK$108,$B54,1))</f>
        <v/>
      </c>
      <c r="M54" s="147" t="str">
        <f>IF(INDEX(中男申込!$B$9:$AK$108,$B54,33)="","",INDEX(中男申込!$B$9:$AK$108,$B54,33))</f>
        <v/>
      </c>
      <c r="N54" s="122"/>
      <c r="P54" s="172"/>
      <c r="Q54">
        <v>6</v>
      </c>
      <c r="R54" s="149" t="str">
        <f>IF(リレー中男申込!D52="","",リレー中男申込!D52)</f>
        <v/>
      </c>
      <c r="S54" s="149" t="str">
        <f>リレー中男申込!E52</f>
        <v/>
      </c>
      <c r="T54" s="149" t="str">
        <f>リレー中男申込!F52</f>
        <v/>
      </c>
      <c r="U54" s="327"/>
      <c r="W54">
        <v>6</v>
      </c>
      <c r="X54" s="149" t="str">
        <f>IF(リレー中男申込!I52="","",リレー中男申込!I52)</f>
        <v/>
      </c>
      <c r="Y54" s="149" t="str">
        <f>リレー中男申込!J52</f>
        <v/>
      </c>
      <c r="Z54" s="149" t="str">
        <f>リレー中男申込!K52</f>
        <v/>
      </c>
      <c r="AA54" s="327"/>
      <c r="AB54" s="173"/>
    </row>
    <row r="55" spans="1:36" ht="15" customHeight="1" thickBot="1">
      <c r="B55" s="135">
        <f t="shared" si="0"/>
        <v>40</v>
      </c>
      <c r="C55" s="158" t="str">
        <f>IF(INDEX(中男申込!$B$9:$AK$108,$B55,1)="","",INDEX(中男申込!$B$9:$AK$108,$B55,1))</f>
        <v/>
      </c>
      <c r="D55" s="159" t="str">
        <f>IF(INDEX(中男申込!$B$9:$AK$108,$B55,2)="","",INDEX(中男申込!$B$9:$AK$108,$B55,2))</f>
        <v/>
      </c>
      <c r="E55" s="160" t="str">
        <f>IF(INDEX(中男申込!$B$9:$AK$108,$B55,3)="","",INDEX(中男申込!$B$9:$AK$108,$B55,3))</f>
        <v/>
      </c>
      <c r="F55" s="161" t="str">
        <f>IF(INDEX(中男申込!$B$9:$AK$108,$B55,4)="","",INDEX(中男申込!$B$9:$AK$108,$B55,4))</f>
        <v/>
      </c>
      <c r="G55" s="162" t="str">
        <f>IF(INDEX(中男申込!$B$9:$AK$108,$B55,36)="","",INDEX(中男申込!$B$9:$AK$108,$B55,36))</f>
        <v/>
      </c>
      <c r="H55" s="335" t="str">
        <f>IF(INDEX(中男申込!$B$9:$AK$108,$B55,6)="","",INDEX(中男申込!$B$9:$AK$108,$B55,6))</f>
        <v/>
      </c>
      <c r="I55" s="335" t="str">
        <f>IF(INDEX(中男申込!$B$9:$AK$108,$B55,1)="","",INDEX(中男申込!$B$9:$AK$108,$B55,1))</f>
        <v/>
      </c>
      <c r="J55" s="335" t="str">
        <f>IF(INDEX(中男申込!$B$9:$AK$108,$B55,1)="","",INDEX(中男申込!$B$9:$AK$108,$B55,1))</f>
        <v/>
      </c>
      <c r="K55" s="335" t="str">
        <f>IF(INDEX(中男申込!$B$9:$AK$108,$B55,1)="","",INDEX(中男申込!$B$9:$AK$108,$B55,1))</f>
        <v/>
      </c>
      <c r="L55" s="336" t="str">
        <f>IF(INDEX(中男申込!$B$9:$AK$108,$B55,1)="","",INDEX(中男申込!$B$9:$AK$108,$B55,1))</f>
        <v/>
      </c>
      <c r="M55" s="163" t="str">
        <f>IF(INDEX(中男申込!$B$9:$AK$108,$B55,33)="","",INDEX(中男申込!$B$9:$AK$108,$B55,33))</f>
        <v/>
      </c>
      <c r="N55" s="122"/>
      <c r="P55" s="172"/>
      <c r="AB55" s="173"/>
    </row>
    <row r="56" spans="1:36" ht="13.5" customHeight="1">
      <c r="B56" s="117"/>
      <c r="G56">
        <f>SUM(G16:G55)</f>
        <v>0</v>
      </c>
      <c r="N56" s="123"/>
      <c r="P56" s="172"/>
      <c r="Q56" t="s">
        <v>144</v>
      </c>
      <c r="U56">
        <v>9</v>
      </c>
      <c r="V56" t="s">
        <v>144</v>
      </c>
      <c r="AA56">
        <v>10</v>
      </c>
      <c r="AB56" s="173"/>
    </row>
    <row r="57" spans="1:36" ht="13.5" customHeight="1">
      <c r="B57" s="117"/>
      <c r="K57" t="s">
        <v>370</v>
      </c>
      <c r="N57" s="123"/>
      <c r="P57" s="172"/>
      <c r="R57" s="148" t="s">
        <v>134</v>
      </c>
      <c r="S57" s="322" t="str">
        <f>リレー中男申込!E56</f>
        <v/>
      </c>
      <c r="T57" s="323"/>
      <c r="U57" s="324"/>
      <c r="X57" s="148" t="s">
        <v>134</v>
      </c>
      <c r="Y57" s="322" t="str">
        <f>リレー中男申込!J56</f>
        <v/>
      </c>
      <c r="Z57" s="323"/>
      <c r="AA57" s="324"/>
      <c r="AB57" s="173"/>
      <c r="AJ57" s="22">
        <f>IF(S57="",0,1)</f>
        <v>0</v>
      </c>
    </row>
    <row r="58" spans="1:36" ht="13.5" customHeight="1">
      <c r="B58" s="164"/>
      <c r="C58" s="165"/>
      <c r="D58" s="165"/>
      <c r="E58" s="165" t="s">
        <v>135</v>
      </c>
      <c r="F58" s="165"/>
      <c r="G58" s="165"/>
      <c r="H58" s="333">
        <f>G56*500+AJ66*600</f>
        <v>0</v>
      </c>
      <c r="I58" s="334"/>
      <c r="J58" s="165" t="s">
        <v>136</v>
      </c>
      <c r="K58" s="366">
        <f>+H113+中女子一覧印刷用!H113</f>
        <v>0</v>
      </c>
      <c r="L58" s="367"/>
      <c r="M58" s="165" t="s">
        <v>136</v>
      </c>
      <c r="N58" s="166"/>
      <c r="P58" s="172"/>
      <c r="R58" s="265" t="s">
        <v>383</v>
      </c>
      <c r="S58" s="149" t="s">
        <v>95</v>
      </c>
      <c r="T58" s="149" t="s">
        <v>29</v>
      </c>
      <c r="U58" s="149" t="s">
        <v>37</v>
      </c>
      <c r="V58" s="121"/>
      <c r="W58" s="121"/>
      <c r="X58" s="265" t="s">
        <v>383</v>
      </c>
      <c r="Y58" s="149" t="s">
        <v>95</v>
      </c>
      <c r="Z58" s="149" t="s">
        <v>29</v>
      </c>
      <c r="AA58" s="149" t="s">
        <v>37</v>
      </c>
      <c r="AB58" s="173"/>
    </row>
    <row r="59" spans="1:36" ht="13.5" customHeight="1">
      <c r="B59" s="117"/>
      <c r="N59" s="123"/>
      <c r="P59" s="172"/>
      <c r="Q59">
        <v>1</v>
      </c>
      <c r="R59" s="149" t="str">
        <f>IF(リレー中男申込!D58="","",リレー中男申込!D58)</f>
        <v/>
      </c>
      <c r="S59" s="149" t="str">
        <f>リレー中男申込!E58</f>
        <v/>
      </c>
      <c r="T59" s="149" t="str">
        <f>リレー中男申込!F58</f>
        <v/>
      </c>
      <c r="U59" s="325" t="str">
        <f>IF(リレー中男申込!D55="","",リレー中男申込!D55)</f>
        <v/>
      </c>
      <c r="W59">
        <v>1</v>
      </c>
      <c r="X59" s="149" t="str">
        <f>IF(リレー中男申込!I58="","",リレー中男申込!I58)</f>
        <v/>
      </c>
      <c r="Y59" s="149" t="str">
        <f>リレー中男申込!J58</f>
        <v/>
      </c>
      <c r="Z59" s="149" t="str">
        <f>リレー中男申込!K58</f>
        <v/>
      </c>
      <c r="AA59" s="325" t="str">
        <f>IF(リレー中男申込!I55="","",リレー中男申込!I55)</f>
        <v/>
      </c>
      <c r="AB59" s="173"/>
      <c r="AJ59" s="22">
        <f>IF(Y57="",0,1)</f>
        <v>0</v>
      </c>
    </row>
    <row r="60" spans="1:36" ht="14.25">
      <c r="A60" s="116">
        <v>13.5</v>
      </c>
      <c r="B60" s="117" t="s">
        <v>124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9"/>
      <c r="P60" s="172"/>
      <c r="Q60">
        <v>2</v>
      </c>
      <c r="R60" s="149" t="str">
        <f>IF(リレー中男申込!D59="","",リレー中男申込!D59)</f>
        <v/>
      </c>
      <c r="S60" s="149" t="str">
        <f>リレー中男申込!E59</f>
        <v/>
      </c>
      <c r="T60" s="149" t="str">
        <f>リレー中男申込!F59</f>
        <v/>
      </c>
      <c r="U60" s="326"/>
      <c r="W60">
        <v>2</v>
      </c>
      <c r="X60" s="149" t="str">
        <f>IF(リレー中男申込!I59="","",リレー中男申込!I59)</f>
        <v/>
      </c>
      <c r="Y60" s="149" t="str">
        <f>リレー中男申込!J59</f>
        <v/>
      </c>
      <c r="Z60" s="149" t="str">
        <f>リレー中男申込!K59</f>
        <v/>
      </c>
      <c r="AA60" s="326"/>
      <c r="AB60" s="173"/>
    </row>
    <row r="61" spans="1:36" ht="15.75" customHeight="1">
      <c r="A61" s="116">
        <v>15.75</v>
      </c>
      <c r="B61" s="117"/>
      <c r="C61" s="120"/>
      <c r="D61" s="120"/>
      <c r="E61" s="120" t="str">
        <f>中女子一覧印刷用!E6</f>
        <v>第１００回　石見陸上競技大会　参加申込シート　（中学校女子）</v>
      </c>
      <c r="F61" s="120"/>
      <c r="G61" s="120"/>
      <c r="H61" s="120"/>
      <c r="I61" s="120"/>
      <c r="K61" s="121"/>
      <c r="L61" s="121"/>
      <c r="M61" s="121"/>
      <c r="N61" s="122"/>
      <c r="P61" s="172"/>
      <c r="Q61">
        <v>3</v>
      </c>
      <c r="R61" s="149" t="str">
        <f>IF(リレー中男申込!D60="","",リレー中男申込!D60)</f>
        <v/>
      </c>
      <c r="S61" s="149" t="str">
        <f>リレー中男申込!E60</f>
        <v/>
      </c>
      <c r="T61" s="149" t="str">
        <f>リレー中男申込!F60</f>
        <v/>
      </c>
      <c r="U61" s="326"/>
      <c r="W61">
        <v>3</v>
      </c>
      <c r="X61" s="149" t="str">
        <f>IF(リレー中男申込!I60="","",リレー中男申込!I60)</f>
        <v/>
      </c>
      <c r="Y61" s="149" t="str">
        <f>リレー中男申込!J60</f>
        <v/>
      </c>
      <c r="Z61" s="149" t="str">
        <f>リレー中男申込!K60</f>
        <v/>
      </c>
      <c r="AA61" s="326"/>
      <c r="AB61" s="173"/>
      <c r="AJ61" s="22">
        <f>IF(AE57="",0,1)</f>
        <v>0</v>
      </c>
    </row>
    <row r="62" spans="1:36">
      <c r="A62" s="116">
        <v>13.5</v>
      </c>
      <c r="B62" s="117"/>
      <c r="N62" s="123"/>
      <c r="P62" s="172"/>
      <c r="Q62">
        <v>4</v>
      </c>
      <c r="R62" s="149" t="str">
        <f>IF(リレー中男申込!D61="","",リレー中男申込!D61)</f>
        <v/>
      </c>
      <c r="S62" s="149" t="str">
        <f>リレー中男申込!E61</f>
        <v/>
      </c>
      <c r="T62" s="149" t="str">
        <f>リレー中男申込!F61</f>
        <v/>
      </c>
      <c r="U62" s="326"/>
      <c r="W62">
        <v>4</v>
      </c>
      <c r="X62" s="149" t="str">
        <f>IF(リレー中男申込!I61="","",リレー中男申込!I61)</f>
        <v/>
      </c>
      <c r="Y62" s="149" t="str">
        <f>リレー中男申込!J61</f>
        <v/>
      </c>
      <c r="Z62" s="149" t="str">
        <f>リレー中男申込!K61</f>
        <v/>
      </c>
      <c r="AA62" s="326"/>
      <c r="AB62" s="173"/>
    </row>
    <row r="63" spans="1:36">
      <c r="A63" s="116">
        <v>13.5</v>
      </c>
      <c r="B63" s="117"/>
      <c r="C63" s="124" t="str">
        <f>C8</f>
        <v>　　　　年　　　月　　　日</v>
      </c>
      <c r="D63" s="125"/>
      <c r="N63" s="123"/>
      <c r="P63" s="172"/>
      <c r="Q63">
        <v>5</v>
      </c>
      <c r="R63" s="149" t="str">
        <f>IF(リレー中男申込!D62="","",リレー中男申込!D62)</f>
        <v/>
      </c>
      <c r="S63" s="149" t="str">
        <f>リレー中男申込!E62</f>
        <v/>
      </c>
      <c r="T63" s="149" t="str">
        <f>リレー中男申込!F62</f>
        <v/>
      </c>
      <c r="U63" s="326"/>
      <c r="W63">
        <v>5</v>
      </c>
      <c r="X63" s="149" t="str">
        <f>IF(リレー中男申込!I62="","",リレー中男申込!I62)</f>
        <v/>
      </c>
      <c r="Y63" s="149" t="str">
        <f>リレー中男申込!J62</f>
        <v/>
      </c>
      <c r="Z63" s="149" t="str">
        <f>リレー中男申込!K62</f>
        <v/>
      </c>
      <c r="AA63" s="326"/>
      <c r="AB63" s="173"/>
    </row>
    <row r="64" spans="1:36" ht="17.25" customHeight="1">
      <c r="A64" s="116">
        <v>17.25</v>
      </c>
      <c r="B64" s="117"/>
      <c r="F64" s="126"/>
      <c r="G64" s="126"/>
      <c r="I64" s="127" t="s">
        <v>126</v>
      </c>
      <c r="J64" s="373"/>
      <c r="K64" s="374"/>
      <c r="L64" s="374"/>
      <c r="N64" s="123"/>
      <c r="P64" s="172"/>
      <c r="Q64">
        <v>6</v>
      </c>
      <c r="R64" s="149" t="str">
        <f>IF(リレー中男申込!D63="","",リレー中男申込!D63)</f>
        <v/>
      </c>
      <c r="S64" s="149" t="str">
        <f>リレー中男申込!E63</f>
        <v/>
      </c>
      <c r="T64" s="149" t="str">
        <f>リレー中男申込!F63</f>
        <v/>
      </c>
      <c r="U64" s="327"/>
      <c r="W64">
        <v>6</v>
      </c>
      <c r="X64" s="149" t="str">
        <f>IF(リレー中男申込!I63="","",リレー中男申込!I63)</f>
        <v/>
      </c>
      <c r="Y64" s="149" t="str">
        <f>リレー中男申込!J63</f>
        <v/>
      </c>
      <c r="Z64" s="149" t="str">
        <f>リレー中男申込!K63</f>
        <v/>
      </c>
      <c r="AA64" s="327"/>
      <c r="AB64" s="173"/>
    </row>
    <row r="65" spans="1:36" ht="6.75" customHeight="1" thickBot="1">
      <c r="A65" s="116">
        <v>6.75</v>
      </c>
      <c r="B65" s="117"/>
      <c r="D65" s="128"/>
      <c r="N65" s="123"/>
      <c r="P65" s="174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6"/>
    </row>
    <row r="66" spans="1:36" ht="26.25" customHeight="1">
      <c r="A66" s="116">
        <v>26.25</v>
      </c>
      <c r="B66" s="117"/>
      <c r="C66" s="129" t="s">
        <v>127</v>
      </c>
      <c r="D66" s="360" t="str">
        <f>D11</f>
        <v>〒　</v>
      </c>
      <c r="E66" s="361"/>
      <c r="F66" s="361"/>
      <c r="G66" s="361"/>
      <c r="H66" s="362"/>
      <c r="I66" s="130" t="s">
        <v>128</v>
      </c>
      <c r="J66" s="363" t="str">
        <f>J11</f>
        <v xml:space="preserve">     </v>
      </c>
      <c r="K66" s="364"/>
      <c r="L66" s="364"/>
      <c r="M66" s="365"/>
      <c r="N66" s="131"/>
      <c r="AJ66">
        <f>SUM(AJ17:AJ64)</f>
        <v>0</v>
      </c>
    </row>
    <row r="67" spans="1:36" ht="21" customHeight="1">
      <c r="A67" s="116">
        <v>21</v>
      </c>
      <c r="B67" s="117"/>
      <c r="C67" s="341" t="str">
        <f>C12</f>
        <v xml:space="preserve">   </v>
      </c>
      <c r="D67" s="342"/>
      <c r="E67" s="342"/>
      <c r="F67" s="342"/>
      <c r="G67" s="342"/>
      <c r="H67" s="343"/>
      <c r="I67" s="132" t="s">
        <v>129</v>
      </c>
      <c r="J67" s="344">
        <f>J12</f>
        <v>0</v>
      </c>
      <c r="K67" s="345"/>
      <c r="L67" s="345"/>
      <c r="M67" s="346"/>
      <c r="N67" s="123"/>
    </row>
    <row r="68" spans="1:36" ht="21" customHeight="1">
      <c r="A68" s="116">
        <v>21</v>
      </c>
      <c r="B68" s="117"/>
      <c r="C68" s="347" t="s">
        <v>137</v>
      </c>
      <c r="D68" s="350" t="s">
        <v>31</v>
      </c>
      <c r="E68" s="325" t="s">
        <v>89</v>
      </c>
      <c r="F68" s="350" t="s">
        <v>29</v>
      </c>
      <c r="G68" s="353" t="s">
        <v>131</v>
      </c>
      <c r="H68" s="354"/>
      <c r="I68" s="354"/>
      <c r="J68" s="354"/>
      <c r="K68" s="354"/>
      <c r="L68" s="354"/>
      <c r="M68" s="355"/>
      <c r="N68" s="131"/>
    </row>
    <row r="69" spans="1:36" ht="21" customHeight="1">
      <c r="A69" s="116">
        <v>21</v>
      </c>
      <c r="B69" s="117"/>
      <c r="C69" s="348"/>
      <c r="D69" s="351"/>
      <c r="E69" s="326"/>
      <c r="F69" s="351"/>
      <c r="G69" s="358" t="s">
        <v>132</v>
      </c>
      <c r="H69" s="328" t="s">
        <v>133</v>
      </c>
      <c r="I69" s="329"/>
      <c r="J69" s="329"/>
      <c r="K69" s="329"/>
      <c r="L69" s="329"/>
      <c r="M69" s="356" t="s">
        <v>140</v>
      </c>
      <c r="N69" s="134"/>
    </row>
    <row r="70" spans="1:36" ht="27" customHeight="1">
      <c r="A70" s="116">
        <v>27</v>
      </c>
      <c r="B70" s="117"/>
      <c r="C70" s="349"/>
      <c r="D70" s="352"/>
      <c r="E70" s="327"/>
      <c r="F70" s="352"/>
      <c r="G70" s="359"/>
      <c r="H70" s="330"/>
      <c r="I70" s="330"/>
      <c r="J70" s="330"/>
      <c r="K70" s="330"/>
      <c r="L70" s="330"/>
      <c r="M70" s="357"/>
      <c r="N70" s="134"/>
    </row>
    <row r="71" spans="1:36" ht="15" customHeight="1">
      <c r="B71" s="135">
        <v>41</v>
      </c>
      <c r="C71" s="136" t="s">
        <v>164</v>
      </c>
      <c r="D71" s="137" t="s">
        <v>164</v>
      </c>
      <c r="E71" s="138" t="s">
        <v>164</v>
      </c>
      <c r="F71" s="139" t="s">
        <v>164</v>
      </c>
      <c r="G71" s="140" t="s">
        <v>164</v>
      </c>
      <c r="H71" s="339" t="s">
        <v>164</v>
      </c>
      <c r="I71" s="339" t="s">
        <v>164</v>
      </c>
      <c r="J71" s="339" t="s">
        <v>164</v>
      </c>
      <c r="K71" s="339" t="s">
        <v>164</v>
      </c>
      <c r="L71" s="340" t="s">
        <v>164</v>
      </c>
      <c r="M71" s="141" t="s">
        <v>164</v>
      </c>
      <c r="N71" s="122"/>
    </row>
    <row r="72" spans="1:36" ht="15" customHeight="1">
      <c r="B72" s="135">
        <f t="shared" ref="B72:B110" si="1">B71+1</f>
        <v>42</v>
      </c>
      <c r="C72" s="142" t="s">
        <v>164</v>
      </c>
      <c r="D72" s="143" t="s">
        <v>164</v>
      </c>
      <c r="E72" s="144" t="s">
        <v>164</v>
      </c>
      <c r="F72" s="145" t="s">
        <v>164</v>
      </c>
      <c r="G72" s="146" t="s">
        <v>164</v>
      </c>
      <c r="H72" s="331" t="s">
        <v>164</v>
      </c>
      <c r="I72" s="331" t="s">
        <v>164</v>
      </c>
      <c r="J72" s="331" t="s">
        <v>164</v>
      </c>
      <c r="K72" s="331" t="s">
        <v>164</v>
      </c>
      <c r="L72" s="332" t="s">
        <v>164</v>
      </c>
      <c r="M72" s="147" t="s">
        <v>164</v>
      </c>
      <c r="N72" s="122"/>
    </row>
    <row r="73" spans="1:36" ht="15" customHeight="1">
      <c r="B73" s="135">
        <f t="shared" si="1"/>
        <v>43</v>
      </c>
      <c r="C73" s="142" t="s">
        <v>164</v>
      </c>
      <c r="D73" s="143" t="s">
        <v>164</v>
      </c>
      <c r="E73" s="144" t="s">
        <v>164</v>
      </c>
      <c r="F73" s="145" t="s">
        <v>164</v>
      </c>
      <c r="G73" s="146" t="s">
        <v>164</v>
      </c>
      <c r="H73" s="331" t="s">
        <v>164</v>
      </c>
      <c r="I73" s="331" t="s">
        <v>164</v>
      </c>
      <c r="J73" s="331" t="s">
        <v>164</v>
      </c>
      <c r="K73" s="331" t="s">
        <v>164</v>
      </c>
      <c r="L73" s="332" t="s">
        <v>164</v>
      </c>
      <c r="M73" s="147" t="s">
        <v>164</v>
      </c>
      <c r="N73" s="122"/>
    </row>
    <row r="74" spans="1:36" ht="15" customHeight="1">
      <c r="B74" s="135">
        <f t="shared" si="1"/>
        <v>44</v>
      </c>
      <c r="C74" s="142" t="s">
        <v>164</v>
      </c>
      <c r="D74" s="143" t="s">
        <v>164</v>
      </c>
      <c r="E74" s="144" t="s">
        <v>164</v>
      </c>
      <c r="F74" s="145" t="s">
        <v>164</v>
      </c>
      <c r="G74" s="146" t="s">
        <v>164</v>
      </c>
      <c r="H74" s="331" t="s">
        <v>164</v>
      </c>
      <c r="I74" s="331" t="s">
        <v>164</v>
      </c>
      <c r="J74" s="331" t="s">
        <v>164</v>
      </c>
      <c r="K74" s="331" t="s">
        <v>164</v>
      </c>
      <c r="L74" s="332" t="s">
        <v>164</v>
      </c>
      <c r="M74" s="147" t="s">
        <v>164</v>
      </c>
      <c r="N74" s="122"/>
    </row>
    <row r="75" spans="1:36" ht="15" customHeight="1">
      <c r="B75" s="135">
        <f t="shared" si="1"/>
        <v>45</v>
      </c>
      <c r="C75" s="142" t="s">
        <v>164</v>
      </c>
      <c r="D75" s="143" t="s">
        <v>164</v>
      </c>
      <c r="E75" s="144" t="s">
        <v>164</v>
      </c>
      <c r="F75" s="145" t="s">
        <v>164</v>
      </c>
      <c r="G75" s="146" t="s">
        <v>164</v>
      </c>
      <c r="H75" s="331" t="s">
        <v>164</v>
      </c>
      <c r="I75" s="331" t="s">
        <v>164</v>
      </c>
      <c r="J75" s="331" t="s">
        <v>164</v>
      </c>
      <c r="K75" s="331" t="s">
        <v>164</v>
      </c>
      <c r="L75" s="332" t="s">
        <v>164</v>
      </c>
      <c r="M75" s="147" t="s">
        <v>164</v>
      </c>
      <c r="N75" s="122"/>
    </row>
    <row r="76" spans="1:36" ht="15" customHeight="1">
      <c r="B76" s="135">
        <f t="shared" si="1"/>
        <v>46</v>
      </c>
      <c r="C76" s="142" t="s">
        <v>164</v>
      </c>
      <c r="D76" s="143" t="s">
        <v>164</v>
      </c>
      <c r="E76" s="144" t="s">
        <v>164</v>
      </c>
      <c r="F76" s="145" t="s">
        <v>164</v>
      </c>
      <c r="G76" s="146" t="s">
        <v>164</v>
      </c>
      <c r="H76" s="331" t="s">
        <v>164</v>
      </c>
      <c r="I76" s="331" t="s">
        <v>164</v>
      </c>
      <c r="J76" s="331" t="s">
        <v>164</v>
      </c>
      <c r="K76" s="331" t="s">
        <v>164</v>
      </c>
      <c r="L76" s="332" t="s">
        <v>164</v>
      </c>
      <c r="M76" s="147" t="s">
        <v>164</v>
      </c>
      <c r="N76" s="122"/>
    </row>
    <row r="77" spans="1:36" ht="15" customHeight="1">
      <c r="B77" s="135">
        <f t="shared" si="1"/>
        <v>47</v>
      </c>
      <c r="C77" s="142" t="s">
        <v>164</v>
      </c>
      <c r="D77" s="143" t="s">
        <v>164</v>
      </c>
      <c r="E77" s="144" t="s">
        <v>164</v>
      </c>
      <c r="F77" s="145" t="s">
        <v>164</v>
      </c>
      <c r="G77" s="146" t="s">
        <v>164</v>
      </c>
      <c r="H77" s="331" t="s">
        <v>164</v>
      </c>
      <c r="I77" s="331" t="s">
        <v>164</v>
      </c>
      <c r="J77" s="331" t="s">
        <v>164</v>
      </c>
      <c r="K77" s="331" t="s">
        <v>164</v>
      </c>
      <c r="L77" s="332" t="s">
        <v>164</v>
      </c>
      <c r="M77" s="147" t="s">
        <v>164</v>
      </c>
      <c r="N77" s="122"/>
    </row>
    <row r="78" spans="1:36" ht="15" customHeight="1">
      <c r="B78" s="135">
        <f t="shared" si="1"/>
        <v>48</v>
      </c>
      <c r="C78" s="142" t="s">
        <v>164</v>
      </c>
      <c r="D78" s="143" t="s">
        <v>164</v>
      </c>
      <c r="E78" s="144" t="s">
        <v>164</v>
      </c>
      <c r="F78" s="145" t="s">
        <v>164</v>
      </c>
      <c r="G78" s="146" t="s">
        <v>164</v>
      </c>
      <c r="H78" s="331" t="s">
        <v>164</v>
      </c>
      <c r="I78" s="331" t="s">
        <v>164</v>
      </c>
      <c r="J78" s="331" t="s">
        <v>164</v>
      </c>
      <c r="K78" s="331" t="s">
        <v>164</v>
      </c>
      <c r="L78" s="332" t="s">
        <v>164</v>
      </c>
      <c r="M78" s="147" t="s">
        <v>164</v>
      </c>
      <c r="N78" s="122"/>
    </row>
    <row r="79" spans="1:36" ht="15" customHeight="1">
      <c r="B79" s="135">
        <f t="shared" si="1"/>
        <v>49</v>
      </c>
      <c r="C79" s="142" t="s">
        <v>164</v>
      </c>
      <c r="D79" s="143" t="s">
        <v>164</v>
      </c>
      <c r="E79" s="144" t="s">
        <v>164</v>
      </c>
      <c r="F79" s="145" t="s">
        <v>164</v>
      </c>
      <c r="G79" s="146" t="s">
        <v>164</v>
      </c>
      <c r="H79" s="331" t="s">
        <v>164</v>
      </c>
      <c r="I79" s="331" t="s">
        <v>164</v>
      </c>
      <c r="J79" s="331" t="s">
        <v>164</v>
      </c>
      <c r="K79" s="331" t="s">
        <v>164</v>
      </c>
      <c r="L79" s="332" t="s">
        <v>164</v>
      </c>
      <c r="M79" s="147" t="s">
        <v>164</v>
      </c>
      <c r="N79" s="122"/>
    </row>
    <row r="80" spans="1:36" ht="15" customHeight="1">
      <c r="B80" s="135">
        <f t="shared" si="1"/>
        <v>50</v>
      </c>
      <c r="C80" s="151" t="s">
        <v>164</v>
      </c>
      <c r="D80" s="152" t="s">
        <v>164</v>
      </c>
      <c r="E80" s="153" t="s">
        <v>164</v>
      </c>
      <c r="F80" s="154" t="s">
        <v>164</v>
      </c>
      <c r="G80" s="155" t="s">
        <v>164</v>
      </c>
      <c r="H80" s="337" t="s">
        <v>164</v>
      </c>
      <c r="I80" s="337" t="s">
        <v>164</v>
      </c>
      <c r="J80" s="337" t="s">
        <v>164</v>
      </c>
      <c r="K80" s="337" t="s">
        <v>164</v>
      </c>
      <c r="L80" s="338" t="s">
        <v>164</v>
      </c>
      <c r="M80" s="156" t="s">
        <v>164</v>
      </c>
      <c r="N80" s="122"/>
    </row>
    <row r="81" spans="2:14" ht="15" customHeight="1">
      <c r="B81" s="135">
        <f t="shared" si="1"/>
        <v>51</v>
      </c>
      <c r="C81" s="136" t="s">
        <v>164</v>
      </c>
      <c r="D81" s="137" t="s">
        <v>164</v>
      </c>
      <c r="E81" s="138" t="s">
        <v>164</v>
      </c>
      <c r="F81" s="139" t="s">
        <v>164</v>
      </c>
      <c r="G81" s="140" t="s">
        <v>164</v>
      </c>
      <c r="H81" s="339" t="s">
        <v>164</v>
      </c>
      <c r="I81" s="339" t="s">
        <v>164</v>
      </c>
      <c r="J81" s="339" t="s">
        <v>164</v>
      </c>
      <c r="K81" s="339" t="s">
        <v>164</v>
      </c>
      <c r="L81" s="340" t="s">
        <v>164</v>
      </c>
      <c r="M81" s="157" t="s">
        <v>164</v>
      </c>
      <c r="N81" s="122"/>
    </row>
    <row r="82" spans="2:14" ht="15" customHeight="1">
      <c r="B82" s="135">
        <f t="shared" si="1"/>
        <v>52</v>
      </c>
      <c r="C82" s="142" t="s">
        <v>164</v>
      </c>
      <c r="D82" s="143" t="s">
        <v>164</v>
      </c>
      <c r="E82" s="144" t="s">
        <v>164</v>
      </c>
      <c r="F82" s="145" t="s">
        <v>164</v>
      </c>
      <c r="G82" s="146" t="s">
        <v>164</v>
      </c>
      <c r="H82" s="331" t="s">
        <v>164</v>
      </c>
      <c r="I82" s="331" t="s">
        <v>164</v>
      </c>
      <c r="J82" s="331" t="s">
        <v>164</v>
      </c>
      <c r="K82" s="331" t="s">
        <v>164</v>
      </c>
      <c r="L82" s="332" t="s">
        <v>164</v>
      </c>
      <c r="M82" s="147" t="s">
        <v>164</v>
      </c>
      <c r="N82" s="122"/>
    </row>
    <row r="83" spans="2:14" ht="15" customHeight="1">
      <c r="B83" s="135">
        <f t="shared" si="1"/>
        <v>53</v>
      </c>
      <c r="C83" s="142" t="s">
        <v>164</v>
      </c>
      <c r="D83" s="143" t="s">
        <v>164</v>
      </c>
      <c r="E83" s="144" t="s">
        <v>164</v>
      </c>
      <c r="F83" s="145" t="s">
        <v>164</v>
      </c>
      <c r="G83" s="146" t="s">
        <v>164</v>
      </c>
      <c r="H83" s="331" t="s">
        <v>164</v>
      </c>
      <c r="I83" s="331" t="s">
        <v>164</v>
      </c>
      <c r="J83" s="331" t="s">
        <v>164</v>
      </c>
      <c r="K83" s="331" t="s">
        <v>164</v>
      </c>
      <c r="L83" s="332" t="s">
        <v>164</v>
      </c>
      <c r="M83" s="147" t="s">
        <v>164</v>
      </c>
      <c r="N83" s="122"/>
    </row>
    <row r="84" spans="2:14" ht="15" customHeight="1">
      <c r="B84" s="135">
        <f t="shared" si="1"/>
        <v>54</v>
      </c>
      <c r="C84" s="142" t="s">
        <v>164</v>
      </c>
      <c r="D84" s="143" t="s">
        <v>164</v>
      </c>
      <c r="E84" s="144" t="s">
        <v>164</v>
      </c>
      <c r="F84" s="145" t="s">
        <v>164</v>
      </c>
      <c r="G84" s="146" t="s">
        <v>164</v>
      </c>
      <c r="H84" s="331" t="s">
        <v>164</v>
      </c>
      <c r="I84" s="331" t="s">
        <v>164</v>
      </c>
      <c r="J84" s="331" t="s">
        <v>164</v>
      </c>
      <c r="K84" s="331" t="s">
        <v>164</v>
      </c>
      <c r="L84" s="332" t="s">
        <v>164</v>
      </c>
      <c r="M84" s="147" t="s">
        <v>164</v>
      </c>
      <c r="N84" s="122"/>
    </row>
    <row r="85" spans="2:14" ht="15" customHeight="1">
      <c r="B85" s="135">
        <f t="shared" si="1"/>
        <v>55</v>
      </c>
      <c r="C85" s="142" t="s">
        <v>164</v>
      </c>
      <c r="D85" s="143" t="s">
        <v>164</v>
      </c>
      <c r="E85" s="144" t="s">
        <v>164</v>
      </c>
      <c r="F85" s="145" t="s">
        <v>164</v>
      </c>
      <c r="G85" s="146" t="s">
        <v>164</v>
      </c>
      <c r="H85" s="331" t="s">
        <v>164</v>
      </c>
      <c r="I85" s="331" t="s">
        <v>164</v>
      </c>
      <c r="J85" s="331" t="s">
        <v>164</v>
      </c>
      <c r="K85" s="331" t="s">
        <v>164</v>
      </c>
      <c r="L85" s="332" t="s">
        <v>164</v>
      </c>
      <c r="M85" s="147" t="s">
        <v>164</v>
      </c>
      <c r="N85" s="122"/>
    </row>
    <row r="86" spans="2:14" ht="15" customHeight="1">
      <c r="B86" s="135">
        <f t="shared" si="1"/>
        <v>56</v>
      </c>
      <c r="C86" s="142" t="s">
        <v>164</v>
      </c>
      <c r="D86" s="143" t="s">
        <v>164</v>
      </c>
      <c r="E86" s="144" t="s">
        <v>164</v>
      </c>
      <c r="F86" s="145" t="s">
        <v>164</v>
      </c>
      <c r="G86" s="146" t="s">
        <v>164</v>
      </c>
      <c r="H86" s="331" t="s">
        <v>164</v>
      </c>
      <c r="I86" s="331" t="s">
        <v>164</v>
      </c>
      <c r="J86" s="331" t="s">
        <v>164</v>
      </c>
      <c r="K86" s="331" t="s">
        <v>164</v>
      </c>
      <c r="L86" s="332" t="s">
        <v>164</v>
      </c>
      <c r="M86" s="147" t="s">
        <v>164</v>
      </c>
      <c r="N86" s="122"/>
    </row>
    <row r="87" spans="2:14" ht="15" customHeight="1">
      <c r="B87" s="135">
        <f t="shared" si="1"/>
        <v>57</v>
      </c>
      <c r="C87" s="142" t="s">
        <v>164</v>
      </c>
      <c r="D87" s="143" t="s">
        <v>164</v>
      </c>
      <c r="E87" s="144" t="s">
        <v>164</v>
      </c>
      <c r="F87" s="145" t="s">
        <v>164</v>
      </c>
      <c r="G87" s="146" t="s">
        <v>164</v>
      </c>
      <c r="H87" s="331" t="s">
        <v>164</v>
      </c>
      <c r="I87" s="331" t="s">
        <v>164</v>
      </c>
      <c r="J87" s="331" t="s">
        <v>164</v>
      </c>
      <c r="K87" s="331" t="s">
        <v>164</v>
      </c>
      <c r="L87" s="332" t="s">
        <v>164</v>
      </c>
      <c r="M87" s="147" t="s">
        <v>164</v>
      </c>
      <c r="N87" s="122"/>
    </row>
    <row r="88" spans="2:14" ht="15" customHeight="1">
      <c r="B88" s="135">
        <f t="shared" si="1"/>
        <v>58</v>
      </c>
      <c r="C88" s="142" t="s">
        <v>164</v>
      </c>
      <c r="D88" s="143" t="s">
        <v>164</v>
      </c>
      <c r="E88" s="144" t="s">
        <v>164</v>
      </c>
      <c r="F88" s="145" t="s">
        <v>164</v>
      </c>
      <c r="G88" s="146" t="s">
        <v>164</v>
      </c>
      <c r="H88" s="331" t="s">
        <v>164</v>
      </c>
      <c r="I88" s="331" t="s">
        <v>164</v>
      </c>
      <c r="J88" s="331" t="s">
        <v>164</v>
      </c>
      <c r="K88" s="331" t="s">
        <v>164</v>
      </c>
      <c r="L88" s="332" t="s">
        <v>164</v>
      </c>
      <c r="M88" s="147" t="s">
        <v>164</v>
      </c>
      <c r="N88" s="122"/>
    </row>
    <row r="89" spans="2:14" ht="15" customHeight="1">
      <c r="B89" s="135">
        <f t="shared" si="1"/>
        <v>59</v>
      </c>
      <c r="C89" s="142" t="s">
        <v>164</v>
      </c>
      <c r="D89" s="143" t="s">
        <v>164</v>
      </c>
      <c r="E89" s="144" t="s">
        <v>164</v>
      </c>
      <c r="F89" s="145" t="s">
        <v>164</v>
      </c>
      <c r="G89" s="146" t="s">
        <v>164</v>
      </c>
      <c r="H89" s="331" t="s">
        <v>164</v>
      </c>
      <c r="I89" s="331" t="s">
        <v>164</v>
      </c>
      <c r="J89" s="331" t="s">
        <v>164</v>
      </c>
      <c r="K89" s="331" t="s">
        <v>164</v>
      </c>
      <c r="L89" s="332" t="s">
        <v>164</v>
      </c>
      <c r="M89" s="147" t="s">
        <v>164</v>
      </c>
      <c r="N89" s="122"/>
    </row>
    <row r="90" spans="2:14" ht="15" customHeight="1">
      <c r="B90" s="135">
        <f t="shared" si="1"/>
        <v>60</v>
      </c>
      <c r="C90" s="151" t="s">
        <v>164</v>
      </c>
      <c r="D90" s="152" t="s">
        <v>164</v>
      </c>
      <c r="E90" s="153" t="s">
        <v>164</v>
      </c>
      <c r="F90" s="154" t="s">
        <v>164</v>
      </c>
      <c r="G90" s="155" t="s">
        <v>164</v>
      </c>
      <c r="H90" s="337" t="s">
        <v>164</v>
      </c>
      <c r="I90" s="337" t="s">
        <v>164</v>
      </c>
      <c r="J90" s="337" t="s">
        <v>164</v>
      </c>
      <c r="K90" s="337" t="s">
        <v>164</v>
      </c>
      <c r="L90" s="338" t="s">
        <v>164</v>
      </c>
      <c r="M90" s="156" t="s">
        <v>164</v>
      </c>
      <c r="N90" s="122"/>
    </row>
    <row r="91" spans="2:14" ht="15" customHeight="1">
      <c r="B91" s="135">
        <f t="shared" si="1"/>
        <v>61</v>
      </c>
      <c r="C91" s="136" t="s">
        <v>164</v>
      </c>
      <c r="D91" s="137" t="s">
        <v>164</v>
      </c>
      <c r="E91" s="138" t="s">
        <v>164</v>
      </c>
      <c r="F91" s="139" t="s">
        <v>164</v>
      </c>
      <c r="G91" s="140" t="s">
        <v>164</v>
      </c>
      <c r="H91" s="339" t="s">
        <v>164</v>
      </c>
      <c r="I91" s="339" t="s">
        <v>164</v>
      </c>
      <c r="J91" s="339" t="s">
        <v>164</v>
      </c>
      <c r="K91" s="339" t="s">
        <v>164</v>
      </c>
      <c r="L91" s="340" t="s">
        <v>164</v>
      </c>
      <c r="M91" s="157" t="s">
        <v>164</v>
      </c>
      <c r="N91" s="122"/>
    </row>
    <row r="92" spans="2:14" ht="15" customHeight="1">
      <c r="B92" s="135">
        <f t="shared" si="1"/>
        <v>62</v>
      </c>
      <c r="C92" s="142" t="s">
        <v>164</v>
      </c>
      <c r="D92" s="143" t="s">
        <v>164</v>
      </c>
      <c r="E92" s="144" t="s">
        <v>164</v>
      </c>
      <c r="F92" s="145" t="s">
        <v>164</v>
      </c>
      <c r="G92" s="146" t="s">
        <v>164</v>
      </c>
      <c r="H92" s="331" t="s">
        <v>164</v>
      </c>
      <c r="I92" s="331" t="s">
        <v>164</v>
      </c>
      <c r="J92" s="331" t="s">
        <v>164</v>
      </c>
      <c r="K92" s="331" t="s">
        <v>164</v>
      </c>
      <c r="L92" s="332" t="s">
        <v>164</v>
      </c>
      <c r="M92" s="147" t="s">
        <v>164</v>
      </c>
      <c r="N92" s="122"/>
    </row>
    <row r="93" spans="2:14" ht="15" customHeight="1">
      <c r="B93" s="135">
        <f t="shared" si="1"/>
        <v>63</v>
      </c>
      <c r="C93" s="142" t="s">
        <v>164</v>
      </c>
      <c r="D93" s="143" t="s">
        <v>164</v>
      </c>
      <c r="E93" s="144" t="s">
        <v>164</v>
      </c>
      <c r="F93" s="145" t="s">
        <v>164</v>
      </c>
      <c r="G93" s="146" t="s">
        <v>164</v>
      </c>
      <c r="H93" s="331" t="s">
        <v>164</v>
      </c>
      <c r="I93" s="331" t="s">
        <v>164</v>
      </c>
      <c r="J93" s="331" t="s">
        <v>164</v>
      </c>
      <c r="K93" s="331" t="s">
        <v>164</v>
      </c>
      <c r="L93" s="332" t="s">
        <v>164</v>
      </c>
      <c r="M93" s="147" t="s">
        <v>164</v>
      </c>
      <c r="N93" s="122"/>
    </row>
    <row r="94" spans="2:14" ht="15" customHeight="1">
      <c r="B94" s="135">
        <f t="shared" si="1"/>
        <v>64</v>
      </c>
      <c r="C94" s="142" t="s">
        <v>164</v>
      </c>
      <c r="D94" s="143" t="s">
        <v>164</v>
      </c>
      <c r="E94" s="144" t="s">
        <v>164</v>
      </c>
      <c r="F94" s="145" t="s">
        <v>164</v>
      </c>
      <c r="G94" s="146" t="s">
        <v>164</v>
      </c>
      <c r="H94" s="331" t="s">
        <v>164</v>
      </c>
      <c r="I94" s="331" t="s">
        <v>164</v>
      </c>
      <c r="J94" s="331" t="s">
        <v>164</v>
      </c>
      <c r="K94" s="331" t="s">
        <v>164</v>
      </c>
      <c r="L94" s="332" t="s">
        <v>164</v>
      </c>
      <c r="M94" s="147" t="s">
        <v>164</v>
      </c>
      <c r="N94" s="122"/>
    </row>
    <row r="95" spans="2:14" ht="15" customHeight="1">
      <c r="B95" s="135">
        <f t="shared" si="1"/>
        <v>65</v>
      </c>
      <c r="C95" s="142" t="s">
        <v>164</v>
      </c>
      <c r="D95" s="143" t="s">
        <v>164</v>
      </c>
      <c r="E95" s="144" t="s">
        <v>164</v>
      </c>
      <c r="F95" s="145" t="s">
        <v>164</v>
      </c>
      <c r="G95" s="146" t="s">
        <v>164</v>
      </c>
      <c r="H95" s="331" t="s">
        <v>164</v>
      </c>
      <c r="I95" s="331" t="s">
        <v>164</v>
      </c>
      <c r="J95" s="331" t="s">
        <v>164</v>
      </c>
      <c r="K95" s="331" t="s">
        <v>164</v>
      </c>
      <c r="L95" s="332" t="s">
        <v>164</v>
      </c>
      <c r="M95" s="147" t="s">
        <v>164</v>
      </c>
      <c r="N95" s="122"/>
    </row>
    <row r="96" spans="2:14" ht="15" customHeight="1">
      <c r="B96" s="135">
        <f t="shared" si="1"/>
        <v>66</v>
      </c>
      <c r="C96" s="142" t="s">
        <v>164</v>
      </c>
      <c r="D96" s="143" t="s">
        <v>164</v>
      </c>
      <c r="E96" s="144" t="s">
        <v>164</v>
      </c>
      <c r="F96" s="145" t="s">
        <v>164</v>
      </c>
      <c r="G96" s="146" t="s">
        <v>164</v>
      </c>
      <c r="H96" s="331" t="s">
        <v>164</v>
      </c>
      <c r="I96" s="331" t="s">
        <v>164</v>
      </c>
      <c r="J96" s="331" t="s">
        <v>164</v>
      </c>
      <c r="K96" s="331" t="s">
        <v>164</v>
      </c>
      <c r="L96" s="332" t="s">
        <v>164</v>
      </c>
      <c r="M96" s="147" t="s">
        <v>164</v>
      </c>
      <c r="N96" s="122"/>
    </row>
    <row r="97" spans="2:14" ht="15" customHeight="1">
      <c r="B97" s="135">
        <f t="shared" si="1"/>
        <v>67</v>
      </c>
      <c r="C97" s="142" t="s">
        <v>164</v>
      </c>
      <c r="D97" s="143" t="s">
        <v>164</v>
      </c>
      <c r="E97" s="144" t="s">
        <v>164</v>
      </c>
      <c r="F97" s="145" t="s">
        <v>164</v>
      </c>
      <c r="G97" s="146" t="s">
        <v>164</v>
      </c>
      <c r="H97" s="331" t="s">
        <v>164</v>
      </c>
      <c r="I97" s="331" t="s">
        <v>164</v>
      </c>
      <c r="J97" s="331" t="s">
        <v>164</v>
      </c>
      <c r="K97" s="331" t="s">
        <v>164</v>
      </c>
      <c r="L97" s="332" t="s">
        <v>164</v>
      </c>
      <c r="M97" s="147" t="s">
        <v>164</v>
      </c>
      <c r="N97" s="122"/>
    </row>
    <row r="98" spans="2:14" ht="15" customHeight="1">
      <c r="B98" s="135">
        <f t="shared" si="1"/>
        <v>68</v>
      </c>
      <c r="C98" s="142" t="s">
        <v>164</v>
      </c>
      <c r="D98" s="143" t="s">
        <v>164</v>
      </c>
      <c r="E98" s="144" t="s">
        <v>164</v>
      </c>
      <c r="F98" s="145" t="s">
        <v>164</v>
      </c>
      <c r="G98" s="146" t="s">
        <v>164</v>
      </c>
      <c r="H98" s="331" t="s">
        <v>164</v>
      </c>
      <c r="I98" s="331" t="s">
        <v>164</v>
      </c>
      <c r="J98" s="331" t="s">
        <v>164</v>
      </c>
      <c r="K98" s="331" t="s">
        <v>164</v>
      </c>
      <c r="L98" s="332" t="s">
        <v>164</v>
      </c>
      <c r="M98" s="147" t="s">
        <v>164</v>
      </c>
      <c r="N98" s="122"/>
    </row>
    <row r="99" spans="2:14" ht="15" customHeight="1">
      <c r="B99" s="135">
        <f t="shared" si="1"/>
        <v>69</v>
      </c>
      <c r="C99" s="142" t="s">
        <v>164</v>
      </c>
      <c r="D99" s="143" t="s">
        <v>164</v>
      </c>
      <c r="E99" s="144" t="s">
        <v>164</v>
      </c>
      <c r="F99" s="145" t="s">
        <v>164</v>
      </c>
      <c r="G99" s="146" t="s">
        <v>164</v>
      </c>
      <c r="H99" s="331" t="s">
        <v>164</v>
      </c>
      <c r="I99" s="331" t="s">
        <v>164</v>
      </c>
      <c r="J99" s="331" t="s">
        <v>164</v>
      </c>
      <c r="K99" s="331" t="s">
        <v>164</v>
      </c>
      <c r="L99" s="332" t="s">
        <v>164</v>
      </c>
      <c r="M99" s="147" t="s">
        <v>164</v>
      </c>
      <c r="N99" s="122"/>
    </row>
    <row r="100" spans="2:14" ht="15" customHeight="1">
      <c r="B100" s="135">
        <f t="shared" si="1"/>
        <v>70</v>
      </c>
      <c r="C100" s="151" t="s">
        <v>164</v>
      </c>
      <c r="D100" s="152" t="s">
        <v>164</v>
      </c>
      <c r="E100" s="153" t="s">
        <v>164</v>
      </c>
      <c r="F100" s="154" t="s">
        <v>164</v>
      </c>
      <c r="G100" s="155" t="s">
        <v>164</v>
      </c>
      <c r="H100" s="337" t="s">
        <v>164</v>
      </c>
      <c r="I100" s="337" t="s">
        <v>164</v>
      </c>
      <c r="J100" s="337" t="s">
        <v>164</v>
      </c>
      <c r="K100" s="337" t="s">
        <v>164</v>
      </c>
      <c r="L100" s="338" t="s">
        <v>164</v>
      </c>
      <c r="M100" s="156" t="s">
        <v>164</v>
      </c>
      <c r="N100" s="122"/>
    </row>
    <row r="101" spans="2:14" ht="15" customHeight="1">
      <c r="B101" s="135">
        <f t="shared" si="1"/>
        <v>71</v>
      </c>
      <c r="C101" s="136" t="s">
        <v>164</v>
      </c>
      <c r="D101" s="137" t="s">
        <v>164</v>
      </c>
      <c r="E101" s="138" t="s">
        <v>164</v>
      </c>
      <c r="F101" s="139" t="s">
        <v>164</v>
      </c>
      <c r="G101" s="140" t="s">
        <v>164</v>
      </c>
      <c r="H101" s="339" t="s">
        <v>164</v>
      </c>
      <c r="I101" s="339" t="s">
        <v>164</v>
      </c>
      <c r="J101" s="339" t="s">
        <v>164</v>
      </c>
      <c r="K101" s="339" t="s">
        <v>164</v>
      </c>
      <c r="L101" s="340" t="s">
        <v>164</v>
      </c>
      <c r="M101" s="157" t="s">
        <v>164</v>
      </c>
      <c r="N101" s="122"/>
    </row>
    <row r="102" spans="2:14" ht="15" customHeight="1">
      <c r="B102" s="135">
        <f t="shared" si="1"/>
        <v>72</v>
      </c>
      <c r="C102" s="142" t="s">
        <v>164</v>
      </c>
      <c r="D102" s="143" t="s">
        <v>164</v>
      </c>
      <c r="E102" s="144" t="s">
        <v>164</v>
      </c>
      <c r="F102" s="145" t="s">
        <v>164</v>
      </c>
      <c r="G102" s="146" t="s">
        <v>164</v>
      </c>
      <c r="H102" s="331" t="s">
        <v>164</v>
      </c>
      <c r="I102" s="331" t="s">
        <v>164</v>
      </c>
      <c r="J102" s="331" t="s">
        <v>164</v>
      </c>
      <c r="K102" s="331" t="s">
        <v>164</v>
      </c>
      <c r="L102" s="332" t="s">
        <v>164</v>
      </c>
      <c r="M102" s="147" t="s">
        <v>164</v>
      </c>
      <c r="N102" s="122"/>
    </row>
    <row r="103" spans="2:14" ht="15" customHeight="1">
      <c r="B103" s="135">
        <f t="shared" si="1"/>
        <v>73</v>
      </c>
      <c r="C103" s="142" t="s">
        <v>164</v>
      </c>
      <c r="D103" s="143" t="s">
        <v>164</v>
      </c>
      <c r="E103" s="144" t="s">
        <v>164</v>
      </c>
      <c r="F103" s="145" t="s">
        <v>164</v>
      </c>
      <c r="G103" s="146" t="s">
        <v>164</v>
      </c>
      <c r="H103" s="331" t="s">
        <v>164</v>
      </c>
      <c r="I103" s="331" t="s">
        <v>164</v>
      </c>
      <c r="J103" s="331" t="s">
        <v>164</v>
      </c>
      <c r="K103" s="331" t="s">
        <v>164</v>
      </c>
      <c r="L103" s="332" t="s">
        <v>164</v>
      </c>
      <c r="M103" s="147" t="s">
        <v>164</v>
      </c>
      <c r="N103" s="122"/>
    </row>
    <row r="104" spans="2:14" ht="15" customHeight="1">
      <c r="B104" s="135">
        <f t="shared" si="1"/>
        <v>74</v>
      </c>
      <c r="C104" s="142" t="s">
        <v>164</v>
      </c>
      <c r="D104" s="143" t="s">
        <v>164</v>
      </c>
      <c r="E104" s="144" t="s">
        <v>164</v>
      </c>
      <c r="F104" s="145" t="s">
        <v>164</v>
      </c>
      <c r="G104" s="146" t="s">
        <v>164</v>
      </c>
      <c r="H104" s="331" t="s">
        <v>164</v>
      </c>
      <c r="I104" s="331" t="s">
        <v>164</v>
      </c>
      <c r="J104" s="331" t="s">
        <v>164</v>
      </c>
      <c r="K104" s="331" t="s">
        <v>164</v>
      </c>
      <c r="L104" s="332" t="s">
        <v>164</v>
      </c>
      <c r="M104" s="147" t="s">
        <v>164</v>
      </c>
      <c r="N104" s="122"/>
    </row>
    <row r="105" spans="2:14" ht="15" customHeight="1">
      <c r="B105" s="135">
        <f t="shared" si="1"/>
        <v>75</v>
      </c>
      <c r="C105" s="142" t="s">
        <v>164</v>
      </c>
      <c r="D105" s="143" t="s">
        <v>164</v>
      </c>
      <c r="E105" s="144" t="s">
        <v>164</v>
      </c>
      <c r="F105" s="145" t="s">
        <v>164</v>
      </c>
      <c r="G105" s="146" t="s">
        <v>164</v>
      </c>
      <c r="H105" s="331" t="s">
        <v>164</v>
      </c>
      <c r="I105" s="331" t="s">
        <v>164</v>
      </c>
      <c r="J105" s="331" t="s">
        <v>164</v>
      </c>
      <c r="K105" s="331" t="s">
        <v>164</v>
      </c>
      <c r="L105" s="332" t="s">
        <v>164</v>
      </c>
      <c r="M105" s="147" t="s">
        <v>164</v>
      </c>
      <c r="N105" s="122"/>
    </row>
    <row r="106" spans="2:14" ht="15" customHeight="1">
      <c r="B106" s="135">
        <f t="shared" si="1"/>
        <v>76</v>
      </c>
      <c r="C106" s="142" t="s">
        <v>164</v>
      </c>
      <c r="D106" s="143" t="s">
        <v>164</v>
      </c>
      <c r="E106" s="144" t="s">
        <v>164</v>
      </c>
      <c r="F106" s="145" t="s">
        <v>164</v>
      </c>
      <c r="G106" s="146" t="s">
        <v>164</v>
      </c>
      <c r="H106" s="331" t="s">
        <v>164</v>
      </c>
      <c r="I106" s="331" t="s">
        <v>164</v>
      </c>
      <c r="J106" s="331" t="s">
        <v>164</v>
      </c>
      <c r="K106" s="331" t="s">
        <v>164</v>
      </c>
      <c r="L106" s="332" t="s">
        <v>164</v>
      </c>
      <c r="M106" s="147" t="s">
        <v>164</v>
      </c>
      <c r="N106" s="122"/>
    </row>
    <row r="107" spans="2:14" ht="15" customHeight="1">
      <c r="B107" s="135">
        <f t="shared" si="1"/>
        <v>77</v>
      </c>
      <c r="C107" s="142" t="s">
        <v>164</v>
      </c>
      <c r="D107" s="143" t="s">
        <v>164</v>
      </c>
      <c r="E107" s="144" t="s">
        <v>164</v>
      </c>
      <c r="F107" s="145" t="s">
        <v>164</v>
      </c>
      <c r="G107" s="146" t="s">
        <v>164</v>
      </c>
      <c r="H107" s="331" t="s">
        <v>164</v>
      </c>
      <c r="I107" s="331" t="s">
        <v>164</v>
      </c>
      <c r="J107" s="331" t="s">
        <v>164</v>
      </c>
      <c r="K107" s="331" t="s">
        <v>164</v>
      </c>
      <c r="L107" s="332" t="s">
        <v>164</v>
      </c>
      <c r="M107" s="147" t="s">
        <v>164</v>
      </c>
      <c r="N107" s="122"/>
    </row>
    <row r="108" spans="2:14" ht="15" customHeight="1">
      <c r="B108" s="135">
        <f t="shared" si="1"/>
        <v>78</v>
      </c>
      <c r="C108" s="142" t="s">
        <v>164</v>
      </c>
      <c r="D108" s="143" t="s">
        <v>164</v>
      </c>
      <c r="E108" s="144" t="s">
        <v>164</v>
      </c>
      <c r="F108" s="145" t="s">
        <v>164</v>
      </c>
      <c r="G108" s="146" t="s">
        <v>164</v>
      </c>
      <c r="H108" s="331" t="s">
        <v>164</v>
      </c>
      <c r="I108" s="331" t="s">
        <v>164</v>
      </c>
      <c r="J108" s="331" t="s">
        <v>164</v>
      </c>
      <c r="K108" s="331" t="s">
        <v>164</v>
      </c>
      <c r="L108" s="332" t="s">
        <v>164</v>
      </c>
      <c r="M108" s="147" t="s">
        <v>164</v>
      </c>
      <c r="N108" s="122"/>
    </row>
    <row r="109" spans="2:14" ht="15" customHeight="1">
      <c r="B109" s="135">
        <f t="shared" si="1"/>
        <v>79</v>
      </c>
      <c r="C109" s="142" t="s">
        <v>164</v>
      </c>
      <c r="D109" s="143" t="s">
        <v>164</v>
      </c>
      <c r="E109" s="144" t="s">
        <v>164</v>
      </c>
      <c r="F109" s="145" t="s">
        <v>164</v>
      </c>
      <c r="G109" s="146" t="s">
        <v>164</v>
      </c>
      <c r="H109" s="331" t="s">
        <v>164</v>
      </c>
      <c r="I109" s="331" t="s">
        <v>164</v>
      </c>
      <c r="J109" s="331" t="s">
        <v>164</v>
      </c>
      <c r="K109" s="331" t="s">
        <v>164</v>
      </c>
      <c r="L109" s="332" t="s">
        <v>164</v>
      </c>
      <c r="M109" s="147" t="s">
        <v>164</v>
      </c>
      <c r="N109" s="122"/>
    </row>
    <row r="110" spans="2:14" ht="15" customHeight="1" thickBot="1">
      <c r="B110" s="135">
        <f t="shared" si="1"/>
        <v>80</v>
      </c>
      <c r="C110" s="158" t="s">
        <v>164</v>
      </c>
      <c r="D110" s="159" t="s">
        <v>164</v>
      </c>
      <c r="E110" s="160" t="s">
        <v>164</v>
      </c>
      <c r="F110" s="161" t="s">
        <v>164</v>
      </c>
      <c r="G110" s="162" t="s">
        <v>164</v>
      </c>
      <c r="H110" s="335" t="s">
        <v>164</v>
      </c>
      <c r="I110" s="335" t="s">
        <v>164</v>
      </c>
      <c r="J110" s="335" t="s">
        <v>164</v>
      </c>
      <c r="K110" s="335" t="s">
        <v>164</v>
      </c>
      <c r="L110" s="336" t="s">
        <v>164</v>
      </c>
      <c r="M110" s="163" t="s">
        <v>164</v>
      </c>
      <c r="N110" s="122"/>
    </row>
    <row r="111" spans="2:14">
      <c r="B111" s="117"/>
      <c r="G111">
        <f>SUM(G71:G110)</f>
        <v>0</v>
      </c>
      <c r="N111" s="123"/>
    </row>
    <row r="112" spans="2:14">
      <c r="B112" s="117"/>
      <c r="N112" s="123"/>
    </row>
    <row r="113" spans="2:14" ht="17.25">
      <c r="B113" s="164"/>
      <c r="C113" s="165"/>
      <c r="D113" s="165"/>
      <c r="E113" s="165" t="s">
        <v>138</v>
      </c>
      <c r="F113" s="165"/>
      <c r="G113" s="165"/>
      <c r="H113" s="333">
        <f>(G56+G111)*500+(AJ66)*600</f>
        <v>0</v>
      </c>
      <c r="I113" s="334"/>
      <c r="J113" s="165" t="s">
        <v>136</v>
      </c>
      <c r="K113" s="165"/>
      <c r="L113" s="165"/>
      <c r="M113" s="165"/>
      <c r="N113" s="166"/>
    </row>
  </sheetData>
  <protectedRanges>
    <protectedRange sqref="U12:W12 K66:N66 N11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</protectedRanges>
  <mergeCells count="136">
    <mergeCell ref="S57:U57"/>
    <mergeCell ref="U59:U64"/>
    <mergeCell ref="Y57:AA57"/>
    <mergeCell ref="AA59:AA64"/>
    <mergeCell ref="J64:L64"/>
    <mergeCell ref="H22:L22"/>
    <mergeCell ref="H21:L21"/>
    <mergeCell ref="H27:L27"/>
    <mergeCell ref="H28:L28"/>
    <mergeCell ref="H33:L33"/>
    <mergeCell ref="H34:L34"/>
    <mergeCell ref="H35:L35"/>
    <mergeCell ref="H36:L36"/>
    <mergeCell ref="H29:L29"/>
    <mergeCell ref="H30:L30"/>
    <mergeCell ref="H31:L31"/>
    <mergeCell ref="H32:L32"/>
    <mergeCell ref="H24:L24"/>
    <mergeCell ref="S47:U47"/>
    <mergeCell ref="U49:U54"/>
    <mergeCell ref="J9:L9"/>
    <mergeCell ref="J11:M11"/>
    <mergeCell ref="J12:M12"/>
    <mergeCell ref="H16:L16"/>
    <mergeCell ref="H17:L17"/>
    <mergeCell ref="H18:L18"/>
    <mergeCell ref="H19:L19"/>
    <mergeCell ref="H20:L20"/>
    <mergeCell ref="D11:H11"/>
    <mergeCell ref="D13:D15"/>
    <mergeCell ref="T12:Y12"/>
    <mergeCell ref="M14:M15"/>
    <mergeCell ref="G13:M13"/>
    <mergeCell ref="C12:H12"/>
    <mergeCell ref="G14:G15"/>
    <mergeCell ref="H25:L25"/>
    <mergeCell ref="H26:L26"/>
    <mergeCell ref="Y47:AA47"/>
    <mergeCell ref="AA49:AA54"/>
    <mergeCell ref="C13:C15"/>
    <mergeCell ref="E13:E15"/>
    <mergeCell ref="F13:F15"/>
    <mergeCell ref="D66:H66"/>
    <mergeCell ref="J66:M66"/>
    <mergeCell ref="H51:L51"/>
    <mergeCell ref="H37:L37"/>
    <mergeCell ref="H38:L38"/>
    <mergeCell ref="H39:L39"/>
    <mergeCell ref="H40:L40"/>
    <mergeCell ref="H41:L41"/>
    <mergeCell ref="H42:L42"/>
    <mergeCell ref="H58:I58"/>
    <mergeCell ref="H54:L54"/>
    <mergeCell ref="H55:L55"/>
    <mergeCell ref="H52:L52"/>
    <mergeCell ref="H44:L44"/>
    <mergeCell ref="H53:L53"/>
    <mergeCell ref="H49:L49"/>
    <mergeCell ref="H50:L50"/>
    <mergeCell ref="H47:L47"/>
    <mergeCell ref="H48:L48"/>
    <mergeCell ref="H45:L45"/>
    <mergeCell ref="H46:L46"/>
    <mergeCell ref="H43:L43"/>
    <mergeCell ref="K58:L58"/>
    <mergeCell ref="C67:H67"/>
    <mergeCell ref="J67:M67"/>
    <mergeCell ref="C68:C70"/>
    <mergeCell ref="D68:D70"/>
    <mergeCell ref="E68:E70"/>
    <mergeCell ref="F68:F70"/>
    <mergeCell ref="H69:L70"/>
    <mergeCell ref="G68:M68"/>
    <mergeCell ref="M69:M70"/>
    <mergeCell ref="G69:G70"/>
    <mergeCell ref="H75:L75"/>
    <mergeCell ref="H76:L76"/>
    <mergeCell ref="H77:L77"/>
    <mergeCell ref="H78:L78"/>
    <mergeCell ref="H71:L71"/>
    <mergeCell ref="H72:L72"/>
    <mergeCell ref="H73:L73"/>
    <mergeCell ref="H74:L74"/>
    <mergeCell ref="H83:L83"/>
    <mergeCell ref="H84:L84"/>
    <mergeCell ref="H85:L85"/>
    <mergeCell ref="H86:L86"/>
    <mergeCell ref="H79:L79"/>
    <mergeCell ref="H80:L80"/>
    <mergeCell ref="H81:L81"/>
    <mergeCell ref="H82:L82"/>
    <mergeCell ref="H91:L91"/>
    <mergeCell ref="H92:L92"/>
    <mergeCell ref="H93:L93"/>
    <mergeCell ref="H94:L94"/>
    <mergeCell ref="H87:L87"/>
    <mergeCell ref="H88:L88"/>
    <mergeCell ref="H89:L89"/>
    <mergeCell ref="H90:L90"/>
    <mergeCell ref="H99:L99"/>
    <mergeCell ref="H100:L100"/>
    <mergeCell ref="H101:L101"/>
    <mergeCell ref="H102:L102"/>
    <mergeCell ref="H95:L95"/>
    <mergeCell ref="H96:L96"/>
    <mergeCell ref="H97:L97"/>
    <mergeCell ref="H98:L98"/>
    <mergeCell ref="H113:I113"/>
    <mergeCell ref="H107:L107"/>
    <mergeCell ref="H108:L108"/>
    <mergeCell ref="H109:L109"/>
    <mergeCell ref="H110:L110"/>
    <mergeCell ref="H103:L103"/>
    <mergeCell ref="H104:L104"/>
    <mergeCell ref="H105:L105"/>
    <mergeCell ref="H106:L106"/>
    <mergeCell ref="AG41:AG46"/>
    <mergeCell ref="AG30:AG35"/>
    <mergeCell ref="AE39:AG39"/>
    <mergeCell ref="U29:U34"/>
    <mergeCell ref="AA29:AA34"/>
    <mergeCell ref="S37:U37"/>
    <mergeCell ref="Y27:AA27"/>
    <mergeCell ref="U39:U44"/>
    <mergeCell ref="Y37:AA37"/>
    <mergeCell ref="AA39:AA44"/>
    <mergeCell ref="AE17:AG17"/>
    <mergeCell ref="AG19:AG24"/>
    <mergeCell ref="AE28:AG28"/>
    <mergeCell ref="S17:U17"/>
    <mergeCell ref="U19:U24"/>
    <mergeCell ref="Y17:AA17"/>
    <mergeCell ref="AA19:AA24"/>
    <mergeCell ref="S27:U27"/>
    <mergeCell ref="H14:L15"/>
    <mergeCell ref="H23:L23"/>
  </mergeCells>
  <phoneticPr fontId="2"/>
  <printOptions horizontalCentered="1" verticalCentered="1"/>
  <pageMargins left="0.36" right="0.28000000000000003" top="0.49" bottom="0.21" header="0.51200000000000001" footer="0.2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47"/>
  </sheetPr>
  <dimension ref="A1:AK113"/>
  <sheetViews>
    <sheetView zoomScale="110" zoomScaleNormal="110" workbookViewId="0"/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" customWidth="1"/>
    <col min="12" max="12" width="4.25" customWidth="1"/>
    <col min="13" max="13" width="9.75" customWidth="1"/>
    <col min="14" max="14" width="1.75" customWidth="1"/>
    <col min="16" max="16" width="3.75" customWidth="1"/>
    <col min="17" max="17" width="2.375" customWidth="1"/>
    <col min="19" max="19" width="12.5" customWidth="1"/>
    <col min="20" max="20" width="4.125" customWidth="1"/>
    <col min="22" max="22" width="2.5" customWidth="1"/>
    <col min="23" max="23" width="2" customWidth="1"/>
    <col min="25" max="25" width="12.5" customWidth="1"/>
    <col min="26" max="26" width="4" customWidth="1"/>
    <col min="28" max="28" width="2.875" customWidth="1"/>
    <col min="29" max="29" width="2.125" customWidth="1"/>
    <col min="31" max="31" width="12.5" customWidth="1"/>
    <col min="32" max="32" width="3.5" customWidth="1"/>
  </cols>
  <sheetData>
    <row r="1" spans="1:37">
      <c r="D1" s="168" t="s">
        <v>147</v>
      </c>
      <c r="E1" s="108"/>
      <c r="J1" s="109"/>
    </row>
    <row r="2" spans="1:37">
      <c r="D2" s="114"/>
      <c r="E2" s="110"/>
      <c r="K2" s="111"/>
      <c r="L2" t="s">
        <v>121</v>
      </c>
    </row>
    <row r="3" spans="1:37">
      <c r="D3" s="110" t="s">
        <v>122</v>
      </c>
      <c r="E3" s="110"/>
      <c r="AK3" s="112" t="s">
        <v>123</v>
      </c>
    </row>
    <row r="4" spans="1:37">
      <c r="B4" s="113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5"/>
      <c r="R4" s="168" t="s">
        <v>146</v>
      </c>
    </row>
    <row r="5" spans="1:37" ht="13.5" customHeight="1">
      <c r="A5" s="116">
        <v>13.5</v>
      </c>
      <c r="B5" s="117" t="s">
        <v>124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</row>
    <row r="6" spans="1:37" ht="15.75" customHeight="1">
      <c r="A6" s="116">
        <v>15.75</v>
      </c>
      <c r="B6" s="117"/>
      <c r="C6" s="120"/>
      <c r="D6" s="120"/>
      <c r="E6" s="120" t="str">
        <f>"第"&amp;DBCS('必ず入力してください!!'!L2)&amp;"回　"&amp;"石見陸上競技大会　参加申込シート　（中学校女子）"</f>
        <v>第１００回　石見陸上競技大会　参加申込シート　（中学校女子）</v>
      </c>
      <c r="F6" s="120"/>
      <c r="G6" s="120"/>
      <c r="H6" s="120"/>
      <c r="I6" s="120"/>
      <c r="K6" s="121"/>
      <c r="L6" s="121"/>
      <c r="M6" s="121"/>
      <c r="N6" s="122"/>
      <c r="P6" s="175"/>
    </row>
    <row r="7" spans="1:37" ht="13.5" customHeight="1">
      <c r="A7" s="116">
        <v>13.5</v>
      </c>
      <c r="B7" s="117"/>
      <c r="N7" s="123"/>
      <c r="P7" s="169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1"/>
    </row>
    <row r="8" spans="1:37" ht="14.25">
      <c r="A8" s="116">
        <v>13.5</v>
      </c>
      <c r="B8" s="117"/>
      <c r="C8" t="s">
        <v>125</v>
      </c>
      <c r="D8" s="128"/>
      <c r="N8" s="123"/>
      <c r="P8" s="172"/>
      <c r="S8" s="120" t="str">
        <f>"第"&amp;DBCS('必ず入力してください!!'!L2)&amp;"回　"&amp;"石見陸上競技大会申込書　　　【中学校女子リレー】　"</f>
        <v>第１００回　石見陸上競技大会申込書　　　【中学校女子リレー】　</v>
      </c>
      <c r="AB8" s="173"/>
    </row>
    <row r="9" spans="1:37" ht="17.25" customHeight="1">
      <c r="A9" s="116">
        <v>17.25</v>
      </c>
      <c r="B9" s="117"/>
      <c r="F9" s="126"/>
      <c r="G9" s="126"/>
      <c r="I9" s="127" t="s">
        <v>160</v>
      </c>
      <c r="J9" s="373">
        <f>'必ず入力してください!!'!D10</f>
        <v>0</v>
      </c>
      <c r="K9" s="374"/>
      <c r="L9" s="374"/>
      <c r="N9" s="123"/>
      <c r="P9" s="172"/>
      <c r="AB9" s="173"/>
    </row>
    <row r="10" spans="1:37" ht="6.75" customHeight="1" thickBot="1">
      <c r="A10" s="116">
        <v>6.75</v>
      </c>
      <c r="B10" s="117"/>
      <c r="D10" s="128"/>
      <c r="N10" s="123"/>
      <c r="P10" s="172"/>
      <c r="AB10" s="173"/>
    </row>
    <row r="11" spans="1:37" ht="26.25" customHeight="1">
      <c r="A11" s="116">
        <v>26.25</v>
      </c>
      <c r="B11" s="117"/>
      <c r="C11" s="129" t="s">
        <v>127</v>
      </c>
      <c r="D11" s="379" t="str">
        <f>"〒　"&amp;'必ず入力してください!!'!D9</f>
        <v>〒　</v>
      </c>
      <c r="E11" s="380"/>
      <c r="F11" s="380"/>
      <c r="G11" s="380"/>
      <c r="H11" s="381"/>
      <c r="I11" s="130" t="s">
        <v>128</v>
      </c>
      <c r="J11" s="375" t="str">
        <f>"     "&amp;'必ず入力してください!!'!D8</f>
        <v xml:space="preserve">     </v>
      </c>
      <c r="K11" s="376"/>
      <c r="L11" s="376"/>
      <c r="M11" s="377"/>
      <c r="N11" s="131"/>
      <c r="P11" s="172"/>
      <c r="AB11" s="173"/>
    </row>
    <row r="12" spans="1:37" ht="24" customHeight="1">
      <c r="A12" s="116">
        <v>21</v>
      </c>
      <c r="B12" s="117"/>
      <c r="C12" s="370" t="str">
        <f>"   "&amp;'必ず入力してください!!'!F9</f>
        <v xml:space="preserve">   </v>
      </c>
      <c r="D12" s="371"/>
      <c r="E12" s="371"/>
      <c r="F12" s="371"/>
      <c r="G12" s="371"/>
      <c r="H12" s="372"/>
      <c r="I12" s="132" t="s">
        <v>129</v>
      </c>
      <c r="J12" s="378">
        <f>'必ず入力してください!!'!D11</f>
        <v>0</v>
      </c>
      <c r="K12" s="354"/>
      <c r="L12" s="354"/>
      <c r="M12" s="355"/>
      <c r="N12" s="123"/>
      <c r="P12" s="172"/>
      <c r="S12" s="133" t="s">
        <v>130</v>
      </c>
      <c r="T12" s="368" t="str">
        <f>J11</f>
        <v xml:space="preserve">     </v>
      </c>
      <c r="U12" s="368"/>
      <c r="V12" s="368"/>
      <c r="W12" s="368"/>
      <c r="X12" s="369"/>
      <c r="Y12" s="369"/>
      <c r="AB12" s="173"/>
    </row>
    <row r="13" spans="1:37" ht="21" customHeight="1">
      <c r="A13" s="116">
        <v>21</v>
      </c>
      <c r="B13" s="117"/>
      <c r="C13" s="347" t="s">
        <v>383</v>
      </c>
      <c r="D13" s="350" t="s">
        <v>31</v>
      </c>
      <c r="E13" s="325" t="s">
        <v>89</v>
      </c>
      <c r="F13" s="350" t="s">
        <v>29</v>
      </c>
      <c r="G13" s="353" t="s">
        <v>131</v>
      </c>
      <c r="H13" s="354"/>
      <c r="I13" s="354"/>
      <c r="J13" s="354"/>
      <c r="K13" s="354"/>
      <c r="L13" s="354"/>
      <c r="M13" s="355"/>
      <c r="N13" s="131"/>
      <c r="P13" s="172"/>
      <c r="AB13" s="173"/>
    </row>
    <row r="14" spans="1:37" ht="21" customHeight="1">
      <c r="A14" s="116">
        <v>21</v>
      </c>
      <c r="B14" s="117"/>
      <c r="C14" s="348"/>
      <c r="D14" s="351"/>
      <c r="E14" s="326"/>
      <c r="F14" s="351"/>
      <c r="G14" s="358" t="s">
        <v>132</v>
      </c>
      <c r="H14" s="328" t="s">
        <v>133</v>
      </c>
      <c r="I14" s="329"/>
      <c r="J14" s="329"/>
      <c r="K14" s="329"/>
      <c r="L14" s="329"/>
      <c r="M14" s="356" t="s">
        <v>143</v>
      </c>
      <c r="N14" s="134"/>
      <c r="P14" s="172"/>
      <c r="AB14" s="173"/>
    </row>
    <row r="15" spans="1:37" ht="27" customHeight="1">
      <c r="A15" s="116">
        <v>27</v>
      </c>
      <c r="B15" s="117"/>
      <c r="C15" s="349"/>
      <c r="D15" s="352"/>
      <c r="E15" s="327"/>
      <c r="F15" s="352"/>
      <c r="G15" s="359"/>
      <c r="H15" s="330"/>
      <c r="I15" s="330"/>
      <c r="J15" s="330"/>
      <c r="K15" s="330"/>
      <c r="L15" s="330"/>
      <c r="M15" s="357"/>
      <c r="N15" s="134"/>
      <c r="P15" s="172"/>
      <c r="AB15" s="173"/>
    </row>
    <row r="16" spans="1:37" ht="15" customHeight="1">
      <c r="A16" s="116"/>
      <c r="B16" s="135">
        <v>1</v>
      </c>
      <c r="C16" s="136" t="str">
        <f>IF(INDEX(中女申込!$B$9:$AK$108,$B16,1)="","",INDEX(中女申込!$B$9:$AK$108,$B16,1))</f>
        <v/>
      </c>
      <c r="D16" s="137" t="str">
        <f>IF(INDEX(中女申込!$B$9:$AK$108,$B16,2)="","",INDEX(中女申込!$B$9:$AK$108,$B16,2))</f>
        <v/>
      </c>
      <c r="E16" s="138" t="str">
        <f>IF(INDEX(中女申込!$B$9:$AK$108,$B16,3)="","",INDEX(中女申込!$B$9:$AK$108,$B16,3))</f>
        <v/>
      </c>
      <c r="F16" s="139" t="str">
        <f>IF(INDEX(中女申込!$B$9:$AK$108,$B16,4)="","",INDEX(中女申込!$B$9:$AK$108,$B16,4))</f>
        <v/>
      </c>
      <c r="G16" s="140" t="str">
        <f>IF(INDEX(中女申込!$B$9:$AK$108,$B16,32)="","",INDEX(中女申込!$B$9:$AK$108,$B16,32))</f>
        <v/>
      </c>
      <c r="H16" s="339" t="str">
        <f>IF(INDEX(中女申込!$B$9:$AK$108,$B16,6)="","",INDEX(中女申込!$B$9:$AK$108,$B16,6))</f>
        <v/>
      </c>
      <c r="I16" s="339" t="str">
        <f>IF(INDEX(中男申込!$B$9:$AK$108,$B16,1)="","",INDEX(中男申込!$B$9:$AK$108,$B16,1))</f>
        <v/>
      </c>
      <c r="J16" s="339" t="str">
        <f>IF(INDEX(中男申込!$B$9:$AK$108,$B16,1)="","",INDEX(中男申込!$B$9:$AK$108,$B16,1))</f>
        <v/>
      </c>
      <c r="K16" s="339" t="str">
        <f>IF(INDEX(中男申込!$B$9:$AK$108,$B16,1)="","",INDEX(中男申込!$B$9:$AK$108,$B16,1))</f>
        <v/>
      </c>
      <c r="L16" s="340" t="str">
        <f>IF(INDEX(中男申込!$B$9:$AK$108,$B16,1)="","",INDEX(中男申込!$B$9:$AK$108,$B16,1))</f>
        <v/>
      </c>
      <c r="M16" s="141" t="str">
        <f>IF(INDEX(中女申込!$B$9:$AK$108,$B16,29)="","",INDEX(中女申込!$B$9:$AK$108,$B16,29))</f>
        <v/>
      </c>
      <c r="N16" s="122"/>
      <c r="P16" s="172"/>
      <c r="Q16" t="s">
        <v>145</v>
      </c>
      <c r="U16">
        <v>1</v>
      </c>
      <c r="W16" t="s">
        <v>145</v>
      </c>
      <c r="AA16">
        <v>2</v>
      </c>
      <c r="AB16" s="173"/>
    </row>
    <row r="17" spans="2:36" ht="15" customHeight="1">
      <c r="B17" s="135">
        <f t="shared" ref="B17:B55" si="0">B16+1</f>
        <v>2</v>
      </c>
      <c r="C17" s="142" t="str">
        <f>IF(INDEX(中女申込!$B$9:$AK$108,$B17,1)="","",INDEX(中女申込!$B$9:$AK$108,$B17,1))</f>
        <v/>
      </c>
      <c r="D17" s="143" t="str">
        <f>IF(INDEX(中女申込!$B$9:$AK$108,$B17,2)="","",INDEX(中女申込!$B$9:$AK$108,$B17,2))</f>
        <v/>
      </c>
      <c r="E17" s="144" t="str">
        <f>IF(INDEX(中女申込!$B$9:$AK$108,$B17,3)="","",INDEX(中女申込!$B$9:$AK$108,$B17,3))</f>
        <v/>
      </c>
      <c r="F17" s="145" t="str">
        <f>IF(INDEX(中女申込!$B$9:$AK$108,$B17,4)="","",INDEX(中女申込!$B$9:$AK$108,$B17,4))</f>
        <v/>
      </c>
      <c r="G17" s="146" t="str">
        <f>IF(INDEX(中女申込!$B$9:$AK$108,$B17,32)="","",INDEX(中女申込!$B$9:$AK$108,$B17,32))</f>
        <v/>
      </c>
      <c r="H17" s="331" t="str">
        <f>IF(INDEX(中女申込!$B$9:$AK$108,$B17,6)="","",INDEX(中女申込!$B$9:$AK$108,$B17,6))</f>
        <v/>
      </c>
      <c r="I17" s="331" t="str">
        <f>IF(INDEX(中男申込!$B$9:$AK$108,$B17,1)="","",INDEX(中男申込!$B$9:$AK$108,$B17,1))</f>
        <v/>
      </c>
      <c r="J17" s="331" t="str">
        <f>IF(INDEX(中男申込!$B$9:$AK$108,$B17,1)="","",INDEX(中男申込!$B$9:$AK$108,$B17,1))</f>
        <v/>
      </c>
      <c r="K17" s="331" t="str">
        <f>IF(INDEX(中男申込!$B$9:$AK$108,$B17,1)="","",INDEX(中男申込!$B$9:$AK$108,$B17,1))</f>
        <v/>
      </c>
      <c r="L17" s="332" t="str">
        <f>IF(INDEX(中男申込!$B$9:$AK$108,$B17,1)="","",INDEX(中男申込!$B$9:$AK$108,$B17,1))</f>
        <v/>
      </c>
      <c r="M17" s="147" t="str">
        <f>IF(INDEX(中女申込!$B$9:$AK$108,$B17,29)="","",INDEX(中女申込!$B$9:$AK$108,$B17,29))</f>
        <v/>
      </c>
      <c r="N17" s="122"/>
      <c r="P17" s="172"/>
      <c r="R17" s="148" t="s">
        <v>134</v>
      </c>
      <c r="S17" s="322" t="str">
        <f>リレー中女申込!E12</f>
        <v/>
      </c>
      <c r="T17" s="323"/>
      <c r="U17" s="324"/>
      <c r="X17" s="148" t="s">
        <v>134</v>
      </c>
      <c r="Y17" s="322" t="str">
        <f>リレー中女申込!J12</f>
        <v/>
      </c>
      <c r="Z17" s="323"/>
      <c r="AA17" s="324"/>
      <c r="AB17" s="173"/>
      <c r="AE17" s="320"/>
      <c r="AF17" s="320"/>
      <c r="AG17" s="320"/>
      <c r="AJ17" s="22">
        <f>IF(S17="",0,1)</f>
        <v>0</v>
      </c>
    </row>
    <row r="18" spans="2:36" ht="15" customHeight="1">
      <c r="B18" s="135">
        <f t="shared" si="0"/>
        <v>3</v>
      </c>
      <c r="C18" s="142" t="str">
        <f>IF(INDEX(中女申込!$B$9:$AK$108,$B18,1)="","",INDEX(中女申込!$B$9:$AK$108,$B18,1))</f>
        <v/>
      </c>
      <c r="D18" s="143" t="str">
        <f>IF(INDEX(中女申込!$B$9:$AK$108,$B18,2)="","",INDEX(中女申込!$B$9:$AK$108,$B18,2))</f>
        <v/>
      </c>
      <c r="E18" s="144" t="str">
        <f>IF(INDEX(中女申込!$B$9:$AK$108,$B18,3)="","",INDEX(中女申込!$B$9:$AK$108,$B18,3))</f>
        <v/>
      </c>
      <c r="F18" s="145" t="str">
        <f>IF(INDEX(中女申込!$B$9:$AK$108,$B18,4)="","",INDEX(中女申込!$B$9:$AK$108,$B18,4))</f>
        <v/>
      </c>
      <c r="G18" s="146" t="str">
        <f>IF(INDEX(中女申込!$B$9:$AK$108,$B18,32)="","",INDEX(中女申込!$B$9:$AK$108,$B18,32))</f>
        <v/>
      </c>
      <c r="H18" s="331" t="str">
        <f>IF(INDEX(中女申込!$B$9:$AK$108,$B18,6)="","",INDEX(中女申込!$B$9:$AK$108,$B18,6))</f>
        <v/>
      </c>
      <c r="I18" s="331" t="str">
        <f>IF(INDEX(中男申込!$B$9:$AK$108,$B18,1)="","",INDEX(中男申込!$B$9:$AK$108,$B18,1))</f>
        <v/>
      </c>
      <c r="J18" s="331" t="str">
        <f>IF(INDEX(中男申込!$B$9:$AK$108,$B18,1)="","",INDEX(中男申込!$B$9:$AK$108,$B18,1))</f>
        <v/>
      </c>
      <c r="K18" s="331" t="str">
        <f>IF(INDEX(中男申込!$B$9:$AK$108,$B18,1)="","",INDEX(中男申込!$B$9:$AK$108,$B18,1))</f>
        <v/>
      </c>
      <c r="L18" s="332" t="str">
        <f>IF(INDEX(中男申込!$B$9:$AK$108,$B18,1)="","",INDEX(中男申込!$B$9:$AK$108,$B18,1))</f>
        <v/>
      </c>
      <c r="M18" s="147" t="str">
        <f>IF(INDEX(中女申込!$B$9:$AK$108,$B18,29)="","",INDEX(中女申込!$B$9:$AK$108,$B18,29))</f>
        <v/>
      </c>
      <c r="N18" s="122"/>
      <c r="P18" s="172"/>
      <c r="R18" s="265" t="s">
        <v>383</v>
      </c>
      <c r="S18" s="149" t="s">
        <v>95</v>
      </c>
      <c r="T18" s="149" t="s">
        <v>29</v>
      </c>
      <c r="U18" s="149" t="s">
        <v>37</v>
      </c>
      <c r="V18" s="121"/>
      <c r="W18" s="121"/>
      <c r="X18" s="265" t="s">
        <v>383</v>
      </c>
      <c r="Y18" s="149" t="s">
        <v>95</v>
      </c>
      <c r="Z18" s="149" t="s">
        <v>29</v>
      </c>
      <c r="AA18" s="149" t="s">
        <v>37</v>
      </c>
      <c r="AB18" s="173"/>
      <c r="AC18" s="121"/>
      <c r="AD18" s="150"/>
      <c r="AE18" s="121"/>
      <c r="AF18" s="121"/>
      <c r="AG18" s="121"/>
      <c r="AH18" s="121"/>
    </row>
    <row r="19" spans="2:36" ht="15" customHeight="1">
      <c r="B19" s="135">
        <f t="shared" si="0"/>
        <v>4</v>
      </c>
      <c r="C19" s="142" t="str">
        <f>IF(INDEX(中女申込!$B$9:$AK$108,$B19,1)="","",INDEX(中女申込!$B$9:$AK$108,$B19,1))</f>
        <v/>
      </c>
      <c r="D19" s="143" t="str">
        <f>IF(INDEX(中女申込!$B$9:$AK$108,$B19,2)="","",INDEX(中女申込!$B$9:$AK$108,$B19,2))</f>
        <v/>
      </c>
      <c r="E19" s="144" t="str">
        <f>IF(INDEX(中女申込!$B$9:$AK$108,$B19,3)="","",INDEX(中女申込!$B$9:$AK$108,$B19,3))</f>
        <v/>
      </c>
      <c r="F19" s="145" t="str">
        <f>IF(INDEX(中女申込!$B$9:$AK$108,$B19,4)="","",INDEX(中女申込!$B$9:$AK$108,$B19,4))</f>
        <v/>
      </c>
      <c r="G19" s="146" t="str">
        <f>IF(INDEX(中女申込!$B$9:$AK$108,$B19,32)="","",INDEX(中女申込!$B$9:$AK$108,$B19,32))</f>
        <v/>
      </c>
      <c r="H19" s="331" t="str">
        <f>IF(INDEX(中女申込!$B$9:$AK$108,$B19,6)="","",INDEX(中女申込!$B$9:$AK$108,$B19,6))</f>
        <v/>
      </c>
      <c r="I19" s="331" t="str">
        <f>IF(INDEX(中男申込!$B$9:$AK$108,$B19,1)="","",INDEX(中男申込!$B$9:$AK$108,$B19,1))</f>
        <v/>
      </c>
      <c r="J19" s="331" t="str">
        <f>IF(INDEX(中男申込!$B$9:$AK$108,$B19,1)="","",INDEX(中男申込!$B$9:$AK$108,$B19,1))</f>
        <v/>
      </c>
      <c r="K19" s="331" t="str">
        <f>IF(INDEX(中男申込!$B$9:$AK$108,$B19,1)="","",INDEX(中男申込!$B$9:$AK$108,$B19,1))</f>
        <v/>
      </c>
      <c r="L19" s="332" t="str">
        <f>IF(INDEX(中男申込!$B$9:$AK$108,$B19,1)="","",INDEX(中男申込!$B$9:$AK$108,$B19,1))</f>
        <v/>
      </c>
      <c r="M19" s="147" t="str">
        <f>IF(INDEX(中女申込!$B$9:$AK$108,$B19,29)="","",INDEX(中女申込!$B$9:$AK$108,$B19,29))</f>
        <v/>
      </c>
      <c r="N19" s="122"/>
      <c r="P19" s="172"/>
      <c r="Q19">
        <v>1</v>
      </c>
      <c r="R19" s="149" t="str">
        <f>IF(リレー中女申込!D14="","",リレー中女申込!D14)</f>
        <v/>
      </c>
      <c r="S19" s="148" t="str">
        <f>リレー中女申込!E14</f>
        <v/>
      </c>
      <c r="T19" s="149" t="str">
        <f>リレー中女申込!F14</f>
        <v/>
      </c>
      <c r="U19" s="325" t="str">
        <f>IF(リレー中女申込!D11="","",リレー中女申込!D11)</f>
        <v/>
      </c>
      <c r="W19">
        <v>1</v>
      </c>
      <c r="X19" s="149" t="str">
        <f>IF(リレー中女申込!I14="","",リレー中女申込!I14)</f>
        <v/>
      </c>
      <c r="Y19" s="149" t="str">
        <f>リレー中女申込!J14</f>
        <v/>
      </c>
      <c r="Z19" s="149" t="str">
        <f>リレー中女申込!K14</f>
        <v/>
      </c>
      <c r="AA19" s="325" t="str">
        <f>IF(リレー中女申込!I11="","",リレー中女申込!I11)</f>
        <v/>
      </c>
      <c r="AB19" s="173"/>
      <c r="AF19" s="121"/>
      <c r="AG19" s="321"/>
      <c r="AH19" s="127"/>
      <c r="AJ19" s="22">
        <f>IF(Y17="",0,1)</f>
        <v>0</v>
      </c>
    </row>
    <row r="20" spans="2:36" ht="15" customHeight="1">
      <c r="B20" s="135">
        <f t="shared" si="0"/>
        <v>5</v>
      </c>
      <c r="C20" s="142" t="str">
        <f>IF(INDEX(中女申込!$B$9:$AK$108,$B20,1)="","",INDEX(中女申込!$B$9:$AK$108,$B20,1))</f>
        <v/>
      </c>
      <c r="D20" s="143" t="str">
        <f>IF(INDEX(中女申込!$B$9:$AK$108,$B20,2)="","",INDEX(中女申込!$B$9:$AK$108,$B20,2))</f>
        <v/>
      </c>
      <c r="E20" s="144" t="str">
        <f>IF(INDEX(中女申込!$B$9:$AK$108,$B20,3)="","",INDEX(中女申込!$B$9:$AK$108,$B20,3))</f>
        <v/>
      </c>
      <c r="F20" s="145" t="str">
        <f>IF(INDEX(中女申込!$B$9:$AK$108,$B20,4)="","",INDEX(中女申込!$B$9:$AK$108,$B20,4))</f>
        <v/>
      </c>
      <c r="G20" s="146" t="str">
        <f>IF(INDEX(中女申込!$B$9:$AK$108,$B20,32)="","",INDEX(中女申込!$B$9:$AK$108,$B20,32))</f>
        <v/>
      </c>
      <c r="H20" s="331" t="str">
        <f>IF(INDEX(中女申込!$B$9:$AK$108,$B20,6)="","",INDEX(中女申込!$B$9:$AK$108,$B20,6))</f>
        <v/>
      </c>
      <c r="I20" s="331" t="str">
        <f>IF(INDEX(中男申込!$B$9:$AK$108,$B20,1)="","",INDEX(中男申込!$B$9:$AK$108,$B20,1))</f>
        <v/>
      </c>
      <c r="J20" s="331" t="str">
        <f>IF(INDEX(中男申込!$B$9:$AK$108,$B20,1)="","",INDEX(中男申込!$B$9:$AK$108,$B20,1))</f>
        <v/>
      </c>
      <c r="K20" s="331" t="str">
        <f>IF(INDEX(中男申込!$B$9:$AK$108,$B20,1)="","",INDEX(中男申込!$B$9:$AK$108,$B20,1))</f>
        <v/>
      </c>
      <c r="L20" s="332" t="str">
        <f>IF(INDEX(中男申込!$B$9:$AK$108,$B20,1)="","",INDEX(中男申込!$B$9:$AK$108,$B20,1))</f>
        <v/>
      </c>
      <c r="M20" s="147" t="str">
        <f>IF(INDEX(中女申込!$B$9:$AK$108,$B20,29)="","",INDEX(中女申込!$B$9:$AK$108,$B20,29))</f>
        <v/>
      </c>
      <c r="N20" s="122"/>
      <c r="P20" s="172"/>
      <c r="Q20">
        <v>2</v>
      </c>
      <c r="R20" s="149" t="str">
        <f>IF(リレー中女申込!D15="","",リレー中女申込!D15)</f>
        <v/>
      </c>
      <c r="S20" s="148" t="str">
        <f>リレー中女申込!E15</f>
        <v/>
      </c>
      <c r="T20" s="149" t="str">
        <f>リレー中女申込!F15</f>
        <v/>
      </c>
      <c r="U20" s="326"/>
      <c r="W20">
        <v>2</v>
      </c>
      <c r="X20" s="149" t="str">
        <f>IF(リレー中女申込!I15="","",リレー中女申込!I15)</f>
        <v/>
      </c>
      <c r="Y20" s="149" t="str">
        <f>リレー中女申込!J15</f>
        <v/>
      </c>
      <c r="Z20" s="149" t="str">
        <f>リレー中女申込!K15</f>
        <v/>
      </c>
      <c r="AA20" s="326"/>
      <c r="AB20" s="173"/>
      <c r="AF20" s="121"/>
      <c r="AG20" s="321"/>
      <c r="AH20" s="127"/>
    </row>
    <row r="21" spans="2:36" ht="15" customHeight="1">
      <c r="B21" s="135">
        <f t="shared" si="0"/>
        <v>6</v>
      </c>
      <c r="C21" s="142" t="str">
        <f>IF(INDEX(中女申込!$B$9:$AK$108,$B21,1)="","",INDEX(中女申込!$B$9:$AK$108,$B21,1))</f>
        <v/>
      </c>
      <c r="D21" s="143" t="str">
        <f>IF(INDEX(中女申込!$B$9:$AK$108,$B21,2)="","",INDEX(中女申込!$B$9:$AK$108,$B21,2))</f>
        <v/>
      </c>
      <c r="E21" s="144" t="str">
        <f>IF(INDEX(中女申込!$B$9:$AK$108,$B21,3)="","",INDEX(中女申込!$B$9:$AK$108,$B21,3))</f>
        <v/>
      </c>
      <c r="F21" s="145" t="str">
        <f>IF(INDEX(中女申込!$B$9:$AK$108,$B21,4)="","",INDEX(中女申込!$B$9:$AK$108,$B21,4))</f>
        <v/>
      </c>
      <c r="G21" s="146" t="str">
        <f>IF(INDEX(中女申込!$B$9:$AK$108,$B21,32)="","",INDEX(中女申込!$B$9:$AK$108,$B21,32))</f>
        <v/>
      </c>
      <c r="H21" s="331" t="str">
        <f>IF(INDEX(中女申込!$B$9:$AK$108,$B21,6)="","",INDEX(中女申込!$B$9:$AK$108,$B21,6))</f>
        <v/>
      </c>
      <c r="I21" s="331" t="str">
        <f>IF(INDEX(中男申込!$B$9:$AK$108,$B21,1)="","",INDEX(中男申込!$B$9:$AK$108,$B21,1))</f>
        <v/>
      </c>
      <c r="J21" s="331" t="str">
        <f>IF(INDEX(中男申込!$B$9:$AK$108,$B21,1)="","",INDEX(中男申込!$B$9:$AK$108,$B21,1))</f>
        <v/>
      </c>
      <c r="K21" s="331" t="str">
        <f>IF(INDEX(中男申込!$B$9:$AK$108,$B21,1)="","",INDEX(中男申込!$B$9:$AK$108,$B21,1))</f>
        <v/>
      </c>
      <c r="L21" s="332" t="str">
        <f>IF(INDEX(中男申込!$B$9:$AK$108,$B21,1)="","",INDEX(中男申込!$B$9:$AK$108,$B21,1))</f>
        <v/>
      </c>
      <c r="M21" s="147" t="str">
        <f>IF(INDEX(中女申込!$B$9:$AK$108,$B21,29)="","",INDEX(中女申込!$B$9:$AK$108,$B21,29))</f>
        <v/>
      </c>
      <c r="N21" s="122"/>
      <c r="P21" s="172"/>
      <c r="Q21">
        <v>3</v>
      </c>
      <c r="R21" s="149" t="str">
        <f>IF(リレー中女申込!D16="","",リレー中女申込!D16)</f>
        <v/>
      </c>
      <c r="S21" s="148" t="str">
        <f>リレー中女申込!E16</f>
        <v/>
      </c>
      <c r="T21" s="149" t="str">
        <f>リレー中女申込!F16</f>
        <v/>
      </c>
      <c r="U21" s="326"/>
      <c r="W21">
        <v>3</v>
      </c>
      <c r="X21" s="149" t="str">
        <f>IF(リレー中女申込!I16="","",リレー中女申込!I16)</f>
        <v/>
      </c>
      <c r="Y21" s="149" t="str">
        <f>リレー中女申込!J16</f>
        <v/>
      </c>
      <c r="Z21" s="149" t="str">
        <f>リレー中女申込!K16</f>
        <v/>
      </c>
      <c r="AA21" s="326"/>
      <c r="AB21" s="173"/>
      <c r="AF21" s="121"/>
      <c r="AG21" s="321"/>
      <c r="AH21" s="127"/>
      <c r="AJ21" s="22">
        <f>IF(AE17="",0,1)</f>
        <v>0</v>
      </c>
    </row>
    <row r="22" spans="2:36" ht="15" customHeight="1">
      <c r="B22" s="135">
        <f t="shared" si="0"/>
        <v>7</v>
      </c>
      <c r="C22" s="142" t="str">
        <f>IF(INDEX(中女申込!$B$9:$AK$108,$B22,1)="","",INDEX(中女申込!$B$9:$AK$108,$B22,1))</f>
        <v/>
      </c>
      <c r="D22" s="143" t="str">
        <f>IF(INDEX(中女申込!$B$9:$AK$108,$B22,2)="","",INDEX(中女申込!$B$9:$AK$108,$B22,2))</f>
        <v/>
      </c>
      <c r="E22" s="144" t="str">
        <f>IF(INDEX(中女申込!$B$9:$AK$108,$B22,3)="","",INDEX(中女申込!$B$9:$AK$108,$B22,3))</f>
        <v/>
      </c>
      <c r="F22" s="145" t="str">
        <f>IF(INDEX(中女申込!$B$9:$AK$108,$B22,4)="","",INDEX(中女申込!$B$9:$AK$108,$B22,4))</f>
        <v/>
      </c>
      <c r="G22" s="146" t="str">
        <f>IF(INDEX(中女申込!$B$9:$AK$108,$B22,32)="","",INDEX(中女申込!$B$9:$AK$108,$B22,32))</f>
        <v/>
      </c>
      <c r="H22" s="331" t="str">
        <f>IF(INDEX(中女申込!$B$9:$AK$108,$B22,6)="","",INDEX(中女申込!$B$9:$AK$108,$B22,6))</f>
        <v/>
      </c>
      <c r="I22" s="331" t="str">
        <f>IF(INDEX(中男申込!$B$9:$AK$108,$B22,1)="","",INDEX(中男申込!$B$9:$AK$108,$B22,1))</f>
        <v/>
      </c>
      <c r="J22" s="331" t="str">
        <f>IF(INDEX(中男申込!$B$9:$AK$108,$B22,1)="","",INDEX(中男申込!$B$9:$AK$108,$B22,1))</f>
        <v/>
      </c>
      <c r="K22" s="331" t="str">
        <f>IF(INDEX(中男申込!$B$9:$AK$108,$B22,1)="","",INDEX(中男申込!$B$9:$AK$108,$B22,1))</f>
        <v/>
      </c>
      <c r="L22" s="332" t="str">
        <f>IF(INDEX(中男申込!$B$9:$AK$108,$B22,1)="","",INDEX(中男申込!$B$9:$AK$108,$B22,1))</f>
        <v/>
      </c>
      <c r="M22" s="147" t="str">
        <f>IF(INDEX(中女申込!$B$9:$AK$108,$B22,29)="","",INDEX(中女申込!$B$9:$AK$108,$B22,29))</f>
        <v/>
      </c>
      <c r="N22" s="122"/>
      <c r="P22" s="172"/>
      <c r="Q22">
        <v>4</v>
      </c>
      <c r="R22" s="149" t="str">
        <f>IF(リレー中女申込!D17="","",リレー中女申込!D17)</f>
        <v/>
      </c>
      <c r="S22" s="148" t="str">
        <f>リレー中女申込!E17</f>
        <v/>
      </c>
      <c r="T22" s="149" t="str">
        <f>リレー中女申込!F17</f>
        <v/>
      </c>
      <c r="U22" s="326"/>
      <c r="W22">
        <v>4</v>
      </c>
      <c r="X22" s="149" t="str">
        <f>IF(リレー中女申込!I17="","",リレー中女申込!I17)</f>
        <v/>
      </c>
      <c r="Y22" s="149" t="str">
        <f>リレー中女申込!J17</f>
        <v/>
      </c>
      <c r="Z22" s="149" t="str">
        <f>リレー中女申込!K17</f>
        <v/>
      </c>
      <c r="AA22" s="326"/>
      <c r="AB22" s="173"/>
      <c r="AF22" s="121"/>
      <c r="AG22" s="321"/>
      <c r="AH22" s="127"/>
    </row>
    <row r="23" spans="2:36" ht="15" customHeight="1">
      <c r="B23" s="135">
        <f t="shared" si="0"/>
        <v>8</v>
      </c>
      <c r="C23" s="142" t="str">
        <f>IF(INDEX(中女申込!$B$9:$AK$108,$B23,1)="","",INDEX(中女申込!$B$9:$AK$108,$B23,1))</f>
        <v/>
      </c>
      <c r="D23" s="143" t="str">
        <f>IF(INDEX(中女申込!$B$9:$AK$108,$B23,2)="","",INDEX(中女申込!$B$9:$AK$108,$B23,2))</f>
        <v/>
      </c>
      <c r="E23" s="144" t="str">
        <f>IF(INDEX(中女申込!$B$9:$AK$108,$B23,3)="","",INDEX(中女申込!$B$9:$AK$108,$B23,3))</f>
        <v/>
      </c>
      <c r="F23" s="145" t="str">
        <f>IF(INDEX(中女申込!$B$9:$AK$108,$B23,4)="","",INDEX(中女申込!$B$9:$AK$108,$B23,4))</f>
        <v/>
      </c>
      <c r="G23" s="146" t="str">
        <f>IF(INDEX(中女申込!$B$9:$AK$108,$B23,32)="","",INDEX(中女申込!$B$9:$AK$108,$B23,32))</f>
        <v/>
      </c>
      <c r="H23" s="331" t="str">
        <f>IF(INDEX(中女申込!$B$9:$AK$108,$B23,6)="","",INDEX(中女申込!$B$9:$AK$108,$B23,6))</f>
        <v/>
      </c>
      <c r="I23" s="331" t="str">
        <f>IF(INDEX(中男申込!$B$9:$AK$108,$B23,1)="","",INDEX(中男申込!$B$9:$AK$108,$B23,1))</f>
        <v/>
      </c>
      <c r="J23" s="331" t="str">
        <f>IF(INDEX(中男申込!$B$9:$AK$108,$B23,1)="","",INDEX(中男申込!$B$9:$AK$108,$B23,1))</f>
        <v/>
      </c>
      <c r="K23" s="331" t="str">
        <f>IF(INDEX(中男申込!$B$9:$AK$108,$B23,1)="","",INDEX(中男申込!$B$9:$AK$108,$B23,1))</f>
        <v/>
      </c>
      <c r="L23" s="332" t="str">
        <f>IF(INDEX(中男申込!$B$9:$AK$108,$B23,1)="","",INDEX(中男申込!$B$9:$AK$108,$B23,1))</f>
        <v/>
      </c>
      <c r="M23" s="147" t="str">
        <f>IF(INDEX(中女申込!$B$9:$AK$108,$B23,29)="","",INDEX(中女申込!$B$9:$AK$108,$B23,29))</f>
        <v/>
      </c>
      <c r="N23" s="122"/>
      <c r="P23" s="172"/>
      <c r="Q23">
        <v>5</v>
      </c>
      <c r="R23" s="149" t="str">
        <f>IF(リレー中女申込!D18="","",リレー中女申込!D18)</f>
        <v/>
      </c>
      <c r="S23" s="148" t="str">
        <f>リレー中女申込!E18</f>
        <v/>
      </c>
      <c r="T23" s="149" t="str">
        <f>リレー中女申込!F18</f>
        <v/>
      </c>
      <c r="U23" s="326"/>
      <c r="W23">
        <v>5</v>
      </c>
      <c r="X23" s="149" t="str">
        <f>IF(リレー中女申込!I18="","",リレー中女申込!I18)</f>
        <v/>
      </c>
      <c r="Y23" s="149" t="str">
        <f>リレー中女申込!J18</f>
        <v/>
      </c>
      <c r="Z23" s="149" t="str">
        <f>リレー中女申込!K18</f>
        <v/>
      </c>
      <c r="AA23" s="326"/>
      <c r="AB23" s="173"/>
      <c r="AF23" s="121"/>
      <c r="AG23" s="321"/>
      <c r="AH23" s="127"/>
    </row>
    <row r="24" spans="2:36" ht="15" customHeight="1">
      <c r="B24" s="135">
        <f t="shared" si="0"/>
        <v>9</v>
      </c>
      <c r="C24" s="142" t="str">
        <f>IF(INDEX(中女申込!$B$9:$AK$108,$B24,1)="","",INDEX(中女申込!$B$9:$AK$108,$B24,1))</f>
        <v/>
      </c>
      <c r="D24" s="143" t="str">
        <f>IF(INDEX(中女申込!$B$9:$AK$108,$B24,2)="","",INDEX(中女申込!$B$9:$AK$108,$B24,2))</f>
        <v/>
      </c>
      <c r="E24" s="144" t="str">
        <f>IF(INDEX(中女申込!$B$9:$AK$108,$B24,3)="","",INDEX(中女申込!$B$9:$AK$108,$B24,3))</f>
        <v/>
      </c>
      <c r="F24" s="145" t="str">
        <f>IF(INDEX(中女申込!$B$9:$AK$108,$B24,4)="","",INDEX(中女申込!$B$9:$AK$108,$B24,4))</f>
        <v/>
      </c>
      <c r="G24" s="146" t="str">
        <f>IF(INDEX(中女申込!$B$9:$AK$108,$B24,32)="","",INDEX(中女申込!$B$9:$AK$108,$B24,32))</f>
        <v/>
      </c>
      <c r="H24" s="331" t="str">
        <f>IF(INDEX(中女申込!$B$9:$AK$108,$B24,6)="","",INDEX(中女申込!$B$9:$AK$108,$B24,6))</f>
        <v/>
      </c>
      <c r="I24" s="331" t="str">
        <f>IF(INDEX(中男申込!$B$9:$AK$108,$B24,1)="","",INDEX(中男申込!$B$9:$AK$108,$B24,1))</f>
        <v/>
      </c>
      <c r="J24" s="331" t="str">
        <f>IF(INDEX(中男申込!$B$9:$AK$108,$B24,1)="","",INDEX(中男申込!$B$9:$AK$108,$B24,1))</f>
        <v/>
      </c>
      <c r="K24" s="331" t="str">
        <f>IF(INDEX(中男申込!$B$9:$AK$108,$B24,1)="","",INDEX(中男申込!$B$9:$AK$108,$B24,1))</f>
        <v/>
      </c>
      <c r="L24" s="332" t="str">
        <f>IF(INDEX(中男申込!$B$9:$AK$108,$B24,1)="","",INDEX(中男申込!$B$9:$AK$108,$B24,1))</f>
        <v/>
      </c>
      <c r="M24" s="147" t="str">
        <f>IF(INDEX(中女申込!$B$9:$AK$108,$B24,29)="","",INDEX(中女申込!$B$9:$AK$108,$B24,29))</f>
        <v/>
      </c>
      <c r="N24" s="122"/>
      <c r="P24" s="172"/>
      <c r="Q24">
        <v>6</v>
      </c>
      <c r="R24" s="149" t="str">
        <f>IF(リレー中女申込!D19="","",リレー中女申込!D19)</f>
        <v/>
      </c>
      <c r="S24" s="148" t="str">
        <f>リレー中女申込!E19</f>
        <v/>
      </c>
      <c r="T24" s="149" t="str">
        <f>リレー中女申込!F19</f>
        <v/>
      </c>
      <c r="U24" s="327"/>
      <c r="W24">
        <v>6</v>
      </c>
      <c r="X24" s="149" t="str">
        <f>IF(リレー中女申込!I19="","",リレー中女申込!I19)</f>
        <v/>
      </c>
      <c r="Y24" s="149" t="str">
        <f>リレー中女申込!J19</f>
        <v/>
      </c>
      <c r="Z24" s="149" t="str">
        <f>リレー中女申込!K19</f>
        <v/>
      </c>
      <c r="AA24" s="327"/>
      <c r="AB24" s="173"/>
      <c r="AF24" s="121"/>
      <c r="AG24" s="321"/>
      <c r="AH24" s="127"/>
    </row>
    <row r="25" spans="2:36" ht="15" customHeight="1">
      <c r="B25" s="135">
        <f t="shared" si="0"/>
        <v>10</v>
      </c>
      <c r="C25" s="151" t="str">
        <f>IF(INDEX(中女申込!$B$9:$AK$108,$B25,1)="","",INDEX(中女申込!$B$9:$AK$108,$B25,1))</f>
        <v/>
      </c>
      <c r="D25" s="152" t="str">
        <f>IF(INDEX(中女申込!$B$9:$AK$108,$B25,2)="","",INDEX(中女申込!$B$9:$AK$108,$B25,2))</f>
        <v/>
      </c>
      <c r="E25" s="153" t="str">
        <f>IF(INDEX(中女申込!$B$9:$AK$108,$B25,3)="","",INDEX(中女申込!$B$9:$AK$108,$B25,3))</f>
        <v/>
      </c>
      <c r="F25" s="154" t="str">
        <f>IF(INDEX(中女申込!$B$9:$AK$108,$B25,4)="","",INDEX(中女申込!$B$9:$AK$108,$B25,4))</f>
        <v/>
      </c>
      <c r="G25" s="155" t="str">
        <f>IF(INDEX(中女申込!$B$9:$AK$108,$B25,32)="","",INDEX(中女申込!$B$9:$AK$108,$B25,32))</f>
        <v/>
      </c>
      <c r="H25" s="337" t="str">
        <f>IF(INDEX(中女申込!$B$9:$AK$108,$B25,6)="","",INDEX(中女申込!$B$9:$AK$108,$B25,6))</f>
        <v/>
      </c>
      <c r="I25" s="337" t="str">
        <f>IF(INDEX(中男申込!$B$9:$AK$108,$B25,1)="","",INDEX(中男申込!$B$9:$AK$108,$B25,1))</f>
        <v/>
      </c>
      <c r="J25" s="337" t="str">
        <f>IF(INDEX(中男申込!$B$9:$AK$108,$B25,1)="","",INDEX(中男申込!$B$9:$AK$108,$B25,1))</f>
        <v/>
      </c>
      <c r="K25" s="337" t="str">
        <f>IF(INDEX(中男申込!$B$9:$AK$108,$B25,1)="","",INDEX(中男申込!$B$9:$AK$108,$B25,1))</f>
        <v/>
      </c>
      <c r="L25" s="338" t="str">
        <f>IF(INDEX(中男申込!$B$9:$AK$108,$B25,1)="","",INDEX(中男申込!$B$9:$AK$108,$B25,1))</f>
        <v/>
      </c>
      <c r="M25" s="156" t="str">
        <f>IF(INDEX(中女申込!$B$9:$AK$108,$B25,29)="","",INDEX(中女申込!$B$9:$AK$108,$B25,29))</f>
        <v/>
      </c>
      <c r="N25" s="122"/>
      <c r="P25" s="172"/>
      <c r="AB25" s="173"/>
    </row>
    <row r="26" spans="2:36" ht="15" customHeight="1">
      <c r="B26" s="135">
        <f t="shared" si="0"/>
        <v>11</v>
      </c>
      <c r="C26" s="136" t="str">
        <f>IF(INDEX(中女申込!$B$9:$AK$108,$B26,1)="","",INDEX(中女申込!$B$9:$AK$108,$B26,1))</f>
        <v/>
      </c>
      <c r="D26" s="137" t="str">
        <f>IF(INDEX(中女申込!$B$9:$AK$108,$B26,2)="","",INDEX(中女申込!$B$9:$AK$108,$B26,2))</f>
        <v/>
      </c>
      <c r="E26" s="138" t="str">
        <f>IF(INDEX(中女申込!$B$9:$AK$108,$B26,3)="","",INDEX(中女申込!$B$9:$AK$108,$B26,3))</f>
        <v/>
      </c>
      <c r="F26" s="139" t="str">
        <f>IF(INDEX(中女申込!$B$9:$AK$108,$B26,4)="","",INDEX(中女申込!$B$9:$AK$108,$B26,4))</f>
        <v/>
      </c>
      <c r="G26" s="140" t="str">
        <f>IF(INDEX(中女申込!$B$9:$AK$108,$B26,32)="","",INDEX(中女申込!$B$9:$AK$108,$B26,32))</f>
        <v/>
      </c>
      <c r="H26" s="339" t="str">
        <f>IF(INDEX(中女申込!$B$9:$AK$108,$B26,6)="","",INDEX(中女申込!$B$9:$AK$108,$B26,6))</f>
        <v/>
      </c>
      <c r="I26" s="339" t="str">
        <f>IF(INDEX(中男申込!$B$9:$AK$108,$B26,1)="","",INDEX(中男申込!$B$9:$AK$108,$B26,1))</f>
        <v/>
      </c>
      <c r="J26" s="339" t="str">
        <f>IF(INDEX(中男申込!$B$9:$AK$108,$B26,1)="","",INDEX(中男申込!$B$9:$AK$108,$B26,1))</f>
        <v/>
      </c>
      <c r="K26" s="339" t="str">
        <f>IF(INDEX(中男申込!$B$9:$AK$108,$B26,1)="","",INDEX(中男申込!$B$9:$AK$108,$B26,1))</f>
        <v/>
      </c>
      <c r="L26" s="340" t="str">
        <f>IF(INDEX(中男申込!$B$9:$AK$108,$B26,1)="","",INDEX(中男申込!$B$9:$AK$108,$B26,1))</f>
        <v/>
      </c>
      <c r="M26" s="157" t="str">
        <f>IF(INDEX(中女申込!$B$9:$AK$108,$B26,29)="","",INDEX(中女申込!$B$9:$AK$108,$B26,29))</f>
        <v/>
      </c>
      <c r="N26" s="122"/>
      <c r="P26" s="172"/>
      <c r="Q26" t="s">
        <v>145</v>
      </c>
      <c r="U26">
        <v>3</v>
      </c>
      <c r="W26" t="s">
        <v>145</v>
      </c>
      <c r="AA26">
        <v>4</v>
      </c>
      <c r="AB26" s="173"/>
    </row>
    <row r="27" spans="2:36" ht="15" customHeight="1">
      <c r="B27" s="135">
        <f t="shared" si="0"/>
        <v>12</v>
      </c>
      <c r="C27" s="142" t="str">
        <f>IF(INDEX(中女申込!$B$9:$AK$108,$B27,1)="","",INDEX(中女申込!$B$9:$AK$108,$B27,1))</f>
        <v/>
      </c>
      <c r="D27" s="143" t="str">
        <f>IF(INDEX(中女申込!$B$9:$AK$108,$B27,2)="","",INDEX(中女申込!$B$9:$AK$108,$B27,2))</f>
        <v/>
      </c>
      <c r="E27" s="144" t="str">
        <f>IF(INDEX(中女申込!$B$9:$AK$108,$B27,3)="","",INDEX(中女申込!$B$9:$AK$108,$B27,3))</f>
        <v/>
      </c>
      <c r="F27" s="145" t="str">
        <f>IF(INDEX(中女申込!$B$9:$AK$108,$B27,4)="","",INDEX(中女申込!$B$9:$AK$108,$B27,4))</f>
        <v/>
      </c>
      <c r="G27" s="146" t="str">
        <f>IF(INDEX(中女申込!$B$9:$AK$108,$B27,32)="","",INDEX(中女申込!$B$9:$AK$108,$B27,32))</f>
        <v/>
      </c>
      <c r="H27" s="331" t="str">
        <f>IF(INDEX(中女申込!$B$9:$AK$108,$B27,6)="","",INDEX(中女申込!$B$9:$AK$108,$B27,6))</f>
        <v/>
      </c>
      <c r="I27" s="331" t="str">
        <f>IF(INDEX(中男申込!$B$9:$AK$108,$B27,1)="","",INDEX(中男申込!$B$9:$AK$108,$B27,1))</f>
        <v/>
      </c>
      <c r="J27" s="331" t="str">
        <f>IF(INDEX(中男申込!$B$9:$AK$108,$B27,1)="","",INDEX(中男申込!$B$9:$AK$108,$B27,1))</f>
        <v/>
      </c>
      <c r="K27" s="331" t="str">
        <f>IF(INDEX(中男申込!$B$9:$AK$108,$B27,1)="","",INDEX(中男申込!$B$9:$AK$108,$B27,1))</f>
        <v/>
      </c>
      <c r="L27" s="332" t="str">
        <f>IF(INDEX(中男申込!$B$9:$AK$108,$B27,1)="","",INDEX(中男申込!$B$9:$AK$108,$B27,1))</f>
        <v/>
      </c>
      <c r="M27" s="147" t="str">
        <f>IF(INDEX(中女申込!$B$9:$AK$108,$B27,29)="","",INDEX(中女申込!$B$9:$AK$108,$B27,29))</f>
        <v/>
      </c>
      <c r="N27" s="122"/>
      <c r="P27" s="172"/>
      <c r="R27" s="148" t="s">
        <v>134</v>
      </c>
      <c r="S27" s="322" t="str">
        <f>リレー中女申込!E23</f>
        <v/>
      </c>
      <c r="T27" s="323"/>
      <c r="U27" s="324"/>
      <c r="X27" s="148" t="s">
        <v>134</v>
      </c>
      <c r="Y27" s="322" t="str">
        <f>リレー中女申込!J23</f>
        <v/>
      </c>
      <c r="Z27" s="323"/>
      <c r="AA27" s="324"/>
      <c r="AB27" s="173"/>
      <c r="AJ27" s="22">
        <f>IF(S27="",0,1)</f>
        <v>0</v>
      </c>
    </row>
    <row r="28" spans="2:36" ht="15" customHeight="1">
      <c r="B28" s="135">
        <f t="shared" si="0"/>
        <v>13</v>
      </c>
      <c r="C28" s="142" t="str">
        <f>IF(INDEX(中女申込!$B$9:$AK$108,$B28,1)="","",INDEX(中女申込!$B$9:$AK$108,$B28,1))</f>
        <v/>
      </c>
      <c r="D28" s="143" t="str">
        <f>IF(INDEX(中女申込!$B$9:$AK$108,$B28,2)="","",INDEX(中女申込!$B$9:$AK$108,$B28,2))</f>
        <v/>
      </c>
      <c r="E28" s="144" t="str">
        <f>IF(INDEX(中女申込!$B$9:$AK$108,$B28,3)="","",INDEX(中女申込!$B$9:$AK$108,$B28,3))</f>
        <v/>
      </c>
      <c r="F28" s="145" t="str">
        <f>IF(INDEX(中女申込!$B$9:$AK$108,$B28,4)="","",INDEX(中女申込!$B$9:$AK$108,$B28,4))</f>
        <v/>
      </c>
      <c r="G28" s="146" t="str">
        <f>IF(INDEX(中女申込!$B$9:$AK$108,$B28,32)="","",INDEX(中女申込!$B$9:$AK$108,$B28,32))</f>
        <v/>
      </c>
      <c r="H28" s="331" t="str">
        <f>IF(INDEX(中女申込!$B$9:$AK$108,$B28,6)="","",INDEX(中女申込!$B$9:$AK$108,$B28,6))</f>
        <v/>
      </c>
      <c r="I28" s="331" t="str">
        <f>IF(INDEX(中男申込!$B$9:$AK$108,$B28,1)="","",INDEX(中男申込!$B$9:$AK$108,$B28,1))</f>
        <v/>
      </c>
      <c r="J28" s="331" t="str">
        <f>IF(INDEX(中男申込!$B$9:$AK$108,$B28,1)="","",INDEX(中男申込!$B$9:$AK$108,$B28,1))</f>
        <v/>
      </c>
      <c r="K28" s="331" t="str">
        <f>IF(INDEX(中男申込!$B$9:$AK$108,$B28,1)="","",INDEX(中男申込!$B$9:$AK$108,$B28,1))</f>
        <v/>
      </c>
      <c r="L28" s="332" t="str">
        <f>IF(INDEX(中男申込!$B$9:$AK$108,$B28,1)="","",INDEX(中男申込!$B$9:$AK$108,$B28,1))</f>
        <v/>
      </c>
      <c r="M28" s="147" t="str">
        <f>IF(INDEX(中女申込!$B$9:$AK$108,$B28,29)="","",INDEX(中女申込!$B$9:$AK$108,$B28,29))</f>
        <v/>
      </c>
      <c r="N28" s="122"/>
      <c r="P28" s="172"/>
      <c r="R28" s="265" t="s">
        <v>383</v>
      </c>
      <c r="S28" s="149" t="s">
        <v>95</v>
      </c>
      <c r="T28" s="149" t="s">
        <v>29</v>
      </c>
      <c r="U28" s="149" t="s">
        <v>37</v>
      </c>
      <c r="V28" s="121"/>
      <c r="W28" s="121"/>
      <c r="X28" s="265" t="s">
        <v>383</v>
      </c>
      <c r="Y28" s="149" t="s">
        <v>95</v>
      </c>
      <c r="Z28" s="149" t="s">
        <v>29</v>
      </c>
      <c r="AA28" s="149" t="s">
        <v>37</v>
      </c>
      <c r="AB28" s="173"/>
      <c r="AE28" s="320"/>
      <c r="AF28" s="320"/>
      <c r="AG28" s="320"/>
    </row>
    <row r="29" spans="2:36" ht="15" customHeight="1">
      <c r="B29" s="135">
        <f t="shared" si="0"/>
        <v>14</v>
      </c>
      <c r="C29" s="142" t="str">
        <f>IF(INDEX(中女申込!$B$9:$AK$108,$B29,1)="","",INDEX(中女申込!$B$9:$AK$108,$B29,1))</f>
        <v/>
      </c>
      <c r="D29" s="143" t="str">
        <f>IF(INDEX(中女申込!$B$9:$AK$108,$B29,2)="","",INDEX(中女申込!$B$9:$AK$108,$B29,2))</f>
        <v/>
      </c>
      <c r="E29" s="144" t="str">
        <f>IF(INDEX(中女申込!$B$9:$AK$108,$B29,3)="","",INDEX(中女申込!$B$9:$AK$108,$B29,3))</f>
        <v/>
      </c>
      <c r="F29" s="145" t="str">
        <f>IF(INDEX(中女申込!$B$9:$AK$108,$B29,4)="","",INDEX(中女申込!$B$9:$AK$108,$B29,4))</f>
        <v/>
      </c>
      <c r="G29" s="146" t="str">
        <f>IF(INDEX(中女申込!$B$9:$AK$108,$B29,32)="","",INDEX(中女申込!$B$9:$AK$108,$B29,32))</f>
        <v/>
      </c>
      <c r="H29" s="331" t="str">
        <f>IF(INDEX(中女申込!$B$9:$AK$108,$B29,6)="","",INDEX(中女申込!$B$9:$AK$108,$B29,6))</f>
        <v/>
      </c>
      <c r="I29" s="331" t="str">
        <f>IF(INDEX(中男申込!$B$9:$AK$108,$B29,1)="","",INDEX(中男申込!$B$9:$AK$108,$B29,1))</f>
        <v/>
      </c>
      <c r="J29" s="331" t="str">
        <f>IF(INDEX(中男申込!$B$9:$AK$108,$B29,1)="","",INDEX(中男申込!$B$9:$AK$108,$B29,1))</f>
        <v/>
      </c>
      <c r="K29" s="331" t="str">
        <f>IF(INDEX(中男申込!$B$9:$AK$108,$B29,1)="","",INDEX(中男申込!$B$9:$AK$108,$B29,1))</f>
        <v/>
      </c>
      <c r="L29" s="332" t="str">
        <f>IF(INDEX(中男申込!$B$9:$AK$108,$B29,1)="","",INDEX(中男申込!$B$9:$AK$108,$B29,1))</f>
        <v/>
      </c>
      <c r="M29" s="147" t="str">
        <f>IF(INDEX(中女申込!$B$9:$AK$108,$B29,29)="","",INDEX(中女申込!$B$9:$AK$108,$B29,29))</f>
        <v/>
      </c>
      <c r="N29" s="122"/>
      <c r="P29" s="172"/>
      <c r="Q29">
        <v>1</v>
      </c>
      <c r="R29" s="149" t="str">
        <f>IF(リレー中女申込!D25="","",リレー中女申込!D25)</f>
        <v/>
      </c>
      <c r="S29" s="149" t="str">
        <f>リレー中女申込!E25</f>
        <v/>
      </c>
      <c r="T29" s="149" t="str">
        <f>リレー中女申込!F25</f>
        <v/>
      </c>
      <c r="U29" s="325" t="str">
        <f>IF(リレー中女申込!D22="","",リレー中女申込!D22)</f>
        <v/>
      </c>
      <c r="W29">
        <v>1</v>
      </c>
      <c r="X29" s="149" t="str">
        <f>IF(リレー中女申込!I25="","",リレー中女申込!I25)</f>
        <v/>
      </c>
      <c r="Y29" s="149" t="str">
        <f>リレー中女申込!J25</f>
        <v/>
      </c>
      <c r="Z29" s="149" t="str">
        <f>リレー中女申込!K25</f>
        <v/>
      </c>
      <c r="AA29" s="325" t="str">
        <f>IF(リレー中女申込!I22="","",リレー中女申込!I22)</f>
        <v/>
      </c>
      <c r="AB29" s="173"/>
      <c r="AC29" s="121"/>
      <c r="AD29" s="150"/>
      <c r="AE29" s="121"/>
      <c r="AF29" s="121"/>
      <c r="AG29" s="121"/>
      <c r="AH29" s="121"/>
      <c r="AJ29" s="22">
        <f>IF(Y27="",0,1)</f>
        <v>0</v>
      </c>
    </row>
    <row r="30" spans="2:36" ht="15" customHeight="1">
      <c r="B30" s="135">
        <f t="shared" si="0"/>
        <v>15</v>
      </c>
      <c r="C30" s="142" t="str">
        <f>IF(INDEX(中女申込!$B$9:$AK$108,$B30,1)="","",INDEX(中女申込!$B$9:$AK$108,$B30,1))</f>
        <v/>
      </c>
      <c r="D30" s="143" t="str">
        <f>IF(INDEX(中女申込!$B$9:$AK$108,$B30,2)="","",INDEX(中女申込!$B$9:$AK$108,$B30,2))</f>
        <v/>
      </c>
      <c r="E30" s="144" t="str">
        <f>IF(INDEX(中女申込!$B$9:$AK$108,$B30,3)="","",INDEX(中女申込!$B$9:$AK$108,$B30,3))</f>
        <v/>
      </c>
      <c r="F30" s="145" t="str">
        <f>IF(INDEX(中女申込!$B$9:$AK$108,$B30,4)="","",INDEX(中女申込!$B$9:$AK$108,$B30,4))</f>
        <v/>
      </c>
      <c r="G30" s="146" t="str">
        <f>IF(INDEX(中女申込!$B$9:$AK$108,$B30,32)="","",INDEX(中女申込!$B$9:$AK$108,$B30,32))</f>
        <v/>
      </c>
      <c r="H30" s="331" t="str">
        <f>IF(INDEX(中女申込!$B$9:$AK$108,$B30,6)="","",INDEX(中女申込!$B$9:$AK$108,$B30,6))</f>
        <v/>
      </c>
      <c r="I30" s="331" t="str">
        <f>IF(INDEX(中男申込!$B$9:$AK$108,$B30,1)="","",INDEX(中男申込!$B$9:$AK$108,$B30,1))</f>
        <v/>
      </c>
      <c r="J30" s="331" t="str">
        <f>IF(INDEX(中男申込!$B$9:$AK$108,$B30,1)="","",INDEX(中男申込!$B$9:$AK$108,$B30,1))</f>
        <v/>
      </c>
      <c r="K30" s="331" t="str">
        <f>IF(INDEX(中男申込!$B$9:$AK$108,$B30,1)="","",INDEX(中男申込!$B$9:$AK$108,$B30,1))</f>
        <v/>
      </c>
      <c r="L30" s="332" t="str">
        <f>IF(INDEX(中男申込!$B$9:$AK$108,$B30,1)="","",INDEX(中男申込!$B$9:$AK$108,$B30,1))</f>
        <v/>
      </c>
      <c r="M30" s="147" t="str">
        <f>IF(INDEX(中女申込!$B$9:$AK$108,$B30,29)="","",INDEX(中女申込!$B$9:$AK$108,$B30,29))</f>
        <v/>
      </c>
      <c r="N30" s="122"/>
      <c r="P30" s="172"/>
      <c r="Q30">
        <v>2</v>
      </c>
      <c r="R30" s="149" t="str">
        <f>IF(リレー中女申込!D26="","",リレー中女申込!D26)</f>
        <v/>
      </c>
      <c r="S30" s="149" t="str">
        <f>リレー中女申込!E26</f>
        <v/>
      </c>
      <c r="T30" s="149" t="str">
        <f>リレー中女申込!F26</f>
        <v/>
      </c>
      <c r="U30" s="326"/>
      <c r="W30">
        <v>2</v>
      </c>
      <c r="X30" s="149" t="str">
        <f>IF(リレー中女申込!I26="","",リレー中女申込!I26)</f>
        <v/>
      </c>
      <c r="Y30" s="149" t="str">
        <f>リレー中女申込!J26</f>
        <v/>
      </c>
      <c r="Z30" s="149" t="str">
        <f>リレー中女申込!K26</f>
        <v/>
      </c>
      <c r="AA30" s="326"/>
      <c r="AB30" s="173"/>
      <c r="AF30" s="121"/>
      <c r="AG30" s="321"/>
      <c r="AH30" s="127"/>
    </row>
    <row r="31" spans="2:36" ht="15" customHeight="1">
      <c r="B31" s="135">
        <f t="shared" si="0"/>
        <v>16</v>
      </c>
      <c r="C31" s="142" t="str">
        <f>IF(INDEX(中女申込!$B$9:$AK$108,$B31,1)="","",INDEX(中女申込!$B$9:$AK$108,$B31,1))</f>
        <v/>
      </c>
      <c r="D31" s="143" t="str">
        <f>IF(INDEX(中女申込!$B$9:$AK$108,$B31,2)="","",INDEX(中女申込!$B$9:$AK$108,$B31,2))</f>
        <v/>
      </c>
      <c r="E31" s="144" t="str">
        <f>IF(INDEX(中女申込!$B$9:$AK$108,$B31,3)="","",INDEX(中女申込!$B$9:$AK$108,$B31,3))</f>
        <v/>
      </c>
      <c r="F31" s="145" t="str">
        <f>IF(INDEX(中女申込!$B$9:$AK$108,$B31,4)="","",INDEX(中女申込!$B$9:$AK$108,$B31,4))</f>
        <v/>
      </c>
      <c r="G31" s="146" t="str">
        <f>IF(INDEX(中女申込!$B$9:$AK$108,$B31,32)="","",INDEX(中女申込!$B$9:$AK$108,$B31,32))</f>
        <v/>
      </c>
      <c r="H31" s="331" t="str">
        <f>IF(INDEX(中女申込!$B$9:$AK$108,$B31,6)="","",INDEX(中女申込!$B$9:$AK$108,$B31,6))</f>
        <v/>
      </c>
      <c r="I31" s="331" t="str">
        <f>IF(INDEX(中男申込!$B$9:$AK$108,$B31,1)="","",INDEX(中男申込!$B$9:$AK$108,$B31,1))</f>
        <v/>
      </c>
      <c r="J31" s="331" t="str">
        <f>IF(INDEX(中男申込!$B$9:$AK$108,$B31,1)="","",INDEX(中男申込!$B$9:$AK$108,$B31,1))</f>
        <v/>
      </c>
      <c r="K31" s="331" t="str">
        <f>IF(INDEX(中男申込!$B$9:$AK$108,$B31,1)="","",INDEX(中男申込!$B$9:$AK$108,$B31,1))</f>
        <v/>
      </c>
      <c r="L31" s="332" t="str">
        <f>IF(INDEX(中男申込!$B$9:$AK$108,$B31,1)="","",INDEX(中男申込!$B$9:$AK$108,$B31,1))</f>
        <v/>
      </c>
      <c r="M31" s="147" t="str">
        <f>IF(INDEX(中女申込!$B$9:$AK$108,$B31,29)="","",INDEX(中女申込!$B$9:$AK$108,$B31,29))</f>
        <v/>
      </c>
      <c r="N31" s="122"/>
      <c r="P31" s="172"/>
      <c r="Q31">
        <v>3</v>
      </c>
      <c r="R31" s="149" t="str">
        <f>IF(リレー中女申込!D27="","",リレー中女申込!D27)</f>
        <v/>
      </c>
      <c r="S31" s="149" t="str">
        <f>リレー中女申込!E27</f>
        <v/>
      </c>
      <c r="T31" s="149" t="str">
        <f>リレー中女申込!F27</f>
        <v/>
      </c>
      <c r="U31" s="326"/>
      <c r="W31">
        <v>3</v>
      </c>
      <c r="X31" s="149" t="str">
        <f>IF(リレー中女申込!I27="","",リレー中女申込!I27)</f>
        <v/>
      </c>
      <c r="Y31" s="149" t="str">
        <f>リレー中女申込!J27</f>
        <v/>
      </c>
      <c r="Z31" s="149" t="str">
        <f>リレー中女申込!K27</f>
        <v/>
      </c>
      <c r="AA31" s="326"/>
      <c r="AB31" s="173"/>
      <c r="AF31" s="121"/>
      <c r="AG31" s="321"/>
      <c r="AH31" s="127"/>
      <c r="AJ31" s="22">
        <f>IF(AE27="",0,1)</f>
        <v>0</v>
      </c>
    </row>
    <row r="32" spans="2:36" ht="15" customHeight="1">
      <c r="B32" s="135">
        <f t="shared" si="0"/>
        <v>17</v>
      </c>
      <c r="C32" s="142" t="str">
        <f>IF(INDEX(中女申込!$B$9:$AK$108,$B32,1)="","",INDEX(中女申込!$B$9:$AK$108,$B32,1))</f>
        <v/>
      </c>
      <c r="D32" s="143" t="str">
        <f>IF(INDEX(中女申込!$B$9:$AK$108,$B32,2)="","",INDEX(中女申込!$B$9:$AK$108,$B32,2))</f>
        <v/>
      </c>
      <c r="E32" s="144" t="str">
        <f>IF(INDEX(中女申込!$B$9:$AK$108,$B32,3)="","",INDEX(中女申込!$B$9:$AK$108,$B32,3))</f>
        <v/>
      </c>
      <c r="F32" s="145" t="str">
        <f>IF(INDEX(中女申込!$B$9:$AK$108,$B32,4)="","",INDEX(中女申込!$B$9:$AK$108,$B32,4))</f>
        <v/>
      </c>
      <c r="G32" s="146" t="str">
        <f>IF(INDEX(中女申込!$B$9:$AK$108,$B32,32)="","",INDEX(中女申込!$B$9:$AK$108,$B32,32))</f>
        <v/>
      </c>
      <c r="H32" s="331" t="str">
        <f>IF(INDEX(中女申込!$B$9:$AK$108,$B32,6)="","",INDEX(中女申込!$B$9:$AK$108,$B32,6))</f>
        <v/>
      </c>
      <c r="I32" s="331" t="str">
        <f>IF(INDEX(中男申込!$B$9:$AK$108,$B32,1)="","",INDEX(中男申込!$B$9:$AK$108,$B32,1))</f>
        <v/>
      </c>
      <c r="J32" s="331" t="str">
        <f>IF(INDEX(中男申込!$B$9:$AK$108,$B32,1)="","",INDEX(中男申込!$B$9:$AK$108,$B32,1))</f>
        <v/>
      </c>
      <c r="K32" s="331" t="str">
        <f>IF(INDEX(中男申込!$B$9:$AK$108,$B32,1)="","",INDEX(中男申込!$B$9:$AK$108,$B32,1))</f>
        <v/>
      </c>
      <c r="L32" s="332" t="str">
        <f>IF(INDEX(中男申込!$B$9:$AK$108,$B32,1)="","",INDEX(中男申込!$B$9:$AK$108,$B32,1))</f>
        <v/>
      </c>
      <c r="M32" s="147" t="str">
        <f>IF(INDEX(中女申込!$B$9:$AK$108,$B32,29)="","",INDEX(中女申込!$B$9:$AK$108,$B32,29))</f>
        <v/>
      </c>
      <c r="N32" s="122"/>
      <c r="P32" s="172"/>
      <c r="Q32">
        <v>4</v>
      </c>
      <c r="R32" s="149" t="str">
        <f>IF(リレー中女申込!D28="","",リレー中女申込!D28)</f>
        <v/>
      </c>
      <c r="S32" s="149" t="str">
        <f>リレー中女申込!E28</f>
        <v/>
      </c>
      <c r="T32" s="149" t="str">
        <f>リレー中女申込!F28</f>
        <v/>
      </c>
      <c r="U32" s="326"/>
      <c r="W32">
        <v>4</v>
      </c>
      <c r="X32" s="149" t="str">
        <f>IF(リレー中女申込!I28="","",リレー中女申込!I28)</f>
        <v/>
      </c>
      <c r="Y32" s="149" t="str">
        <f>リレー中女申込!J28</f>
        <v/>
      </c>
      <c r="Z32" s="149" t="str">
        <f>リレー中女申込!K28</f>
        <v/>
      </c>
      <c r="AA32" s="326"/>
      <c r="AB32" s="173"/>
      <c r="AF32" s="121"/>
      <c r="AG32" s="321"/>
      <c r="AH32" s="127"/>
    </row>
    <row r="33" spans="2:36" ht="15" customHeight="1">
      <c r="B33" s="135">
        <f t="shared" si="0"/>
        <v>18</v>
      </c>
      <c r="C33" s="142" t="str">
        <f>IF(INDEX(中女申込!$B$9:$AK$108,$B33,1)="","",INDEX(中女申込!$B$9:$AK$108,$B33,1))</f>
        <v/>
      </c>
      <c r="D33" s="143" t="str">
        <f>IF(INDEX(中女申込!$B$9:$AK$108,$B33,2)="","",INDEX(中女申込!$B$9:$AK$108,$B33,2))</f>
        <v/>
      </c>
      <c r="E33" s="144" t="str">
        <f>IF(INDEX(中女申込!$B$9:$AK$108,$B33,3)="","",INDEX(中女申込!$B$9:$AK$108,$B33,3))</f>
        <v/>
      </c>
      <c r="F33" s="145" t="str">
        <f>IF(INDEX(中女申込!$B$9:$AK$108,$B33,4)="","",INDEX(中女申込!$B$9:$AK$108,$B33,4))</f>
        <v/>
      </c>
      <c r="G33" s="146" t="str">
        <f>IF(INDEX(中女申込!$B$9:$AK$108,$B33,32)="","",INDEX(中女申込!$B$9:$AK$108,$B33,32))</f>
        <v/>
      </c>
      <c r="H33" s="331" t="str">
        <f>IF(INDEX(中女申込!$B$9:$AK$108,$B33,6)="","",INDEX(中女申込!$B$9:$AK$108,$B33,6))</f>
        <v/>
      </c>
      <c r="I33" s="331" t="str">
        <f>IF(INDEX(中男申込!$B$9:$AK$108,$B33,1)="","",INDEX(中男申込!$B$9:$AK$108,$B33,1))</f>
        <v/>
      </c>
      <c r="J33" s="331" t="str">
        <f>IF(INDEX(中男申込!$B$9:$AK$108,$B33,1)="","",INDEX(中男申込!$B$9:$AK$108,$B33,1))</f>
        <v/>
      </c>
      <c r="K33" s="331" t="str">
        <f>IF(INDEX(中男申込!$B$9:$AK$108,$B33,1)="","",INDEX(中男申込!$B$9:$AK$108,$B33,1))</f>
        <v/>
      </c>
      <c r="L33" s="332" t="str">
        <f>IF(INDEX(中男申込!$B$9:$AK$108,$B33,1)="","",INDEX(中男申込!$B$9:$AK$108,$B33,1))</f>
        <v/>
      </c>
      <c r="M33" s="147" t="str">
        <f>IF(INDEX(中女申込!$B$9:$AK$108,$B33,29)="","",INDEX(中女申込!$B$9:$AK$108,$B33,29))</f>
        <v/>
      </c>
      <c r="N33" s="122"/>
      <c r="P33" s="172"/>
      <c r="Q33">
        <v>5</v>
      </c>
      <c r="R33" s="149" t="str">
        <f>IF(リレー中女申込!D29="","",リレー中女申込!D29)</f>
        <v/>
      </c>
      <c r="S33" s="149" t="str">
        <f>リレー中女申込!E29</f>
        <v/>
      </c>
      <c r="T33" s="149" t="str">
        <f>リレー中女申込!F29</f>
        <v/>
      </c>
      <c r="U33" s="326"/>
      <c r="W33">
        <v>5</v>
      </c>
      <c r="X33" s="149" t="str">
        <f>IF(リレー中女申込!I29="","",リレー中女申込!I29)</f>
        <v/>
      </c>
      <c r="Y33" s="149" t="str">
        <f>リレー中女申込!J29</f>
        <v/>
      </c>
      <c r="Z33" s="149" t="str">
        <f>リレー中女申込!K29</f>
        <v/>
      </c>
      <c r="AA33" s="326"/>
      <c r="AB33" s="173"/>
      <c r="AF33" s="121"/>
      <c r="AG33" s="321"/>
      <c r="AH33" s="127"/>
    </row>
    <row r="34" spans="2:36" ht="15" customHeight="1">
      <c r="B34" s="135">
        <f t="shared" si="0"/>
        <v>19</v>
      </c>
      <c r="C34" s="142" t="str">
        <f>IF(INDEX(中女申込!$B$9:$AK$108,$B34,1)="","",INDEX(中女申込!$B$9:$AK$108,$B34,1))</f>
        <v/>
      </c>
      <c r="D34" s="143" t="str">
        <f>IF(INDEX(中女申込!$B$9:$AK$108,$B34,2)="","",INDEX(中女申込!$B$9:$AK$108,$B34,2))</f>
        <v/>
      </c>
      <c r="E34" s="144" t="str">
        <f>IF(INDEX(中女申込!$B$9:$AK$108,$B34,3)="","",INDEX(中女申込!$B$9:$AK$108,$B34,3))</f>
        <v/>
      </c>
      <c r="F34" s="145" t="str">
        <f>IF(INDEX(中女申込!$B$9:$AK$108,$B34,4)="","",INDEX(中女申込!$B$9:$AK$108,$B34,4))</f>
        <v/>
      </c>
      <c r="G34" s="146" t="str">
        <f>IF(INDEX(中女申込!$B$9:$AK$108,$B34,32)="","",INDEX(中女申込!$B$9:$AK$108,$B34,32))</f>
        <v/>
      </c>
      <c r="H34" s="331" t="str">
        <f>IF(INDEX(中女申込!$B$9:$AK$108,$B34,6)="","",INDEX(中女申込!$B$9:$AK$108,$B34,6))</f>
        <v/>
      </c>
      <c r="I34" s="331" t="str">
        <f>IF(INDEX(中男申込!$B$9:$AK$108,$B34,1)="","",INDEX(中男申込!$B$9:$AK$108,$B34,1))</f>
        <v/>
      </c>
      <c r="J34" s="331" t="str">
        <f>IF(INDEX(中男申込!$B$9:$AK$108,$B34,1)="","",INDEX(中男申込!$B$9:$AK$108,$B34,1))</f>
        <v/>
      </c>
      <c r="K34" s="331" t="str">
        <f>IF(INDEX(中男申込!$B$9:$AK$108,$B34,1)="","",INDEX(中男申込!$B$9:$AK$108,$B34,1))</f>
        <v/>
      </c>
      <c r="L34" s="332" t="str">
        <f>IF(INDEX(中男申込!$B$9:$AK$108,$B34,1)="","",INDEX(中男申込!$B$9:$AK$108,$B34,1))</f>
        <v/>
      </c>
      <c r="M34" s="147" t="str">
        <f>IF(INDEX(中女申込!$B$9:$AK$108,$B34,29)="","",INDEX(中女申込!$B$9:$AK$108,$B34,29))</f>
        <v/>
      </c>
      <c r="N34" s="122"/>
      <c r="P34" s="172"/>
      <c r="Q34">
        <v>6</v>
      </c>
      <c r="R34" s="149" t="str">
        <f>IF(リレー中女申込!D30="","",リレー中女申込!D30)</f>
        <v/>
      </c>
      <c r="S34" s="149" t="str">
        <f>リレー中女申込!E30</f>
        <v/>
      </c>
      <c r="T34" s="149" t="str">
        <f>リレー中女申込!F30</f>
        <v/>
      </c>
      <c r="U34" s="327"/>
      <c r="W34">
        <v>6</v>
      </c>
      <c r="X34" s="149" t="str">
        <f>IF(リレー中女申込!I30="","",リレー中女申込!I30)</f>
        <v/>
      </c>
      <c r="Y34" s="149" t="str">
        <f>リレー中女申込!J30</f>
        <v/>
      </c>
      <c r="Z34" s="149" t="str">
        <f>リレー中女申込!K30</f>
        <v/>
      </c>
      <c r="AA34" s="327"/>
      <c r="AB34" s="173"/>
      <c r="AF34" s="121"/>
      <c r="AG34" s="321"/>
      <c r="AH34" s="127"/>
    </row>
    <row r="35" spans="2:36" ht="15" customHeight="1">
      <c r="B35" s="135">
        <f t="shared" si="0"/>
        <v>20</v>
      </c>
      <c r="C35" s="151" t="str">
        <f>IF(INDEX(中女申込!$B$9:$AK$108,$B35,1)="","",INDEX(中女申込!$B$9:$AK$108,$B35,1))</f>
        <v/>
      </c>
      <c r="D35" s="152" t="str">
        <f>IF(INDEX(中女申込!$B$9:$AK$108,$B35,2)="","",INDEX(中女申込!$B$9:$AK$108,$B35,2))</f>
        <v/>
      </c>
      <c r="E35" s="153" t="str">
        <f>IF(INDEX(中女申込!$B$9:$AK$108,$B35,3)="","",INDEX(中女申込!$B$9:$AK$108,$B35,3))</f>
        <v/>
      </c>
      <c r="F35" s="154" t="str">
        <f>IF(INDEX(中女申込!$B$9:$AK$108,$B35,4)="","",INDEX(中女申込!$B$9:$AK$108,$B35,4))</f>
        <v/>
      </c>
      <c r="G35" s="155" t="str">
        <f>IF(INDEX(中女申込!$B$9:$AK$108,$B35,32)="","",INDEX(中女申込!$B$9:$AK$108,$B35,32))</f>
        <v/>
      </c>
      <c r="H35" s="337" t="str">
        <f>IF(INDEX(中女申込!$B$9:$AK$108,$B35,6)="","",INDEX(中女申込!$B$9:$AK$108,$B35,6))</f>
        <v/>
      </c>
      <c r="I35" s="337" t="str">
        <f>IF(INDEX(中男申込!$B$9:$AK$108,$B35,1)="","",INDEX(中男申込!$B$9:$AK$108,$B35,1))</f>
        <v/>
      </c>
      <c r="J35" s="337" t="str">
        <f>IF(INDEX(中男申込!$B$9:$AK$108,$B35,1)="","",INDEX(中男申込!$B$9:$AK$108,$B35,1))</f>
        <v/>
      </c>
      <c r="K35" s="337" t="str">
        <f>IF(INDEX(中男申込!$B$9:$AK$108,$B35,1)="","",INDEX(中男申込!$B$9:$AK$108,$B35,1))</f>
        <v/>
      </c>
      <c r="L35" s="338" t="str">
        <f>IF(INDEX(中男申込!$B$9:$AK$108,$B35,1)="","",INDEX(中男申込!$B$9:$AK$108,$B35,1))</f>
        <v/>
      </c>
      <c r="M35" s="156" t="str">
        <f>IF(INDEX(中女申込!$B$9:$AK$108,$B35,29)="","",INDEX(中女申込!$B$9:$AK$108,$B35,29))</f>
        <v/>
      </c>
      <c r="N35" s="122"/>
      <c r="P35" s="172"/>
      <c r="AB35" s="173"/>
      <c r="AF35" s="121"/>
      <c r="AG35" s="321"/>
      <c r="AH35" s="127"/>
    </row>
    <row r="36" spans="2:36" ht="15" customHeight="1">
      <c r="B36" s="135">
        <f t="shared" si="0"/>
        <v>21</v>
      </c>
      <c r="C36" s="136" t="str">
        <f>IF(INDEX(中女申込!$B$9:$AK$108,$B36,1)="","",INDEX(中女申込!$B$9:$AK$108,$B36,1))</f>
        <v/>
      </c>
      <c r="D36" s="137" t="str">
        <f>IF(INDEX(中女申込!$B$9:$AK$108,$B36,2)="","",INDEX(中女申込!$B$9:$AK$108,$B36,2))</f>
        <v/>
      </c>
      <c r="E36" s="138" t="str">
        <f>IF(INDEX(中女申込!$B$9:$AK$108,$B36,3)="","",INDEX(中女申込!$B$9:$AK$108,$B36,3))</f>
        <v/>
      </c>
      <c r="F36" s="139" t="str">
        <f>IF(INDEX(中女申込!$B$9:$AK$108,$B36,4)="","",INDEX(中女申込!$B$9:$AK$108,$B36,4))</f>
        <v/>
      </c>
      <c r="G36" s="140" t="str">
        <f>IF(INDEX(中女申込!$B$9:$AK$108,$B36,32)="","",INDEX(中女申込!$B$9:$AK$108,$B36,32))</f>
        <v/>
      </c>
      <c r="H36" s="339" t="str">
        <f>IF(INDEX(中女申込!$B$9:$AK$108,$B36,6)="","",INDEX(中女申込!$B$9:$AK$108,$B36,6))</f>
        <v/>
      </c>
      <c r="I36" s="339" t="str">
        <f>IF(INDEX(中男申込!$B$9:$AK$108,$B36,1)="","",INDEX(中男申込!$B$9:$AK$108,$B36,1))</f>
        <v/>
      </c>
      <c r="J36" s="339" t="str">
        <f>IF(INDEX(中男申込!$B$9:$AK$108,$B36,1)="","",INDEX(中男申込!$B$9:$AK$108,$B36,1))</f>
        <v/>
      </c>
      <c r="K36" s="339" t="str">
        <f>IF(INDEX(中男申込!$B$9:$AK$108,$B36,1)="","",INDEX(中男申込!$B$9:$AK$108,$B36,1))</f>
        <v/>
      </c>
      <c r="L36" s="340" t="str">
        <f>IF(INDEX(中男申込!$B$9:$AK$108,$B36,1)="","",INDEX(中男申込!$B$9:$AK$108,$B36,1))</f>
        <v/>
      </c>
      <c r="M36" s="157" t="str">
        <f>IF(INDEX(中女申込!$B$9:$AK$108,$B36,29)="","",INDEX(中女申込!$B$9:$AK$108,$B36,29))</f>
        <v/>
      </c>
      <c r="N36" s="122"/>
      <c r="P36" s="172"/>
      <c r="Q36" t="s">
        <v>145</v>
      </c>
      <c r="U36">
        <v>5</v>
      </c>
      <c r="W36" t="s">
        <v>145</v>
      </c>
      <c r="AA36">
        <v>6</v>
      </c>
      <c r="AB36" s="173"/>
    </row>
    <row r="37" spans="2:36" ht="15" customHeight="1">
      <c r="B37" s="135">
        <f t="shared" si="0"/>
        <v>22</v>
      </c>
      <c r="C37" s="142" t="str">
        <f>IF(INDEX(中女申込!$B$9:$AK$108,$B37,1)="","",INDEX(中女申込!$B$9:$AK$108,$B37,1))</f>
        <v/>
      </c>
      <c r="D37" s="143" t="str">
        <f>IF(INDEX(中女申込!$B$9:$AK$108,$B37,2)="","",INDEX(中女申込!$B$9:$AK$108,$B37,2))</f>
        <v/>
      </c>
      <c r="E37" s="144" t="str">
        <f>IF(INDEX(中女申込!$B$9:$AK$108,$B37,3)="","",INDEX(中女申込!$B$9:$AK$108,$B37,3))</f>
        <v/>
      </c>
      <c r="F37" s="145" t="str">
        <f>IF(INDEX(中女申込!$B$9:$AK$108,$B37,4)="","",INDEX(中女申込!$B$9:$AK$108,$B37,4))</f>
        <v/>
      </c>
      <c r="G37" s="146" t="str">
        <f>IF(INDEX(中女申込!$B$9:$AK$108,$B37,32)="","",INDEX(中女申込!$B$9:$AK$108,$B37,32))</f>
        <v/>
      </c>
      <c r="H37" s="331" t="str">
        <f>IF(INDEX(中女申込!$B$9:$AK$108,$B37,6)="","",INDEX(中女申込!$B$9:$AK$108,$B37,6))</f>
        <v/>
      </c>
      <c r="I37" s="331" t="str">
        <f>IF(INDEX(中男申込!$B$9:$AK$108,$B37,1)="","",INDEX(中男申込!$B$9:$AK$108,$B37,1))</f>
        <v/>
      </c>
      <c r="J37" s="331" t="str">
        <f>IF(INDEX(中男申込!$B$9:$AK$108,$B37,1)="","",INDEX(中男申込!$B$9:$AK$108,$B37,1))</f>
        <v/>
      </c>
      <c r="K37" s="331" t="str">
        <f>IF(INDEX(中男申込!$B$9:$AK$108,$B37,1)="","",INDEX(中男申込!$B$9:$AK$108,$B37,1))</f>
        <v/>
      </c>
      <c r="L37" s="332" t="str">
        <f>IF(INDEX(中男申込!$B$9:$AK$108,$B37,1)="","",INDEX(中男申込!$B$9:$AK$108,$B37,1))</f>
        <v/>
      </c>
      <c r="M37" s="147" t="str">
        <f>IF(INDEX(中女申込!$B$9:$AK$108,$B37,29)="","",INDEX(中女申込!$B$9:$AK$108,$B37,29))</f>
        <v/>
      </c>
      <c r="N37" s="122"/>
      <c r="P37" s="172"/>
      <c r="R37" s="148" t="s">
        <v>134</v>
      </c>
      <c r="S37" s="322" t="str">
        <f>リレー中女申込!E34</f>
        <v/>
      </c>
      <c r="T37" s="323"/>
      <c r="U37" s="324"/>
      <c r="X37" s="148" t="s">
        <v>134</v>
      </c>
      <c r="Y37" s="322" t="str">
        <f>リレー中女申込!J34</f>
        <v/>
      </c>
      <c r="Z37" s="323"/>
      <c r="AA37" s="324"/>
      <c r="AB37" s="173"/>
      <c r="AJ37" s="22">
        <f>IF(S37="",0,1)</f>
        <v>0</v>
      </c>
    </row>
    <row r="38" spans="2:36" ht="15" customHeight="1">
      <c r="B38" s="135">
        <f t="shared" si="0"/>
        <v>23</v>
      </c>
      <c r="C38" s="142" t="str">
        <f>IF(INDEX(中女申込!$B$9:$AK$108,$B38,1)="","",INDEX(中女申込!$B$9:$AK$108,$B38,1))</f>
        <v/>
      </c>
      <c r="D38" s="143" t="str">
        <f>IF(INDEX(中女申込!$B$9:$AK$108,$B38,2)="","",INDEX(中女申込!$B$9:$AK$108,$B38,2))</f>
        <v/>
      </c>
      <c r="E38" s="144" t="str">
        <f>IF(INDEX(中女申込!$B$9:$AK$108,$B38,3)="","",INDEX(中女申込!$B$9:$AK$108,$B38,3))</f>
        <v/>
      </c>
      <c r="F38" s="145" t="str">
        <f>IF(INDEX(中女申込!$B$9:$AK$108,$B38,4)="","",INDEX(中女申込!$B$9:$AK$108,$B38,4))</f>
        <v/>
      </c>
      <c r="G38" s="146" t="str">
        <f>IF(INDEX(中女申込!$B$9:$AK$108,$B38,32)="","",INDEX(中女申込!$B$9:$AK$108,$B38,32))</f>
        <v/>
      </c>
      <c r="H38" s="331" t="str">
        <f>IF(INDEX(中女申込!$B$9:$AK$108,$B38,6)="","",INDEX(中女申込!$B$9:$AK$108,$B38,6))</f>
        <v/>
      </c>
      <c r="I38" s="331" t="str">
        <f>IF(INDEX(中男申込!$B$9:$AK$108,$B38,1)="","",INDEX(中男申込!$B$9:$AK$108,$B38,1))</f>
        <v/>
      </c>
      <c r="J38" s="331" t="str">
        <f>IF(INDEX(中男申込!$B$9:$AK$108,$B38,1)="","",INDEX(中男申込!$B$9:$AK$108,$B38,1))</f>
        <v/>
      </c>
      <c r="K38" s="331" t="str">
        <f>IF(INDEX(中男申込!$B$9:$AK$108,$B38,1)="","",INDEX(中男申込!$B$9:$AK$108,$B38,1))</f>
        <v/>
      </c>
      <c r="L38" s="332" t="str">
        <f>IF(INDEX(中男申込!$B$9:$AK$108,$B38,1)="","",INDEX(中男申込!$B$9:$AK$108,$B38,1))</f>
        <v/>
      </c>
      <c r="M38" s="147" t="str">
        <f>IF(INDEX(中女申込!$B$9:$AK$108,$B38,29)="","",INDEX(中女申込!$B$9:$AK$108,$B38,29))</f>
        <v/>
      </c>
      <c r="N38" s="122"/>
      <c r="P38" s="172"/>
      <c r="R38" s="265" t="s">
        <v>383</v>
      </c>
      <c r="S38" s="149" t="s">
        <v>95</v>
      </c>
      <c r="T38" s="149" t="s">
        <v>29</v>
      </c>
      <c r="U38" s="149" t="s">
        <v>37</v>
      </c>
      <c r="V38" s="121"/>
      <c r="W38" s="121"/>
      <c r="X38" s="265" t="s">
        <v>383</v>
      </c>
      <c r="Y38" s="149" t="s">
        <v>95</v>
      </c>
      <c r="Z38" s="149" t="s">
        <v>29</v>
      </c>
      <c r="AA38" s="149" t="s">
        <v>37</v>
      </c>
      <c r="AB38" s="173"/>
    </row>
    <row r="39" spans="2:36" ht="15" customHeight="1">
      <c r="B39" s="135">
        <f t="shared" si="0"/>
        <v>24</v>
      </c>
      <c r="C39" s="142" t="str">
        <f>IF(INDEX(中女申込!$B$9:$AK$108,$B39,1)="","",INDEX(中女申込!$B$9:$AK$108,$B39,1))</f>
        <v/>
      </c>
      <c r="D39" s="143" t="str">
        <f>IF(INDEX(中女申込!$B$9:$AK$108,$B39,2)="","",INDEX(中女申込!$B$9:$AK$108,$B39,2))</f>
        <v/>
      </c>
      <c r="E39" s="144" t="str">
        <f>IF(INDEX(中女申込!$B$9:$AK$108,$B39,3)="","",INDEX(中女申込!$B$9:$AK$108,$B39,3))</f>
        <v/>
      </c>
      <c r="F39" s="145" t="str">
        <f>IF(INDEX(中女申込!$B$9:$AK$108,$B39,4)="","",INDEX(中女申込!$B$9:$AK$108,$B39,4))</f>
        <v/>
      </c>
      <c r="G39" s="146" t="str">
        <f>IF(INDEX(中女申込!$B$9:$AK$108,$B39,32)="","",INDEX(中女申込!$B$9:$AK$108,$B39,32))</f>
        <v/>
      </c>
      <c r="H39" s="331" t="str">
        <f>IF(INDEX(中女申込!$B$9:$AK$108,$B39,6)="","",INDEX(中女申込!$B$9:$AK$108,$B39,6))</f>
        <v/>
      </c>
      <c r="I39" s="331" t="str">
        <f>IF(INDEX(中男申込!$B$9:$AK$108,$B39,1)="","",INDEX(中男申込!$B$9:$AK$108,$B39,1))</f>
        <v/>
      </c>
      <c r="J39" s="331" t="str">
        <f>IF(INDEX(中男申込!$B$9:$AK$108,$B39,1)="","",INDEX(中男申込!$B$9:$AK$108,$B39,1))</f>
        <v/>
      </c>
      <c r="K39" s="331" t="str">
        <f>IF(INDEX(中男申込!$B$9:$AK$108,$B39,1)="","",INDEX(中男申込!$B$9:$AK$108,$B39,1))</f>
        <v/>
      </c>
      <c r="L39" s="332" t="str">
        <f>IF(INDEX(中男申込!$B$9:$AK$108,$B39,1)="","",INDEX(中男申込!$B$9:$AK$108,$B39,1))</f>
        <v/>
      </c>
      <c r="M39" s="147" t="str">
        <f>IF(INDEX(中女申込!$B$9:$AK$108,$B39,29)="","",INDEX(中女申込!$B$9:$AK$108,$B39,29))</f>
        <v/>
      </c>
      <c r="N39" s="122"/>
      <c r="P39" s="172"/>
      <c r="Q39">
        <v>1</v>
      </c>
      <c r="R39" s="149" t="str">
        <f>IF(リレー中女申込!D36="","",リレー中女申込!D36)</f>
        <v/>
      </c>
      <c r="S39" s="149" t="str">
        <f>リレー中女申込!E36</f>
        <v/>
      </c>
      <c r="T39" s="149" t="str">
        <f>リレー中女申込!F36</f>
        <v/>
      </c>
      <c r="U39" s="325" t="str">
        <f>IF(リレー中女申込!D33="","",リレー中女申込!D33)</f>
        <v/>
      </c>
      <c r="W39">
        <v>1</v>
      </c>
      <c r="X39" s="149" t="str">
        <f>IF(リレー中女申込!I36="","",リレー中女申込!I36)</f>
        <v/>
      </c>
      <c r="Y39" s="149" t="str">
        <f>リレー中女申込!J36</f>
        <v/>
      </c>
      <c r="Z39" s="149" t="str">
        <f>リレー中女申込!K36</f>
        <v/>
      </c>
      <c r="AA39" s="325" t="str">
        <f>IF(リレー中女申込!I33="","",リレー中女申込!I33)</f>
        <v/>
      </c>
      <c r="AB39" s="173"/>
      <c r="AE39" s="320"/>
      <c r="AF39" s="320"/>
      <c r="AG39" s="320"/>
      <c r="AJ39" s="22">
        <f>IF(Y37="",0,1)</f>
        <v>0</v>
      </c>
    </row>
    <row r="40" spans="2:36" ht="15" customHeight="1">
      <c r="B40" s="135">
        <f t="shared" si="0"/>
        <v>25</v>
      </c>
      <c r="C40" s="142" t="str">
        <f>IF(INDEX(中女申込!$B$9:$AK$108,$B40,1)="","",INDEX(中女申込!$B$9:$AK$108,$B40,1))</f>
        <v/>
      </c>
      <c r="D40" s="143" t="str">
        <f>IF(INDEX(中女申込!$B$9:$AK$108,$B40,2)="","",INDEX(中女申込!$B$9:$AK$108,$B40,2))</f>
        <v/>
      </c>
      <c r="E40" s="144" t="str">
        <f>IF(INDEX(中女申込!$B$9:$AK$108,$B40,3)="","",INDEX(中女申込!$B$9:$AK$108,$B40,3))</f>
        <v/>
      </c>
      <c r="F40" s="145" t="str">
        <f>IF(INDEX(中女申込!$B$9:$AK$108,$B40,4)="","",INDEX(中女申込!$B$9:$AK$108,$B40,4))</f>
        <v/>
      </c>
      <c r="G40" s="146" t="str">
        <f>IF(INDEX(中女申込!$B$9:$AK$108,$B40,32)="","",INDEX(中女申込!$B$9:$AK$108,$B40,32))</f>
        <v/>
      </c>
      <c r="H40" s="331" t="str">
        <f>IF(INDEX(中女申込!$B$9:$AK$108,$B40,6)="","",INDEX(中女申込!$B$9:$AK$108,$B40,6))</f>
        <v/>
      </c>
      <c r="I40" s="331" t="str">
        <f>IF(INDEX(中男申込!$B$9:$AK$108,$B40,1)="","",INDEX(中男申込!$B$9:$AK$108,$B40,1))</f>
        <v/>
      </c>
      <c r="J40" s="331" t="str">
        <f>IF(INDEX(中男申込!$B$9:$AK$108,$B40,1)="","",INDEX(中男申込!$B$9:$AK$108,$B40,1))</f>
        <v/>
      </c>
      <c r="K40" s="331" t="str">
        <f>IF(INDEX(中男申込!$B$9:$AK$108,$B40,1)="","",INDEX(中男申込!$B$9:$AK$108,$B40,1))</f>
        <v/>
      </c>
      <c r="L40" s="332" t="str">
        <f>IF(INDEX(中男申込!$B$9:$AK$108,$B40,1)="","",INDEX(中男申込!$B$9:$AK$108,$B40,1))</f>
        <v/>
      </c>
      <c r="M40" s="147" t="str">
        <f>IF(INDEX(中女申込!$B$9:$AK$108,$B40,29)="","",INDEX(中女申込!$B$9:$AK$108,$B40,29))</f>
        <v/>
      </c>
      <c r="N40" s="122"/>
      <c r="P40" s="172"/>
      <c r="Q40">
        <v>2</v>
      </c>
      <c r="R40" s="149" t="str">
        <f>IF(リレー中女申込!D37="","",リレー中女申込!D37)</f>
        <v/>
      </c>
      <c r="S40" s="149" t="str">
        <f>リレー中女申込!E37</f>
        <v/>
      </c>
      <c r="T40" s="149" t="str">
        <f>リレー中女申込!F37</f>
        <v/>
      </c>
      <c r="U40" s="326"/>
      <c r="W40">
        <v>2</v>
      </c>
      <c r="X40" s="149" t="str">
        <f>IF(リレー中女申込!I37="","",リレー中女申込!I37)</f>
        <v/>
      </c>
      <c r="Y40" s="149" t="str">
        <f>リレー中女申込!J37</f>
        <v/>
      </c>
      <c r="Z40" s="149" t="str">
        <f>リレー中女申込!K37</f>
        <v/>
      </c>
      <c r="AA40" s="326"/>
      <c r="AB40" s="173"/>
      <c r="AC40" s="121"/>
      <c r="AD40" s="150"/>
      <c r="AE40" s="121"/>
      <c r="AF40" s="121"/>
      <c r="AG40" s="121"/>
      <c r="AH40" s="121"/>
    </row>
    <row r="41" spans="2:36" ht="15" customHeight="1">
      <c r="B41" s="135">
        <f t="shared" si="0"/>
        <v>26</v>
      </c>
      <c r="C41" s="142" t="str">
        <f>IF(INDEX(中女申込!$B$9:$AK$108,$B41,1)="","",INDEX(中女申込!$B$9:$AK$108,$B41,1))</f>
        <v/>
      </c>
      <c r="D41" s="143" t="str">
        <f>IF(INDEX(中女申込!$B$9:$AK$108,$B41,2)="","",INDEX(中女申込!$B$9:$AK$108,$B41,2))</f>
        <v/>
      </c>
      <c r="E41" s="144" t="str">
        <f>IF(INDEX(中女申込!$B$9:$AK$108,$B41,3)="","",INDEX(中女申込!$B$9:$AK$108,$B41,3))</f>
        <v/>
      </c>
      <c r="F41" s="145" t="str">
        <f>IF(INDEX(中女申込!$B$9:$AK$108,$B41,4)="","",INDEX(中女申込!$B$9:$AK$108,$B41,4))</f>
        <v/>
      </c>
      <c r="G41" s="146" t="str">
        <f>IF(INDEX(中女申込!$B$9:$AK$108,$B41,32)="","",INDEX(中女申込!$B$9:$AK$108,$B41,32))</f>
        <v/>
      </c>
      <c r="H41" s="331" t="str">
        <f>IF(INDEX(中女申込!$B$9:$AK$108,$B41,6)="","",INDEX(中女申込!$B$9:$AK$108,$B41,6))</f>
        <v/>
      </c>
      <c r="I41" s="331" t="str">
        <f>IF(INDEX(中男申込!$B$9:$AK$108,$B41,1)="","",INDEX(中男申込!$B$9:$AK$108,$B41,1))</f>
        <v/>
      </c>
      <c r="J41" s="331" t="str">
        <f>IF(INDEX(中男申込!$B$9:$AK$108,$B41,1)="","",INDEX(中男申込!$B$9:$AK$108,$B41,1))</f>
        <v/>
      </c>
      <c r="K41" s="331" t="str">
        <f>IF(INDEX(中男申込!$B$9:$AK$108,$B41,1)="","",INDEX(中男申込!$B$9:$AK$108,$B41,1))</f>
        <v/>
      </c>
      <c r="L41" s="332" t="str">
        <f>IF(INDEX(中男申込!$B$9:$AK$108,$B41,1)="","",INDEX(中男申込!$B$9:$AK$108,$B41,1))</f>
        <v/>
      </c>
      <c r="M41" s="147" t="str">
        <f>IF(INDEX(中女申込!$B$9:$AK$108,$B41,29)="","",INDEX(中女申込!$B$9:$AK$108,$B41,29))</f>
        <v/>
      </c>
      <c r="N41" s="122"/>
      <c r="P41" s="172"/>
      <c r="Q41">
        <v>3</v>
      </c>
      <c r="R41" s="149" t="str">
        <f>IF(リレー中女申込!D38="","",リレー中女申込!D38)</f>
        <v/>
      </c>
      <c r="S41" s="149" t="str">
        <f>リレー中女申込!E38</f>
        <v/>
      </c>
      <c r="T41" s="149" t="str">
        <f>リレー中女申込!F38</f>
        <v/>
      </c>
      <c r="U41" s="326"/>
      <c r="W41">
        <v>3</v>
      </c>
      <c r="X41" s="149" t="str">
        <f>IF(リレー中女申込!I38="","",リレー中女申込!I38)</f>
        <v/>
      </c>
      <c r="Y41" s="149" t="str">
        <f>リレー中女申込!J38</f>
        <v/>
      </c>
      <c r="Z41" s="149" t="str">
        <f>リレー中女申込!K38</f>
        <v/>
      </c>
      <c r="AA41" s="326"/>
      <c r="AB41" s="173"/>
      <c r="AF41" s="121"/>
      <c r="AG41" s="321"/>
      <c r="AH41" s="127"/>
      <c r="AJ41" s="22">
        <f>IF(AE37="",0,1)</f>
        <v>0</v>
      </c>
    </row>
    <row r="42" spans="2:36" ht="15" customHeight="1">
      <c r="B42" s="135">
        <f t="shared" si="0"/>
        <v>27</v>
      </c>
      <c r="C42" s="142" t="str">
        <f>IF(INDEX(中女申込!$B$9:$AK$108,$B42,1)="","",INDEX(中女申込!$B$9:$AK$108,$B42,1))</f>
        <v/>
      </c>
      <c r="D42" s="143" t="str">
        <f>IF(INDEX(中女申込!$B$9:$AK$108,$B42,2)="","",INDEX(中女申込!$B$9:$AK$108,$B42,2))</f>
        <v/>
      </c>
      <c r="E42" s="144" t="str">
        <f>IF(INDEX(中女申込!$B$9:$AK$108,$B42,3)="","",INDEX(中女申込!$B$9:$AK$108,$B42,3))</f>
        <v/>
      </c>
      <c r="F42" s="145" t="str">
        <f>IF(INDEX(中女申込!$B$9:$AK$108,$B42,4)="","",INDEX(中女申込!$B$9:$AK$108,$B42,4))</f>
        <v/>
      </c>
      <c r="G42" s="146" t="str">
        <f>IF(INDEX(中女申込!$B$9:$AK$108,$B42,32)="","",INDEX(中女申込!$B$9:$AK$108,$B42,32))</f>
        <v/>
      </c>
      <c r="H42" s="331" t="str">
        <f>IF(INDEX(中女申込!$B$9:$AK$108,$B42,6)="","",INDEX(中女申込!$B$9:$AK$108,$B42,6))</f>
        <v/>
      </c>
      <c r="I42" s="331" t="str">
        <f>IF(INDEX(中男申込!$B$9:$AK$108,$B42,1)="","",INDEX(中男申込!$B$9:$AK$108,$B42,1))</f>
        <v/>
      </c>
      <c r="J42" s="331" t="str">
        <f>IF(INDEX(中男申込!$B$9:$AK$108,$B42,1)="","",INDEX(中男申込!$B$9:$AK$108,$B42,1))</f>
        <v/>
      </c>
      <c r="K42" s="331" t="str">
        <f>IF(INDEX(中男申込!$B$9:$AK$108,$B42,1)="","",INDEX(中男申込!$B$9:$AK$108,$B42,1))</f>
        <v/>
      </c>
      <c r="L42" s="332" t="str">
        <f>IF(INDEX(中男申込!$B$9:$AK$108,$B42,1)="","",INDEX(中男申込!$B$9:$AK$108,$B42,1))</f>
        <v/>
      </c>
      <c r="M42" s="147" t="str">
        <f>IF(INDEX(中女申込!$B$9:$AK$108,$B42,29)="","",INDEX(中女申込!$B$9:$AK$108,$B42,29))</f>
        <v/>
      </c>
      <c r="N42" s="122"/>
      <c r="P42" s="172"/>
      <c r="Q42">
        <v>4</v>
      </c>
      <c r="R42" s="149" t="str">
        <f>IF(リレー中女申込!D39="","",リレー中女申込!D39)</f>
        <v/>
      </c>
      <c r="S42" s="149" t="str">
        <f>リレー中女申込!E39</f>
        <v/>
      </c>
      <c r="T42" s="149" t="str">
        <f>リレー中女申込!F39</f>
        <v/>
      </c>
      <c r="U42" s="326"/>
      <c r="W42">
        <v>4</v>
      </c>
      <c r="X42" s="149" t="str">
        <f>IF(リレー中女申込!I39="","",リレー中女申込!I39)</f>
        <v/>
      </c>
      <c r="Y42" s="149" t="str">
        <f>リレー中女申込!J39</f>
        <v/>
      </c>
      <c r="Z42" s="149" t="str">
        <f>リレー中女申込!K39</f>
        <v/>
      </c>
      <c r="AA42" s="326"/>
      <c r="AB42" s="173"/>
      <c r="AF42" s="121"/>
      <c r="AG42" s="321"/>
      <c r="AH42" s="127"/>
    </row>
    <row r="43" spans="2:36" ht="15" customHeight="1">
      <c r="B43" s="135">
        <f t="shared" si="0"/>
        <v>28</v>
      </c>
      <c r="C43" s="142" t="str">
        <f>IF(INDEX(中女申込!$B$9:$AK$108,$B43,1)="","",INDEX(中女申込!$B$9:$AK$108,$B43,1))</f>
        <v/>
      </c>
      <c r="D43" s="143" t="str">
        <f>IF(INDEX(中女申込!$B$9:$AK$108,$B43,2)="","",INDEX(中女申込!$B$9:$AK$108,$B43,2))</f>
        <v/>
      </c>
      <c r="E43" s="144" t="str">
        <f>IF(INDEX(中女申込!$B$9:$AK$108,$B43,3)="","",INDEX(中女申込!$B$9:$AK$108,$B43,3))</f>
        <v/>
      </c>
      <c r="F43" s="145" t="str">
        <f>IF(INDEX(中女申込!$B$9:$AK$108,$B43,4)="","",INDEX(中女申込!$B$9:$AK$108,$B43,4))</f>
        <v/>
      </c>
      <c r="G43" s="146" t="str">
        <f>IF(INDEX(中女申込!$B$9:$AK$108,$B43,32)="","",INDEX(中女申込!$B$9:$AK$108,$B43,32))</f>
        <v/>
      </c>
      <c r="H43" s="331" t="str">
        <f>IF(INDEX(中女申込!$B$9:$AK$108,$B43,6)="","",INDEX(中女申込!$B$9:$AK$108,$B43,6))</f>
        <v/>
      </c>
      <c r="I43" s="331" t="str">
        <f>IF(INDEX(中男申込!$B$9:$AK$108,$B43,1)="","",INDEX(中男申込!$B$9:$AK$108,$B43,1))</f>
        <v/>
      </c>
      <c r="J43" s="331" t="str">
        <f>IF(INDEX(中男申込!$B$9:$AK$108,$B43,1)="","",INDEX(中男申込!$B$9:$AK$108,$B43,1))</f>
        <v/>
      </c>
      <c r="K43" s="331" t="str">
        <f>IF(INDEX(中男申込!$B$9:$AK$108,$B43,1)="","",INDEX(中男申込!$B$9:$AK$108,$B43,1))</f>
        <v/>
      </c>
      <c r="L43" s="332" t="str">
        <f>IF(INDEX(中男申込!$B$9:$AK$108,$B43,1)="","",INDEX(中男申込!$B$9:$AK$108,$B43,1))</f>
        <v/>
      </c>
      <c r="M43" s="147" t="str">
        <f>IF(INDEX(中女申込!$B$9:$AK$108,$B43,29)="","",INDEX(中女申込!$B$9:$AK$108,$B43,29))</f>
        <v/>
      </c>
      <c r="N43" s="122"/>
      <c r="P43" s="172"/>
      <c r="Q43">
        <v>5</v>
      </c>
      <c r="R43" s="149" t="str">
        <f>IF(リレー中女申込!D40="","",リレー中女申込!D40)</f>
        <v/>
      </c>
      <c r="S43" s="149" t="str">
        <f>リレー中女申込!E40</f>
        <v/>
      </c>
      <c r="T43" s="149" t="str">
        <f>リレー中女申込!F40</f>
        <v/>
      </c>
      <c r="U43" s="326"/>
      <c r="W43">
        <v>5</v>
      </c>
      <c r="X43" s="149" t="str">
        <f>IF(リレー中女申込!I40="","",リレー中女申込!I40)</f>
        <v/>
      </c>
      <c r="Y43" s="149" t="str">
        <f>リレー中女申込!J40</f>
        <v/>
      </c>
      <c r="Z43" s="149" t="str">
        <f>リレー中女申込!K40</f>
        <v/>
      </c>
      <c r="AA43" s="326"/>
      <c r="AB43" s="173"/>
      <c r="AF43" s="121"/>
      <c r="AG43" s="321"/>
      <c r="AH43" s="127"/>
    </row>
    <row r="44" spans="2:36" ht="15" customHeight="1">
      <c r="B44" s="135">
        <f t="shared" si="0"/>
        <v>29</v>
      </c>
      <c r="C44" s="142" t="str">
        <f>IF(INDEX(中女申込!$B$9:$AK$108,$B44,1)="","",INDEX(中女申込!$B$9:$AK$108,$B44,1))</f>
        <v/>
      </c>
      <c r="D44" s="143" t="str">
        <f>IF(INDEX(中女申込!$B$9:$AK$108,$B44,2)="","",INDEX(中女申込!$B$9:$AK$108,$B44,2))</f>
        <v/>
      </c>
      <c r="E44" s="144" t="str">
        <f>IF(INDEX(中女申込!$B$9:$AK$108,$B44,3)="","",INDEX(中女申込!$B$9:$AK$108,$B44,3))</f>
        <v/>
      </c>
      <c r="F44" s="145" t="str">
        <f>IF(INDEX(中女申込!$B$9:$AK$108,$B44,4)="","",INDEX(中女申込!$B$9:$AK$108,$B44,4))</f>
        <v/>
      </c>
      <c r="G44" s="146" t="str">
        <f>IF(INDEX(中女申込!$B$9:$AK$108,$B44,32)="","",INDEX(中女申込!$B$9:$AK$108,$B44,32))</f>
        <v/>
      </c>
      <c r="H44" s="331" t="str">
        <f>IF(INDEX(中女申込!$B$9:$AK$108,$B44,6)="","",INDEX(中女申込!$B$9:$AK$108,$B44,6))</f>
        <v/>
      </c>
      <c r="I44" s="331" t="str">
        <f>IF(INDEX(中男申込!$B$9:$AK$108,$B44,1)="","",INDEX(中男申込!$B$9:$AK$108,$B44,1))</f>
        <v/>
      </c>
      <c r="J44" s="331" t="str">
        <f>IF(INDEX(中男申込!$B$9:$AK$108,$B44,1)="","",INDEX(中男申込!$B$9:$AK$108,$B44,1))</f>
        <v/>
      </c>
      <c r="K44" s="331" t="str">
        <f>IF(INDEX(中男申込!$B$9:$AK$108,$B44,1)="","",INDEX(中男申込!$B$9:$AK$108,$B44,1))</f>
        <v/>
      </c>
      <c r="L44" s="332" t="str">
        <f>IF(INDEX(中男申込!$B$9:$AK$108,$B44,1)="","",INDEX(中男申込!$B$9:$AK$108,$B44,1))</f>
        <v/>
      </c>
      <c r="M44" s="147" t="str">
        <f>IF(INDEX(中女申込!$B$9:$AK$108,$B44,29)="","",INDEX(中女申込!$B$9:$AK$108,$B44,29))</f>
        <v/>
      </c>
      <c r="N44" s="122"/>
      <c r="P44" s="172"/>
      <c r="Q44">
        <v>6</v>
      </c>
      <c r="R44" s="149" t="str">
        <f>IF(リレー中女申込!D41="","",リレー中女申込!D41)</f>
        <v/>
      </c>
      <c r="S44" s="149" t="str">
        <f>リレー中女申込!E41</f>
        <v/>
      </c>
      <c r="T44" s="149" t="str">
        <f>リレー中女申込!F41</f>
        <v/>
      </c>
      <c r="U44" s="327"/>
      <c r="W44">
        <v>6</v>
      </c>
      <c r="X44" s="149" t="str">
        <f>IF(リレー中女申込!I41="","",リレー中女申込!I41)</f>
        <v/>
      </c>
      <c r="Y44" s="149" t="str">
        <f>リレー中女申込!J41</f>
        <v/>
      </c>
      <c r="Z44" s="149" t="str">
        <f>リレー中女申込!K41</f>
        <v/>
      </c>
      <c r="AA44" s="327"/>
      <c r="AB44" s="173"/>
      <c r="AF44" s="121"/>
      <c r="AG44" s="321"/>
      <c r="AH44" s="127"/>
    </row>
    <row r="45" spans="2:36" ht="15" customHeight="1">
      <c r="B45" s="135">
        <f t="shared" si="0"/>
        <v>30</v>
      </c>
      <c r="C45" s="151" t="str">
        <f>IF(INDEX(中女申込!$B$9:$AK$108,$B45,1)="","",INDEX(中女申込!$B$9:$AK$108,$B45,1))</f>
        <v/>
      </c>
      <c r="D45" s="152" t="str">
        <f>IF(INDEX(中女申込!$B$9:$AK$108,$B45,2)="","",INDEX(中女申込!$B$9:$AK$108,$B45,2))</f>
        <v/>
      </c>
      <c r="E45" s="153" t="str">
        <f>IF(INDEX(中女申込!$B$9:$AK$108,$B45,3)="","",INDEX(中女申込!$B$9:$AK$108,$B45,3))</f>
        <v/>
      </c>
      <c r="F45" s="154" t="str">
        <f>IF(INDEX(中女申込!$B$9:$AK$108,$B45,4)="","",INDEX(中女申込!$B$9:$AK$108,$B45,4))</f>
        <v/>
      </c>
      <c r="G45" s="155" t="str">
        <f>IF(INDEX(中女申込!$B$9:$AK$108,$B45,32)="","",INDEX(中女申込!$B$9:$AK$108,$B45,32))</f>
        <v/>
      </c>
      <c r="H45" s="337" t="str">
        <f>IF(INDEX(中女申込!$B$9:$AK$108,$B45,6)="","",INDEX(中女申込!$B$9:$AK$108,$B45,6))</f>
        <v/>
      </c>
      <c r="I45" s="337" t="str">
        <f>IF(INDEX(中男申込!$B$9:$AK$108,$B45,1)="","",INDEX(中男申込!$B$9:$AK$108,$B45,1))</f>
        <v/>
      </c>
      <c r="J45" s="337" t="str">
        <f>IF(INDEX(中男申込!$B$9:$AK$108,$B45,1)="","",INDEX(中男申込!$B$9:$AK$108,$B45,1))</f>
        <v/>
      </c>
      <c r="K45" s="337" t="str">
        <f>IF(INDEX(中男申込!$B$9:$AK$108,$B45,1)="","",INDEX(中男申込!$B$9:$AK$108,$B45,1))</f>
        <v/>
      </c>
      <c r="L45" s="338" t="str">
        <f>IF(INDEX(中男申込!$B$9:$AK$108,$B45,1)="","",INDEX(中男申込!$B$9:$AK$108,$B45,1))</f>
        <v/>
      </c>
      <c r="M45" s="156" t="str">
        <f>IF(INDEX(中女申込!$B$9:$AK$108,$B45,29)="","",INDEX(中女申込!$B$9:$AK$108,$B45,29))</f>
        <v/>
      </c>
      <c r="N45" s="122"/>
      <c r="P45" s="172"/>
      <c r="AB45" s="173"/>
      <c r="AF45" s="121"/>
      <c r="AG45" s="321"/>
      <c r="AH45" s="127"/>
    </row>
    <row r="46" spans="2:36" ht="15" customHeight="1">
      <c r="B46" s="135">
        <f t="shared" si="0"/>
        <v>31</v>
      </c>
      <c r="C46" s="136" t="str">
        <f>IF(INDEX(中女申込!$B$9:$AK$108,$B46,1)="","",INDEX(中女申込!$B$9:$AK$108,$B46,1))</f>
        <v/>
      </c>
      <c r="D46" s="137" t="str">
        <f>IF(INDEX(中女申込!$B$9:$AK$108,$B46,2)="","",INDEX(中女申込!$B$9:$AK$108,$B46,2))</f>
        <v/>
      </c>
      <c r="E46" s="138" t="str">
        <f>IF(INDEX(中女申込!$B$9:$AK$108,$B46,3)="","",INDEX(中女申込!$B$9:$AK$108,$B46,3))</f>
        <v/>
      </c>
      <c r="F46" s="139" t="str">
        <f>IF(INDEX(中女申込!$B$9:$AK$108,$B46,4)="","",INDEX(中女申込!$B$9:$AK$108,$B46,4))</f>
        <v/>
      </c>
      <c r="G46" s="140" t="str">
        <f>IF(INDEX(中女申込!$B$9:$AK$108,$B46,32)="","",INDEX(中女申込!$B$9:$AK$108,$B46,32))</f>
        <v/>
      </c>
      <c r="H46" s="339" t="str">
        <f>IF(INDEX(中女申込!$B$9:$AK$108,$B46,6)="","",INDEX(中女申込!$B$9:$AK$108,$B46,6))</f>
        <v/>
      </c>
      <c r="I46" s="339" t="str">
        <f>IF(INDEX(中男申込!$B$9:$AK$108,$B46,1)="","",INDEX(中男申込!$B$9:$AK$108,$B46,1))</f>
        <v/>
      </c>
      <c r="J46" s="339" t="str">
        <f>IF(INDEX(中男申込!$B$9:$AK$108,$B46,1)="","",INDEX(中男申込!$B$9:$AK$108,$B46,1))</f>
        <v/>
      </c>
      <c r="K46" s="339" t="str">
        <f>IF(INDEX(中男申込!$B$9:$AK$108,$B46,1)="","",INDEX(中男申込!$B$9:$AK$108,$B46,1))</f>
        <v/>
      </c>
      <c r="L46" s="340" t="str">
        <f>IF(INDEX(中男申込!$B$9:$AK$108,$B46,1)="","",INDEX(中男申込!$B$9:$AK$108,$B46,1))</f>
        <v/>
      </c>
      <c r="M46" s="157" t="str">
        <f>IF(INDEX(中女申込!$B$9:$AK$108,$B46,29)="","",INDEX(中女申込!$B$9:$AK$108,$B46,29))</f>
        <v/>
      </c>
      <c r="N46" s="122"/>
      <c r="P46" s="172"/>
      <c r="Q46" t="s">
        <v>145</v>
      </c>
      <c r="U46">
        <v>7</v>
      </c>
      <c r="W46" t="s">
        <v>145</v>
      </c>
      <c r="AA46">
        <v>8</v>
      </c>
      <c r="AB46" s="173"/>
      <c r="AF46" s="121"/>
      <c r="AG46" s="321"/>
      <c r="AH46" s="127"/>
    </row>
    <row r="47" spans="2:36" ht="15" customHeight="1">
      <c r="B47" s="135">
        <f t="shared" si="0"/>
        <v>32</v>
      </c>
      <c r="C47" s="142" t="str">
        <f>IF(INDEX(中女申込!$B$9:$AK$108,$B47,1)="","",INDEX(中女申込!$B$9:$AK$108,$B47,1))</f>
        <v/>
      </c>
      <c r="D47" s="143" t="str">
        <f>IF(INDEX(中女申込!$B$9:$AK$108,$B47,2)="","",INDEX(中女申込!$B$9:$AK$108,$B47,2))</f>
        <v/>
      </c>
      <c r="E47" s="144" t="str">
        <f>IF(INDEX(中女申込!$B$9:$AK$108,$B47,3)="","",INDEX(中女申込!$B$9:$AK$108,$B47,3))</f>
        <v/>
      </c>
      <c r="F47" s="145" t="str">
        <f>IF(INDEX(中女申込!$B$9:$AK$108,$B47,4)="","",INDEX(中女申込!$B$9:$AK$108,$B47,4))</f>
        <v/>
      </c>
      <c r="G47" s="146" t="str">
        <f>IF(INDEX(中女申込!$B$9:$AK$108,$B47,32)="","",INDEX(中女申込!$B$9:$AK$108,$B47,32))</f>
        <v/>
      </c>
      <c r="H47" s="331" t="str">
        <f>IF(INDEX(中女申込!$B$9:$AK$108,$B47,6)="","",INDEX(中女申込!$B$9:$AK$108,$B47,6))</f>
        <v/>
      </c>
      <c r="I47" s="331" t="str">
        <f>IF(INDEX(中男申込!$B$9:$AK$108,$B47,1)="","",INDEX(中男申込!$B$9:$AK$108,$B47,1))</f>
        <v/>
      </c>
      <c r="J47" s="331" t="str">
        <f>IF(INDEX(中男申込!$B$9:$AK$108,$B47,1)="","",INDEX(中男申込!$B$9:$AK$108,$B47,1))</f>
        <v/>
      </c>
      <c r="K47" s="331" t="str">
        <f>IF(INDEX(中男申込!$B$9:$AK$108,$B47,1)="","",INDEX(中男申込!$B$9:$AK$108,$B47,1))</f>
        <v/>
      </c>
      <c r="L47" s="332" t="str">
        <f>IF(INDEX(中男申込!$B$9:$AK$108,$B47,1)="","",INDEX(中男申込!$B$9:$AK$108,$B47,1))</f>
        <v/>
      </c>
      <c r="M47" s="147" t="str">
        <f>IF(INDEX(中女申込!$B$9:$AK$108,$B47,29)="","",INDEX(中女申込!$B$9:$AK$108,$B47,29))</f>
        <v/>
      </c>
      <c r="N47" s="122"/>
      <c r="P47" s="172"/>
      <c r="R47" s="148" t="s">
        <v>134</v>
      </c>
      <c r="S47" s="322" t="str">
        <f>リレー中男申込!E45</f>
        <v/>
      </c>
      <c r="T47" s="323"/>
      <c r="U47" s="324"/>
      <c r="X47" s="148" t="s">
        <v>134</v>
      </c>
      <c r="Y47" s="322" t="str">
        <f>リレー中女申込!J45</f>
        <v/>
      </c>
      <c r="Z47" s="323"/>
      <c r="AA47" s="324"/>
      <c r="AB47" s="173"/>
      <c r="AJ47" s="22">
        <f>IF(S47="",0,1)</f>
        <v>0</v>
      </c>
    </row>
    <row r="48" spans="2:36" ht="15" customHeight="1">
      <c r="B48" s="135">
        <f t="shared" si="0"/>
        <v>33</v>
      </c>
      <c r="C48" s="142" t="str">
        <f>IF(INDEX(中女申込!$B$9:$AK$108,$B48,1)="","",INDEX(中女申込!$B$9:$AK$108,$B48,1))</f>
        <v/>
      </c>
      <c r="D48" s="143" t="str">
        <f>IF(INDEX(中女申込!$B$9:$AK$108,$B48,2)="","",INDEX(中女申込!$B$9:$AK$108,$B48,2))</f>
        <v/>
      </c>
      <c r="E48" s="144" t="str">
        <f>IF(INDEX(中女申込!$B$9:$AK$108,$B48,3)="","",INDEX(中女申込!$B$9:$AK$108,$B48,3))</f>
        <v/>
      </c>
      <c r="F48" s="145" t="str">
        <f>IF(INDEX(中女申込!$B$9:$AK$108,$B48,4)="","",INDEX(中女申込!$B$9:$AK$108,$B48,4))</f>
        <v/>
      </c>
      <c r="G48" s="146" t="str">
        <f>IF(INDEX(中女申込!$B$9:$AK$108,$B48,32)="","",INDEX(中女申込!$B$9:$AK$108,$B48,32))</f>
        <v/>
      </c>
      <c r="H48" s="331" t="str">
        <f>IF(INDEX(中女申込!$B$9:$AK$108,$B48,6)="","",INDEX(中女申込!$B$9:$AK$108,$B48,6))</f>
        <v/>
      </c>
      <c r="I48" s="331" t="str">
        <f>IF(INDEX(中男申込!$B$9:$AK$108,$B48,1)="","",INDEX(中男申込!$B$9:$AK$108,$B48,1))</f>
        <v/>
      </c>
      <c r="J48" s="331" t="str">
        <f>IF(INDEX(中男申込!$B$9:$AK$108,$B48,1)="","",INDEX(中男申込!$B$9:$AK$108,$B48,1))</f>
        <v/>
      </c>
      <c r="K48" s="331" t="str">
        <f>IF(INDEX(中男申込!$B$9:$AK$108,$B48,1)="","",INDEX(中男申込!$B$9:$AK$108,$B48,1))</f>
        <v/>
      </c>
      <c r="L48" s="332" t="str">
        <f>IF(INDEX(中男申込!$B$9:$AK$108,$B48,1)="","",INDEX(中男申込!$B$9:$AK$108,$B48,1))</f>
        <v/>
      </c>
      <c r="M48" s="147" t="str">
        <f>IF(INDEX(中女申込!$B$9:$AK$108,$B48,29)="","",INDEX(中女申込!$B$9:$AK$108,$B48,29))</f>
        <v/>
      </c>
      <c r="N48" s="122"/>
      <c r="P48" s="172"/>
      <c r="R48" s="265" t="s">
        <v>383</v>
      </c>
      <c r="S48" s="149" t="s">
        <v>95</v>
      </c>
      <c r="T48" s="149" t="s">
        <v>29</v>
      </c>
      <c r="U48" s="149" t="s">
        <v>37</v>
      </c>
      <c r="V48" s="121"/>
      <c r="W48" s="121"/>
      <c r="X48" s="265" t="s">
        <v>383</v>
      </c>
      <c r="Y48" s="149" t="s">
        <v>95</v>
      </c>
      <c r="Z48" s="149" t="s">
        <v>29</v>
      </c>
      <c r="AA48" s="149" t="s">
        <v>37</v>
      </c>
      <c r="AB48" s="177"/>
      <c r="AC48" s="172"/>
    </row>
    <row r="49" spans="1:36" ht="15" customHeight="1">
      <c r="B49" s="135">
        <f t="shared" si="0"/>
        <v>34</v>
      </c>
      <c r="C49" s="142" t="str">
        <f>IF(INDEX(中女申込!$B$9:$AK$108,$B49,1)="","",INDEX(中女申込!$B$9:$AK$108,$B49,1))</f>
        <v/>
      </c>
      <c r="D49" s="143" t="str">
        <f>IF(INDEX(中女申込!$B$9:$AK$108,$B49,2)="","",INDEX(中女申込!$B$9:$AK$108,$B49,2))</f>
        <v/>
      </c>
      <c r="E49" s="144" t="str">
        <f>IF(INDEX(中女申込!$B$9:$AK$108,$B49,3)="","",INDEX(中女申込!$B$9:$AK$108,$B49,3))</f>
        <v/>
      </c>
      <c r="F49" s="145" t="str">
        <f>IF(INDEX(中女申込!$B$9:$AK$108,$B49,4)="","",INDEX(中女申込!$B$9:$AK$108,$B49,4))</f>
        <v/>
      </c>
      <c r="G49" s="146" t="str">
        <f>IF(INDEX(中女申込!$B$9:$AK$108,$B49,32)="","",INDEX(中女申込!$B$9:$AK$108,$B49,32))</f>
        <v/>
      </c>
      <c r="H49" s="331" t="str">
        <f>IF(INDEX(中女申込!$B$9:$AK$108,$B49,6)="","",INDEX(中女申込!$B$9:$AK$108,$B49,6))</f>
        <v/>
      </c>
      <c r="I49" s="331" t="str">
        <f>IF(INDEX(中男申込!$B$9:$AK$108,$B49,1)="","",INDEX(中男申込!$B$9:$AK$108,$B49,1))</f>
        <v/>
      </c>
      <c r="J49" s="331" t="str">
        <f>IF(INDEX(中男申込!$B$9:$AK$108,$B49,1)="","",INDEX(中男申込!$B$9:$AK$108,$B49,1))</f>
        <v/>
      </c>
      <c r="K49" s="331" t="str">
        <f>IF(INDEX(中男申込!$B$9:$AK$108,$B49,1)="","",INDEX(中男申込!$B$9:$AK$108,$B49,1))</f>
        <v/>
      </c>
      <c r="L49" s="332" t="str">
        <f>IF(INDEX(中男申込!$B$9:$AK$108,$B49,1)="","",INDEX(中男申込!$B$9:$AK$108,$B49,1))</f>
        <v/>
      </c>
      <c r="M49" s="147" t="str">
        <f>IF(INDEX(中女申込!$B$9:$AK$108,$B49,29)="","",INDEX(中女申込!$B$9:$AK$108,$B49,29))</f>
        <v/>
      </c>
      <c r="N49" s="122"/>
      <c r="P49" s="172"/>
      <c r="Q49">
        <v>1</v>
      </c>
      <c r="R49" s="149" t="str">
        <f>IF(リレー中女申込!D47="","",リレー中女申込!D47)</f>
        <v/>
      </c>
      <c r="S49" s="149" t="str">
        <f>リレー中女申込!E47</f>
        <v/>
      </c>
      <c r="T49" s="149" t="str">
        <f>リレー中女申込!F47</f>
        <v/>
      </c>
      <c r="U49" s="325" t="str">
        <f>IF(リレー中女申込!D44="","",リレー中女申込!D44)</f>
        <v/>
      </c>
      <c r="W49">
        <v>1</v>
      </c>
      <c r="X49" s="149" t="str">
        <f>IF(リレー中女申込!I47="","",リレー中女申込!I47)</f>
        <v/>
      </c>
      <c r="Y49" s="149" t="str">
        <f>リレー中女申込!J47</f>
        <v/>
      </c>
      <c r="Z49" s="149" t="str">
        <f>リレー中女申込!K47</f>
        <v/>
      </c>
      <c r="AA49" s="325" t="str">
        <f>IF(リレー中女申込!I44="","",リレー中女申込!I44)</f>
        <v/>
      </c>
      <c r="AB49" s="173"/>
      <c r="AJ49" s="22">
        <f>IF(Y47="",0,1)</f>
        <v>0</v>
      </c>
    </row>
    <row r="50" spans="1:36" ht="15" customHeight="1">
      <c r="B50" s="135">
        <f t="shared" si="0"/>
        <v>35</v>
      </c>
      <c r="C50" s="142" t="str">
        <f>IF(INDEX(中女申込!$B$9:$AK$108,$B50,1)="","",INDEX(中女申込!$B$9:$AK$108,$B50,1))</f>
        <v/>
      </c>
      <c r="D50" s="143" t="str">
        <f>IF(INDEX(中女申込!$B$9:$AK$108,$B50,2)="","",INDEX(中女申込!$B$9:$AK$108,$B50,2))</f>
        <v/>
      </c>
      <c r="E50" s="144" t="str">
        <f>IF(INDEX(中女申込!$B$9:$AK$108,$B50,3)="","",INDEX(中女申込!$B$9:$AK$108,$B50,3))</f>
        <v/>
      </c>
      <c r="F50" s="145" t="str">
        <f>IF(INDEX(中女申込!$B$9:$AK$108,$B50,4)="","",INDEX(中女申込!$B$9:$AK$108,$B50,4))</f>
        <v/>
      </c>
      <c r="G50" s="146" t="str">
        <f>IF(INDEX(中女申込!$B$9:$AK$108,$B50,32)="","",INDEX(中女申込!$B$9:$AK$108,$B50,32))</f>
        <v/>
      </c>
      <c r="H50" s="331" t="str">
        <f>IF(INDEX(中女申込!$B$9:$AK$108,$B50,6)="","",INDEX(中女申込!$B$9:$AK$108,$B50,6))</f>
        <v/>
      </c>
      <c r="I50" s="331" t="str">
        <f>IF(INDEX(中男申込!$B$9:$AK$108,$B50,1)="","",INDEX(中男申込!$B$9:$AK$108,$B50,1))</f>
        <v/>
      </c>
      <c r="J50" s="331" t="str">
        <f>IF(INDEX(中男申込!$B$9:$AK$108,$B50,1)="","",INDEX(中男申込!$B$9:$AK$108,$B50,1))</f>
        <v/>
      </c>
      <c r="K50" s="331" t="str">
        <f>IF(INDEX(中男申込!$B$9:$AK$108,$B50,1)="","",INDEX(中男申込!$B$9:$AK$108,$B50,1))</f>
        <v/>
      </c>
      <c r="L50" s="332" t="str">
        <f>IF(INDEX(中男申込!$B$9:$AK$108,$B50,1)="","",INDEX(中男申込!$B$9:$AK$108,$B50,1))</f>
        <v/>
      </c>
      <c r="M50" s="147" t="str">
        <f>IF(INDEX(中女申込!$B$9:$AK$108,$B50,29)="","",INDEX(中女申込!$B$9:$AK$108,$B50,29))</f>
        <v/>
      </c>
      <c r="N50" s="122"/>
      <c r="P50" s="172"/>
      <c r="Q50">
        <v>2</v>
      </c>
      <c r="R50" s="149" t="str">
        <f>IF(リレー中女申込!D48="","",リレー中女申込!D48)</f>
        <v/>
      </c>
      <c r="S50" s="149" t="str">
        <f>リレー中女申込!E48</f>
        <v/>
      </c>
      <c r="T50" s="149" t="str">
        <f>リレー中女申込!F48</f>
        <v/>
      </c>
      <c r="U50" s="326"/>
      <c r="W50">
        <v>2</v>
      </c>
      <c r="X50" s="149" t="str">
        <f>IF(リレー中女申込!I48="","",リレー中女申込!I48)</f>
        <v/>
      </c>
      <c r="Y50" s="149" t="str">
        <f>リレー中女申込!J48</f>
        <v/>
      </c>
      <c r="Z50" s="149" t="str">
        <f>リレー中女申込!K48</f>
        <v/>
      </c>
      <c r="AA50" s="326"/>
      <c r="AB50" s="173"/>
    </row>
    <row r="51" spans="1:36" ht="15" customHeight="1">
      <c r="B51" s="135">
        <f t="shared" si="0"/>
        <v>36</v>
      </c>
      <c r="C51" s="142" t="str">
        <f>IF(INDEX(中女申込!$B$9:$AK$108,$B51,1)="","",INDEX(中女申込!$B$9:$AK$108,$B51,1))</f>
        <v/>
      </c>
      <c r="D51" s="143" t="str">
        <f>IF(INDEX(中女申込!$B$9:$AK$108,$B51,2)="","",INDEX(中女申込!$B$9:$AK$108,$B51,2))</f>
        <v/>
      </c>
      <c r="E51" s="144" t="str">
        <f>IF(INDEX(中女申込!$B$9:$AK$108,$B51,3)="","",INDEX(中女申込!$B$9:$AK$108,$B51,3))</f>
        <v/>
      </c>
      <c r="F51" s="145" t="str">
        <f>IF(INDEX(中女申込!$B$9:$AK$108,$B51,4)="","",INDEX(中女申込!$B$9:$AK$108,$B51,4))</f>
        <v/>
      </c>
      <c r="G51" s="146" t="str">
        <f>IF(INDEX(中女申込!$B$9:$AK$108,$B51,32)="","",INDEX(中女申込!$B$9:$AK$108,$B51,32))</f>
        <v/>
      </c>
      <c r="H51" s="331" t="str">
        <f>IF(INDEX(中女申込!$B$9:$AK$108,$B51,6)="","",INDEX(中女申込!$B$9:$AK$108,$B51,6))</f>
        <v/>
      </c>
      <c r="I51" s="331" t="str">
        <f>IF(INDEX(中男申込!$B$9:$AK$108,$B51,1)="","",INDEX(中男申込!$B$9:$AK$108,$B51,1))</f>
        <v/>
      </c>
      <c r="J51" s="331" t="str">
        <f>IF(INDEX(中男申込!$B$9:$AK$108,$B51,1)="","",INDEX(中男申込!$B$9:$AK$108,$B51,1))</f>
        <v/>
      </c>
      <c r="K51" s="331" t="str">
        <f>IF(INDEX(中男申込!$B$9:$AK$108,$B51,1)="","",INDEX(中男申込!$B$9:$AK$108,$B51,1))</f>
        <v/>
      </c>
      <c r="L51" s="332" t="str">
        <f>IF(INDEX(中男申込!$B$9:$AK$108,$B51,1)="","",INDEX(中男申込!$B$9:$AK$108,$B51,1))</f>
        <v/>
      </c>
      <c r="M51" s="147" t="str">
        <f>IF(INDEX(中女申込!$B$9:$AK$108,$B51,29)="","",INDEX(中女申込!$B$9:$AK$108,$B51,29))</f>
        <v/>
      </c>
      <c r="N51" s="122"/>
      <c r="P51" s="172"/>
      <c r="Q51">
        <v>3</v>
      </c>
      <c r="R51" s="149" t="str">
        <f>IF(リレー中女申込!D49="","",リレー中女申込!D49)</f>
        <v/>
      </c>
      <c r="S51" s="149" t="str">
        <f>リレー中女申込!E49</f>
        <v/>
      </c>
      <c r="T51" s="149" t="str">
        <f>リレー中女申込!F49</f>
        <v/>
      </c>
      <c r="U51" s="326"/>
      <c r="W51">
        <v>3</v>
      </c>
      <c r="X51" s="149" t="str">
        <f>IF(リレー中女申込!I49="","",リレー中女申込!I49)</f>
        <v/>
      </c>
      <c r="Y51" s="149" t="str">
        <f>リレー中女申込!J49</f>
        <v/>
      </c>
      <c r="Z51" s="149" t="str">
        <f>リレー中女申込!K49</f>
        <v/>
      </c>
      <c r="AA51" s="326"/>
      <c r="AB51" s="173"/>
      <c r="AJ51" s="22">
        <f>IF(AE47="",0,1)</f>
        <v>0</v>
      </c>
    </row>
    <row r="52" spans="1:36" ht="15" customHeight="1">
      <c r="B52" s="135">
        <f t="shared" si="0"/>
        <v>37</v>
      </c>
      <c r="C52" s="142" t="str">
        <f>IF(INDEX(中女申込!$B$9:$AK$108,$B52,1)="","",INDEX(中女申込!$B$9:$AK$108,$B52,1))</f>
        <v/>
      </c>
      <c r="D52" s="143" t="str">
        <f>IF(INDEX(中女申込!$B$9:$AK$108,$B52,2)="","",INDEX(中女申込!$B$9:$AK$108,$B52,2))</f>
        <v/>
      </c>
      <c r="E52" s="144" t="str">
        <f>IF(INDEX(中女申込!$B$9:$AK$108,$B52,3)="","",INDEX(中女申込!$B$9:$AK$108,$B52,3))</f>
        <v/>
      </c>
      <c r="F52" s="145" t="str">
        <f>IF(INDEX(中女申込!$B$9:$AK$108,$B52,4)="","",INDEX(中女申込!$B$9:$AK$108,$B52,4))</f>
        <v/>
      </c>
      <c r="G52" s="146" t="str">
        <f>IF(INDEX(中女申込!$B$9:$AK$108,$B52,32)="","",INDEX(中女申込!$B$9:$AK$108,$B52,32))</f>
        <v/>
      </c>
      <c r="H52" s="331" t="str">
        <f>IF(INDEX(中女申込!$B$9:$AK$108,$B52,6)="","",INDEX(中女申込!$B$9:$AK$108,$B52,6))</f>
        <v/>
      </c>
      <c r="I52" s="331" t="str">
        <f>IF(INDEX(中男申込!$B$9:$AK$108,$B52,1)="","",INDEX(中男申込!$B$9:$AK$108,$B52,1))</f>
        <v/>
      </c>
      <c r="J52" s="331" t="str">
        <f>IF(INDEX(中男申込!$B$9:$AK$108,$B52,1)="","",INDEX(中男申込!$B$9:$AK$108,$B52,1))</f>
        <v/>
      </c>
      <c r="K52" s="331" t="str">
        <f>IF(INDEX(中男申込!$B$9:$AK$108,$B52,1)="","",INDEX(中男申込!$B$9:$AK$108,$B52,1))</f>
        <v/>
      </c>
      <c r="L52" s="332" t="str">
        <f>IF(INDEX(中男申込!$B$9:$AK$108,$B52,1)="","",INDEX(中男申込!$B$9:$AK$108,$B52,1))</f>
        <v/>
      </c>
      <c r="M52" s="147" t="str">
        <f>IF(INDEX(中女申込!$B$9:$AK$108,$B52,29)="","",INDEX(中女申込!$B$9:$AK$108,$B52,29))</f>
        <v/>
      </c>
      <c r="N52" s="122"/>
      <c r="P52" s="172"/>
      <c r="Q52">
        <v>4</v>
      </c>
      <c r="R52" s="149" t="str">
        <f>IF(リレー中女申込!D50="","",リレー中女申込!D50)</f>
        <v/>
      </c>
      <c r="S52" s="149" t="str">
        <f>リレー中女申込!E50</f>
        <v/>
      </c>
      <c r="T52" s="149" t="str">
        <f>リレー中女申込!F50</f>
        <v/>
      </c>
      <c r="U52" s="326"/>
      <c r="W52">
        <v>4</v>
      </c>
      <c r="X52" s="149" t="str">
        <f>IF(リレー中女申込!I50="","",リレー中女申込!I50)</f>
        <v/>
      </c>
      <c r="Y52" s="149" t="str">
        <f>リレー中女申込!J50</f>
        <v/>
      </c>
      <c r="Z52" s="149" t="str">
        <f>リレー中女申込!K50</f>
        <v/>
      </c>
      <c r="AA52" s="326"/>
      <c r="AB52" s="173"/>
    </row>
    <row r="53" spans="1:36" ht="15" customHeight="1">
      <c r="B53" s="135">
        <f t="shared" si="0"/>
        <v>38</v>
      </c>
      <c r="C53" s="142" t="str">
        <f>IF(INDEX(中女申込!$B$9:$AK$108,$B53,1)="","",INDEX(中女申込!$B$9:$AK$108,$B53,1))</f>
        <v/>
      </c>
      <c r="D53" s="143" t="str">
        <f>IF(INDEX(中女申込!$B$9:$AK$108,$B53,2)="","",INDEX(中女申込!$B$9:$AK$108,$B53,2))</f>
        <v/>
      </c>
      <c r="E53" s="144" t="str">
        <f>IF(INDEX(中女申込!$B$9:$AK$108,$B53,3)="","",INDEX(中女申込!$B$9:$AK$108,$B53,3))</f>
        <v/>
      </c>
      <c r="F53" s="145" t="str">
        <f>IF(INDEX(中女申込!$B$9:$AK$108,$B53,4)="","",INDEX(中女申込!$B$9:$AK$108,$B53,4))</f>
        <v/>
      </c>
      <c r="G53" s="146" t="str">
        <f>IF(INDEX(中女申込!$B$9:$AK$108,$B53,32)="","",INDEX(中女申込!$B$9:$AK$108,$B53,32))</f>
        <v/>
      </c>
      <c r="H53" s="331" t="str">
        <f>IF(INDEX(中女申込!$B$9:$AK$108,$B53,6)="","",INDEX(中女申込!$B$9:$AK$108,$B53,6))</f>
        <v/>
      </c>
      <c r="I53" s="331" t="str">
        <f>IF(INDEX(中男申込!$B$9:$AK$108,$B53,1)="","",INDEX(中男申込!$B$9:$AK$108,$B53,1))</f>
        <v/>
      </c>
      <c r="J53" s="331" t="str">
        <f>IF(INDEX(中男申込!$B$9:$AK$108,$B53,1)="","",INDEX(中男申込!$B$9:$AK$108,$B53,1))</f>
        <v/>
      </c>
      <c r="K53" s="331" t="str">
        <f>IF(INDEX(中男申込!$B$9:$AK$108,$B53,1)="","",INDEX(中男申込!$B$9:$AK$108,$B53,1))</f>
        <v/>
      </c>
      <c r="L53" s="332" t="str">
        <f>IF(INDEX(中男申込!$B$9:$AK$108,$B53,1)="","",INDEX(中男申込!$B$9:$AK$108,$B53,1))</f>
        <v/>
      </c>
      <c r="M53" s="147" t="str">
        <f>IF(INDEX(中女申込!$B$9:$AK$108,$B53,29)="","",INDEX(中女申込!$B$9:$AK$108,$B53,29))</f>
        <v/>
      </c>
      <c r="N53" s="122"/>
      <c r="P53" s="172"/>
      <c r="Q53">
        <v>5</v>
      </c>
      <c r="R53" s="149" t="str">
        <f>IF(リレー中女申込!D51="","",リレー中女申込!D51)</f>
        <v/>
      </c>
      <c r="S53" s="149" t="str">
        <f>リレー中女申込!E51</f>
        <v/>
      </c>
      <c r="T53" s="149" t="str">
        <f>リレー中女申込!F51</f>
        <v/>
      </c>
      <c r="U53" s="326"/>
      <c r="W53">
        <v>5</v>
      </c>
      <c r="X53" s="149" t="str">
        <f>IF(リレー中女申込!I51="","",リレー中女申込!I51)</f>
        <v/>
      </c>
      <c r="Y53" s="149" t="str">
        <f>リレー中女申込!J51</f>
        <v/>
      </c>
      <c r="Z53" s="149" t="str">
        <f>リレー中女申込!K51</f>
        <v/>
      </c>
      <c r="AA53" s="326"/>
      <c r="AB53" s="173"/>
    </row>
    <row r="54" spans="1:36" ht="15" customHeight="1">
      <c r="B54" s="135">
        <f t="shared" si="0"/>
        <v>39</v>
      </c>
      <c r="C54" s="142" t="str">
        <f>IF(INDEX(中女申込!$B$9:$AK$108,$B54,1)="","",INDEX(中女申込!$B$9:$AK$108,$B54,1))</f>
        <v/>
      </c>
      <c r="D54" s="143" t="str">
        <f>IF(INDEX(中女申込!$B$9:$AK$108,$B54,2)="","",INDEX(中女申込!$B$9:$AK$108,$B54,2))</f>
        <v/>
      </c>
      <c r="E54" s="144" t="str">
        <f>IF(INDEX(中女申込!$B$9:$AK$108,$B54,3)="","",INDEX(中女申込!$B$9:$AK$108,$B54,3))</f>
        <v/>
      </c>
      <c r="F54" s="145" t="str">
        <f>IF(INDEX(中女申込!$B$9:$AK$108,$B54,4)="","",INDEX(中女申込!$B$9:$AK$108,$B54,4))</f>
        <v/>
      </c>
      <c r="G54" s="146" t="str">
        <f>IF(INDEX(中女申込!$B$9:$AK$108,$B54,32)="","",INDEX(中女申込!$B$9:$AK$108,$B54,32))</f>
        <v/>
      </c>
      <c r="H54" s="331" t="str">
        <f>IF(INDEX(中女申込!$B$9:$AK$108,$B54,6)="","",INDEX(中女申込!$B$9:$AK$108,$B54,6))</f>
        <v/>
      </c>
      <c r="I54" s="331" t="str">
        <f>IF(INDEX(中男申込!$B$9:$AK$108,$B54,1)="","",INDEX(中男申込!$B$9:$AK$108,$B54,1))</f>
        <v/>
      </c>
      <c r="J54" s="331" t="str">
        <f>IF(INDEX(中男申込!$B$9:$AK$108,$B54,1)="","",INDEX(中男申込!$B$9:$AK$108,$B54,1))</f>
        <v/>
      </c>
      <c r="K54" s="331" t="str">
        <f>IF(INDEX(中男申込!$B$9:$AK$108,$B54,1)="","",INDEX(中男申込!$B$9:$AK$108,$B54,1))</f>
        <v/>
      </c>
      <c r="L54" s="332" t="str">
        <f>IF(INDEX(中男申込!$B$9:$AK$108,$B54,1)="","",INDEX(中男申込!$B$9:$AK$108,$B54,1))</f>
        <v/>
      </c>
      <c r="M54" s="147" t="str">
        <f>IF(INDEX(中女申込!$B$9:$AK$108,$B54,29)="","",INDEX(中女申込!$B$9:$AK$108,$B54,29))</f>
        <v/>
      </c>
      <c r="N54" s="122"/>
      <c r="P54" s="172"/>
      <c r="Q54">
        <v>6</v>
      </c>
      <c r="R54" s="149" t="str">
        <f>IF(リレー中女申込!D52="","",リレー中女申込!D52)</f>
        <v/>
      </c>
      <c r="S54" s="149" t="str">
        <f>リレー中女申込!E52</f>
        <v/>
      </c>
      <c r="T54" s="149" t="str">
        <f>リレー中女申込!F52</f>
        <v/>
      </c>
      <c r="U54" s="327"/>
      <c r="W54">
        <v>6</v>
      </c>
      <c r="X54" s="149" t="str">
        <f>IF(リレー中女申込!I52="","",リレー中女申込!I52)</f>
        <v/>
      </c>
      <c r="Y54" s="149" t="str">
        <f>リレー中女申込!J52</f>
        <v/>
      </c>
      <c r="Z54" s="149" t="str">
        <f>リレー中女申込!K52</f>
        <v/>
      </c>
      <c r="AA54" s="327"/>
      <c r="AB54" s="173"/>
    </row>
    <row r="55" spans="1:36" ht="15" customHeight="1" thickBot="1">
      <c r="B55" s="135">
        <f t="shared" si="0"/>
        <v>40</v>
      </c>
      <c r="C55" s="158" t="str">
        <f>IF(INDEX(中女申込!$B$9:$AK$108,$B55,1)="","",INDEX(中女申込!$B$9:$AK$108,$B55,1))</f>
        <v/>
      </c>
      <c r="D55" s="159" t="str">
        <f>IF(INDEX(中女申込!$B$9:$AK$108,$B55,2)="","",INDEX(中女申込!$B$9:$AK$108,$B55,2))</f>
        <v/>
      </c>
      <c r="E55" s="160" t="str">
        <f>IF(INDEX(中女申込!$B$9:$AK$108,$B55,3)="","",INDEX(中女申込!$B$9:$AK$108,$B55,3))</f>
        <v/>
      </c>
      <c r="F55" s="161" t="str">
        <f>IF(INDEX(中女申込!$B$9:$AK$108,$B55,4)="","",INDEX(中女申込!$B$9:$AK$108,$B55,4))</f>
        <v/>
      </c>
      <c r="G55" s="162" t="str">
        <f>IF(INDEX(中女申込!$B$9:$AK$108,$B55,32)="","",INDEX(中女申込!$B$9:$AK$108,$B55,32))</f>
        <v/>
      </c>
      <c r="H55" s="335" t="str">
        <f>IF(INDEX(中女申込!$B$9:$AK$108,$B55,6)="","",INDEX(中女申込!$B$9:$AK$108,$B55,6))</f>
        <v/>
      </c>
      <c r="I55" s="335" t="str">
        <f>IF(INDEX(中男申込!$B$9:$AK$108,$B55,1)="","",INDEX(中男申込!$B$9:$AK$108,$B55,1))</f>
        <v/>
      </c>
      <c r="J55" s="335" t="str">
        <f>IF(INDEX(中男申込!$B$9:$AK$108,$B55,1)="","",INDEX(中男申込!$B$9:$AK$108,$B55,1))</f>
        <v/>
      </c>
      <c r="K55" s="335" t="str">
        <f>IF(INDEX(中男申込!$B$9:$AK$108,$B55,1)="","",INDEX(中男申込!$B$9:$AK$108,$B55,1))</f>
        <v/>
      </c>
      <c r="L55" s="336" t="str">
        <f>IF(INDEX(中男申込!$B$9:$AK$108,$B55,1)="","",INDEX(中男申込!$B$9:$AK$108,$B55,1))</f>
        <v/>
      </c>
      <c r="M55" s="163" t="str">
        <f>IF(INDEX(中女申込!$B$9:$AK$108,$B55,29)="","",INDEX(中女申込!$B$9:$AK$108,$B55,29))</f>
        <v/>
      </c>
      <c r="N55" s="122"/>
      <c r="P55" s="172"/>
      <c r="AB55" s="173"/>
    </row>
    <row r="56" spans="1:36" ht="13.5" customHeight="1">
      <c r="B56" s="117"/>
      <c r="G56">
        <f>SUM(G16:G55)</f>
        <v>0</v>
      </c>
      <c r="N56" s="123"/>
      <c r="P56" s="172"/>
      <c r="Q56" t="s">
        <v>145</v>
      </c>
      <c r="U56">
        <v>9</v>
      </c>
      <c r="W56" t="s">
        <v>145</v>
      </c>
      <c r="AA56">
        <v>10</v>
      </c>
      <c r="AB56" s="173"/>
    </row>
    <row r="57" spans="1:36" ht="13.5" customHeight="1">
      <c r="B57" s="117"/>
      <c r="K57" t="s">
        <v>370</v>
      </c>
      <c r="N57" s="123"/>
      <c r="P57" s="172"/>
      <c r="R57" s="148" t="s">
        <v>134</v>
      </c>
      <c r="S57" s="322" t="str">
        <f>リレー中女申込!E56</f>
        <v/>
      </c>
      <c r="T57" s="323"/>
      <c r="U57" s="324"/>
      <c r="X57" s="148" t="s">
        <v>134</v>
      </c>
      <c r="Y57" s="322" t="str">
        <f>リレー中女申込!J56</f>
        <v/>
      </c>
      <c r="Z57" s="323"/>
      <c r="AA57" s="324"/>
      <c r="AB57" s="173"/>
      <c r="AJ57" s="22">
        <f>IF(S57="",0,1)</f>
        <v>0</v>
      </c>
    </row>
    <row r="58" spans="1:36" ht="13.5" customHeight="1">
      <c r="B58" s="164"/>
      <c r="C58" s="165"/>
      <c r="D58" s="165"/>
      <c r="E58" s="165" t="s">
        <v>162</v>
      </c>
      <c r="F58" s="165"/>
      <c r="G58" s="165"/>
      <c r="H58" s="333">
        <f>G56*500+AJ66*600</f>
        <v>0</v>
      </c>
      <c r="I58" s="334"/>
      <c r="J58" s="165" t="s">
        <v>136</v>
      </c>
      <c r="K58" s="382">
        <f>+H113+中男子一覧印刷用!H58</f>
        <v>0</v>
      </c>
      <c r="L58" s="383"/>
      <c r="M58" s="165" t="s">
        <v>136</v>
      </c>
      <c r="N58" s="166"/>
      <c r="P58" s="172"/>
      <c r="R58" s="265" t="s">
        <v>383</v>
      </c>
      <c r="S58" s="149" t="s">
        <v>95</v>
      </c>
      <c r="T58" s="149" t="s">
        <v>29</v>
      </c>
      <c r="U58" s="149" t="s">
        <v>37</v>
      </c>
      <c r="V58" s="121"/>
      <c r="W58" s="121"/>
      <c r="X58" s="265" t="s">
        <v>383</v>
      </c>
      <c r="Y58" s="149" t="s">
        <v>95</v>
      </c>
      <c r="Z58" s="149" t="s">
        <v>29</v>
      </c>
      <c r="AA58" s="149" t="s">
        <v>37</v>
      </c>
      <c r="AB58" s="173"/>
    </row>
    <row r="59" spans="1:36" ht="13.5" customHeight="1">
      <c r="B59" s="117"/>
      <c r="N59" s="123"/>
      <c r="P59" s="172"/>
      <c r="Q59">
        <v>1</v>
      </c>
      <c r="R59" s="149" t="str">
        <f>IF(リレー中女申込!D58="","",リレー中女申込!D58)</f>
        <v/>
      </c>
      <c r="S59" s="149" t="str">
        <f>リレー中女申込!E58</f>
        <v/>
      </c>
      <c r="T59" s="149" t="str">
        <f>リレー中女申込!F58</f>
        <v/>
      </c>
      <c r="U59" s="325" t="str">
        <f>IF(リレー中女申込!D55="","",リレー中女申込!D55)</f>
        <v/>
      </c>
      <c r="W59">
        <v>1</v>
      </c>
      <c r="X59" s="149" t="str">
        <f>IF(リレー中女申込!I58="","",リレー中女申込!I58)</f>
        <v/>
      </c>
      <c r="Y59" s="149" t="str">
        <f>リレー中女申込!J58</f>
        <v/>
      </c>
      <c r="Z59" s="149" t="str">
        <f>リレー中女申込!K58</f>
        <v/>
      </c>
      <c r="AA59" s="325" t="str">
        <f>IF(リレー中女申込!I55="","",リレー中女申込!I55)</f>
        <v/>
      </c>
      <c r="AB59" s="173"/>
      <c r="AJ59" s="22">
        <f>IF(Y57="",0,1)</f>
        <v>0</v>
      </c>
    </row>
    <row r="60" spans="1:36" ht="14.25">
      <c r="A60" s="116">
        <v>13.5</v>
      </c>
      <c r="B60" s="117" t="s">
        <v>124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9"/>
      <c r="P60" s="172"/>
      <c r="Q60">
        <v>2</v>
      </c>
      <c r="R60" s="149" t="str">
        <f>IF(リレー中女申込!D59="","",リレー中女申込!D59)</f>
        <v/>
      </c>
      <c r="S60" s="149" t="str">
        <f>リレー中女申込!E59</f>
        <v/>
      </c>
      <c r="T60" s="149" t="str">
        <f>リレー中女申込!F59</f>
        <v/>
      </c>
      <c r="U60" s="326"/>
      <c r="W60">
        <v>2</v>
      </c>
      <c r="X60" s="149" t="str">
        <f>IF(リレー中女申込!I59="","",リレー中女申込!I59)</f>
        <v/>
      </c>
      <c r="Y60" s="149" t="str">
        <f>リレー中女申込!J59</f>
        <v/>
      </c>
      <c r="Z60" s="149" t="str">
        <f>リレー中女申込!K59</f>
        <v/>
      </c>
      <c r="AA60" s="326"/>
      <c r="AB60" s="173"/>
    </row>
    <row r="61" spans="1:36" ht="15.75" customHeight="1">
      <c r="A61" s="116">
        <v>15.75</v>
      </c>
      <c r="B61" s="117"/>
      <c r="C61" s="120"/>
      <c r="D61" s="120"/>
      <c r="E61" s="120" t="e">
        <f>#REF!</f>
        <v>#REF!</v>
      </c>
      <c r="F61" s="120"/>
      <c r="G61" s="120"/>
      <c r="H61" s="120"/>
      <c r="I61" s="120"/>
      <c r="K61" s="121"/>
      <c r="L61" s="121"/>
      <c r="M61" s="121"/>
      <c r="N61" s="122"/>
      <c r="P61" s="172"/>
      <c r="Q61">
        <v>3</v>
      </c>
      <c r="R61" s="149" t="str">
        <f>IF(リレー中女申込!D60="","",リレー中女申込!D60)</f>
        <v/>
      </c>
      <c r="S61" s="149" t="str">
        <f>リレー中女申込!E60</f>
        <v/>
      </c>
      <c r="T61" s="149" t="str">
        <f>リレー中女申込!F60</f>
        <v/>
      </c>
      <c r="U61" s="326"/>
      <c r="W61">
        <v>3</v>
      </c>
      <c r="X61" s="149" t="str">
        <f>IF(リレー中女申込!I60="","",リレー中女申込!I60)</f>
        <v/>
      </c>
      <c r="Y61" s="149" t="str">
        <f>リレー中女申込!J60</f>
        <v/>
      </c>
      <c r="Z61" s="149" t="str">
        <f>リレー中女申込!K60</f>
        <v/>
      </c>
      <c r="AA61" s="326"/>
      <c r="AB61" s="173"/>
      <c r="AJ61" s="22">
        <f>IF(AE57="",0,1)</f>
        <v>0</v>
      </c>
    </row>
    <row r="62" spans="1:36">
      <c r="A62" s="116">
        <v>13.5</v>
      </c>
      <c r="B62" s="117"/>
      <c r="N62" s="123"/>
      <c r="P62" s="172"/>
      <c r="Q62">
        <v>4</v>
      </c>
      <c r="R62" s="149" t="str">
        <f>IF(リレー中女申込!D61="","",リレー中女申込!D61)</f>
        <v/>
      </c>
      <c r="S62" s="149" t="str">
        <f>リレー中女申込!E61</f>
        <v/>
      </c>
      <c r="T62" s="149" t="str">
        <f>リレー中女申込!F61</f>
        <v/>
      </c>
      <c r="U62" s="326"/>
      <c r="W62">
        <v>4</v>
      </c>
      <c r="X62" s="149" t="str">
        <f>IF(リレー中女申込!I61="","",リレー中女申込!I61)</f>
        <v/>
      </c>
      <c r="Y62" s="149" t="str">
        <f>リレー中女申込!J61</f>
        <v/>
      </c>
      <c r="Z62" s="149" t="str">
        <f>リレー中女申込!K61</f>
        <v/>
      </c>
      <c r="AA62" s="326"/>
      <c r="AB62" s="173"/>
    </row>
    <row r="63" spans="1:36">
      <c r="A63" s="116">
        <v>13.5</v>
      </c>
      <c r="B63" s="117"/>
      <c r="C63" s="124" t="str">
        <f>C8</f>
        <v>　　　　年　　　月　　　日</v>
      </c>
      <c r="D63" s="125"/>
      <c r="N63" s="123"/>
      <c r="P63" s="172"/>
      <c r="Q63">
        <v>5</v>
      </c>
      <c r="R63" s="149" t="str">
        <f>IF(リレー中女申込!D62="","",リレー中女申込!D62)</f>
        <v/>
      </c>
      <c r="S63" s="149" t="str">
        <f>リレー中女申込!E62</f>
        <v/>
      </c>
      <c r="T63" s="149" t="str">
        <f>リレー中女申込!F62</f>
        <v/>
      </c>
      <c r="U63" s="326"/>
      <c r="W63">
        <v>5</v>
      </c>
      <c r="X63" s="149" t="str">
        <f>IF(リレー中女申込!I62="","",リレー中女申込!I62)</f>
        <v/>
      </c>
      <c r="Y63" s="149" t="str">
        <f>リレー中女申込!J62</f>
        <v/>
      </c>
      <c r="Z63" s="149" t="str">
        <f>リレー中女申込!K62</f>
        <v/>
      </c>
      <c r="AA63" s="326"/>
      <c r="AB63" s="173"/>
    </row>
    <row r="64" spans="1:36" ht="17.25" customHeight="1">
      <c r="A64" s="116">
        <v>17.25</v>
      </c>
      <c r="B64" s="117"/>
      <c r="F64" s="126"/>
      <c r="G64" s="126"/>
      <c r="I64" s="127" t="s">
        <v>126</v>
      </c>
      <c r="J64" s="373"/>
      <c r="K64" s="374"/>
      <c r="L64" s="374"/>
      <c r="N64" s="123"/>
      <c r="P64" s="172"/>
      <c r="Q64">
        <v>6</v>
      </c>
      <c r="R64" s="149" t="str">
        <f>IF(リレー中女申込!D63="","",リレー中女申込!D63)</f>
        <v/>
      </c>
      <c r="S64" s="149" t="str">
        <f>リレー中女申込!E63</f>
        <v/>
      </c>
      <c r="T64" s="149" t="str">
        <f>リレー中女申込!F63</f>
        <v/>
      </c>
      <c r="U64" s="327"/>
      <c r="W64">
        <v>6</v>
      </c>
      <c r="X64" s="149" t="str">
        <f>IF(リレー中女申込!I63="","",リレー中女申込!I63)</f>
        <v/>
      </c>
      <c r="Y64" s="149" t="str">
        <f>リレー中女申込!J63</f>
        <v/>
      </c>
      <c r="Z64" s="149" t="str">
        <f>リレー中女申込!K63</f>
        <v/>
      </c>
      <c r="AA64" s="327"/>
      <c r="AB64" s="173"/>
    </row>
    <row r="65" spans="1:36" ht="6.75" customHeight="1" thickBot="1">
      <c r="A65" s="116">
        <v>6.75</v>
      </c>
      <c r="B65" s="117"/>
      <c r="D65" s="128"/>
      <c r="N65" s="123"/>
      <c r="P65" s="174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6"/>
    </row>
    <row r="66" spans="1:36" ht="26.25" customHeight="1">
      <c r="A66" s="116">
        <v>26.25</v>
      </c>
      <c r="B66" s="117"/>
      <c r="C66" s="129" t="s">
        <v>127</v>
      </c>
      <c r="D66" s="360" t="str">
        <f>D11</f>
        <v>〒　</v>
      </c>
      <c r="E66" s="361"/>
      <c r="F66" s="361"/>
      <c r="G66" s="361"/>
      <c r="H66" s="362"/>
      <c r="I66" s="130" t="s">
        <v>128</v>
      </c>
      <c r="J66" s="363" t="str">
        <f>J11</f>
        <v xml:space="preserve">     </v>
      </c>
      <c r="K66" s="364"/>
      <c r="L66" s="364"/>
      <c r="M66" s="365"/>
      <c r="N66" s="131"/>
      <c r="AJ66">
        <f>SUM(AJ17:AJ64)</f>
        <v>0</v>
      </c>
    </row>
    <row r="67" spans="1:36" ht="21" customHeight="1">
      <c r="A67" s="116">
        <v>21</v>
      </c>
      <c r="B67" s="117"/>
      <c r="C67" s="341" t="str">
        <f>C12</f>
        <v xml:space="preserve">   </v>
      </c>
      <c r="D67" s="342"/>
      <c r="E67" s="342"/>
      <c r="F67" s="342"/>
      <c r="G67" s="342"/>
      <c r="H67" s="343"/>
      <c r="I67" s="132" t="s">
        <v>129</v>
      </c>
      <c r="J67" s="344">
        <f>J12</f>
        <v>0</v>
      </c>
      <c r="K67" s="345"/>
      <c r="L67" s="345"/>
      <c r="M67" s="346"/>
      <c r="N67" s="123"/>
    </row>
    <row r="68" spans="1:36" ht="21" customHeight="1">
      <c r="A68" s="116">
        <v>21</v>
      </c>
      <c r="B68" s="117"/>
      <c r="C68" s="347" t="s">
        <v>137</v>
      </c>
      <c r="D68" s="350" t="s">
        <v>31</v>
      </c>
      <c r="E68" s="325" t="s">
        <v>89</v>
      </c>
      <c r="F68" s="350" t="s">
        <v>29</v>
      </c>
      <c r="G68" s="353" t="s">
        <v>131</v>
      </c>
      <c r="H68" s="354"/>
      <c r="I68" s="354"/>
      <c r="J68" s="354"/>
      <c r="K68" s="354"/>
      <c r="L68" s="354"/>
      <c r="M68" s="355"/>
      <c r="N68" s="131"/>
    </row>
    <row r="69" spans="1:36" ht="21" customHeight="1">
      <c r="A69" s="116">
        <v>21</v>
      </c>
      <c r="B69" s="117"/>
      <c r="C69" s="348"/>
      <c r="D69" s="351"/>
      <c r="E69" s="326"/>
      <c r="F69" s="351"/>
      <c r="G69" s="358" t="s">
        <v>132</v>
      </c>
      <c r="H69" s="328" t="s">
        <v>133</v>
      </c>
      <c r="I69" s="329"/>
      <c r="J69" s="329"/>
      <c r="K69" s="329"/>
      <c r="L69" s="329"/>
      <c r="M69" s="356" t="s">
        <v>143</v>
      </c>
      <c r="N69" s="134"/>
    </row>
    <row r="70" spans="1:36" ht="27" customHeight="1">
      <c r="A70" s="116">
        <v>27</v>
      </c>
      <c r="B70" s="117"/>
      <c r="C70" s="349"/>
      <c r="D70" s="352"/>
      <c r="E70" s="327"/>
      <c r="F70" s="352"/>
      <c r="G70" s="359"/>
      <c r="H70" s="330"/>
      <c r="I70" s="330"/>
      <c r="J70" s="330"/>
      <c r="K70" s="330"/>
      <c r="L70" s="330"/>
      <c r="M70" s="357"/>
      <c r="N70" s="134"/>
    </row>
    <row r="71" spans="1:36" ht="15" customHeight="1">
      <c r="B71" s="135">
        <v>41</v>
      </c>
      <c r="C71" s="136" t="str">
        <f>IF(INDEX(中女申込!$B$9:$AK$108,$B71,1)="","",INDEX(中女申込!$B$9:$AK$108,$B71,1))</f>
        <v/>
      </c>
      <c r="D71" s="137" t="str">
        <f>IF(INDEX(中女申込!$B$9:$AK$108,$B71,2)="","",INDEX(中女申込!$B$9:$AK$108,$B71,2))</f>
        <v/>
      </c>
      <c r="E71" s="138" t="str">
        <f>IF(INDEX(中女申込!$B$9:$AK$108,$B71,3)="","",INDEX(中女申込!$B$9:$AK$108,$B71,3))</f>
        <v/>
      </c>
      <c r="F71" s="139" t="str">
        <f>IF(INDEX(中女申込!$B$9:$AK$108,$B71,4)="","",INDEX(中女申込!$B$9:$AK$108,$B71,4))</f>
        <v/>
      </c>
      <c r="G71" s="140" t="str">
        <f>IF(INDEX(中女申込!$B$9:$AK$108,$B71,32)="","",INDEX(中女申込!$B$9:$AK$108,$B71,32))</f>
        <v/>
      </c>
      <c r="H71" s="339" t="str">
        <f>IF(INDEX(中女申込!$B$9:$AK$108,$B71,6)="","",INDEX(中女申込!$B$9:$AK$108,$B71,6))</f>
        <v/>
      </c>
      <c r="I71" s="339" t="str">
        <f>IF(INDEX(中男申込!$B$9:$AK$108,$B71,1)="","",INDEX(中男申込!$B$9:$AK$108,$B71,1))</f>
        <v/>
      </c>
      <c r="J71" s="339" t="str">
        <f>IF(INDEX(中男申込!$B$9:$AK$108,$B71,1)="","",INDEX(中男申込!$B$9:$AK$108,$B71,1))</f>
        <v/>
      </c>
      <c r="K71" s="339" t="str">
        <f>IF(INDEX(中男申込!$B$9:$AK$108,$B71,1)="","",INDEX(中男申込!$B$9:$AK$108,$B71,1))</f>
        <v/>
      </c>
      <c r="L71" s="340" t="str">
        <f>IF(INDEX(中男申込!$B$9:$AK$108,$B71,1)="","",INDEX(中男申込!$B$9:$AK$108,$B71,1))</f>
        <v/>
      </c>
      <c r="M71" s="141" t="str">
        <f>IF(INDEX(中女申込!$B$9:$AK$108,$B71,29)="","",INDEX(中女申込!$B$9:$AK$108,$B71,29))</f>
        <v/>
      </c>
      <c r="N71" s="122"/>
    </row>
    <row r="72" spans="1:36" ht="15" customHeight="1">
      <c r="B72" s="135">
        <f t="shared" ref="B72:B110" si="1">B71+1</f>
        <v>42</v>
      </c>
      <c r="C72" s="142" t="str">
        <f>IF(INDEX(中女申込!$B$9:$AK$108,$B72,1)="","",INDEX(中女申込!$B$9:$AK$108,$B72,1))</f>
        <v/>
      </c>
      <c r="D72" s="143" t="str">
        <f>IF(INDEX(中女申込!$B$9:$AK$108,$B72,2)="","",INDEX(中女申込!$B$9:$AK$108,$B72,2))</f>
        <v/>
      </c>
      <c r="E72" s="144" t="str">
        <f>IF(INDEX(中女申込!$B$9:$AK$108,$B72,3)="","",INDEX(中女申込!$B$9:$AK$108,$B72,3))</f>
        <v/>
      </c>
      <c r="F72" s="145" t="str">
        <f>IF(INDEX(中女申込!$B$9:$AK$108,$B72,4)="","",INDEX(中女申込!$B$9:$AK$108,$B72,4))</f>
        <v/>
      </c>
      <c r="G72" s="146" t="str">
        <f>IF(INDEX(中女申込!$B$9:$AK$108,$B72,32)="","",INDEX(中女申込!$B$9:$AK$108,$B72,32))</f>
        <v/>
      </c>
      <c r="H72" s="331" t="str">
        <f>IF(INDEX(中女申込!$B$9:$AK$108,$B72,6)="","",INDEX(中女申込!$B$9:$AK$108,$B72,6))</f>
        <v/>
      </c>
      <c r="I72" s="331" t="str">
        <f>IF(INDEX(中男申込!$B$9:$AK$108,$B72,1)="","",INDEX(中男申込!$B$9:$AK$108,$B72,1))</f>
        <v/>
      </c>
      <c r="J72" s="331" t="str">
        <f>IF(INDEX(中男申込!$B$9:$AK$108,$B72,1)="","",INDEX(中男申込!$B$9:$AK$108,$B72,1))</f>
        <v/>
      </c>
      <c r="K72" s="331" t="str">
        <f>IF(INDEX(中男申込!$B$9:$AK$108,$B72,1)="","",INDEX(中男申込!$B$9:$AK$108,$B72,1))</f>
        <v/>
      </c>
      <c r="L72" s="332" t="str">
        <f>IF(INDEX(中男申込!$B$9:$AK$108,$B72,1)="","",INDEX(中男申込!$B$9:$AK$108,$B72,1))</f>
        <v/>
      </c>
      <c r="M72" s="147" t="str">
        <f>IF(INDEX(中女申込!$B$9:$AK$108,$B72,29)="","",INDEX(中女申込!$B$9:$AK$108,$B72,29))</f>
        <v/>
      </c>
      <c r="N72" s="122"/>
    </row>
    <row r="73" spans="1:36" ht="15" customHeight="1">
      <c r="B73" s="135">
        <f t="shared" si="1"/>
        <v>43</v>
      </c>
      <c r="C73" s="142" t="str">
        <f>IF(INDEX(中女申込!$B$9:$AK$108,$B73,1)="","",INDEX(中女申込!$B$9:$AK$108,$B73,1))</f>
        <v/>
      </c>
      <c r="D73" s="143" t="str">
        <f>IF(INDEX(中女申込!$B$9:$AK$108,$B73,2)="","",INDEX(中女申込!$B$9:$AK$108,$B73,2))</f>
        <v/>
      </c>
      <c r="E73" s="144" t="str">
        <f>IF(INDEX(中女申込!$B$9:$AK$108,$B73,3)="","",INDEX(中女申込!$B$9:$AK$108,$B73,3))</f>
        <v/>
      </c>
      <c r="F73" s="145" t="str">
        <f>IF(INDEX(中女申込!$B$9:$AK$108,$B73,4)="","",INDEX(中女申込!$B$9:$AK$108,$B73,4))</f>
        <v/>
      </c>
      <c r="G73" s="146" t="str">
        <f>IF(INDEX(中女申込!$B$9:$AK$108,$B73,32)="","",INDEX(中女申込!$B$9:$AK$108,$B73,32))</f>
        <v/>
      </c>
      <c r="H73" s="331" t="str">
        <f>IF(INDEX(中女申込!$B$9:$AK$108,$B73,6)="","",INDEX(中女申込!$B$9:$AK$108,$B73,6))</f>
        <v/>
      </c>
      <c r="I73" s="331" t="str">
        <f>IF(INDEX(中男申込!$B$9:$AK$108,$B73,1)="","",INDEX(中男申込!$B$9:$AK$108,$B73,1))</f>
        <v/>
      </c>
      <c r="J73" s="331" t="str">
        <f>IF(INDEX(中男申込!$B$9:$AK$108,$B73,1)="","",INDEX(中男申込!$B$9:$AK$108,$B73,1))</f>
        <v/>
      </c>
      <c r="K73" s="331" t="str">
        <f>IF(INDEX(中男申込!$B$9:$AK$108,$B73,1)="","",INDEX(中男申込!$B$9:$AK$108,$B73,1))</f>
        <v/>
      </c>
      <c r="L73" s="332" t="str">
        <f>IF(INDEX(中男申込!$B$9:$AK$108,$B73,1)="","",INDEX(中男申込!$B$9:$AK$108,$B73,1))</f>
        <v/>
      </c>
      <c r="M73" s="147" t="str">
        <f>IF(INDEX(中女申込!$B$9:$AK$108,$B73,29)="","",INDEX(中女申込!$B$9:$AK$108,$B73,29))</f>
        <v/>
      </c>
      <c r="N73" s="122"/>
    </row>
    <row r="74" spans="1:36" ht="15" customHeight="1">
      <c r="B74" s="135">
        <f t="shared" si="1"/>
        <v>44</v>
      </c>
      <c r="C74" s="142" t="str">
        <f>IF(INDEX(中女申込!$B$9:$AK$108,$B74,1)="","",INDEX(中女申込!$B$9:$AK$108,$B74,1))</f>
        <v/>
      </c>
      <c r="D74" s="143" t="str">
        <f>IF(INDEX(中女申込!$B$9:$AK$108,$B74,2)="","",INDEX(中女申込!$B$9:$AK$108,$B74,2))</f>
        <v/>
      </c>
      <c r="E74" s="144" t="str">
        <f>IF(INDEX(中女申込!$B$9:$AK$108,$B74,3)="","",INDEX(中女申込!$B$9:$AK$108,$B74,3))</f>
        <v/>
      </c>
      <c r="F74" s="145" t="str">
        <f>IF(INDEX(中女申込!$B$9:$AK$108,$B74,4)="","",INDEX(中女申込!$B$9:$AK$108,$B74,4))</f>
        <v/>
      </c>
      <c r="G74" s="146" t="str">
        <f>IF(INDEX(中女申込!$B$9:$AK$108,$B74,32)="","",INDEX(中女申込!$B$9:$AK$108,$B74,32))</f>
        <v/>
      </c>
      <c r="H74" s="331" t="str">
        <f>IF(INDEX(中女申込!$B$9:$AK$108,$B74,6)="","",INDEX(中女申込!$B$9:$AK$108,$B74,6))</f>
        <v/>
      </c>
      <c r="I74" s="331" t="str">
        <f>IF(INDEX(中男申込!$B$9:$AK$108,$B74,1)="","",INDEX(中男申込!$B$9:$AK$108,$B74,1))</f>
        <v/>
      </c>
      <c r="J74" s="331" t="str">
        <f>IF(INDEX(中男申込!$B$9:$AK$108,$B74,1)="","",INDEX(中男申込!$B$9:$AK$108,$B74,1))</f>
        <v/>
      </c>
      <c r="K74" s="331" t="str">
        <f>IF(INDEX(中男申込!$B$9:$AK$108,$B74,1)="","",INDEX(中男申込!$B$9:$AK$108,$B74,1))</f>
        <v/>
      </c>
      <c r="L74" s="332" t="str">
        <f>IF(INDEX(中男申込!$B$9:$AK$108,$B74,1)="","",INDEX(中男申込!$B$9:$AK$108,$B74,1))</f>
        <v/>
      </c>
      <c r="M74" s="147" t="str">
        <f>IF(INDEX(中女申込!$B$9:$AK$108,$B74,29)="","",INDEX(中女申込!$B$9:$AK$108,$B74,29))</f>
        <v/>
      </c>
      <c r="N74" s="122"/>
    </row>
    <row r="75" spans="1:36" ht="15" customHeight="1">
      <c r="B75" s="135">
        <f t="shared" si="1"/>
        <v>45</v>
      </c>
      <c r="C75" s="142" t="str">
        <f>IF(INDEX(中女申込!$B$9:$AK$108,$B75,1)="","",INDEX(中女申込!$B$9:$AK$108,$B75,1))</f>
        <v/>
      </c>
      <c r="D75" s="143" t="str">
        <f>IF(INDEX(中女申込!$B$9:$AK$108,$B75,2)="","",INDEX(中女申込!$B$9:$AK$108,$B75,2))</f>
        <v/>
      </c>
      <c r="E75" s="144" t="str">
        <f>IF(INDEX(中女申込!$B$9:$AK$108,$B75,3)="","",INDEX(中女申込!$B$9:$AK$108,$B75,3))</f>
        <v/>
      </c>
      <c r="F75" s="145" t="str">
        <f>IF(INDEX(中女申込!$B$9:$AK$108,$B75,4)="","",INDEX(中女申込!$B$9:$AK$108,$B75,4))</f>
        <v/>
      </c>
      <c r="G75" s="146" t="str">
        <f>IF(INDEX(中女申込!$B$9:$AK$108,$B75,32)="","",INDEX(中女申込!$B$9:$AK$108,$B75,32))</f>
        <v/>
      </c>
      <c r="H75" s="331" t="str">
        <f>IF(INDEX(中女申込!$B$9:$AK$108,$B75,6)="","",INDEX(中女申込!$B$9:$AK$108,$B75,6))</f>
        <v/>
      </c>
      <c r="I75" s="331" t="str">
        <f>IF(INDEX(中男申込!$B$9:$AK$108,$B75,1)="","",INDEX(中男申込!$B$9:$AK$108,$B75,1))</f>
        <v/>
      </c>
      <c r="J75" s="331" t="str">
        <f>IF(INDEX(中男申込!$B$9:$AK$108,$B75,1)="","",INDEX(中男申込!$B$9:$AK$108,$B75,1))</f>
        <v/>
      </c>
      <c r="K75" s="331" t="str">
        <f>IF(INDEX(中男申込!$B$9:$AK$108,$B75,1)="","",INDEX(中男申込!$B$9:$AK$108,$B75,1))</f>
        <v/>
      </c>
      <c r="L75" s="332" t="str">
        <f>IF(INDEX(中男申込!$B$9:$AK$108,$B75,1)="","",INDEX(中男申込!$B$9:$AK$108,$B75,1))</f>
        <v/>
      </c>
      <c r="M75" s="147" t="str">
        <f>IF(INDEX(中女申込!$B$9:$AK$108,$B75,29)="","",INDEX(中女申込!$B$9:$AK$108,$B75,29))</f>
        <v/>
      </c>
      <c r="N75" s="122"/>
    </row>
    <row r="76" spans="1:36" ht="15" customHeight="1">
      <c r="B76" s="135">
        <f t="shared" si="1"/>
        <v>46</v>
      </c>
      <c r="C76" s="142" t="str">
        <f>IF(INDEX(中女申込!$B$9:$AK$108,$B76,1)="","",INDEX(中女申込!$B$9:$AK$108,$B76,1))</f>
        <v/>
      </c>
      <c r="D76" s="143" t="str">
        <f>IF(INDEX(中女申込!$B$9:$AK$108,$B76,2)="","",INDEX(中女申込!$B$9:$AK$108,$B76,2))</f>
        <v/>
      </c>
      <c r="E76" s="144" t="str">
        <f>IF(INDEX(中女申込!$B$9:$AK$108,$B76,3)="","",INDEX(中女申込!$B$9:$AK$108,$B76,3))</f>
        <v/>
      </c>
      <c r="F76" s="145" t="str">
        <f>IF(INDEX(中女申込!$B$9:$AK$108,$B76,4)="","",INDEX(中女申込!$B$9:$AK$108,$B76,4))</f>
        <v/>
      </c>
      <c r="G76" s="146" t="str">
        <f>IF(INDEX(中女申込!$B$9:$AK$108,$B76,32)="","",INDEX(中女申込!$B$9:$AK$108,$B76,32))</f>
        <v/>
      </c>
      <c r="H76" s="331" t="str">
        <f>IF(INDEX(中女申込!$B$9:$AK$108,$B76,6)="","",INDEX(中女申込!$B$9:$AK$108,$B76,6))</f>
        <v/>
      </c>
      <c r="I76" s="331" t="str">
        <f>IF(INDEX(中男申込!$B$9:$AK$108,$B76,1)="","",INDEX(中男申込!$B$9:$AK$108,$B76,1))</f>
        <v/>
      </c>
      <c r="J76" s="331" t="str">
        <f>IF(INDEX(中男申込!$B$9:$AK$108,$B76,1)="","",INDEX(中男申込!$B$9:$AK$108,$B76,1))</f>
        <v/>
      </c>
      <c r="K76" s="331" t="str">
        <f>IF(INDEX(中男申込!$B$9:$AK$108,$B76,1)="","",INDEX(中男申込!$B$9:$AK$108,$B76,1))</f>
        <v/>
      </c>
      <c r="L76" s="332" t="str">
        <f>IF(INDEX(中男申込!$B$9:$AK$108,$B76,1)="","",INDEX(中男申込!$B$9:$AK$108,$B76,1))</f>
        <v/>
      </c>
      <c r="M76" s="147" t="str">
        <f>IF(INDEX(中女申込!$B$9:$AK$108,$B76,29)="","",INDEX(中女申込!$B$9:$AK$108,$B76,29))</f>
        <v/>
      </c>
      <c r="N76" s="122"/>
    </row>
    <row r="77" spans="1:36" ht="15" customHeight="1">
      <c r="B77" s="135">
        <f t="shared" si="1"/>
        <v>47</v>
      </c>
      <c r="C77" s="142" t="str">
        <f>IF(INDEX(中女申込!$B$9:$AK$108,$B77,1)="","",INDEX(中女申込!$B$9:$AK$108,$B77,1))</f>
        <v/>
      </c>
      <c r="D77" s="143" t="str">
        <f>IF(INDEX(中女申込!$B$9:$AK$108,$B77,2)="","",INDEX(中女申込!$B$9:$AK$108,$B77,2))</f>
        <v/>
      </c>
      <c r="E77" s="144" t="str">
        <f>IF(INDEX(中女申込!$B$9:$AK$108,$B77,3)="","",INDEX(中女申込!$B$9:$AK$108,$B77,3))</f>
        <v/>
      </c>
      <c r="F77" s="145" t="str">
        <f>IF(INDEX(中女申込!$B$9:$AK$108,$B77,4)="","",INDEX(中女申込!$B$9:$AK$108,$B77,4))</f>
        <v/>
      </c>
      <c r="G77" s="146" t="str">
        <f>IF(INDEX(中女申込!$B$9:$AK$108,$B77,32)="","",INDEX(中女申込!$B$9:$AK$108,$B77,32))</f>
        <v/>
      </c>
      <c r="H77" s="331" t="str">
        <f>IF(INDEX(中女申込!$B$9:$AK$108,$B77,6)="","",INDEX(中女申込!$B$9:$AK$108,$B77,6))</f>
        <v/>
      </c>
      <c r="I77" s="331" t="str">
        <f>IF(INDEX(中男申込!$B$9:$AK$108,$B77,1)="","",INDEX(中男申込!$B$9:$AK$108,$B77,1))</f>
        <v/>
      </c>
      <c r="J77" s="331" t="str">
        <f>IF(INDEX(中男申込!$B$9:$AK$108,$B77,1)="","",INDEX(中男申込!$B$9:$AK$108,$B77,1))</f>
        <v/>
      </c>
      <c r="K77" s="331" t="str">
        <f>IF(INDEX(中男申込!$B$9:$AK$108,$B77,1)="","",INDEX(中男申込!$B$9:$AK$108,$B77,1))</f>
        <v/>
      </c>
      <c r="L77" s="332" t="str">
        <f>IF(INDEX(中男申込!$B$9:$AK$108,$B77,1)="","",INDEX(中男申込!$B$9:$AK$108,$B77,1))</f>
        <v/>
      </c>
      <c r="M77" s="147" t="str">
        <f>IF(INDEX(中女申込!$B$9:$AK$108,$B77,29)="","",INDEX(中女申込!$B$9:$AK$108,$B77,29))</f>
        <v/>
      </c>
      <c r="N77" s="122"/>
    </row>
    <row r="78" spans="1:36" ht="15" customHeight="1">
      <c r="B78" s="135">
        <f t="shared" si="1"/>
        <v>48</v>
      </c>
      <c r="C78" s="142" t="str">
        <f>IF(INDEX(中女申込!$B$9:$AK$108,$B78,1)="","",INDEX(中女申込!$B$9:$AK$108,$B78,1))</f>
        <v/>
      </c>
      <c r="D78" s="143" t="str">
        <f>IF(INDEX(中女申込!$B$9:$AK$108,$B78,2)="","",INDEX(中女申込!$B$9:$AK$108,$B78,2))</f>
        <v/>
      </c>
      <c r="E78" s="144" t="str">
        <f>IF(INDEX(中女申込!$B$9:$AK$108,$B78,3)="","",INDEX(中女申込!$B$9:$AK$108,$B78,3))</f>
        <v/>
      </c>
      <c r="F78" s="145" t="str">
        <f>IF(INDEX(中女申込!$B$9:$AK$108,$B78,4)="","",INDEX(中女申込!$B$9:$AK$108,$B78,4))</f>
        <v/>
      </c>
      <c r="G78" s="146" t="str">
        <f>IF(INDEX(中女申込!$B$9:$AK$108,$B78,32)="","",INDEX(中女申込!$B$9:$AK$108,$B78,32))</f>
        <v/>
      </c>
      <c r="H78" s="331" t="str">
        <f>IF(INDEX(中女申込!$B$9:$AK$108,$B78,6)="","",INDEX(中女申込!$B$9:$AK$108,$B78,6))</f>
        <v/>
      </c>
      <c r="I78" s="331" t="str">
        <f>IF(INDEX(中男申込!$B$9:$AK$108,$B78,1)="","",INDEX(中男申込!$B$9:$AK$108,$B78,1))</f>
        <v/>
      </c>
      <c r="J78" s="331" t="str">
        <f>IF(INDEX(中男申込!$B$9:$AK$108,$B78,1)="","",INDEX(中男申込!$B$9:$AK$108,$B78,1))</f>
        <v/>
      </c>
      <c r="K78" s="331" t="str">
        <f>IF(INDEX(中男申込!$B$9:$AK$108,$B78,1)="","",INDEX(中男申込!$B$9:$AK$108,$B78,1))</f>
        <v/>
      </c>
      <c r="L78" s="332" t="str">
        <f>IF(INDEX(中男申込!$B$9:$AK$108,$B78,1)="","",INDEX(中男申込!$B$9:$AK$108,$B78,1))</f>
        <v/>
      </c>
      <c r="M78" s="147" t="str">
        <f>IF(INDEX(中女申込!$B$9:$AK$108,$B78,29)="","",INDEX(中女申込!$B$9:$AK$108,$B78,29))</f>
        <v/>
      </c>
      <c r="N78" s="122"/>
    </row>
    <row r="79" spans="1:36" ht="15" customHeight="1">
      <c r="B79" s="135">
        <f t="shared" si="1"/>
        <v>49</v>
      </c>
      <c r="C79" s="142" t="str">
        <f>IF(INDEX(中女申込!$B$9:$AK$108,$B79,1)="","",INDEX(中女申込!$B$9:$AK$108,$B79,1))</f>
        <v/>
      </c>
      <c r="D79" s="143" t="str">
        <f>IF(INDEX(中女申込!$B$9:$AK$108,$B79,2)="","",INDEX(中女申込!$B$9:$AK$108,$B79,2))</f>
        <v/>
      </c>
      <c r="E79" s="144" t="str">
        <f>IF(INDEX(中女申込!$B$9:$AK$108,$B79,3)="","",INDEX(中女申込!$B$9:$AK$108,$B79,3))</f>
        <v/>
      </c>
      <c r="F79" s="145" t="str">
        <f>IF(INDEX(中女申込!$B$9:$AK$108,$B79,4)="","",INDEX(中女申込!$B$9:$AK$108,$B79,4))</f>
        <v/>
      </c>
      <c r="G79" s="146" t="str">
        <f>IF(INDEX(中女申込!$B$9:$AK$108,$B79,32)="","",INDEX(中女申込!$B$9:$AK$108,$B79,32))</f>
        <v/>
      </c>
      <c r="H79" s="331" t="str">
        <f>IF(INDEX(中女申込!$B$9:$AK$108,$B79,6)="","",INDEX(中女申込!$B$9:$AK$108,$B79,6))</f>
        <v/>
      </c>
      <c r="I79" s="331" t="str">
        <f>IF(INDEX(中男申込!$B$9:$AK$108,$B79,1)="","",INDEX(中男申込!$B$9:$AK$108,$B79,1))</f>
        <v/>
      </c>
      <c r="J79" s="331" t="str">
        <f>IF(INDEX(中男申込!$B$9:$AK$108,$B79,1)="","",INDEX(中男申込!$B$9:$AK$108,$B79,1))</f>
        <v/>
      </c>
      <c r="K79" s="331" t="str">
        <f>IF(INDEX(中男申込!$B$9:$AK$108,$B79,1)="","",INDEX(中男申込!$B$9:$AK$108,$B79,1))</f>
        <v/>
      </c>
      <c r="L79" s="332" t="str">
        <f>IF(INDEX(中男申込!$B$9:$AK$108,$B79,1)="","",INDEX(中男申込!$B$9:$AK$108,$B79,1))</f>
        <v/>
      </c>
      <c r="M79" s="147" t="str">
        <f>IF(INDEX(中女申込!$B$9:$AK$108,$B79,29)="","",INDEX(中女申込!$B$9:$AK$108,$B79,29))</f>
        <v/>
      </c>
      <c r="N79" s="122"/>
    </row>
    <row r="80" spans="1:36" ht="15" customHeight="1">
      <c r="B80" s="135">
        <f t="shared" si="1"/>
        <v>50</v>
      </c>
      <c r="C80" s="151" t="str">
        <f>IF(INDEX(中女申込!$B$9:$AK$108,$B80,1)="","",INDEX(中女申込!$B$9:$AK$108,$B80,1))</f>
        <v/>
      </c>
      <c r="D80" s="152" t="str">
        <f>IF(INDEX(中女申込!$B$9:$AK$108,$B80,2)="","",INDEX(中女申込!$B$9:$AK$108,$B80,2))</f>
        <v/>
      </c>
      <c r="E80" s="153" t="str">
        <f>IF(INDEX(中女申込!$B$9:$AK$108,$B80,3)="","",INDEX(中女申込!$B$9:$AK$108,$B80,3))</f>
        <v/>
      </c>
      <c r="F80" s="154" t="str">
        <f>IF(INDEX(中女申込!$B$9:$AK$108,$B80,4)="","",INDEX(中女申込!$B$9:$AK$108,$B80,4))</f>
        <v/>
      </c>
      <c r="G80" s="155" t="str">
        <f>IF(INDEX(中女申込!$B$9:$AK$108,$B80,32)="","",INDEX(中女申込!$B$9:$AK$108,$B80,32))</f>
        <v/>
      </c>
      <c r="H80" s="337" t="str">
        <f>IF(INDEX(中女申込!$B$9:$AK$108,$B80,6)="","",INDEX(中女申込!$B$9:$AK$108,$B80,6))</f>
        <v/>
      </c>
      <c r="I80" s="337" t="str">
        <f>IF(INDEX(中男申込!$B$9:$AK$108,$B80,1)="","",INDEX(中男申込!$B$9:$AK$108,$B80,1))</f>
        <v/>
      </c>
      <c r="J80" s="337" t="str">
        <f>IF(INDEX(中男申込!$B$9:$AK$108,$B80,1)="","",INDEX(中男申込!$B$9:$AK$108,$B80,1))</f>
        <v/>
      </c>
      <c r="K80" s="337" t="str">
        <f>IF(INDEX(中男申込!$B$9:$AK$108,$B80,1)="","",INDEX(中男申込!$B$9:$AK$108,$B80,1))</f>
        <v/>
      </c>
      <c r="L80" s="338" t="str">
        <f>IF(INDEX(中男申込!$B$9:$AK$108,$B80,1)="","",INDEX(中男申込!$B$9:$AK$108,$B80,1))</f>
        <v/>
      </c>
      <c r="M80" s="156" t="str">
        <f>IF(INDEX(中女申込!$B$9:$AK$108,$B80,29)="","",INDEX(中女申込!$B$9:$AK$108,$B80,29))</f>
        <v/>
      </c>
      <c r="N80" s="122"/>
    </row>
    <row r="81" spans="2:14" ht="15" customHeight="1">
      <c r="B81" s="135">
        <f t="shared" si="1"/>
        <v>51</v>
      </c>
      <c r="C81" s="136" t="str">
        <f>IF(INDEX(中女申込!$B$9:$AK$108,$B81,1)="","",INDEX(中女申込!$B$9:$AK$108,$B81,1))</f>
        <v/>
      </c>
      <c r="D81" s="137" t="str">
        <f>IF(INDEX(中女申込!$B$9:$AK$108,$B81,2)="","",INDEX(中女申込!$B$9:$AK$108,$B81,2))</f>
        <v/>
      </c>
      <c r="E81" s="138" t="str">
        <f>IF(INDEX(中女申込!$B$9:$AK$108,$B81,3)="","",INDEX(中女申込!$B$9:$AK$108,$B81,3))</f>
        <v/>
      </c>
      <c r="F81" s="139" t="str">
        <f>IF(INDEX(中女申込!$B$9:$AK$108,$B81,4)="","",INDEX(中女申込!$B$9:$AK$108,$B81,4))</f>
        <v/>
      </c>
      <c r="G81" s="140" t="str">
        <f>IF(INDEX(中女申込!$B$9:$AK$108,$B81,32)="","",INDEX(中女申込!$B$9:$AK$108,$B81,32))</f>
        <v/>
      </c>
      <c r="H81" s="339" t="str">
        <f>IF(INDEX(中女申込!$B$9:$AK$108,$B81,6)="","",INDEX(中女申込!$B$9:$AK$108,$B81,6))</f>
        <v/>
      </c>
      <c r="I81" s="339" t="str">
        <f>IF(INDEX(中男申込!$B$9:$AK$108,$B81,1)="","",INDEX(中男申込!$B$9:$AK$108,$B81,1))</f>
        <v/>
      </c>
      <c r="J81" s="339" t="str">
        <f>IF(INDEX(中男申込!$B$9:$AK$108,$B81,1)="","",INDEX(中男申込!$B$9:$AK$108,$B81,1))</f>
        <v/>
      </c>
      <c r="K81" s="339" t="str">
        <f>IF(INDEX(中男申込!$B$9:$AK$108,$B81,1)="","",INDEX(中男申込!$B$9:$AK$108,$B81,1))</f>
        <v/>
      </c>
      <c r="L81" s="340" t="str">
        <f>IF(INDEX(中男申込!$B$9:$AK$108,$B81,1)="","",INDEX(中男申込!$B$9:$AK$108,$B81,1))</f>
        <v/>
      </c>
      <c r="M81" s="157" t="str">
        <f>IF(INDEX(中女申込!$B$9:$AK$108,$B81,29)="","",INDEX(中女申込!$B$9:$AK$108,$B81,29))</f>
        <v/>
      </c>
      <c r="N81" s="122"/>
    </row>
    <row r="82" spans="2:14" ht="15" customHeight="1">
      <c r="B82" s="135">
        <f t="shared" si="1"/>
        <v>52</v>
      </c>
      <c r="C82" s="142" t="str">
        <f>IF(INDEX(中女申込!$B$9:$AK$108,$B82,1)="","",INDEX(中女申込!$B$9:$AK$108,$B82,1))</f>
        <v/>
      </c>
      <c r="D82" s="143" t="str">
        <f>IF(INDEX(中女申込!$B$9:$AK$108,$B82,2)="","",INDEX(中女申込!$B$9:$AK$108,$B82,2))</f>
        <v/>
      </c>
      <c r="E82" s="144" t="str">
        <f>IF(INDEX(中女申込!$B$9:$AK$108,$B82,3)="","",INDEX(中女申込!$B$9:$AK$108,$B82,3))</f>
        <v/>
      </c>
      <c r="F82" s="145" t="str">
        <f>IF(INDEX(中女申込!$B$9:$AK$108,$B82,4)="","",INDEX(中女申込!$B$9:$AK$108,$B82,4))</f>
        <v/>
      </c>
      <c r="G82" s="146" t="str">
        <f>IF(INDEX(中女申込!$B$9:$AK$108,$B82,32)="","",INDEX(中女申込!$B$9:$AK$108,$B82,32))</f>
        <v/>
      </c>
      <c r="H82" s="331" t="str">
        <f>IF(INDEX(中女申込!$B$9:$AK$108,$B82,6)="","",INDEX(中女申込!$B$9:$AK$108,$B82,6))</f>
        <v/>
      </c>
      <c r="I82" s="331" t="str">
        <f>IF(INDEX(中男申込!$B$9:$AK$108,$B82,1)="","",INDEX(中男申込!$B$9:$AK$108,$B82,1))</f>
        <v/>
      </c>
      <c r="J82" s="331" t="str">
        <f>IF(INDEX(中男申込!$B$9:$AK$108,$B82,1)="","",INDEX(中男申込!$B$9:$AK$108,$B82,1))</f>
        <v/>
      </c>
      <c r="K82" s="331" t="str">
        <f>IF(INDEX(中男申込!$B$9:$AK$108,$B82,1)="","",INDEX(中男申込!$B$9:$AK$108,$B82,1))</f>
        <v/>
      </c>
      <c r="L82" s="332" t="str">
        <f>IF(INDEX(中男申込!$B$9:$AK$108,$B82,1)="","",INDEX(中男申込!$B$9:$AK$108,$B82,1))</f>
        <v/>
      </c>
      <c r="M82" s="147" t="str">
        <f>IF(INDEX(中女申込!$B$9:$AK$108,$B82,29)="","",INDEX(中女申込!$B$9:$AK$108,$B82,29))</f>
        <v/>
      </c>
      <c r="N82" s="122"/>
    </row>
    <row r="83" spans="2:14" ht="15" customHeight="1">
      <c r="B83" s="135">
        <f t="shared" si="1"/>
        <v>53</v>
      </c>
      <c r="C83" s="142" t="str">
        <f>IF(INDEX(中女申込!$B$9:$AK$108,$B83,1)="","",INDEX(中女申込!$B$9:$AK$108,$B83,1))</f>
        <v/>
      </c>
      <c r="D83" s="143" t="str">
        <f>IF(INDEX(中女申込!$B$9:$AK$108,$B83,2)="","",INDEX(中女申込!$B$9:$AK$108,$B83,2))</f>
        <v/>
      </c>
      <c r="E83" s="144" t="str">
        <f>IF(INDEX(中女申込!$B$9:$AK$108,$B83,3)="","",INDEX(中女申込!$B$9:$AK$108,$B83,3))</f>
        <v/>
      </c>
      <c r="F83" s="145" t="str">
        <f>IF(INDEX(中女申込!$B$9:$AK$108,$B83,4)="","",INDEX(中女申込!$B$9:$AK$108,$B83,4))</f>
        <v/>
      </c>
      <c r="G83" s="146" t="str">
        <f>IF(INDEX(中女申込!$B$9:$AK$108,$B83,32)="","",INDEX(中女申込!$B$9:$AK$108,$B83,32))</f>
        <v/>
      </c>
      <c r="H83" s="331" t="str">
        <f>IF(INDEX(中女申込!$B$9:$AK$108,$B83,6)="","",INDEX(中女申込!$B$9:$AK$108,$B83,6))</f>
        <v/>
      </c>
      <c r="I83" s="331" t="str">
        <f>IF(INDEX(中男申込!$B$9:$AK$108,$B83,1)="","",INDEX(中男申込!$B$9:$AK$108,$B83,1))</f>
        <v/>
      </c>
      <c r="J83" s="331" t="str">
        <f>IF(INDEX(中男申込!$B$9:$AK$108,$B83,1)="","",INDEX(中男申込!$B$9:$AK$108,$B83,1))</f>
        <v/>
      </c>
      <c r="K83" s="331" t="str">
        <f>IF(INDEX(中男申込!$B$9:$AK$108,$B83,1)="","",INDEX(中男申込!$B$9:$AK$108,$B83,1))</f>
        <v/>
      </c>
      <c r="L83" s="332" t="str">
        <f>IF(INDEX(中男申込!$B$9:$AK$108,$B83,1)="","",INDEX(中男申込!$B$9:$AK$108,$B83,1))</f>
        <v/>
      </c>
      <c r="M83" s="147" t="str">
        <f>IF(INDEX(中女申込!$B$9:$AK$108,$B83,29)="","",INDEX(中女申込!$B$9:$AK$108,$B83,29))</f>
        <v/>
      </c>
      <c r="N83" s="122"/>
    </row>
    <row r="84" spans="2:14" ht="15" customHeight="1">
      <c r="B84" s="135">
        <f t="shared" si="1"/>
        <v>54</v>
      </c>
      <c r="C84" s="142" t="str">
        <f>IF(INDEX(中女申込!$B$9:$AK$108,$B84,1)="","",INDEX(中女申込!$B$9:$AK$108,$B84,1))</f>
        <v/>
      </c>
      <c r="D84" s="143" t="str">
        <f>IF(INDEX(中女申込!$B$9:$AK$108,$B84,2)="","",INDEX(中女申込!$B$9:$AK$108,$B84,2))</f>
        <v/>
      </c>
      <c r="E84" s="144" t="str">
        <f>IF(INDEX(中女申込!$B$9:$AK$108,$B84,3)="","",INDEX(中女申込!$B$9:$AK$108,$B84,3))</f>
        <v/>
      </c>
      <c r="F84" s="145" t="str">
        <f>IF(INDEX(中女申込!$B$9:$AK$108,$B84,4)="","",INDEX(中女申込!$B$9:$AK$108,$B84,4))</f>
        <v/>
      </c>
      <c r="G84" s="146" t="str">
        <f>IF(INDEX(中女申込!$B$9:$AK$108,$B84,32)="","",INDEX(中女申込!$B$9:$AK$108,$B84,32))</f>
        <v/>
      </c>
      <c r="H84" s="331" t="str">
        <f>IF(INDEX(中女申込!$B$9:$AK$108,$B84,6)="","",INDEX(中女申込!$B$9:$AK$108,$B84,6))</f>
        <v/>
      </c>
      <c r="I84" s="331" t="str">
        <f>IF(INDEX(中男申込!$B$9:$AK$108,$B84,1)="","",INDEX(中男申込!$B$9:$AK$108,$B84,1))</f>
        <v/>
      </c>
      <c r="J84" s="331" t="str">
        <f>IF(INDEX(中男申込!$B$9:$AK$108,$B84,1)="","",INDEX(中男申込!$B$9:$AK$108,$B84,1))</f>
        <v/>
      </c>
      <c r="K84" s="331" t="str">
        <f>IF(INDEX(中男申込!$B$9:$AK$108,$B84,1)="","",INDEX(中男申込!$B$9:$AK$108,$B84,1))</f>
        <v/>
      </c>
      <c r="L84" s="332" t="str">
        <f>IF(INDEX(中男申込!$B$9:$AK$108,$B84,1)="","",INDEX(中男申込!$B$9:$AK$108,$B84,1))</f>
        <v/>
      </c>
      <c r="M84" s="147" t="str">
        <f>IF(INDEX(中女申込!$B$9:$AK$108,$B84,29)="","",INDEX(中女申込!$B$9:$AK$108,$B84,29))</f>
        <v/>
      </c>
      <c r="N84" s="122"/>
    </row>
    <row r="85" spans="2:14" ht="15" customHeight="1">
      <c r="B85" s="135">
        <f t="shared" si="1"/>
        <v>55</v>
      </c>
      <c r="C85" s="142" t="str">
        <f>IF(INDEX(中女申込!$B$9:$AK$108,$B85,1)="","",INDEX(中女申込!$B$9:$AK$108,$B85,1))</f>
        <v/>
      </c>
      <c r="D85" s="143" t="str">
        <f>IF(INDEX(中女申込!$B$9:$AK$108,$B85,2)="","",INDEX(中女申込!$B$9:$AK$108,$B85,2))</f>
        <v/>
      </c>
      <c r="E85" s="144" t="str">
        <f>IF(INDEX(中女申込!$B$9:$AK$108,$B85,3)="","",INDEX(中女申込!$B$9:$AK$108,$B85,3))</f>
        <v/>
      </c>
      <c r="F85" s="145" t="str">
        <f>IF(INDEX(中女申込!$B$9:$AK$108,$B85,4)="","",INDEX(中女申込!$B$9:$AK$108,$B85,4))</f>
        <v/>
      </c>
      <c r="G85" s="146" t="str">
        <f>IF(INDEX(中女申込!$B$9:$AK$108,$B85,32)="","",INDEX(中女申込!$B$9:$AK$108,$B85,32))</f>
        <v/>
      </c>
      <c r="H85" s="331" t="str">
        <f>IF(INDEX(中女申込!$B$9:$AK$108,$B85,6)="","",INDEX(中女申込!$B$9:$AK$108,$B85,6))</f>
        <v/>
      </c>
      <c r="I85" s="331" t="str">
        <f>IF(INDEX(中男申込!$B$9:$AK$108,$B85,1)="","",INDEX(中男申込!$B$9:$AK$108,$B85,1))</f>
        <v/>
      </c>
      <c r="J85" s="331" t="str">
        <f>IF(INDEX(中男申込!$B$9:$AK$108,$B85,1)="","",INDEX(中男申込!$B$9:$AK$108,$B85,1))</f>
        <v/>
      </c>
      <c r="K85" s="331" t="str">
        <f>IF(INDEX(中男申込!$B$9:$AK$108,$B85,1)="","",INDEX(中男申込!$B$9:$AK$108,$B85,1))</f>
        <v/>
      </c>
      <c r="L85" s="332" t="str">
        <f>IF(INDEX(中男申込!$B$9:$AK$108,$B85,1)="","",INDEX(中男申込!$B$9:$AK$108,$B85,1))</f>
        <v/>
      </c>
      <c r="M85" s="147" t="str">
        <f>IF(INDEX(中女申込!$B$9:$AK$108,$B85,29)="","",INDEX(中女申込!$B$9:$AK$108,$B85,29))</f>
        <v/>
      </c>
      <c r="N85" s="122"/>
    </row>
    <row r="86" spans="2:14" ht="15" customHeight="1">
      <c r="B86" s="135">
        <f t="shared" si="1"/>
        <v>56</v>
      </c>
      <c r="C86" s="142" t="str">
        <f>IF(INDEX(中女申込!$B$9:$AK$108,$B86,1)="","",INDEX(中女申込!$B$9:$AK$108,$B86,1))</f>
        <v/>
      </c>
      <c r="D86" s="143" t="str">
        <f>IF(INDEX(中女申込!$B$9:$AK$108,$B86,2)="","",INDEX(中女申込!$B$9:$AK$108,$B86,2))</f>
        <v/>
      </c>
      <c r="E86" s="144" t="str">
        <f>IF(INDEX(中女申込!$B$9:$AK$108,$B86,3)="","",INDEX(中女申込!$B$9:$AK$108,$B86,3))</f>
        <v/>
      </c>
      <c r="F86" s="145" t="str">
        <f>IF(INDEX(中女申込!$B$9:$AK$108,$B86,4)="","",INDEX(中女申込!$B$9:$AK$108,$B86,4))</f>
        <v/>
      </c>
      <c r="G86" s="146" t="str">
        <f>IF(INDEX(中女申込!$B$9:$AK$108,$B86,32)="","",INDEX(中女申込!$B$9:$AK$108,$B86,32))</f>
        <v/>
      </c>
      <c r="H86" s="331" t="str">
        <f>IF(INDEX(中女申込!$B$9:$AK$108,$B86,6)="","",INDEX(中女申込!$B$9:$AK$108,$B86,6))</f>
        <v/>
      </c>
      <c r="I86" s="331" t="str">
        <f>IF(INDEX(中男申込!$B$9:$AK$108,$B86,1)="","",INDEX(中男申込!$B$9:$AK$108,$B86,1))</f>
        <v/>
      </c>
      <c r="J86" s="331" t="str">
        <f>IF(INDEX(中男申込!$B$9:$AK$108,$B86,1)="","",INDEX(中男申込!$B$9:$AK$108,$B86,1))</f>
        <v/>
      </c>
      <c r="K86" s="331" t="str">
        <f>IF(INDEX(中男申込!$B$9:$AK$108,$B86,1)="","",INDEX(中男申込!$B$9:$AK$108,$B86,1))</f>
        <v/>
      </c>
      <c r="L86" s="332" t="str">
        <f>IF(INDEX(中男申込!$B$9:$AK$108,$B86,1)="","",INDEX(中男申込!$B$9:$AK$108,$B86,1))</f>
        <v/>
      </c>
      <c r="M86" s="147" t="str">
        <f>IF(INDEX(中女申込!$B$9:$AK$108,$B86,29)="","",INDEX(中女申込!$B$9:$AK$108,$B86,29))</f>
        <v/>
      </c>
      <c r="N86" s="122"/>
    </row>
    <row r="87" spans="2:14" ht="15" customHeight="1">
      <c r="B87" s="135">
        <f t="shared" si="1"/>
        <v>57</v>
      </c>
      <c r="C87" s="142" t="str">
        <f>IF(INDEX(中女申込!$B$9:$AK$108,$B87,1)="","",INDEX(中女申込!$B$9:$AK$108,$B87,1))</f>
        <v/>
      </c>
      <c r="D87" s="143" t="str">
        <f>IF(INDEX(中女申込!$B$9:$AK$108,$B87,2)="","",INDEX(中女申込!$B$9:$AK$108,$B87,2))</f>
        <v/>
      </c>
      <c r="E87" s="144" t="str">
        <f>IF(INDEX(中女申込!$B$9:$AK$108,$B87,3)="","",INDEX(中女申込!$B$9:$AK$108,$B87,3))</f>
        <v/>
      </c>
      <c r="F87" s="145" t="str">
        <f>IF(INDEX(中女申込!$B$9:$AK$108,$B87,4)="","",INDEX(中女申込!$B$9:$AK$108,$B87,4))</f>
        <v/>
      </c>
      <c r="G87" s="146" t="str">
        <f>IF(INDEX(中女申込!$B$9:$AK$108,$B87,32)="","",INDEX(中女申込!$B$9:$AK$108,$B87,32))</f>
        <v/>
      </c>
      <c r="H87" s="331" t="str">
        <f>IF(INDEX(中女申込!$B$9:$AK$108,$B87,6)="","",INDEX(中女申込!$B$9:$AK$108,$B87,6))</f>
        <v/>
      </c>
      <c r="I87" s="331" t="str">
        <f>IF(INDEX(中男申込!$B$9:$AK$108,$B87,1)="","",INDEX(中男申込!$B$9:$AK$108,$B87,1))</f>
        <v/>
      </c>
      <c r="J87" s="331" t="str">
        <f>IF(INDEX(中男申込!$B$9:$AK$108,$B87,1)="","",INDEX(中男申込!$B$9:$AK$108,$B87,1))</f>
        <v/>
      </c>
      <c r="K87" s="331" t="str">
        <f>IF(INDEX(中男申込!$B$9:$AK$108,$B87,1)="","",INDEX(中男申込!$B$9:$AK$108,$B87,1))</f>
        <v/>
      </c>
      <c r="L87" s="332" t="str">
        <f>IF(INDEX(中男申込!$B$9:$AK$108,$B87,1)="","",INDEX(中男申込!$B$9:$AK$108,$B87,1))</f>
        <v/>
      </c>
      <c r="M87" s="147" t="str">
        <f>IF(INDEX(中女申込!$B$9:$AK$108,$B87,29)="","",INDEX(中女申込!$B$9:$AK$108,$B87,29))</f>
        <v/>
      </c>
      <c r="N87" s="122"/>
    </row>
    <row r="88" spans="2:14" ht="15" customHeight="1">
      <c r="B88" s="135">
        <f t="shared" si="1"/>
        <v>58</v>
      </c>
      <c r="C88" s="142" t="str">
        <f>IF(INDEX(中女申込!$B$9:$AK$108,$B88,1)="","",INDEX(中女申込!$B$9:$AK$108,$B88,1))</f>
        <v/>
      </c>
      <c r="D88" s="143" t="str">
        <f>IF(INDEX(中女申込!$B$9:$AK$108,$B88,2)="","",INDEX(中女申込!$B$9:$AK$108,$B88,2))</f>
        <v/>
      </c>
      <c r="E88" s="144" t="str">
        <f>IF(INDEX(中女申込!$B$9:$AK$108,$B88,3)="","",INDEX(中女申込!$B$9:$AK$108,$B88,3))</f>
        <v/>
      </c>
      <c r="F88" s="145" t="str">
        <f>IF(INDEX(中女申込!$B$9:$AK$108,$B88,4)="","",INDEX(中女申込!$B$9:$AK$108,$B88,4))</f>
        <v/>
      </c>
      <c r="G88" s="146" t="str">
        <f>IF(INDEX(中女申込!$B$9:$AK$108,$B88,32)="","",INDEX(中女申込!$B$9:$AK$108,$B88,32))</f>
        <v/>
      </c>
      <c r="H88" s="331" t="str">
        <f>IF(INDEX(中女申込!$B$9:$AK$108,$B88,6)="","",INDEX(中女申込!$B$9:$AK$108,$B88,6))</f>
        <v/>
      </c>
      <c r="I88" s="331" t="str">
        <f>IF(INDEX(中男申込!$B$9:$AK$108,$B88,1)="","",INDEX(中男申込!$B$9:$AK$108,$B88,1))</f>
        <v/>
      </c>
      <c r="J88" s="331" t="str">
        <f>IF(INDEX(中男申込!$B$9:$AK$108,$B88,1)="","",INDEX(中男申込!$B$9:$AK$108,$B88,1))</f>
        <v/>
      </c>
      <c r="K88" s="331" t="str">
        <f>IF(INDEX(中男申込!$B$9:$AK$108,$B88,1)="","",INDEX(中男申込!$B$9:$AK$108,$B88,1))</f>
        <v/>
      </c>
      <c r="L88" s="332" t="str">
        <f>IF(INDEX(中男申込!$B$9:$AK$108,$B88,1)="","",INDEX(中男申込!$B$9:$AK$108,$B88,1))</f>
        <v/>
      </c>
      <c r="M88" s="147" t="str">
        <f>IF(INDEX(中女申込!$B$9:$AK$108,$B88,29)="","",INDEX(中女申込!$B$9:$AK$108,$B88,29))</f>
        <v/>
      </c>
      <c r="N88" s="122"/>
    </row>
    <row r="89" spans="2:14" ht="15" customHeight="1">
      <c r="B89" s="135">
        <f t="shared" si="1"/>
        <v>59</v>
      </c>
      <c r="C89" s="142" t="str">
        <f>IF(INDEX(中女申込!$B$9:$AK$108,$B89,1)="","",INDEX(中女申込!$B$9:$AK$108,$B89,1))</f>
        <v/>
      </c>
      <c r="D89" s="143" t="str">
        <f>IF(INDEX(中女申込!$B$9:$AK$108,$B89,2)="","",INDEX(中女申込!$B$9:$AK$108,$B89,2))</f>
        <v/>
      </c>
      <c r="E89" s="144" t="str">
        <f>IF(INDEX(中女申込!$B$9:$AK$108,$B89,3)="","",INDEX(中女申込!$B$9:$AK$108,$B89,3))</f>
        <v/>
      </c>
      <c r="F89" s="145" t="str">
        <f>IF(INDEX(中女申込!$B$9:$AK$108,$B89,4)="","",INDEX(中女申込!$B$9:$AK$108,$B89,4))</f>
        <v/>
      </c>
      <c r="G89" s="146" t="str">
        <f>IF(INDEX(中女申込!$B$9:$AK$108,$B89,32)="","",INDEX(中女申込!$B$9:$AK$108,$B89,32))</f>
        <v/>
      </c>
      <c r="H89" s="331" t="str">
        <f>IF(INDEX(中女申込!$B$9:$AK$108,$B89,6)="","",INDEX(中女申込!$B$9:$AK$108,$B89,6))</f>
        <v/>
      </c>
      <c r="I89" s="331" t="str">
        <f>IF(INDEX(中男申込!$B$9:$AK$108,$B89,1)="","",INDEX(中男申込!$B$9:$AK$108,$B89,1))</f>
        <v/>
      </c>
      <c r="J89" s="331" t="str">
        <f>IF(INDEX(中男申込!$B$9:$AK$108,$B89,1)="","",INDEX(中男申込!$B$9:$AK$108,$B89,1))</f>
        <v/>
      </c>
      <c r="K89" s="331" t="str">
        <f>IF(INDEX(中男申込!$B$9:$AK$108,$B89,1)="","",INDEX(中男申込!$B$9:$AK$108,$B89,1))</f>
        <v/>
      </c>
      <c r="L89" s="332" t="str">
        <f>IF(INDEX(中男申込!$B$9:$AK$108,$B89,1)="","",INDEX(中男申込!$B$9:$AK$108,$B89,1))</f>
        <v/>
      </c>
      <c r="M89" s="147" t="str">
        <f>IF(INDEX(中女申込!$B$9:$AK$108,$B89,29)="","",INDEX(中女申込!$B$9:$AK$108,$B89,29))</f>
        <v/>
      </c>
      <c r="N89" s="122"/>
    </row>
    <row r="90" spans="2:14" ht="15" customHeight="1">
      <c r="B90" s="135">
        <f t="shared" si="1"/>
        <v>60</v>
      </c>
      <c r="C90" s="151" t="str">
        <f>IF(INDEX(中女申込!$B$9:$AK$108,$B90,1)="","",INDEX(中女申込!$B$9:$AK$108,$B90,1))</f>
        <v/>
      </c>
      <c r="D90" s="152" t="str">
        <f>IF(INDEX(中女申込!$B$9:$AK$108,$B90,2)="","",INDEX(中女申込!$B$9:$AK$108,$B90,2))</f>
        <v/>
      </c>
      <c r="E90" s="153" t="str">
        <f>IF(INDEX(中女申込!$B$9:$AK$108,$B90,3)="","",INDEX(中女申込!$B$9:$AK$108,$B90,3))</f>
        <v/>
      </c>
      <c r="F90" s="154" t="str">
        <f>IF(INDEX(中女申込!$B$9:$AK$108,$B90,4)="","",INDEX(中女申込!$B$9:$AK$108,$B90,4))</f>
        <v/>
      </c>
      <c r="G90" s="155" t="str">
        <f>IF(INDEX(中女申込!$B$9:$AK$108,$B90,32)="","",INDEX(中女申込!$B$9:$AK$108,$B90,32))</f>
        <v/>
      </c>
      <c r="H90" s="337" t="str">
        <f>IF(INDEX(中女申込!$B$9:$AK$108,$B90,6)="","",INDEX(中女申込!$B$9:$AK$108,$B90,6))</f>
        <v/>
      </c>
      <c r="I90" s="337" t="str">
        <f>IF(INDEX(中男申込!$B$9:$AK$108,$B90,1)="","",INDEX(中男申込!$B$9:$AK$108,$B90,1))</f>
        <v/>
      </c>
      <c r="J90" s="337" t="str">
        <f>IF(INDEX(中男申込!$B$9:$AK$108,$B90,1)="","",INDEX(中男申込!$B$9:$AK$108,$B90,1))</f>
        <v/>
      </c>
      <c r="K90" s="337" t="str">
        <f>IF(INDEX(中男申込!$B$9:$AK$108,$B90,1)="","",INDEX(中男申込!$B$9:$AK$108,$B90,1))</f>
        <v/>
      </c>
      <c r="L90" s="338" t="str">
        <f>IF(INDEX(中男申込!$B$9:$AK$108,$B90,1)="","",INDEX(中男申込!$B$9:$AK$108,$B90,1))</f>
        <v/>
      </c>
      <c r="M90" s="156" t="str">
        <f>IF(INDEX(中女申込!$B$9:$AK$108,$B90,29)="","",INDEX(中女申込!$B$9:$AK$108,$B90,29))</f>
        <v/>
      </c>
      <c r="N90" s="122"/>
    </row>
    <row r="91" spans="2:14" ht="15" customHeight="1">
      <c r="B91" s="135">
        <f t="shared" si="1"/>
        <v>61</v>
      </c>
      <c r="C91" s="136" t="str">
        <f>IF(INDEX(中女申込!$B$9:$AK$108,$B91,1)="","",INDEX(中女申込!$B$9:$AK$108,$B91,1))</f>
        <v/>
      </c>
      <c r="D91" s="137" t="str">
        <f>IF(INDEX(中女申込!$B$9:$AK$108,$B91,2)="","",INDEX(中女申込!$B$9:$AK$108,$B91,2))</f>
        <v/>
      </c>
      <c r="E91" s="138" t="str">
        <f>IF(INDEX(中女申込!$B$9:$AK$108,$B91,3)="","",INDEX(中女申込!$B$9:$AK$108,$B91,3))</f>
        <v/>
      </c>
      <c r="F91" s="139" t="str">
        <f>IF(INDEX(中女申込!$B$9:$AK$108,$B91,4)="","",INDEX(中女申込!$B$9:$AK$108,$B91,4))</f>
        <v/>
      </c>
      <c r="G91" s="140" t="str">
        <f>IF(INDEX(中女申込!$B$9:$AK$108,$B91,32)="","",INDEX(中女申込!$B$9:$AK$108,$B91,32))</f>
        <v/>
      </c>
      <c r="H91" s="339" t="str">
        <f>IF(INDEX(中女申込!$B$9:$AK$108,$B91,6)="","",INDEX(中女申込!$B$9:$AK$108,$B91,6))</f>
        <v/>
      </c>
      <c r="I91" s="339" t="str">
        <f>IF(INDEX(中男申込!$B$9:$AK$108,$B91,1)="","",INDEX(中男申込!$B$9:$AK$108,$B91,1))</f>
        <v/>
      </c>
      <c r="J91" s="339" t="str">
        <f>IF(INDEX(中男申込!$B$9:$AK$108,$B91,1)="","",INDEX(中男申込!$B$9:$AK$108,$B91,1))</f>
        <v/>
      </c>
      <c r="K91" s="339" t="str">
        <f>IF(INDEX(中男申込!$B$9:$AK$108,$B91,1)="","",INDEX(中男申込!$B$9:$AK$108,$B91,1))</f>
        <v/>
      </c>
      <c r="L91" s="340" t="str">
        <f>IF(INDEX(中男申込!$B$9:$AK$108,$B91,1)="","",INDEX(中男申込!$B$9:$AK$108,$B91,1))</f>
        <v/>
      </c>
      <c r="M91" s="157" t="str">
        <f>IF(INDEX(中女申込!$B$9:$AK$108,$B91,29)="","",INDEX(中女申込!$B$9:$AK$108,$B91,29))</f>
        <v/>
      </c>
      <c r="N91" s="122"/>
    </row>
    <row r="92" spans="2:14" ht="15" customHeight="1">
      <c r="B92" s="135">
        <f t="shared" si="1"/>
        <v>62</v>
      </c>
      <c r="C92" s="142" t="str">
        <f>IF(INDEX(中女申込!$B$9:$AK$108,$B92,1)="","",INDEX(中女申込!$B$9:$AK$108,$B92,1))</f>
        <v/>
      </c>
      <c r="D92" s="143" t="str">
        <f>IF(INDEX(中女申込!$B$9:$AK$108,$B92,2)="","",INDEX(中女申込!$B$9:$AK$108,$B92,2))</f>
        <v/>
      </c>
      <c r="E92" s="144" t="str">
        <f>IF(INDEX(中女申込!$B$9:$AK$108,$B92,3)="","",INDEX(中女申込!$B$9:$AK$108,$B92,3))</f>
        <v/>
      </c>
      <c r="F92" s="145" t="str">
        <f>IF(INDEX(中女申込!$B$9:$AK$108,$B92,4)="","",INDEX(中女申込!$B$9:$AK$108,$B92,4))</f>
        <v/>
      </c>
      <c r="G92" s="146" t="str">
        <f>IF(INDEX(中女申込!$B$9:$AK$108,$B92,32)="","",INDEX(中女申込!$B$9:$AK$108,$B92,32))</f>
        <v/>
      </c>
      <c r="H92" s="331" t="str">
        <f>IF(INDEX(中女申込!$B$9:$AK$108,$B92,6)="","",INDEX(中女申込!$B$9:$AK$108,$B92,6))</f>
        <v/>
      </c>
      <c r="I92" s="331" t="str">
        <f>IF(INDEX(中男申込!$B$9:$AK$108,$B92,1)="","",INDEX(中男申込!$B$9:$AK$108,$B92,1))</f>
        <v/>
      </c>
      <c r="J92" s="331" t="str">
        <f>IF(INDEX(中男申込!$B$9:$AK$108,$B92,1)="","",INDEX(中男申込!$B$9:$AK$108,$B92,1))</f>
        <v/>
      </c>
      <c r="K92" s="331" t="str">
        <f>IF(INDEX(中男申込!$B$9:$AK$108,$B92,1)="","",INDEX(中男申込!$B$9:$AK$108,$B92,1))</f>
        <v/>
      </c>
      <c r="L92" s="332" t="str">
        <f>IF(INDEX(中男申込!$B$9:$AK$108,$B92,1)="","",INDEX(中男申込!$B$9:$AK$108,$B92,1))</f>
        <v/>
      </c>
      <c r="M92" s="147" t="str">
        <f>IF(INDEX(中女申込!$B$9:$AK$108,$B92,29)="","",INDEX(中女申込!$B$9:$AK$108,$B92,29))</f>
        <v/>
      </c>
      <c r="N92" s="122"/>
    </row>
    <row r="93" spans="2:14" ht="15" customHeight="1">
      <c r="B93" s="135">
        <f t="shared" si="1"/>
        <v>63</v>
      </c>
      <c r="C93" s="142" t="str">
        <f>IF(INDEX(中女申込!$B$9:$AK$108,$B93,1)="","",INDEX(中女申込!$B$9:$AK$108,$B93,1))</f>
        <v/>
      </c>
      <c r="D93" s="143" t="str">
        <f>IF(INDEX(中女申込!$B$9:$AK$108,$B93,2)="","",INDEX(中女申込!$B$9:$AK$108,$B93,2))</f>
        <v/>
      </c>
      <c r="E93" s="144" t="str">
        <f>IF(INDEX(中女申込!$B$9:$AK$108,$B93,3)="","",INDEX(中女申込!$B$9:$AK$108,$B93,3))</f>
        <v/>
      </c>
      <c r="F93" s="145" t="str">
        <f>IF(INDEX(中女申込!$B$9:$AK$108,$B93,4)="","",INDEX(中女申込!$B$9:$AK$108,$B93,4))</f>
        <v/>
      </c>
      <c r="G93" s="146" t="str">
        <f>IF(INDEX(中女申込!$B$9:$AK$108,$B93,32)="","",INDEX(中女申込!$B$9:$AK$108,$B93,32))</f>
        <v/>
      </c>
      <c r="H93" s="331" t="str">
        <f>IF(INDEX(中女申込!$B$9:$AK$108,$B93,6)="","",INDEX(中女申込!$B$9:$AK$108,$B93,6))</f>
        <v/>
      </c>
      <c r="I93" s="331" t="str">
        <f>IF(INDEX(中男申込!$B$9:$AK$108,$B93,1)="","",INDEX(中男申込!$B$9:$AK$108,$B93,1))</f>
        <v/>
      </c>
      <c r="J93" s="331" t="str">
        <f>IF(INDEX(中男申込!$B$9:$AK$108,$B93,1)="","",INDEX(中男申込!$B$9:$AK$108,$B93,1))</f>
        <v/>
      </c>
      <c r="K93" s="331" t="str">
        <f>IF(INDEX(中男申込!$B$9:$AK$108,$B93,1)="","",INDEX(中男申込!$B$9:$AK$108,$B93,1))</f>
        <v/>
      </c>
      <c r="L93" s="332" t="str">
        <f>IF(INDEX(中男申込!$B$9:$AK$108,$B93,1)="","",INDEX(中男申込!$B$9:$AK$108,$B93,1))</f>
        <v/>
      </c>
      <c r="M93" s="147" t="str">
        <f>IF(INDEX(中女申込!$B$9:$AK$108,$B93,29)="","",INDEX(中女申込!$B$9:$AK$108,$B93,29))</f>
        <v/>
      </c>
      <c r="N93" s="122"/>
    </row>
    <row r="94" spans="2:14" ht="15" customHeight="1">
      <c r="B94" s="135">
        <f t="shared" si="1"/>
        <v>64</v>
      </c>
      <c r="C94" s="142" t="str">
        <f>IF(INDEX(中女申込!$B$9:$AK$108,$B94,1)="","",INDEX(中女申込!$B$9:$AK$108,$B94,1))</f>
        <v/>
      </c>
      <c r="D94" s="143" t="str">
        <f>IF(INDEX(中女申込!$B$9:$AK$108,$B94,2)="","",INDEX(中女申込!$B$9:$AK$108,$B94,2))</f>
        <v/>
      </c>
      <c r="E94" s="144" t="str">
        <f>IF(INDEX(中女申込!$B$9:$AK$108,$B94,3)="","",INDEX(中女申込!$B$9:$AK$108,$B94,3))</f>
        <v/>
      </c>
      <c r="F94" s="145" t="str">
        <f>IF(INDEX(中女申込!$B$9:$AK$108,$B94,4)="","",INDEX(中女申込!$B$9:$AK$108,$B94,4))</f>
        <v/>
      </c>
      <c r="G94" s="146" t="str">
        <f>IF(INDEX(中女申込!$B$9:$AK$108,$B94,32)="","",INDEX(中女申込!$B$9:$AK$108,$B94,32))</f>
        <v/>
      </c>
      <c r="H94" s="331" t="str">
        <f>IF(INDEX(中女申込!$B$9:$AK$108,$B94,6)="","",INDEX(中女申込!$B$9:$AK$108,$B94,6))</f>
        <v/>
      </c>
      <c r="I94" s="331" t="str">
        <f>IF(INDEX(中男申込!$B$9:$AK$108,$B94,1)="","",INDEX(中男申込!$B$9:$AK$108,$B94,1))</f>
        <v/>
      </c>
      <c r="J94" s="331" t="str">
        <f>IF(INDEX(中男申込!$B$9:$AK$108,$B94,1)="","",INDEX(中男申込!$B$9:$AK$108,$B94,1))</f>
        <v/>
      </c>
      <c r="K94" s="331" t="str">
        <f>IF(INDEX(中男申込!$B$9:$AK$108,$B94,1)="","",INDEX(中男申込!$B$9:$AK$108,$B94,1))</f>
        <v/>
      </c>
      <c r="L94" s="332" t="str">
        <f>IF(INDEX(中男申込!$B$9:$AK$108,$B94,1)="","",INDEX(中男申込!$B$9:$AK$108,$B94,1))</f>
        <v/>
      </c>
      <c r="M94" s="147" t="str">
        <f>IF(INDEX(中女申込!$B$9:$AK$108,$B94,29)="","",INDEX(中女申込!$B$9:$AK$108,$B94,29))</f>
        <v/>
      </c>
      <c r="N94" s="122"/>
    </row>
    <row r="95" spans="2:14" ht="15" customHeight="1">
      <c r="B95" s="135">
        <f t="shared" si="1"/>
        <v>65</v>
      </c>
      <c r="C95" s="142" t="str">
        <f>IF(INDEX(中女申込!$B$9:$AK$108,$B95,1)="","",INDEX(中女申込!$B$9:$AK$108,$B95,1))</f>
        <v/>
      </c>
      <c r="D95" s="143" t="str">
        <f>IF(INDEX(中女申込!$B$9:$AK$108,$B95,2)="","",INDEX(中女申込!$B$9:$AK$108,$B95,2))</f>
        <v/>
      </c>
      <c r="E95" s="144" t="str">
        <f>IF(INDEX(中女申込!$B$9:$AK$108,$B95,3)="","",INDEX(中女申込!$B$9:$AK$108,$B95,3))</f>
        <v/>
      </c>
      <c r="F95" s="145" t="str">
        <f>IF(INDEX(中女申込!$B$9:$AK$108,$B95,4)="","",INDEX(中女申込!$B$9:$AK$108,$B95,4))</f>
        <v/>
      </c>
      <c r="G95" s="146" t="str">
        <f>IF(INDEX(中女申込!$B$9:$AK$108,$B95,32)="","",INDEX(中女申込!$B$9:$AK$108,$B95,32))</f>
        <v/>
      </c>
      <c r="H95" s="331" t="str">
        <f>IF(INDEX(中女申込!$B$9:$AK$108,$B95,6)="","",INDEX(中女申込!$B$9:$AK$108,$B95,6))</f>
        <v/>
      </c>
      <c r="I95" s="331" t="str">
        <f>IF(INDEX(中男申込!$B$9:$AK$108,$B95,1)="","",INDEX(中男申込!$B$9:$AK$108,$B95,1))</f>
        <v/>
      </c>
      <c r="J95" s="331" t="str">
        <f>IF(INDEX(中男申込!$B$9:$AK$108,$B95,1)="","",INDEX(中男申込!$B$9:$AK$108,$B95,1))</f>
        <v/>
      </c>
      <c r="K95" s="331" t="str">
        <f>IF(INDEX(中男申込!$B$9:$AK$108,$B95,1)="","",INDEX(中男申込!$B$9:$AK$108,$B95,1))</f>
        <v/>
      </c>
      <c r="L95" s="332" t="str">
        <f>IF(INDEX(中男申込!$B$9:$AK$108,$B95,1)="","",INDEX(中男申込!$B$9:$AK$108,$B95,1))</f>
        <v/>
      </c>
      <c r="M95" s="147" t="str">
        <f>IF(INDEX(中女申込!$B$9:$AK$108,$B95,29)="","",INDEX(中女申込!$B$9:$AK$108,$B95,29))</f>
        <v/>
      </c>
      <c r="N95" s="122"/>
    </row>
    <row r="96" spans="2:14" ht="15" customHeight="1">
      <c r="B96" s="135">
        <f t="shared" si="1"/>
        <v>66</v>
      </c>
      <c r="C96" s="142" t="str">
        <f>IF(INDEX(中女申込!$B$9:$AK$108,$B96,1)="","",INDEX(中女申込!$B$9:$AK$108,$B96,1))</f>
        <v/>
      </c>
      <c r="D96" s="143" t="str">
        <f>IF(INDEX(中女申込!$B$9:$AK$108,$B96,2)="","",INDEX(中女申込!$B$9:$AK$108,$B96,2))</f>
        <v/>
      </c>
      <c r="E96" s="144" t="str">
        <f>IF(INDEX(中女申込!$B$9:$AK$108,$B96,3)="","",INDEX(中女申込!$B$9:$AK$108,$B96,3))</f>
        <v/>
      </c>
      <c r="F96" s="145" t="str">
        <f>IF(INDEX(中女申込!$B$9:$AK$108,$B96,4)="","",INDEX(中女申込!$B$9:$AK$108,$B96,4))</f>
        <v/>
      </c>
      <c r="G96" s="146" t="str">
        <f>IF(INDEX(中女申込!$B$9:$AK$108,$B96,32)="","",INDEX(中女申込!$B$9:$AK$108,$B96,32))</f>
        <v/>
      </c>
      <c r="H96" s="331" t="str">
        <f>IF(INDEX(中女申込!$B$9:$AK$108,$B96,6)="","",INDEX(中女申込!$B$9:$AK$108,$B96,6))</f>
        <v/>
      </c>
      <c r="I96" s="331" t="str">
        <f>IF(INDEX(中男申込!$B$9:$AK$108,$B96,1)="","",INDEX(中男申込!$B$9:$AK$108,$B96,1))</f>
        <v/>
      </c>
      <c r="J96" s="331" t="str">
        <f>IF(INDEX(中男申込!$B$9:$AK$108,$B96,1)="","",INDEX(中男申込!$B$9:$AK$108,$B96,1))</f>
        <v/>
      </c>
      <c r="K96" s="331" t="str">
        <f>IF(INDEX(中男申込!$B$9:$AK$108,$B96,1)="","",INDEX(中男申込!$B$9:$AK$108,$B96,1))</f>
        <v/>
      </c>
      <c r="L96" s="332" t="str">
        <f>IF(INDEX(中男申込!$B$9:$AK$108,$B96,1)="","",INDEX(中男申込!$B$9:$AK$108,$B96,1))</f>
        <v/>
      </c>
      <c r="M96" s="147" t="str">
        <f>IF(INDEX(中女申込!$B$9:$AK$108,$B96,29)="","",INDEX(中女申込!$B$9:$AK$108,$B96,29))</f>
        <v/>
      </c>
      <c r="N96" s="122"/>
    </row>
    <row r="97" spans="2:14" ht="15" customHeight="1">
      <c r="B97" s="135">
        <f t="shared" si="1"/>
        <v>67</v>
      </c>
      <c r="C97" s="142" t="str">
        <f>IF(INDEX(中女申込!$B$9:$AK$108,$B97,1)="","",INDEX(中女申込!$B$9:$AK$108,$B97,1))</f>
        <v/>
      </c>
      <c r="D97" s="143" t="str">
        <f>IF(INDEX(中女申込!$B$9:$AK$108,$B97,2)="","",INDEX(中女申込!$B$9:$AK$108,$B97,2))</f>
        <v/>
      </c>
      <c r="E97" s="144" t="str">
        <f>IF(INDEX(中女申込!$B$9:$AK$108,$B97,3)="","",INDEX(中女申込!$B$9:$AK$108,$B97,3))</f>
        <v/>
      </c>
      <c r="F97" s="145" t="str">
        <f>IF(INDEX(中女申込!$B$9:$AK$108,$B97,4)="","",INDEX(中女申込!$B$9:$AK$108,$B97,4))</f>
        <v/>
      </c>
      <c r="G97" s="146" t="str">
        <f>IF(INDEX(中女申込!$B$9:$AK$108,$B97,32)="","",INDEX(中女申込!$B$9:$AK$108,$B97,32))</f>
        <v/>
      </c>
      <c r="H97" s="331" t="str">
        <f>IF(INDEX(中女申込!$B$9:$AK$108,$B97,6)="","",INDEX(中女申込!$B$9:$AK$108,$B97,6))</f>
        <v/>
      </c>
      <c r="I97" s="331" t="str">
        <f>IF(INDEX(中男申込!$B$9:$AK$108,$B97,1)="","",INDEX(中男申込!$B$9:$AK$108,$B97,1))</f>
        <v/>
      </c>
      <c r="J97" s="331" t="str">
        <f>IF(INDEX(中男申込!$B$9:$AK$108,$B97,1)="","",INDEX(中男申込!$B$9:$AK$108,$B97,1))</f>
        <v/>
      </c>
      <c r="K97" s="331" t="str">
        <f>IF(INDEX(中男申込!$B$9:$AK$108,$B97,1)="","",INDEX(中男申込!$B$9:$AK$108,$B97,1))</f>
        <v/>
      </c>
      <c r="L97" s="332" t="str">
        <f>IF(INDEX(中男申込!$B$9:$AK$108,$B97,1)="","",INDEX(中男申込!$B$9:$AK$108,$B97,1))</f>
        <v/>
      </c>
      <c r="M97" s="147" t="str">
        <f>IF(INDEX(中女申込!$B$9:$AK$108,$B97,29)="","",INDEX(中女申込!$B$9:$AK$108,$B97,29))</f>
        <v/>
      </c>
      <c r="N97" s="122"/>
    </row>
    <row r="98" spans="2:14" ht="15" customHeight="1">
      <c r="B98" s="135">
        <f t="shared" si="1"/>
        <v>68</v>
      </c>
      <c r="C98" s="142" t="str">
        <f>IF(INDEX(中女申込!$B$9:$AK$108,$B98,1)="","",INDEX(中女申込!$B$9:$AK$108,$B98,1))</f>
        <v/>
      </c>
      <c r="D98" s="143" t="str">
        <f>IF(INDEX(中女申込!$B$9:$AK$108,$B98,2)="","",INDEX(中女申込!$B$9:$AK$108,$B98,2))</f>
        <v/>
      </c>
      <c r="E98" s="144" t="str">
        <f>IF(INDEX(中女申込!$B$9:$AK$108,$B98,3)="","",INDEX(中女申込!$B$9:$AK$108,$B98,3))</f>
        <v/>
      </c>
      <c r="F98" s="145" t="str">
        <f>IF(INDEX(中女申込!$B$9:$AK$108,$B98,4)="","",INDEX(中女申込!$B$9:$AK$108,$B98,4))</f>
        <v/>
      </c>
      <c r="G98" s="146" t="str">
        <f>IF(INDEX(中女申込!$B$9:$AK$108,$B98,32)="","",INDEX(中女申込!$B$9:$AK$108,$B98,32))</f>
        <v/>
      </c>
      <c r="H98" s="331" t="str">
        <f>IF(INDEX(中女申込!$B$9:$AK$108,$B98,6)="","",INDEX(中女申込!$B$9:$AK$108,$B98,6))</f>
        <v/>
      </c>
      <c r="I98" s="331" t="str">
        <f>IF(INDEX(中男申込!$B$9:$AK$108,$B98,1)="","",INDEX(中男申込!$B$9:$AK$108,$B98,1))</f>
        <v/>
      </c>
      <c r="J98" s="331" t="str">
        <f>IF(INDEX(中男申込!$B$9:$AK$108,$B98,1)="","",INDEX(中男申込!$B$9:$AK$108,$B98,1))</f>
        <v/>
      </c>
      <c r="K98" s="331" t="str">
        <f>IF(INDEX(中男申込!$B$9:$AK$108,$B98,1)="","",INDEX(中男申込!$B$9:$AK$108,$B98,1))</f>
        <v/>
      </c>
      <c r="L98" s="332" t="str">
        <f>IF(INDEX(中男申込!$B$9:$AK$108,$B98,1)="","",INDEX(中男申込!$B$9:$AK$108,$B98,1))</f>
        <v/>
      </c>
      <c r="M98" s="147" t="str">
        <f>IF(INDEX(中女申込!$B$9:$AK$108,$B98,29)="","",INDEX(中女申込!$B$9:$AK$108,$B98,29))</f>
        <v/>
      </c>
      <c r="N98" s="122"/>
    </row>
    <row r="99" spans="2:14" ht="15" customHeight="1">
      <c r="B99" s="135">
        <f t="shared" si="1"/>
        <v>69</v>
      </c>
      <c r="C99" s="142" t="str">
        <f>IF(INDEX(中女申込!$B$9:$AK$108,$B99,1)="","",INDEX(中女申込!$B$9:$AK$108,$B99,1))</f>
        <v/>
      </c>
      <c r="D99" s="143" t="str">
        <f>IF(INDEX(中女申込!$B$9:$AK$108,$B99,2)="","",INDEX(中女申込!$B$9:$AK$108,$B99,2))</f>
        <v/>
      </c>
      <c r="E99" s="144" t="str">
        <f>IF(INDEX(中女申込!$B$9:$AK$108,$B99,3)="","",INDEX(中女申込!$B$9:$AK$108,$B99,3))</f>
        <v/>
      </c>
      <c r="F99" s="145" t="str">
        <f>IF(INDEX(中女申込!$B$9:$AK$108,$B99,4)="","",INDEX(中女申込!$B$9:$AK$108,$B99,4))</f>
        <v/>
      </c>
      <c r="G99" s="146" t="str">
        <f>IF(INDEX(中女申込!$B$9:$AK$108,$B99,32)="","",INDEX(中女申込!$B$9:$AK$108,$B99,32))</f>
        <v/>
      </c>
      <c r="H99" s="331" t="str">
        <f>IF(INDEX(中女申込!$B$9:$AK$108,$B99,6)="","",INDEX(中女申込!$B$9:$AK$108,$B99,6))</f>
        <v/>
      </c>
      <c r="I99" s="331" t="str">
        <f>IF(INDEX(中男申込!$B$9:$AK$108,$B99,1)="","",INDEX(中男申込!$B$9:$AK$108,$B99,1))</f>
        <v/>
      </c>
      <c r="J99" s="331" t="str">
        <f>IF(INDEX(中男申込!$B$9:$AK$108,$B99,1)="","",INDEX(中男申込!$B$9:$AK$108,$B99,1))</f>
        <v/>
      </c>
      <c r="K99" s="331" t="str">
        <f>IF(INDEX(中男申込!$B$9:$AK$108,$B99,1)="","",INDEX(中男申込!$B$9:$AK$108,$B99,1))</f>
        <v/>
      </c>
      <c r="L99" s="332" t="str">
        <f>IF(INDEX(中男申込!$B$9:$AK$108,$B99,1)="","",INDEX(中男申込!$B$9:$AK$108,$B99,1))</f>
        <v/>
      </c>
      <c r="M99" s="147" t="str">
        <f>IF(INDEX(中女申込!$B$9:$AK$108,$B99,29)="","",INDEX(中女申込!$B$9:$AK$108,$B99,29))</f>
        <v/>
      </c>
      <c r="N99" s="122"/>
    </row>
    <row r="100" spans="2:14" ht="15" customHeight="1">
      <c r="B100" s="135">
        <f t="shared" si="1"/>
        <v>70</v>
      </c>
      <c r="C100" s="151" t="str">
        <f>IF(INDEX(中女申込!$B$9:$AK$108,$B100,1)="","",INDEX(中女申込!$B$9:$AK$108,$B100,1))</f>
        <v/>
      </c>
      <c r="D100" s="152" t="str">
        <f>IF(INDEX(中女申込!$B$9:$AK$108,$B100,2)="","",INDEX(中女申込!$B$9:$AK$108,$B100,2))</f>
        <v/>
      </c>
      <c r="E100" s="153" t="str">
        <f>IF(INDEX(中女申込!$B$9:$AK$108,$B100,3)="","",INDEX(中女申込!$B$9:$AK$108,$B100,3))</f>
        <v/>
      </c>
      <c r="F100" s="154" t="str">
        <f>IF(INDEX(中女申込!$B$9:$AK$108,$B100,4)="","",INDEX(中女申込!$B$9:$AK$108,$B100,4))</f>
        <v/>
      </c>
      <c r="G100" s="155" t="str">
        <f>IF(INDEX(中女申込!$B$9:$AK$108,$B100,32)="","",INDEX(中女申込!$B$9:$AK$108,$B100,32))</f>
        <v/>
      </c>
      <c r="H100" s="337" t="str">
        <f>IF(INDEX(中女申込!$B$9:$AK$108,$B100,6)="","",INDEX(中女申込!$B$9:$AK$108,$B100,6))</f>
        <v/>
      </c>
      <c r="I100" s="337" t="str">
        <f>IF(INDEX(中男申込!$B$9:$AK$108,$B100,1)="","",INDEX(中男申込!$B$9:$AK$108,$B100,1))</f>
        <v/>
      </c>
      <c r="J100" s="337" t="str">
        <f>IF(INDEX(中男申込!$B$9:$AK$108,$B100,1)="","",INDEX(中男申込!$B$9:$AK$108,$B100,1))</f>
        <v/>
      </c>
      <c r="K100" s="337" t="str">
        <f>IF(INDEX(中男申込!$B$9:$AK$108,$B100,1)="","",INDEX(中男申込!$B$9:$AK$108,$B100,1))</f>
        <v/>
      </c>
      <c r="L100" s="338" t="str">
        <f>IF(INDEX(中男申込!$B$9:$AK$108,$B100,1)="","",INDEX(中男申込!$B$9:$AK$108,$B100,1))</f>
        <v/>
      </c>
      <c r="M100" s="156" t="str">
        <f>IF(INDEX(中女申込!$B$9:$AK$108,$B100,29)="","",INDEX(中女申込!$B$9:$AK$108,$B100,29))</f>
        <v/>
      </c>
      <c r="N100" s="122"/>
    </row>
    <row r="101" spans="2:14" ht="15" customHeight="1">
      <c r="B101" s="135">
        <f t="shared" si="1"/>
        <v>71</v>
      </c>
      <c r="C101" s="136" t="str">
        <f>IF(INDEX(中女申込!$B$9:$AK$108,$B101,1)="","",INDEX(中女申込!$B$9:$AK$108,$B101,1))</f>
        <v/>
      </c>
      <c r="D101" s="137" t="str">
        <f>IF(INDEX(中女申込!$B$9:$AK$108,$B101,2)="","",INDEX(中女申込!$B$9:$AK$108,$B101,2))</f>
        <v/>
      </c>
      <c r="E101" s="138" t="str">
        <f>IF(INDEX(中女申込!$B$9:$AK$108,$B101,3)="","",INDEX(中女申込!$B$9:$AK$108,$B101,3))</f>
        <v/>
      </c>
      <c r="F101" s="139" t="str">
        <f>IF(INDEX(中女申込!$B$9:$AK$108,$B101,4)="","",INDEX(中女申込!$B$9:$AK$108,$B101,4))</f>
        <v/>
      </c>
      <c r="G101" s="140" t="str">
        <f>IF(INDEX(中女申込!$B$9:$AK$108,$B101,32)="","",INDEX(中女申込!$B$9:$AK$108,$B101,32))</f>
        <v/>
      </c>
      <c r="H101" s="339" t="str">
        <f>IF(INDEX(中女申込!$B$9:$AK$108,$B101,6)="","",INDEX(中女申込!$B$9:$AK$108,$B101,6))</f>
        <v/>
      </c>
      <c r="I101" s="339" t="str">
        <f>IF(INDEX(中男申込!$B$9:$AK$108,$B101,1)="","",INDEX(中男申込!$B$9:$AK$108,$B101,1))</f>
        <v/>
      </c>
      <c r="J101" s="339" t="str">
        <f>IF(INDEX(中男申込!$B$9:$AK$108,$B101,1)="","",INDEX(中男申込!$B$9:$AK$108,$B101,1))</f>
        <v/>
      </c>
      <c r="K101" s="339" t="str">
        <f>IF(INDEX(中男申込!$B$9:$AK$108,$B101,1)="","",INDEX(中男申込!$B$9:$AK$108,$B101,1))</f>
        <v/>
      </c>
      <c r="L101" s="340" t="str">
        <f>IF(INDEX(中男申込!$B$9:$AK$108,$B101,1)="","",INDEX(中男申込!$B$9:$AK$108,$B101,1))</f>
        <v/>
      </c>
      <c r="M101" s="157" t="str">
        <f>IF(INDEX(中女申込!$B$9:$AK$108,$B101,29)="","",INDEX(中女申込!$B$9:$AK$108,$B101,29))</f>
        <v/>
      </c>
      <c r="N101" s="122"/>
    </row>
    <row r="102" spans="2:14" ht="15" customHeight="1">
      <c r="B102" s="135">
        <f t="shared" si="1"/>
        <v>72</v>
      </c>
      <c r="C102" s="142" t="str">
        <f>IF(INDEX(中女申込!$B$9:$AK$108,$B102,1)="","",INDEX(中女申込!$B$9:$AK$108,$B102,1))</f>
        <v/>
      </c>
      <c r="D102" s="143" t="str">
        <f>IF(INDEX(中女申込!$B$9:$AK$108,$B102,2)="","",INDEX(中女申込!$B$9:$AK$108,$B102,2))</f>
        <v/>
      </c>
      <c r="E102" s="144" t="str">
        <f>IF(INDEX(中女申込!$B$9:$AK$108,$B102,3)="","",INDEX(中女申込!$B$9:$AK$108,$B102,3))</f>
        <v/>
      </c>
      <c r="F102" s="145" t="str">
        <f>IF(INDEX(中女申込!$B$9:$AK$108,$B102,4)="","",INDEX(中女申込!$B$9:$AK$108,$B102,4))</f>
        <v/>
      </c>
      <c r="G102" s="146" t="str">
        <f>IF(INDEX(中女申込!$B$9:$AK$108,$B102,32)="","",INDEX(中女申込!$B$9:$AK$108,$B102,32))</f>
        <v/>
      </c>
      <c r="H102" s="331" t="str">
        <f>IF(INDEX(中女申込!$B$9:$AK$108,$B102,6)="","",INDEX(中女申込!$B$9:$AK$108,$B102,6))</f>
        <v/>
      </c>
      <c r="I102" s="331" t="str">
        <f>IF(INDEX(中男申込!$B$9:$AK$108,$B102,1)="","",INDEX(中男申込!$B$9:$AK$108,$B102,1))</f>
        <v/>
      </c>
      <c r="J102" s="331" t="str">
        <f>IF(INDEX(中男申込!$B$9:$AK$108,$B102,1)="","",INDEX(中男申込!$B$9:$AK$108,$B102,1))</f>
        <v/>
      </c>
      <c r="K102" s="331" t="str">
        <f>IF(INDEX(中男申込!$B$9:$AK$108,$B102,1)="","",INDEX(中男申込!$B$9:$AK$108,$B102,1))</f>
        <v/>
      </c>
      <c r="L102" s="332" t="str">
        <f>IF(INDEX(中男申込!$B$9:$AK$108,$B102,1)="","",INDEX(中男申込!$B$9:$AK$108,$B102,1))</f>
        <v/>
      </c>
      <c r="M102" s="147" t="str">
        <f>IF(INDEX(中女申込!$B$9:$AK$108,$B102,29)="","",INDEX(中女申込!$B$9:$AK$108,$B102,29))</f>
        <v/>
      </c>
      <c r="N102" s="122"/>
    </row>
    <row r="103" spans="2:14" ht="15" customHeight="1">
      <c r="B103" s="135">
        <f t="shared" si="1"/>
        <v>73</v>
      </c>
      <c r="C103" s="142" t="str">
        <f>IF(INDEX(中女申込!$B$9:$AK$108,$B103,1)="","",INDEX(中女申込!$B$9:$AK$108,$B103,1))</f>
        <v/>
      </c>
      <c r="D103" s="143" t="str">
        <f>IF(INDEX(中女申込!$B$9:$AK$108,$B103,2)="","",INDEX(中女申込!$B$9:$AK$108,$B103,2))</f>
        <v/>
      </c>
      <c r="E103" s="144" t="str">
        <f>IF(INDEX(中女申込!$B$9:$AK$108,$B103,3)="","",INDEX(中女申込!$B$9:$AK$108,$B103,3))</f>
        <v/>
      </c>
      <c r="F103" s="145" t="str">
        <f>IF(INDEX(中女申込!$B$9:$AK$108,$B103,4)="","",INDEX(中女申込!$B$9:$AK$108,$B103,4))</f>
        <v/>
      </c>
      <c r="G103" s="146" t="str">
        <f>IF(INDEX(中女申込!$B$9:$AK$108,$B103,32)="","",INDEX(中女申込!$B$9:$AK$108,$B103,32))</f>
        <v/>
      </c>
      <c r="H103" s="331" t="str">
        <f>IF(INDEX(中女申込!$B$9:$AK$108,$B103,6)="","",INDEX(中女申込!$B$9:$AK$108,$B103,6))</f>
        <v/>
      </c>
      <c r="I103" s="331" t="str">
        <f>IF(INDEX(中男申込!$B$9:$AK$108,$B103,1)="","",INDEX(中男申込!$B$9:$AK$108,$B103,1))</f>
        <v/>
      </c>
      <c r="J103" s="331" t="str">
        <f>IF(INDEX(中男申込!$B$9:$AK$108,$B103,1)="","",INDEX(中男申込!$B$9:$AK$108,$B103,1))</f>
        <v/>
      </c>
      <c r="K103" s="331" t="str">
        <f>IF(INDEX(中男申込!$B$9:$AK$108,$B103,1)="","",INDEX(中男申込!$B$9:$AK$108,$B103,1))</f>
        <v/>
      </c>
      <c r="L103" s="332" t="str">
        <f>IF(INDEX(中男申込!$B$9:$AK$108,$B103,1)="","",INDEX(中男申込!$B$9:$AK$108,$B103,1))</f>
        <v/>
      </c>
      <c r="M103" s="147" t="str">
        <f>IF(INDEX(中女申込!$B$9:$AK$108,$B103,29)="","",INDEX(中女申込!$B$9:$AK$108,$B103,29))</f>
        <v/>
      </c>
      <c r="N103" s="122"/>
    </row>
    <row r="104" spans="2:14" ht="15" customHeight="1">
      <c r="B104" s="135">
        <f t="shared" si="1"/>
        <v>74</v>
      </c>
      <c r="C104" s="142" t="str">
        <f>IF(INDEX(中女申込!$B$9:$AK$108,$B104,1)="","",INDEX(中女申込!$B$9:$AK$108,$B104,1))</f>
        <v/>
      </c>
      <c r="D104" s="143" t="str">
        <f>IF(INDEX(中女申込!$B$9:$AK$108,$B104,2)="","",INDEX(中女申込!$B$9:$AK$108,$B104,2))</f>
        <v/>
      </c>
      <c r="E104" s="144" t="str">
        <f>IF(INDEX(中女申込!$B$9:$AK$108,$B104,3)="","",INDEX(中女申込!$B$9:$AK$108,$B104,3))</f>
        <v/>
      </c>
      <c r="F104" s="145" t="str">
        <f>IF(INDEX(中女申込!$B$9:$AK$108,$B104,4)="","",INDEX(中女申込!$B$9:$AK$108,$B104,4))</f>
        <v/>
      </c>
      <c r="G104" s="146" t="str">
        <f>IF(INDEX(中女申込!$B$9:$AK$108,$B104,32)="","",INDEX(中女申込!$B$9:$AK$108,$B104,32))</f>
        <v/>
      </c>
      <c r="H104" s="331" t="str">
        <f>IF(INDEX(中女申込!$B$9:$AK$108,$B104,6)="","",INDEX(中女申込!$B$9:$AK$108,$B104,6))</f>
        <v/>
      </c>
      <c r="I104" s="331" t="str">
        <f>IF(INDEX(中男申込!$B$9:$AK$108,$B104,1)="","",INDEX(中男申込!$B$9:$AK$108,$B104,1))</f>
        <v/>
      </c>
      <c r="J104" s="331" t="str">
        <f>IF(INDEX(中男申込!$B$9:$AK$108,$B104,1)="","",INDEX(中男申込!$B$9:$AK$108,$B104,1))</f>
        <v/>
      </c>
      <c r="K104" s="331" t="str">
        <f>IF(INDEX(中男申込!$B$9:$AK$108,$B104,1)="","",INDEX(中男申込!$B$9:$AK$108,$B104,1))</f>
        <v/>
      </c>
      <c r="L104" s="332" t="str">
        <f>IF(INDEX(中男申込!$B$9:$AK$108,$B104,1)="","",INDEX(中男申込!$B$9:$AK$108,$B104,1))</f>
        <v/>
      </c>
      <c r="M104" s="147" t="str">
        <f>IF(INDEX(中女申込!$B$9:$AK$108,$B104,29)="","",INDEX(中女申込!$B$9:$AK$108,$B104,29))</f>
        <v/>
      </c>
      <c r="N104" s="122"/>
    </row>
    <row r="105" spans="2:14" ht="15" customHeight="1">
      <c r="B105" s="135">
        <f t="shared" si="1"/>
        <v>75</v>
      </c>
      <c r="C105" s="142" t="str">
        <f>IF(INDEX(中女申込!$B$9:$AK$108,$B105,1)="","",INDEX(中女申込!$B$9:$AK$108,$B105,1))</f>
        <v/>
      </c>
      <c r="D105" s="143" t="str">
        <f>IF(INDEX(中女申込!$B$9:$AK$108,$B105,2)="","",INDEX(中女申込!$B$9:$AK$108,$B105,2))</f>
        <v/>
      </c>
      <c r="E105" s="144" t="str">
        <f>IF(INDEX(中女申込!$B$9:$AK$108,$B105,3)="","",INDEX(中女申込!$B$9:$AK$108,$B105,3))</f>
        <v/>
      </c>
      <c r="F105" s="145" t="str">
        <f>IF(INDEX(中女申込!$B$9:$AK$108,$B105,4)="","",INDEX(中女申込!$B$9:$AK$108,$B105,4))</f>
        <v/>
      </c>
      <c r="G105" s="146" t="str">
        <f>IF(INDEX(中女申込!$B$9:$AK$108,$B105,32)="","",INDEX(中女申込!$B$9:$AK$108,$B105,32))</f>
        <v/>
      </c>
      <c r="H105" s="331" t="str">
        <f>IF(INDEX(中女申込!$B$9:$AK$108,$B105,6)="","",INDEX(中女申込!$B$9:$AK$108,$B105,6))</f>
        <v/>
      </c>
      <c r="I105" s="331" t="str">
        <f>IF(INDEX(中男申込!$B$9:$AK$108,$B105,1)="","",INDEX(中男申込!$B$9:$AK$108,$B105,1))</f>
        <v/>
      </c>
      <c r="J105" s="331" t="str">
        <f>IF(INDEX(中男申込!$B$9:$AK$108,$B105,1)="","",INDEX(中男申込!$B$9:$AK$108,$B105,1))</f>
        <v/>
      </c>
      <c r="K105" s="331" t="str">
        <f>IF(INDEX(中男申込!$B$9:$AK$108,$B105,1)="","",INDEX(中男申込!$B$9:$AK$108,$B105,1))</f>
        <v/>
      </c>
      <c r="L105" s="332" t="str">
        <f>IF(INDEX(中男申込!$B$9:$AK$108,$B105,1)="","",INDEX(中男申込!$B$9:$AK$108,$B105,1))</f>
        <v/>
      </c>
      <c r="M105" s="147" t="str">
        <f>IF(INDEX(中女申込!$B$9:$AK$108,$B105,29)="","",INDEX(中女申込!$B$9:$AK$108,$B105,29))</f>
        <v/>
      </c>
      <c r="N105" s="122"/>
    </row>
    <row r="106" spans="2:14" ht="15" customHeight="1">
      <c r="B106" s="135">
        <f t="shared" si="1"/>
        <v>76</v>
      </c>
      <c r="C106" s="142" t="str">
        <f>IF(INDEX(中女申込!$B$9:$AK$108,$B106,1)="","",INDEX(中女申込!$B$9:$AK$108,$B106,1))</f>
        <v/>
      </c>
      <c r="D106" s="143" t="str">
        <f>IF(INDEX(中女申込!$B$9:$AK$108,$B106,2)="","",INDEX(中女申込!$B$9:$AK$108,$B106,2))</f>
        <v/>
      </c>
      <c r="E106" s="144" t="str">
        <f>IF(INDEX(中女申込!$B$9:$AK$108,$B106,3)="","",INDEX(中女申込!$B$9:$AK$108,$B106,3))</f>
        <v/>
      </c>
      <c r="F106" s="145" t="str">
        <f>IF(INDEX(中女申込!$B$9:$AK$108,$B106,4)="","",INDEX(中女申込!$B$9:$AK$108,$B106,4))</f>
        <v/>
      </c>
      <c r="G106" s="146" t="str">
        <f>IF(INDEX(中女申込!$B$9:$AK$108,$B106,32)="","",INDEX(中女申込!$B$9:$AK$108,$B106,32))</f>
        <v/>
      </c>
      <c r="H106" s="331" t="str">
        <f>IF(INDEX(中女申込!$B$9:$AK$108,$B106,6)="","",INDEX(中女申込!$B$9:$AK$108,$B106,6))</f>
        <v/>
      </c>
      <c r="I106" s="331" t="str">
        <f>IF(INDEX(中男申込!$B$9:$AK$108,$B106,1)="","",INDEX(中男申込!$B$9:$AK$108,$B106,1))</f>
        <v/>
      </c>
      <c r="J106" s="331" t="str">
        <f>IF(INDEX(中男申込!$B$9:$AK$108,$B106,1)="","",INDEX(中男申込!$B$9:$AK$108,$B106,1))</f>
        <v/>
      </c>
      <c r="K106" s="331" t="str">
        <f>IF(INDEX(中男申込!$B$9:$AK$108,$B106,1)="","",INDEX(中男申込!$B$9:$AK$108,$B106,1))</f>
        <v/>
      </c>
      <c r="L106" s="332" t="str">
        <f>IF(INDEX(中男申込!$B$9:$AK$108,$B106,1)="","",INDEX(中男申込!$B$9:$AK$108,$B106,1))</f>
        <v/>
      </c>
      <c r="M106" s="147" t="str">
        <f>IF(INDEX(中女申込!$B$9:$AK$108,$B106,29)="","",INDEX(中女申込!$B$9:$AK$108,$B106,29))</f>
        <v/>
      </c>
      <c r="N106" s="122"/>
    </row>
    <row r="107" spans="2:14" ht="15" customHeight="1">
      <c r="B107" s="135">
        <f t="shared" si="1"/>
        <v>77</v>
      </c>
      <c r="C107" s="142" t="str">
        <f>IF(INDEX(中女申込!$B$9:$AK$108,$B107,1)="","",INDEX(中女申込!$B$9:$AK$108,$B107,1))</f>
        <v/>
      </c>
      <c r="D107" s="143" t="str">
        <f>IF(INDEX(中女申込!$B$9:$AK$108,$B107,2)="","",INDEX(中女申込!$B$9:$AK$108,$B107,2))</f>
        <v/>
      </c>
      <c r="E107" s="144" t="str">
        <f>IF(INDEX(中女申込!$B$9:$AK$108,$B107,3)="","",INDEX(中女申込!$B$9:$AK$108,$B107,3))</f>
        <v/>
      </c>
      <c r="F107" s="145" t="str">
        <f>IF(INDEX(中女申込!$B$9:$AK$108,$B107,4)="","",INDEX(中女申込!$B$9:$AK$108,$B107,4))</f>
        <v/>
      </c>
      <c r="G107" s="146" t="str">
        <f>IF(INDEX(中女申込!$B$9:$AK$108,$B107,32)="","",INDEX(中女申込!$B$9:$AK$108,$B107,32))</f>
        <v/>
      </c>
      <c r="H107" s="331" t="str">
        <f>IF(INDEX(中女申込!$B$9:$AK$108,$B107,6)="","",INDEX(中女申込!$B$9:$AK$108,$B107,6))</f>
        <v/>
      </c>
      <c r="I107" s="331" t="str">
        <f>IF(INDEX(中男申込!$B$9:$AK$108,$B107,1)="","",INDEX(中男申込!$B$9:$AK$108,$B107,1))</f>
        <v/>
      </c>
      <c r="J107" s="331" t="str">
        <f>IF(INDEX(中男申込!$B$9:$AK$108,$B107,1)="","",INDEX(中男申込!$B$9:$AK$108,$B107,1))</f>
        <v/>
      </c>
      <c r="K107" s="331" t="str">
        <f>IF(INDEX(中男申込!$B$9:$AK$108,$B107,1)="","",INDEX(中男申込!$B$9:$AK$108,$B107,1))</f>
        <v/>
      </c>
      <c r="L107" s="332" t="str">
        <f>IF(INDEX(中男申込!$B$9:$AK$108,$B107,1)="","",INDEX(中男申込!$B$9:$AK$108,$B107,1))</f>
        <v/>
      </c>
      <c r="M107" s="147" t="str">
        <f>IF(INDEX(中女申込!$B$9:$AK$108,$B107,29)="","",INDEX(中女申込!$B$9:$AK$108,$B107,29))</f>
        <v/>
      </c>
      <c r="N107" s="122"/>
    </row>
    <row r="108" spans="2:14" ht="15" customHeight="1">
      <c r="B108" s="135">
        <f t="shared" si="1"/>
        <v>78</v>
      </c>
      <c r="C108" s="142" t="str">
        <f>IF(INDEX(中女申込!$B$9:$AK$108,$B108,1)="","",INDEX(中女申込!$B$9:$AK$108,$B108,1))</f>
        <v/>
      </c>
      <c r="D108" s="143" t="str">
        <f>IF(INDEX(中女申込!$B$9:$AK$108,$B108,2)="","",INDEX(中女申込!$B$9:$AK$108,$B108,2))</f>
        <v/>
      </c>
      <c r="E108" s="144" t="str">
        <f>IF(INDEX(中女申込!$B$9:$AK$108,$B108,3)="","",INDEX(中女申込!$B$9:$AK$108,$B108,3))</f>
        <v/>
      </c>
      <c r="F108" s="145" t="str">
        <f>IF(INDEX(中女申込!$B$9:$AK$108,$B108,4)="","",INDEX(中女申込!$B$9:$AK$108,$B108,4))</f>
        <v/>
      </c>
      <c r="G108" s="146" t="str">
        <f>IF(INDEX(中女申込!$B$9:$AK$108,$B108,32)="","",INDEX(中女申込!$B$9:$AK$108,$B108,32))</f>
        <v/>
      </c>
      <c r="H108" s="331" t="str">
        <f>IF(INDEX(中女申込!$B$9:$AK$108,$B108,6)="","",INDEX(中女申込!$B$9:$AK$108,$B108,6))</f>
        <v/>
      </c>
      <c r="I108" s="331" t="str">
        <f>IF(INDEX(中男申込!$B$9:$AK$108,$B108,1)="","",INDEX(中男申込!$B$9:$AK$108,$B108,1))</f>
        <v/>
      </c>
      <c r="J108" s="331" t="str">
        <f>IF(INDEX(中男申込!$B$9:$AK$108,$B108,1)="","",INDEX(中男申込!$B$9:$AK$108,$B108,1))</f>
        <v/>
      </c>
      <c r="K108" s="331" t="str">
        <f>IF(INDEX(中男申込!$B$9:$AK$108,$B108,1)="","",INDEX(中男申込!$B$9:$AK$108,$B108,1))</f>
        <v/>
      </c>
      <c r="L108" s="332" t="str">
        <f>IF(INDEX(中男申込!$B$9:$AK$108,$B108,1)="","",INDEX(中男申込!$B$9:$AK$108,$B108,1))</f>
        <v/>
      </c>
      <c r="M108" s="147" t="str">
        <f>IF(INDEX(中女申込!$B$9:$AK$108,$B108,29)="","",INDEX(中女申込!$B$9:$AK$108,$B108,29))</f>
        <v/>
      </c>
      <c r="N108" s="122"/>
    </row>
    <row r="109" spans="2:14" ht="15" customHeight="1">
      <c r="B109" s="135">
        <f t="shared" si="1"/>
        <v>79</v>
      </c>
      <c r="C109" s="142" t="str">
        <f>IF(INDEX(中女申込!$B$9:$AK$108,$B109,1)="","",INDEX(中女申込!$B$9:$AK$108,$B109,1))</f>
        <v/>
      </c>
      <c r="D109" s="143" t="str">
        <f>IF(INDEX(中女申込!$B$9:$AK$108,$B109,2)="","",INDEX(中女申込!$B$9:$AK$108,$B109,2))</f>
        <v/>
      </c>
      <c r="E109" s="144" t="str">
        <f>IF(INDEX(中女申込!$B$9:$AK$108,$B109,3)="","",INDEX(中女申込!$B$9:$AK$108,$B109,3))</f>
        <v/>
      </c>
      <c r="F109" s="145" t="str">
        <f>IF(INDEX(中女申込!$B$9:$AK$108,$B109,4)="","",INDEX(中女申込!$B$9:$AK$108,$B109,4))</f>
        <v/>
      </c>
      <c r="G109" s="146" t="str">
        <f>IF(INDEX(中女申込!$B$9:$AK$108,$B109,32)="","",INDEX(中女申込!$B$9:$AK$108,$B109,32))</f>
        <v/>
      </c>
      <c r="H109" s="331" t="str">
        <f>IF(INDEX(中女申込!$B$9:$AK$108,$B109,6)="","",INDEX(中女申込!$B$9:$AK$108,$B109,6))</f>
        <v/>
      </c>
      <c r="I109" s="331" t="str">
        <f>IF(INDEX(中男申込!$B$9:$AK$108,$B109,1)="","",INDEX(中男申込!$B$9:$AK$108,$B109,1))</f>
        <v/>
      </c>
      <c r="J109" s="331" t="str">
        <f>IF(INDEX(中男申込!$B$9:$AK$108,$B109,1)="","",INDEX(中男申込!$B$9:$AK$108,$B109,1))</f>
        <v/>
      </c>
      <c r="K109" s="331" t="str">
        <f>IF(INDEX(中男申込!$B$9:$AK$108,$B109,1)="","",INDEX(中男申込!$B$9:$AK$108,$B109,1))</f>
        <v/>
      </c>
      <c r="L109" s="332" t="str">
        <f>IF(INDEX(中男申込!$B$9:$AK$108,$B109,1)="","",INDEX(中男申込!$B$9:$AK$108,$B109,1))</f>
        <v/>
      </c>
      <c r="M109" s="147" t="str">
        <f>IF(INDEX(中女申込!$B$9:$AK$108,$B109,29)="","",INDEX(中女申込!$B$9:$AK$108,$B109,29))</f>
        <v/>
      </c>
      <c r="N109" s="122"/>
    </row>
    <row r="110" spans="2:14" ht="15" customHeight="1" thickBot="1">
      <c r="B110" s="135">
        <f t="shared" si="1"/>
        <v>80</v>
      </c>
      <c r="C110" s="158" t="str">
        <f>IF(INDEX(中女申込!$B$9:$AK$108,$B110,1)="","",INDEX(中女申込!$B$9:$AK$108,$B110,1))</f>
        <v/>
      </c>
      <c r="D110" s="159" t="str">
        <f>IF(INDEX(中女申込!$B$9:$AK$108,$B110,2)="","",INDEX(中女申込!$B$9:$AK$108,$B110,2))</f>
        <v/>
      </c>
      <c r="E110" s="160" t="str">
        <f>IF(INDEX(中女申込!$B$9:$AK$108,$B110,3)="","",INDEX(中女申込!$B$9:$AK$108,$B110,3))</f>
        <v/>
      </c>
      <c r="F110" s="161" t="str">
        <f>IF(INDEX(中女申込!$B$9:$AK$108,$B110,4)="","",INDEX(中女申込!$B$9:$AK$108,$B110,4))</f>
        <v/>
      </c>
      <c r="G110" s="162" t="str">
        <f>IF(INDEX(中女申込!$B$9:$AK$108,$B110,32)="","",INDEX(中女申込!$B$9:$AK$108,$B110,32))</f>
        <v/>
      </c>
      <c r="H110" s="335" t="str">
        <f>IF(INDEX(中女申込!$B$9:$AK$108,$B110,6)="","",INDEX(中女申込!$B$9:$AK$108,$B110,6))</f>
        <v/>
      </c>
      <c r="I110" s="335" t="str">
        <f>IF(INDEX(中男申込!$B$9:$AK$108,$B110,1)="","",INDEX(中男申込!$B$9:$AK$108,$B110,1))</f>
        <v/>
      </c>
      <c r="J110" s="335" t="str">
        <f>IF(INDEX(中男申込!$B$9:$AK$108,$B110,1)="","",INDEX(中男申込!$B$9:$AK$108,$B110,1))</f>
        <v/>
      </c>
      <c r="K110" s="335" t="str">
        <f>IF(INDEX(中男申込!$B$9:$AK$108,$B110,1)="","",INDEX(中男申込!$B$9:$AK$108,$B110,1))</f>
        <v/>
      </c>
      <c r="L110" s="336" t="str">
        <f>IF(INDEX(中男申込!$B$9:$AK$108,$B110,1)="","",INDEX(中男申込!$B$9:$AK$108,$B110,1))</f>
        <v/>
      </c>
      <c r="M110" s="163" t="str">
        <f>IF(INDEX(中女申込!$B$9:$AK$108,$B110,29)="","",INDEX(中女申込!$B$9:$AK$108,$B110,29))</f>
        <v/>
      </c>
      <c r="N110" s="122"/>
    </row>
    <row r="111" spans="2:14">
      <c r="B111" s="117"/>
      <c r="G111">
        <f>SUM(G71:G110)</f>
        <v>0</v>
      </c>
      <c r="N111" s="123"/>
    </row>
    <row r="112" spans="2:14">
      <c r="B112" s="117"/>
      <c r="N112" s="123"/>
    </row>
    <row r="113" spans="2:14" ht="17.25">
      <c r="B113" s="164"/>
      <c r="C113" s="165"/>
      <c r="D113" s="165"/>
      <c r="E113" s="165" t="s">
        <v>163</v>
      </c>
      <c r="F113" s="165"/>
      <c r="G113" s="165"/>
      <c r="H113" s="333">
        <f>(G56+G111)*500+(AJ66)*600</f>
        <v>0</v>
      </c>
      <c r="I113" s="334"/>
      <c r="J113" s="165" t="s">
        <v>136</v>
      </c>
      <c r="K113" s="165"/>
      <c r="L113" s="165"/>
      <c r="M113" s="165"/>
      <c r="N113" s="166"/>
    </row>
  </sheetData>
  <protectedRanges>
    <protectedRange sqref="U12:W12 K66:N66 N11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</protectedRanges>
  <mergeCells count="136">
    <mergeCell ref="AA39:AA44"/>
    <mergeCell ref="Y17:AA17"/>
    <mergeCell ref="AA19:AA24"/>
    <mergeCell ref="S27:U27"/>
    <mergeCell ref="U29:U34"/>
    <mergeCell ref="AA29:AA34"/>
    <mergeCell ref="S37:U37"/>
    <mergeCell ref="T12:Y12"/>
    <mergeCell ref="Y27:AA27"/>
    <mergeCell ref="H113:I113"/>
    <mergeCell ref="H107:L107"/>
    <mergeCell ref="H108:L108"/>
    <mergeCell ref="H109:L109"/>
    <mergeCell ref="H110:L110"/>
    <mergeCell ref="H103:L103"/>
    <mergeCell ref="H104:L104"/>
    <mergeCell ref="H106:L106"/>
    <mergeCell ref="AE17:AG17"/>
    <mergeCell ref="AG19:AG24"/>
    <mergeCell ref="AE28:AG28"/>
    <mergeCell ref="S17:U17"/>
    <mergeCell ref="U19:U24"/>
    <mergeCell ref="AG41:AG46"/>
    <mergeCell ref="AG30:AG35"/>
    <mergeCell ref="AE39:AG39"/>
    <mergeCell ref="U39:U44"/>
    <mergeCell ref="Y37:AA37"/>
    <mergeCell ref="H105:L105"/>
    <mergeCell ref="H95:L95"/>
    <mergeCell ref="H96:L96"/>
    <mergeCell ref="H97:L97"/>
    <mergeCell ref="H98:L98"/>
    <mergeCell ref="H99:L99"/>
    <mergeCell ref="H78:L78"/>
    <mergeCell ref="H100:L100"/>
    <mergeCell ref="H101:L101"/>
    <mergeCell ref="H102:L102"/>
    <mergeCell ref="H90:L90"/>
    <mergeCell ref="H91:L91"/>
    <mergeCell ref="H92:L92"/>
    <mergeCell ref="H79:L79"/>
    <mergeCell ref="H80:L80"/>
    <mergeCell ref="H81:L81"/>
    <mergeCell ref="H82:L82"/>
    <mergeCell ref="H93:L93"/>
    <mergeCell ref="H94:L94"/>
    <mergeCell ref="H83:L83"/>
    <mergeCell ref="H84:L84"/>
    <mergeCell ref="H85:L85"/>
    <mergeCell ref="H86:L86"/>
    <mergeCell ref="H87:L87"/>
    <mergeCell ref="H88:L88"/>
    <mergeCell ref="H89:L89"/>
    <mergeCell ref="G69:G70"/>
    <mergeCell ref="J64:L64"/>
    <mergeCell ref="D66:H66"/>
    <mergeCell ref="J66:M66"/>
    <mergeCell ref="H44:L44"/>
    <mergeCell ref="K58:L58"/>
    <mergeCell ref="H45:L45"/>
    <mergeCell ref="M14:M15"/>
    <mergeCell ref="H53:L53"/>
    <mergeCell ref="H46:L46"/>
    <mergeCell ref="H49:L49"/>
    <mergeCell ref="H50:L50"/>
    <mergeCell ref="H47:L47"/>
    <mergeCell ref="H48:L48"/>
    <mergeCell ref="C67:H67"/>
    <mergeCell ref="J67:M67"/>
    <mergeCell ref="C68:C70"/>
    <mergeCell ref="D68:D70"/>
    <mergeCell ref="E68:E70"/>
    <mergeCell ref="F68:F70"/>
    <mergeCell ref="H69:L70"/>
    <mergeCell ref="G68:M68"/>
    <mergeCell ref="M69:M70"/>
    <mergeCell ref="H58:I58"/>
    <mergeCell ref="H54:L54"/>
    <mergeCell ref="H55:L55"/>
    <mergeCell ref="H52:L52"/>
    <mergeCell ref="H77:L77"/>
    <mergeCell ref="H72:L72"/>
    <mergeCell ref="H73:L73"/>
    <mergeCell ref="H74:L74"/>
    <mergeCell ref="H75:L75"/>
    <mergeCell ref="H71:L71"/>
    <mergeCell ref="H76:L76"/>
    <mergeCell ref="H29:L29"/>
    <mergeCell ref="H31:L31"/>
    <mergeCell ref="H32:L32"/>
    <mergeCell ref="H51:L51"/>
    <mergeCell ref="H39:L39"/>
    <mergeCell ref="H40:L40"/>
    <mergeCell ref="H41:L41"/>
    <mergeCell ref="H42:L42"/>
    <mergeCell ref="H36:L36"/>
    <mergeCell ref="H37:L37"/>
    <mergeCell ref="H38:L38"/>
    <mergeCell ref="H43:L43"/>
    <mergeCell ref="J9:L9"/>
    <mergeCell ref="J11:M11"/>
    <mergeCell ref="J12:M12"/>
    <mergeCell ref="D11:H11"/>
    <mergeCell ref="C12:H12"/>
    <mergeCell ref="C13:C15"/>
    <mergeCell ref="D13:D15"/>
    <mergeCell ref="H20:L20"/>
    <mergeCell ref="H21:L21"/>
    <mergeCell ref="H14:L15"/>
    <mergeCell ref="H16:L16"/>
    <mergeCell ref="H17:L17"/>
    <mergeCell ref="G14:G15"/>
    <mergeCell ref="U59:U64"/>
    <mergeCell ref="G13:M13"/>
    <mergeCell ref="E13:E15"/>
    <mergeCell ref="F13:F15"/>
    <mergeCell ref="Y57:AA57"/>
    <mergeCell ref="AA59:AA64"/>
    <mergeCell ref="S47:U47"/>
    <mergeCell ref="U49:U54"/>
    <mergeCell ref="Y47:AA47"/>
    <mergeCell ref="AA49:AA54"/>
    <mergeCell ref="S57:U57"/>
    <mergeCell ref="H18:L18"/>
    <mergeCell ref="H19:L19"/>
    <mergeCell ref="H25:L25"/>
    <mergeCell ref="H24:L24"/>
    <mergeCell ref="H35:L35"/>
    <mergeCell ref="H30:L30"/>
    <mergeCell ref="H22:L22"/>
    <mergeCell ref="H23:L23"/>
    <mergeCell ref="H33:L33"/>
    <mergeCell ref="H34:L34"/>
    <mergeCell ref="H26:L26"/>
    <mergeCell ref="H27:L27"/>
    <mergeCell ref="H28:L28"/>
  </mergeCells>
  <phoneticPr fontId="2"/>
  <printOptions horizontalCentered="1" verticalCentered="1"/>
  <pageMargins left="0.36" right="0.28000000000000003" top="0.49" bottom="0.21" header="0.51200000000000001" footer="0.21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20"/>
  <sheetViews>
    <sheetView zoomScaleNormal="100" workbookViewId="0">
      <selection activeCell="B67" sqref="B67"/>
    </sheetView>
  </sheetViews>
  <sheetFormatPr defaultRowHeight="13.5"/>
  <cols>
    <col min="1" max="1" width="4.125" customWidth="1"/>
    <col min="3" max="3" width="12.125" customWidth="1"/>
  </cols>
  <sheetData>
    <row r="1" spans="1:4">
      <c r="A1" t="s">
        <v>26</v>
      </c>
    </row>
    <row r="2" spans="1:4">
      <c r="A2" t="s">
        <v>28</v>
      </c>
      <c r="B2" t="s">
        <v>27</v>
      </c>
      <c r="C2" t="s">
        <v>25</v>
      </c>
    </row>
    <row r="3" spans="1:4">
      <c r="A3">
        <v>1</v>
      </c>
      <c r="B3">
        <v>100</v>
      </c>
      <c r="C3" t="s">
        <v>169</v>
      </c>
      <c r="D3" t="s">
        <v>247</v>
      </c>
    </row>
    <row r="4" spans="1:4">
      <c r="A4">
        <f t="shared" ref="A4:A67" si="0">A3+1</f>
        <v>2</v>
      </c>
      <c r="B4">
        <v>200</v>
      </c>
      <c r="C4" t="s">
        <v>172</v>
      </c>
      <c r="D4" t="s">
        <v>248</v>
      </c>
    </row>
    <row r="5" spans="1:4">
      <c r="A5">
        <f t="shared" si="0"/>
        <v>3</v>
      </c>
      <c r="B5">
        <v>300</v>
      </c>
      <c r="C5" t="s">
        <v>171</v>
      </c>
      <c r="D5" t="s">
        <v>249</v>
      </c>
    </row>
    <row r="6" spans="1:4">
      <c r="A6">
        <f t="shared" si="0"/>
        <v>4</v>
      </c>
      <c r="B6">
        <v>400</v>
      </c>
      <c r="C6" t="s">
        <v>170</v>
      </c>
      <c r="D6" t="s">
        <v>248</v>
      </c>
    </row>
    <row r="7" spans="1:4">
      <c r="A7">
        <f t="shared" si="0"/>
        <v>5</v>
      </c>
      <c r="B7">
        <v>450</v>
      </c>
      <c r="C7" t="s">
        <v>173</v>
      </c>
      <c r="D7" t="s">
        <v>250</v>
      </c>
    </row>
    <row r="8" spans="1:4">
      <c r="A8">
        <f t="shared" si="0"/>
        <v>6</v>
      </c>
      <c r="B8">
        <v>500</v>
      </c>
      <c r="C8" t="s">
        <v>174</v>
      </c>
      <c r="D8" t="s">
        <v>251</v>
      </c>
    </row>
    <row r="9" spans="1:4">
      <c r="A9">
        <f t="shared" si="0"/>
        <v>7</v>
      </c>
      <c r="B9">
        <v>600</v>
      </c>
      <c r="C9" t="s">
        <v>175</v>
      </c>
      <c r="D9" t="s">
        <v>252</v>
      </c>
    </row>
    <row r="10" spans="1:4">
      <c r="A10">
        <f t="shared" si="0"/>
        <v>8</v>
      </c>
      <c r="B10">
        <v>700</v>
      </c>
      <c r="C10" t="s">
        <v>176</v>
      </c>
      <c r="D10" t="s">
        <v>253</v>
      </c>
    </row>
    <row r="11" spans="1:4">
      <c r="A11">
        <f t="shared" si="0"/>
        <v>9</v>
      </c>
      <c r="B11">
        <v>800</v>
      </c>
      <c r="C11" t="s">
        <v>177</v>
      </c>
      <c r="D11" t="s">
        <v>254</v>
      </c>
    </row>
    <row r="12" spans="1:4">
      <c r="A12">
        <f t="shared" si="0"/>
        <v>10</v>
      </c>
      <c r="B12">
        <v>900</v>
      </c>
      <c r="C12" t="s">
        <v>178</v>
      </c>
      <c r="D12" t="s">
        <v>255</v>
      </c>
    </row>
    <row r="13" spans="1:4">
      <c r="A13">
        <f t="shared" si="0"/>
        <v>11</v>
      </c>
      <c r="B13">
        <v>1000</v>
      </c>
      <c r="C13" t="s">
        <v>179</v>
      </c>
      <c r="D13" t="s">
        <v>256</v>
      </c>
    </row>
    <row r="14" spans="1:4">
      <c r="A14">
        <f t="shared" si="0"/>
        <v>12</v>
      </c>
      <c r="B14">
        <v>1100</v>
      </c>
      <c r="C14" t="s">
        <v>180</v>
      </c>
      <c r="D14" t="s">
        <v>257</v>
      </c>
    </row>
    <row r="15" spans="1:4">
      <c r="A15">
        <f t="shared" si="0"/>
        <v>13</v>
      </c>
      <c r="B15">
        <v>1200</v>
      </c>
      <c r="C15" t="s">
        <v>181</v>
      </c>
      <c r="D15" t="s">
        <v>258</v>
      </c>
    </row>
    <row r="16" spans="1:4">
      <c r="A16">
        <f t="shared" si="0"/>
        <v>14</v>
      </c>
      <c r="B16">
        <v>1250</v>
      </c>
      <c r="C16" t="s">
        <v>182</v>
      </c>
      <c r="D16" t="s">
        <v>259</v>
      </c>
    </row>
    <row r="17" spans="1:4">
      <c r="A17">
        <f t="shared" si="0"/>
        <v>15</v>
      </c>
      <c r="B17">
        <v>1300</v>
      </c>
      <c r="C17" t="s">
        <v>183</v>
      </c>
      <c r="D17" t="s">
        <v>260</v>
      </c>
    </row>
    <row r="18" spans="1:4">
      <c r="A18">
        <f t="shared" si="0"/>
        <v>16</v>
      </c>
      <c r="B18">
        <v>1350</v>
      </c>
      <c r="C18" t="s">
        <v>184</v>
      </c>
      <c r="D18" t="s">
        <v>261</v>
      </c>
    </row>
    <row r="19" spans="1:4">
      <c r="A19">
        <f t="shared" si="0"/>
        <v>17</v>
      </c>
      <c r="B19">
        <v>1400</v>
      </c>
      <c r="C19" t="s">
        <v>185</v>
      </c>
      <c r="D19" t="s">
        <v>262</v>
      </c>
    </row>
    <row r="20" spans="1:4">
      <c r="A20">
        <f t="shared" si="0"/>
        <v>18</v>
      </c>
      <c r="B20">
        <v>1450</v>
      </c>
      <c r="C20" t="s">
        <v>186</v>
      </c>
      <c r="D20" t="s">
        <v>263</v>
      </c>
    </row>
    <row r="21" spans="1:4">
      <c r="A21">
        <f t="shared" si="0"/>
        <v>19</v>
      </c>
      <c r="B21">
        <v>1500</v>
      </c>
      <c r="C21" t="s">
        <v>187</v>
      </c>
      <c r="D21" t="s">
        <v>264</v>
      </c>
    </row>
    <row r="22" spans="1:4">
      <c r="A22">
        <f t="shared" si="0"/>
        <v>20</v>
      </c>
      <c r="B22">
        <v>1550</v>
      </c>
      <c r="C22" t="s">
        <v>188</v>
      </c>
      <c r="D22" t="s">
        <v>265</v>
      </c>
    </row>
    <row r="23" spans="1:4">
      <c r="A23">
        <f t="shared" si="0"/>
        <v>21</v>
      </c>
      <c r="B23">
        <v>1600</v>
      </c>
      <c r="C23" t="s">
        <v>189</v>
      </c>
      <c r="D23" t="s">
        <v>266</v>
      </c>
    </row>
    <row r="24" spans="1:4">
      <c r="A24">
        <f t="shared" si="0"/>
        <v>22</v>
      </c>
      <c r="B24">
        <v>1650</v>
      </c>
      <c r="C24" t="s">
        <v>190</v>
      </c>
      <c r="D24" t="s">
        <v>267</v>
      </c>
    </row>
    <row r="25" spans="1:4">
      <c r="A25">
        <f t="shared" si="0"/>
        <v>23</v>
      </c>
      <c r="B25">
        <v>1700</v>
      </c>
      <c r="C25" t="s">
        <v>191</v>
      </c>
      <c r="D25" t="s">
        <v>268</v>
      </c>
    </row>
    <row r="26" spans="1:4">
      <c r="A26">
        <f t="shared" si="0"/>
        <v>24</v>
      </c>
      <c r="B26">
        <v>1731</v>
      </c>
      <c r="C26" t="s">
        <v>192</v>
      </c>
      <c r="D26" t="s">
        <v>269</v>
      </c>
    </row>
    <row r="27" spans="1:4">
      <c r="A27">
        <f t="shared" si="0"/>
        <v>25</v>
      </c>
      <c r="B27">
        <v>1761</v>
      </c>
      <c r="C27" t="s">
        <v>193</v>
      </c>
      <c r="D27" t="s">
        <v>270</v>
      </c>
    </row>
    <row r="28" spans="1:4">
      <c r="A28">
        <f t="shared" si="0"/>
        <v>26</v>
      </c>
      <c r="B28">
        <v>1800</v>
      </c>
      <c r="C28" t="s">
        <v>194</v>
      </c>
      <c r="D28" t="s">
        <v>271</v>
      </c>
    </row>
    <row r="29" spans="1:4">
      <c r="A29">
        <f t="shared" si="0"/>
        <v>27</v>
      </c>
      <c r="B29">
        <v>1900</v>
      </c>
      <c r="C29" t="s">
        <v>195</v>
      </c>
      <c r="D29" t="s">
        <v>272</v>
      </c>
    </row>
    <row r="30" spans="1:4">
      <c r="A30">
        <f t="shared" si="0"/>
        <v>28</v>
      </c>
      <c r="B30">
        <v>2000</v>
      </c>
      <c r="C30" t="s">
        <v>196</v>
      </c>
      <c r="D30" t="s">
        <v>273</v>
      </c>
    </row>
    <row r="31" spans="1:4">
      <c r="A31">
        <f t="shared" si="0"/>
        <v>29</v>
      </c>
      <c r="B31">
        <v>2100</v>
      </c>
      <c r="C31" t="s">
        <v>197</v>
      </c>
      <c r="D31" t="s">
        <v>274</v>
      </c>
    </row>
    <row r="32" spans="1:4">
      <c r="A32">
        <f t="shared" si="0"/>
        <v>30</v>
      </c>
      <c r="B32">
        <v>2200</v>
      </c>
      <c r="C32" t="s">
        <v>198</v>
      </c>
      <c r="D32" t="s">
        <v>275</v>
      </c>
    </row>
    <row r="33" spans="1:4">
      <c r="A33">
        <f t="shared" si="0"/>
        <v>31</v>
      </c>
      <c r="B33">
        <v>2300</v>
      </c>
      <c r="C33" t="s">
        <v>199</v>
      </c>
      <c r="D33" t="s">
        <v>276</v>
      </c>
    </row>
    <row r="34" spans="1:4">
      <c r="A34">
        <f t="shared" si="0"/>
        <v>32</v>
      </c>
      <c r="B34">
        <v>2400</v>
      </c>
      <c r="C34" t="s">
        <v>200</v>
      </c>
      <c r="D34" t="s">
        <v>277</v>
      </c>
    </row>
    <row r="35" spans="1:4">
      <c r="A35">
        <f t="shared" si="0"/>
        <v>33</v>
      </c>
      <c r="B35">
        <v>2500</v>
      </c>
      <c r="C35" t="s">
        <v>201</v>
      </c>
      <c r="D35" t="s">
        <v>278</v>
      </c>
    </row>
    <row r="36" spans="1:4">
      <c r="A36">
        <f t="shared" si="0"/>
        <v>34</v>
      </c>
      <c r="B36">
        <v>2600</v>
      </c>
      <c r="C36" t="s">
        <v>202</v>
      </c>
      <c r="D36" t="s">
        <v>279</v>
      </c>
    </row>
    <row r="37" spans="1:4">
      <c r="A37">
        <f t="shared" si="0"/>
        <v>35</v>
      </c>
      <c r="B37">
        <v>2700</v>
      </c>
      <c r="C37" t="s">
        <v>203</v>
      </c>
      <c r="D37" t="s">
        <v>280</v>
      </c>
    </row>
    <row r="38" spans="1:4">
      <c r="A38">
        <f t="shared" si="0"/>
        <v>36</v>
      </c>
      <c r="B38">
        <v>2800</v>
      </c>
      <c r="C38" t="s">
        <v>204</v>
      </c>
      <c r="D38" t="s">
        <v>281</v>
      </c>
    </row>
    <row r="39" spans="1:4">
      <c r="A39">
        <f t="shared" si="0"/>
        <v>37</v>
      </c>
      <c r="B39">
        <v>2850</v>
      </c>
      <c r="C39" t="s">
        <v>205</v>
      </c>
      <c r="D39" t="s">
        <v>282</v>
      </c>
    </row>
    <row r="40" spans="1:4">
      <c r="A40">
        <f t="shared" si="0"/>
        <v>38</v>
      </c>
      <c r="B40">
        <v>2900</v>
      </c>
      <c r="C40" t="s">
        <v>206</v>
      </c>
      <c r="D40" t="s">
        <v>283</v>
      </c>
    </row>
    <row r="41" spans="1:4">
      <c r="A41">
        <f t="shared" si="0"/>
        <v>39</v>
      </c>
      <c r="B41">
        <v>2950</v>
      </c>
      <c r="C41" t="s">
        <v>207</v>
      </c>
      <c r="D41" t="s">
        <v>284</v>
      </c>
    </row>
    <row r="42" spans="1:4">
      <c r="A42">
        <f t="shared" si="0"/>
        <v>40</v>
      </c>
      <c r="B42">
        <v>3000</v>
      </c>
      <c r="C42" t="s">
        <v>208</v>
      </c>
      <c r="D42" t="s">
        <v>285</v>
      </c>
    </row>
    <row r="43" spans="1:4">
      <c r="A43">
        <f t="shared" si="0"/>
        <v>41</v>
      </c>
      <c r="B43">
        <v>3050</v>
      </c>
      <c r="C43" t="s">
        <v>209</v>
      </c>
      <c r="D43" t="s">
        <v>286</v>
      </c>
    </row>
    <row r="44" spans="1:4">
      <c r="A44">
        <f t="shared" si="0"/>
        <v>42</v>
      </c>
      <c r="B44">
        <v>3100</v>
      </c>
      <c r="C44" t="s">
        <v>210</v>
      </c>
      <c r="D44" t="s">
        <v>287</v>
      </c>
    </row>
    <row r="45" spans="1:4">
      <c r="A45">
        <f t="shared" si="0"/>
        <v>43</v>
      </c>
      <c r="B45">
        <v>3200</v>
      </c>
      <c r="C45" t="s">
        <v>211</v>
      </c>
      <c r="D45" t="s">
        <v>288</v>
      </c>
    </row>
    <row r="46" spans="1:4">
      <c r="A46">
        <f t="shared" si="0"/>
        <v>44</v>
      </c>
      <c r="B46">
        <v>3300</v>
      </c>
      <c r="C46" t="s">
        <v>212</v>
      </c>
      <c r="D46" t="s">
        <v>289</v>
      </c>
    </row>
    <row r="47" spans="1:4">
      <c r="A47">
        <f t="shared" si="0"/>
        <v>45</v>
      </c>
      <c r="B47">
        <v>3350</v>
      </c>
      <c r="C47" t="s">
        <v>213</v>
      </c>
      <c r="D47" t="s">
        <v>290</v>
      </c>
    </row>
    <row r="48" spans="1:4">
      <c r="A48">
        <f t="shared" si="0"/>
        <v>46</v>
      </c>
      <c r="B48">
        <v>3400</v>
      </c>
      <c r="C48" t="s">
        <v>214</v>
      </c>
      <c r="D48" t="s">
        <v>291</v>
      </c>
    </row>
    <row r="49" spans="1:4">
      <c r="A49">
        <f t="shared" si="0"/>
        <v>47</v>
      </c>
      <c r="B49">
        <v>3450</v>
      </c>
      <c r="C49" t="s">
        <v>215</v>
      </c>
      <c r="D49" t="s">
        <v>292</v>
      </c>
    </row>
    <row r="50" spans="1:4">
      <c r="A50">
        <f t="shared" si="0"/>
        <v>48</v>
      </c>
      <c r="B50">
        <v>3500</v>
      </c>
      <c r="C50" t="s">
        <v>216</v>
      </c>
      <c r="D50" t="s">
        <v>293</v>
      </c>
    </row>
    <row r="51" spans="1:4">
      <c r="A51">
        <f t="shared" si="0"/>
        <v>49</v>
      </c>
      <c r="B51">
        <v>3550</v>
      </c>
      <c r="C51" t="s">
        <v>217</v>
      </c>
      <c r="D51" t="s">
        <v>294</v>
      </c>
    </row>
    <row r="52" spans="1:4">
      <c r="A52">
        <f t="shared" si="0"/>
        <v>50</v>
      </c>
      <c r="B52">
        <v>3600</v>
      </c>
      <c r="C52" t="s">
        <v>218</v>
      </c>
      <c r="D52" t="s">
        <v>295</v>
      </c>
    </row>
    <row r="53" spans="1:4">
      <c r="A53">
        <f t="shared" si="0"/>
        <v>51</v>
      </c>
      <c r="B53">
        <v>3700</v>
      </c>
      <c r="C53" t="s">
        <v>219</v>
      </c>
      <c r="D53" t="s">
        <v>296</v>
      </c>
    </row>
    <row r="54" spans="1:4">
      <c r="A54">
        <f t="shared" si="0"/>
        <v>52</v>
      </c>
      <c r="B54">
        <v>3800</v>
      </c>
      <c r="C54" t="s">
        <v>220</v>
      </c>
      <c r="D54" t="s">
        <v>297</v>
      </c>
    </row>
    <row r="55" spans="1:4">
      <c r="A55">
        <f t="shared" si="0"/>
        <v>53</v>
      </c>
      <c r="B55">
        <v>3900</v>
      </c>
      <c r="C55" t="s">
        <v>5</v>
      </c>
      <c r="D55" t="s">
        <v>298</v>
      </c>
    </row>
    <row r="56" spans="1:4">
      <c r="A56">
        <f t="shared" si="0"/>
        <v>54</v>
      </c>
      <c r="B56">
        <v>4000</v>
      </c>
      <c r="C56" t="s">
        <v>6</v>
      </c>
      <c r="D56" t="s">
        <v>299</v>
      </c>
    </row>
    <row r="57" spans="1:4">
      <c r="A57">
        <f t="shared" si="0"/>
        <v>55</v>
      </c>
      <c r="B57">
        <v>4100</v>
      </c>
      <c r="C57" t="s">
        <v>9</v>
      </c>
      <c r="D57" t="s">
        <v>300</v>
      </c>
    </row>
    <row r="58" spans="1:4">
      <c r="A58">
        <f t="shared" si="0"/>
        <v>56</v>
      </c>
      <c r="B58">
        <v>4200</v>
      </c>
      <c r="C58" t="s">
        <v>221</v>
      </c>
      <c r="D58" t="s">
        <v>301</v>
      </c>
    </row>
    <row r="59" spans="1:4">
      <c r="A59">
        <f t="shared" si="0"/>
        <v>57</v>
      </c>
      <c r="B59">
        <v>4250</v>
      </c>
      <c r="C59" t="s">
        <v>4</v>
      </c>
      <c r="D59" t="s">
        <v>302</v>
      </c>
    </row>
    <row r="60" spans="1:4">
      <c r="A60">
        <f t="shared" si="0"/>
        <v>58</v>
      </c>
      <c r="B60">
        <v>4300</v>
      </c>
      <c r="C60" t="s">
        <v>222</v>
      </c>
      <c r="D60" t="s">
        <v>303</v>
      </c>
    </row>
    <row r="61" spans="1:4">
      <c r="A61">
        <f t="shared" si="0"/>
        <v>59</v>
      </c>
      <c r="B61">
        <v>4350</v>
      </c>
      <c r="C61" t="s">
        <v>14</v>
      </c>
      <c r="D61" t="s">
        <v>304</v>
      </c>
    </row>
    <row r="62" spans="1:4">
      <c r="A62">
        <f t="shared" si="0"/>
        <v>60</v>
      </c>
      <c r="B62">
        <v>4400</v>
      </c>
      <c r="C62" t="s">
        <v>223</v>
      </c>
      <c r="D62" t="s">
        <v>305</v>
      </c>
    </row>
    <row r="63" spans="1:4">
      <c r="A63">
        <f t="shared" si="0"/>
        <v>61</v>
      </c>
      <c r="B63">
        <v>4500</v>
      </c>
      <c r="C63" t="s">
        <v>22</v>
      </c>
      <c r="D63" t="s">
        <v>306</v>
      </c>
    </row>
    <row r="64" spans="1:4">
      <c r="A64">
        <f t="shared" si="0"/>
        <v>62</v>
      </c>
      <c r="B64">
        <v>4600</v>
      </c>
      <c r="C64" t="s">
        <v>33</v>
      </c>
      <c r="D64" t="s">
        <v>307</v>
      </c>
    </row>
    <row r="65" spans="1:4">
      <c r="A65">
        <f t="shared" si="0"/>
        <v>63</v>
      </c>
      <c r="B65">
        <v>4700</v>
      </c>
      <c r="C65" t="s">
        <v>224</v>
      </c>
      <c r="D65" t="s">
        <v>308</v>
      </c>
    </row>
    <row r="66" spans="1:4">
      <c r="A66">
        <f t="shared" si="0"/>
        <v>64</v>
      </c>
      <c r="B66">
        <v>4750</v>
      </c>
      <c r="C66" t="s">
        <v>225</v>
      </c>
      <c r="D66" t="s">
        <v>309</v>
      </c>
    </row>
    <row r="67" spans="1:4">
      <c r="A67">
        <f t="shared" si="0"/>
        <v>65</v>
      </c>
      <c r="B67">
        <v>4800</v>
      </c>
      <c r="C67" t="s">
        <v>1</v>
      </c>
      <c r="D67" t="s">
        <v>310</v>
      </c>
    </row>
    <row r="68" spans="1:4">
      <c r="A68">
        <f t="shared" ref="A68:A120" si="1">A67+1</f>
        <v>66</v>
      </c>
      <c r="B68">
        <v>4900</v>
      </c>
      <c r="C68" t="s">
        <v>0</v>
      </c>
      <c r="D68" t="s">
        <v>311</v>
      </c>
    </row>
    <row r="69" spans="1:4">
      <c r="A69">
        <f t="shared" si="1"/>
        <v>67</v>
      </c>
      <c r="B69">
        <v>5000</v>
      </c>
      <c r="C69" t="s">
        <v>2</v>
      </c>
      <c r="D69" t="s">
        <v>312</v>
      </c>
    </row>
    <row r="70" spans="1:4">
      <c r="A70">
        <f t="shared" si="1"/>
        <v>68</v>
      </c>
      <c r="B70">
        <v>5100</v>
      </c>
      <c r="C70" t="s">
        <v>8</v>
      </c>
      <c r="D70" t="s">
        <v>313</v>
      </c>
    </row>
    <row r="71" spans="1:4">
      <c r="A71">
        <f t="shared" si="1"/>
        <v>69</v>
      </c>
      <c r="B71">
        <v>5200</v>
      </c>
      <c r="C71" t="s">
        <v>34</v>
      </c>
      <c r="D71" t="s">
        <v>314</v>
      </c>
    </row>
    <row r="72" spans="1:4">
      <c r="A72">
        <f t="shared" si="1"/>
        <v>70</v>
      </c>
      <c r="B72">
        <v>5300</v>
      </c>
      <c r="C72" t="s">
        <v>20</v>
      </c>
      <c r="D72" t="s">
        <v>315</v>
      </c>
    </row>
    <row r="73" spans="1:4">
      <c r="A73">
        <f t="shared" si="1"/>
        <v>71</v>
      </c>
      <c r="B73">
        <v>5400</v>
      </c>
      <c r="C73" t="s">
        <v>21</v>
      </c>
      <c r="D73" t="s">
        <v>316</v>
      </c>
    </row>
    <row r="74" spans="1:4">
      <c r="A74">
        <f t="shared" si="1"/>
        <v>72</v>
      </c>
      <c r="B74">
        <v>5500</v>
      </c>
      <c r="C74" t="s">
        <v>226</v>
      </c>
      <c r="D74" t="s">
        <v>317</v>
      </c>
    </row>
    <row r="75" spans="1:4">
      <c r="A75">
        <f t="shared" si="1"/>
        <v>73</v>
      </c>
      <c r="B75">
        <v>5600</v>
      </c>
      <c r="C75" t="s">
        <v>227</v>
      </c>
      <c r="D75" t="s">
        <v>318</v>
      </c>
    </row>
    <row r="76" spans="1:4">
      <c r="A76">
        <f t="shared" si="1"/>
        <v>74</v>
      </c>
      <c r="B76">
        <v>5650</v>
      </c>
      <c r="C76" t="s">
        <v>228</v>
      </c>
      <c r="D76" t="s">
        <v>319</v>
      </c>
    </row>
    <row r="77" spans="1:4">
      <c r="A77">
        <f t="shared" si="1"/>
        <v>75</v>
      </c>
      <c r="B77">
        <v>5700</v>
      </c>
      <c r="C77" t="s">
        <v>17</v>
      </c>
      <c r="D77" t="s">
        <v>320</v>
      </c>
    </row>
    <row r="78" spans="1:4">
      <c r="A78">
        <f t="shared" si="1"/>
        <v>76</v>
      </c>
      <c r="B78">
        <v>5800</v>
      </c>
      <c r="C78" t="s">
        <v>10</v>
      </c>
      <c r="D78" t="s">
        <v>321</v>
      </c>
    </row>
    <row r="79" spans="1:4">
      <c r="A79">
        <f t="shared" si="1"/>
        <v>77</v>
      </c>
      <c r="B79">
        <v>5900</v>
      </c>
      <c r="C79" t="s">
        <v>15</v>
      </c>
      <c r="D79" t="s">
        <v>322</v>
      </c>
    </row>
    <row r="80" spans="1:4">
      <c r="A80">
        <f t="shared" si="1"/>
        <v>78</v>
      </c>
      <c r="B80">
        <v>6000</v>
      </c>
      <c r="C80" t="s">
        <v>229</v>
      </c>
      <c r="D80" t="s">
        <v>323</v>
      </c>
    </row>
    <row r="81" spans="1:4">
      <c r="A81">
        <f t="shared" si="1"/>
        <v>79</v>
      </c>
      <c r="B81">
        <v>6050</v>
      </c>
      <c r="C81" t="s">
        <v>230</v>
      </c>
      <c r="D81" t="s">
        <v>324</v>
      </c>
    </row>
    <row r="82" spans="1:4">
      <c r="A82">
        <f t="shared" si="1"/>
        <v>80</v>
      </c>
      <c r="B82">
        <v>6100</v>
      </c>
      <c r="C82" t="s">
        <v>231</v>
      </c>
      <c r="D82" t="s">
        <v>325</v>
      </c>
    </row>
    <row r="83" spans="1:4">
      <c r="A83">
        <f t="shared" si="1"/>
        <v>81</v>
      </c>
      <c r="B83">
        <v>6150</v>
      </c>
      <c r="C83" t="s">
        <v>232</v>
      </c>
      <c r="D83" t="s">
        <v>326</v>
      </c>
    </row>
    <row r="84" spans="1:4">
      <c r="A84">
        <f t="shared" si="1"/>
        <v>82</v>
      </c>
      <c r="B84">
        <v>6200</v>
      </c>
      <c r="C84" t="s">
        <v>18</v>
      </c>
      <c r="D84" t="s">
        <v>327</v>
      </c>
    </row>
    <row r="85" spans="1:4">
      <c r="A85">
        <f t="shared" si="1"/>
        <v>83</v>
      </c>
      <c r="B85">
        <v>6300</v>
      </c>
      <c r="C85" t="s">
        <v>12</v>
      </c>
      <c r="D85" t="s">
        <v>328</v>
      </c>
    </row>
    <row r="86" spans="1:4">
      <c r="A86">
        <f t="shared" si="1"/>
        <v>84</v>
      </c>
      <c r="B86">
        <v>6400</v>
      </c>
      <c r="C86" t="s">
        <v>24</v>
      </c>
      <c r="D86" t="s">
        <v>329</v>
      </c>
    </row>
    <row r="87" spans="1:4">
      <c r="A87">
        <f t="shared" si="1"/>
        <v>85</v>
      </c>
      <c r="B87">
        <v>6500</v>
      </c>
      <c r="C87" t="s">
        <v>3</v>
      </c>
      <c r="D87" t="s">
        <v>330</v>
      </c>
    </row>
    <row r="88" spans="1:4">
      <c r="A88">
        <f t="shared" si="1"/>
        <v>86</v>
      </c>
      <c r="B88">
        <v>6600</v>
      </c>
      <c r="C88" t="s">
        <v>220</v>
      </c>
      <c r="D88" t="s">
        <v>331</v>
      </c>
    </row>
    <row r="89" spans="1:4">
      <c r="A89">
        <f t="shared" si="1"/>
        <v>87</v>
      </c>
      <c r="B89">
        <v>6650</v>
      </c>
      <c r="C89" t="s">
        <v>233</v>
      </c>
      <c r="D89" t="s">
        <v>332</v>
      </c>
    </row>
    <row r="90" spans="1:4">
      <c r="A90">
        <f t="shared" si="1"/>
        <v>88</v>
      </c>
      <c r="B90">
        <v>6700</v>
      </c>
      <c r="C90" t="s">
        <v>16</v>
      </c>
      <c r="D90" t="s">
        <v>333</v>
      </c>
    </row>
    <row r="91" spans="1:4">
      <c r="A91">
        <f t="shared" si="1"/>
        <v>89</v>
      </c>
      <c r="B91">
        <v>6750</v>
      </c>
      <c r="C91" t="s">
        <v>234</v>
      </c>
      <c r="D91" t="s">
        <v>334</v>
      </c>
    </row>
    <row r="92" spans="1:4">
      <c r="A92">
        <f t="shared" si="1"/>
        <v>90</v>
      </c>
      <c r="B92">
        <v>6800</v>
      </c>
      <c r="C92" t="s">
        <v>19</v>
      </c>
      <c r="D92" t="s">
        <v>335</v>
      </c>
    </row>
    <row r="93" spans="1:4">
      <c r="A93">
        <f t="shared" si="1"/>
        <v>91</v>
      </c>
      <c r="B93">
        <v>6850</v>
      </c>
      <c r="C93" t="s">
        <v>235</v>
      </c>
      <c r="D93" t="s">
        <v>336</v>
      </c>
    </row>
    <row r="94" spans="1:4">
      <c r="A94">
        <f t="shared" si="1"/>
        <v>92</v>
      </c>
      <c r="B94">
        <v>6900</v>
      </c>
      <c r="C94" t="s">
        <v>236</v>
      </c>
      <c r="D94" t="s">
        <v>337</v>
      </c>
    </row>
    <row r="95" spans="1:4">
      <c r="A95">
        <f t="shared" si="1"/>
        <v>93</v>
      </c>
      <c r="B95">
        <v>6950</v>
      </c>
      <c r="C95" t="s">
        <v>237</v>
      </c>
      <c r="D95" t="s">
        <v>338</v>
      </c>
    </row>
    <row r="96" spans="1:4">
      <c r="A96">
        <f t="shared" si="1"/>
        <v>94</v>
      </c>
      <c r="B96">
        <v>7000</v>
      </c>
      <c r="C96" t="s">
        <v>7</v>
      </c>
      <c r="D96" t="s">
        <v>339</v>
      </c>
    </row>
    <row r="97" spans="1:4">
      <c r="A97">
        <f t="shared" si="1"/>
        <v>95</v>
      </c>
      <c r="B97">
        <v>7100</v>
      </c>
      <c r="C97" t="s">
        <v>23</v>
      </c>
      <c r="D97" t="s">
        <v>340</v>
      </c>
    </row>
    <row r="98" spans="1:4">
      <c r="A98">
        <f t="shared" si="1"/>
        <v>96</v>
      </c>
      <c r="B98">
        <v>7200</v>
      </c>
      <c r="C98" t="s">
        <v>13</v>
      </c>
      <c r="D98" t="s">
        <v>341</v>
      </c>
    </row>
    <row r="99" spans="1:4">
      <c r="A99">
        <f t="shared" si="1"/>
        <v>97</v>
      </c>
      <c r="B99">
        <v>7300</v>
      </c>
      <c r="C99" t="s">
        <v>35</v>
      </c>
      <c r="D99" t="s">
        <v>342</v>
      </c>
    </row>
    <row r="100" spans="1:4">
      <c r="A100">
        <f t="shared" si="1"/>
        <v>98</v>
      </c>
      <c r="B100">
        <v>7400</v>
      </c>
      <c r="C100" t="s">
        <v>238</v>
      </c>
      <c r="D100" t="s">
        <v>343</v>
      </c>
    </row>
    <row r="101" spans="1:4">
      <c r="A101">
        <f t="shared" si="1"/>
        <v>99</v>
      </c>
      <c r="B101">
        <v>7450</v>
      </c>
      <c r="C101" t="s">
        <v>239</v>
      </c>
      <c r="D101" t="s">
        <v>344</v>
      </c>
    </row>
    <row r="102" spans="1:4">
      <c r="A102">
        <f t="shared" si="1"/>
        <v>100</v>
      </c>
      <c r="B102">
        <v>7500</v>
      </c>
      <c r="C102" t="s">
        <v>11</v>
      </c>
      <c r="D102" t="s">
        <v>345</v>
      </c>
    </row>
    <row r="103" spans="1:4">
      <c r="A103">
        <f t="shared" si="1"/>
        <v>101</v>
      </c>
      <c r="B103">
        <v>7600</v>
      </c>
      <c r="C103" t="s">
        <v>240</v>
      </c>
      <c r="D103" t="s">
        <v>346</v>
      </c>
    </row>
    <row r="104" spans="1:4">
      <c r="A104">
        <f t="shared" si="1"/>
        <v>102</v>
      </c>
      <c r="B104">
        <v>7650</v>
      </c>
      <c r="C104" t="s">
        <v>241</v>
      </c>
      <c r="D104" t="s">
        <v>347</v>
      </c>
    </row>
    <row r="105" spans="1:4">
      <c r="A105">
        <f t="shared" si="1"/>
        <v>103</v>
      </c>
      <c r="B105">
        <v>7700</v>
      </c>
      <c r="C105" t="s">
        <v>242</v>
      </c>
      <c r="D105" t="s">
        <v>348</v>
      </c>
    </row>
    <row r="106" spans="1:4">
      <c r="A106">
        <f t="shared" si="1"/>
        <v>104</v>
      </c>
      <c r="B106">
        <v>7750</v>
      </c>
      <c r="C106" t="s">
        <v>243</v>
      </c>
      <c r="D106" t="s">
        <v>349</v>
      </c>
    </row>
    <row r="107" spans="1:4">
      <c r="A107">
        <f t="shared" si="1"/>
        <v>105</v>
      </c>
      <c r="B107">
        <v>7800</v>
      </c>
      <c r="C107" t="s">
        <v>244</v>
      </c>
      <c r="D107" t="s">
        <v>350</v>
      </c>
    </row>
    <row r="108" spans="1:4">
      <c r="A108">
        <f t="shared" si="1"/>
        <v>106</v>
      </c>
      <c r="B108">
        <v>7850</v>
      </c>
      <c r="C108" t="s">
        <v>245</v>
      </c>
      <c r="D108" t="s">
        <v>351</v>
      </c>
    </row>
    <row r="109" spans="1:4">
      <c r="A109">
        <f t="shared" si="1"/>
        <v>107</v>
      </c>
      <c r="B109">
        <v>7900</v>
      </c>
      <c r="C109" t="s">
        <v>246</v>
      </c>
      <c r="D109" t="s">
        <v>352</v>
      </c>
    </row>
    <row r="110" spans="1:4">
      <c r="A110">
        <f t="shared" si="1"/>
        <v>108</v>
      </c>
    </row>
    <row r="111" spans="1:4">
      <c r="A111">
        <f t="shared" si="1"/>
        <v>109</v>
      </c>
    </row>
    <row r="112" spans="1:4">
      <c r="A112">
        <f t="shared" si="1"/>
        <v>110</v>
      </c>
    </row>
    <row r="113" spans="1:1">
      <c r="A113">
        <f t="shared" si="1"/>
        <v>111</v>
      </c>
    </row>
    <row r="114" spans="1:1">
      <c r="A114">
        <f t="shared" si="1"/>
        <v>112</v>
      </c>
    </row>
    <row r="115" spans="1:1">
      <c r="A115">
        <f t="shared" si="1"/>
        <v>113</v>
      </c>
    </row>
    <row r="116" spans="1:1">
      <c r="A116">
        <f t="shared" si="1"/>
        <v>114</v>
      </c>
    </row>
    <row r="117" spans="1:1">
      <c r="A117">
        <f t="shared" si="1"/>
        <v>115</v>
      </c>
    </row>
    <row r="118" spans="1:1">
      <c r="A118">
        <f t="shared" si="1"/>
        <v>116</v>
      </c>
    </row>
    <row r="119" spans="1:1">
      <c r="A119">
        <f t="shared" si="1"/>
        <v>117</v>
      </c>
    </row>
    <row r="120" spans="1:1">
      <c r="A120">
        <f t="shared" si="1"/>
        <v>118</v>
      </c>
    </row>
  </sheetData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"/>
  <sheetViews>
    <sheetView zoomScaleNormal="100" workbookViewId="0">
      <selection sqref="A1:E2"/>
    </sheetView>
  </sheetViews>
  <sheetFormatPr defaultRowHeight="13.5"/>
  <cols>
    <col min="2" max="2" width="40" customWidth="1"/>
    <col min="3" max="3" width="32.375" customWidth="1"/>
    <col min="4" max="4" width="19.875" customWidth="1"/>
    <col min="5" max="5" width="21.125" customWidth="1"/>
  </cols>
  <sheetData>
    <row r="1" spans="1:5" s="121" customFormat="1">
      <c r="A1" s="121" t="s">
        <v>363</v>
      </c>
      <c r="B1" s="121" t="s">
        <v>364</v>
      </c>
      <c r="C1" s="121" t="s">
        <v>365</v>
      </c>
      <c r="D1" s="121" t="s">
        <v>366</v>
      </c>
      <c r="E1" s="121" t="s">
        <v>367</v>
      </c>
    </row>
    <row r="2" spans="1:5">
      <c r="A2" t="str">
        <f>IF('必ず入力してください!!'!D9="","",'必ず入力してください!!'!D9)</f>
        <v/>
      </c>
      <c r="B2" t="str">
        <f>IF('必ず入力してください!!'!F9="","",'必ず入力してください!!'!F9)</f>
        <v/>
      </c>
      <c r="C2" t="str">
        <f>IF('必ず入力してください!!'!D8="","",'必ず入力してください!!'!D8)</f>
        <v/>
      </c>
      <c r="D2" t="str">
        <f>IF('必ず入力してください!!'!D10="","",'必ず入力してください!!'!D10)</f>
        <v/>
      </c>
      <c r="E2" t="str">
        <f>IF('必ず入力してください!!'!D12="","",'必ず入力してください!!'!D12)</f>
        <v/>
      </c>
    </row>
  </sheetData>
  <phoneticPr fontId="2"/>
  <printOptions horizontalCentered="1" verticalCentered="1"/>
  <pageMargins left="0.7" right="0.7" top="0.75" bottom="0.75" header="0.3" footer="0.3"/>
  <pageSetup paperSize="9" orientation="portrait" blackAndWhite="1" horizontalDpi="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必ず入力してください!!</vt:lpstr>
      <vt:lpstr>中男申込</vt:lpstr>
      <vt:lpstr>中女申込</vt:lpstr>
      <vt:lpstr>リレー中男申込</vt:lpstr>
      <vt:lpstr>リレー中女申込</vt:lpstr>
      <vt:lpstr>中男子一覧印刷用</vt:lpstr>
      <vt:lpstr>中女子一覧印刷用</vt:lpstr>
      <vt:lpstr>中学校名</vt:lpstr>
      <vt:lpstr>Sheet1</vt:lpstr>
      <vt:lpstr>中女子一覧印刷用!Print_Area</vt:lpstr>
      <vt:lpstr>中女申込!Print_Area</vt:lpstr>
      <vt:lpstr>中男子一覧印刷用!Print_Area</vt:lpstr>
      <vt:lpstr>中男申込!Print_Area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博之</dc:creator>
  <cp:lastModifiedBy>user</cp:lastModifiedBy>
  <cp:revision>0</cp:revision>
  <cp:lastPrinted>2022-04-11T21:40:10Z</cp:lastPrinted>
  <dcterms:created xsi:type="dcterms:W3CDTF">1601-01-01T00:00:00Z</dcterms:created>
  <dcterms:modified xsi:type="dcterms:W3CDTF">2025-03-27T03:51:36Z</dcterms:modified>
</cp:coreProperties>
</file>